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69" i="371" l="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K20" i="419" l="1"/>
  <c r="J20" i="419"/>
  <c r="I20" i="419"/>
  <c r="H20" i="419"/>
  <c r="G20" i="419"/>
  <c r="F20" i="419"/>
  <c r="E20" i="419"/>
  <c r="D20" i="419"/>
  <c r="C20" i="419"/>
  <c r="K19" i="419"/>
  <c r="J19" i="419"/>
  <c r="I19" i="419"/>
  <c r="H19" i="419"/>
  <c r="G19" i="419"/>
  <c r="F19" i="419"/>
  <c r="E19" i="419"/>
  <c r="D19" i="419"/>
  <c r="C19" i="419"/>
  <c r="K17" i="419"/>
  <c r="J17" i="419"/>
  <c r="I17" i="419"/>
  <c r="H17" i="419"/>
  <c r="G17" i="419"/>
  <c r="F17" i="419"/>
  <c r="E17" i="419"/>
  <c r="D17" i="419"/>
  <c r="C17" i="419"/>
  <c r="K16" i="419"/>
  <c r="J16" i="419"/>
  <c r="I16" i="419"/>
  <c r="H16" i="419"/>
  <c r="G16" i="419"/>
  <c r="F16" i="419"/>
  <c r="E16" i="419"/>
  <c r="D16" i="419"/>
  <c r="C16" i="419"/>
  <c r="K14" i="419"/>
  <c r="J14" i="419"/>
  <c r="I14" i="419"/>
  <c r="H14" i="419"/>
  <c r="G14" i="419"/>
  <c r="F14" i="419"/>
  <c r="E14" i="419"/>
  <c r="D14" i="419"/>
  <c r="C14" i="419"/>
  <c r="K13" i="419"/>
  <c r="J13" i="419"/>
  <c r="I13" i="419"/>
  <c r="H13" i="419"/>
  <c r="G13" i="419"/>
  <c r="F13" i="419"/>
  <c r="E13" i="419"/>
  <c r="D13" i="419"/>
  <c r="C13" i="419"/>
  <c r="K12" i="419"/>
  <c r="J12" i="419"/>
  <c r="I12" i="419"/>
  <c r="H12" i="419"/>
  <c r="G12" i="419"/>
  <c r="F12" i="419"/>
  <c r="E12" i="419"/>
  <c r="D12" i="419"/>
  <c r="C12" i="419"/>
  <c r="K11" i="419"/>
  <c r="J11" i="419"/>
  <c r="I11" i="419"/>
  <c r="H11" i="419"/>
  <c r="G11" i="419"/>
  <c r="F11" i="419"/>
  <c r="E11" i="419"/>
  <c r="D11" i="419"/>
  <c r="C11" i="419"/>
  <c r="J18" i="419" l="1"/>
  <c r="F18" i="419"/>
  <c r="C18" i="419"/>
  <c r="D18" i="419"/>
  <c r="G18" i="419"/>
  <c r="E18" i="419"/>
  <c r="H18" i="419"/>
  <c r="I18" i="419"/>
  <c r="K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J21" i="419" l="1"/>
  <c r="I21" i="419"/>
  <c r="H21" i="419"/>
  <c r="G21" i="419"/>
  <c r="F21" i="419"/>
  <c r="E21" i="419"/>
  <c r="F23" i="419" l="1"/>
  <c r="G23" i="419"/>
  <c r="E23" i="419"/>
  <c r="H23" i="419"/>
  <c r="I23" i="419"/>
  <c r="J23" i="419"/>
  <c r="F22" i="419"/>
  <c r="G22" i="419"/>
  <c r="E22" i="419"/>
  <c r="H22" i="419"/>
  <c r="I22" i="419"/>
  <c r="J22" i="419"/>
  <c r="N3" i="418"/>
  <c r="D21" i="419" l="1"/>
  <c r="D22" i="419" s="1"/>
  <c r="D23" i="419" l="1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J6" i="419"/>
  <c r="K6" i="419"/>
  <c r="I6" i="419"/>
  <c r="H6" i="419"/>
  <c r="E6" i="419"/>
  <c r="G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342" l="1"/>
  <c r="D31" i="414"/>
  <c r="G3" i="410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<sst xmlns="http://schemas.openxmlformats.org/spreadsheetml/2006/main" count="20357" uniqueCount="3077">
  <si>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</si>
  <si>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</si>
  <si>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</si>
  <si>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</si>
  <si>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</si>
  <si>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</si>
  <si>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</si>
  <si>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</si>
  <si>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</si>
  <si>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</si>
  <si>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</si>
  <si>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</si>
  <si>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</si>
  <si>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</si>
  <si>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</si>
  <si>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</si>
  <si>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</si>
  <si>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</si>
  <si>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</si>
  <si>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</si>
  <si>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</si>
  <si>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</si>
  <si>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</si>
  <si>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</si>
  <si>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</si>
  <si>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</si>
  <si>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</si>
  <si>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</si>
  <si>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</si>
  <si>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</si>
  <si>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</si>
  <si>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</si>
  <si>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</si>
  <si>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</si>
  <si>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</si>
  <si>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</si>
  <si>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</si>
  <si>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</si>
  <si>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</si>
  <si>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</si>
  <si>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</si>
  <si>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</si>
  <si>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</si>
  <si>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</si>
  <si>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</si>
  <si>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</si>
  <si>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</si>
  <si>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</si>
  <si>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</si>
  <si>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</si>
  <si>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</si>
  <si>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</si>
  <si>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</si>
  <si>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</si>
  <si>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</si>
  <si>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</si>
  <si>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</si>
  <si>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</si>
  <si>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</si>
  <si>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</si>
  <si>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</si>
  <si>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</si>
  <si>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</si>
  <si>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</si>
  <si>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</si>
  <si>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</si>
  <si>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</si>
  <si>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</si>
  <si>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</si>
  <si>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</si>
  <si>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</si>
  <si>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</si>
  <si>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</si>
  <si>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</si>
  <si>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</si>
  <si>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</si>
  <si>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</si>
  <si>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</si>
  <si>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</si>
  <si>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</si>
  <si>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</si>
  <si>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</si>
  <si>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</si>
  <si>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</si>
  <si>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</si>
  <si>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</si>
  <si>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</si>
  <si>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</si>
  <si>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</si>
  <si>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</si>
  <si>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</si>
  <si>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</si>
  <si>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</si>
  <si>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</si>
  <si>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</si>
  <si>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</si>
  <si>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</si>
  <si>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</si>
  <si>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</si>
  <si>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</si>
  <si>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</si>
  <si>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</si>
  <si>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</si>
  <si>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</si>
  <si>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</si>
  <si>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</si>
  <si>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</si>
  <si>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</si>
  <si>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</si>
  <si>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</si>
  <si>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</si>
  <si>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</si>
  <si>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</si>
  <si>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</si>
  <si>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</si>
  <si>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</si>
  <si>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</si>
  <si>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</si>
  <si>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</si>
  <si>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</si>
  <si>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</si>
  <si>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</si>
  <si>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</si>
  <si>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</si>
  <si>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</si>
  <si>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</si>
  <si>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</si>
  <si>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</si>
  <si>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</si>
  <si>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</si>
  <si>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</si>
  <si>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</si>
  <si>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</si>
  <si>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</si>
  <si>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</si>
  <si>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</si>
  <si>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</si>
  <si>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</si>
  <si>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</si>
  <si>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</si>
  <si>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</si>
  <si>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</si>
  <si>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</si>
  <si>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</si>
  <si>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</si>
  <si>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</si>
  <si>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</si>
  <si>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</si>
  <si>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</si>
  <si>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</si>
  <si>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</si>
  <si>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</si>
  <si>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</si>
  <si>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</si>
  <si>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</si>
  <si>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</si>
  <si>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</si>
  <si>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</si>
  <si>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</si>
  <si>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</si>
  <si>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</si>
  <si>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</si>
  <si>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</si>
  <si>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</si>
  <si>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</si>
  <si>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</si>
  <si>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</si>
  <si>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</si>
  <si>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</si>
  <si>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</si>
  <si>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</si>
  <si>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</si>
  <si>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</si>
  <si>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</si>
  <si>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</si>
  <si>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</si>
  <si>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</si>
  <si>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</si>
  <si>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</si>
  <si>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</si>
  <si>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</si>
  <si>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</si>
  <si>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</si>
  <si>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</si>
  <si>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</si>
  <si>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</si>
  <si>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</si>
  <si>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</si>
  <si>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</si>
  <si>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</si>
  <si>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</si>
  <si>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</si>
  <si>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</si>
  <si>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</si>
  <si>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</si>
  <si>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</si>
  <si>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</si>
  <si>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</si>
  <si>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</si>
  <si>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</si>
  <si>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</si>
  <si>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</si>
  <si>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</si>
  <si>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</si>
  <si>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</si>
  <si>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</si>
  <si>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</si>
  <si>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</si>
  <si>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</si>
  <si>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</si>
  <si>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</si>
  <si>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</si>
  <si>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</si>
  <si>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</si>
  <si>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</si>
  <si>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</si>
  <si>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</si>
  <si>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</si>
  <si>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</si>
  <si>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</si>
  <si>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</si>
  <si>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</si>
  <si>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</si>
  <si>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</si>
  <si>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</si>
  <si>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</si>
  <si>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</si>
  <si>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</si>
  <si>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</si>
  <si>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</si>
  <si>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</si>
  <si>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</si>
  <si>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</si>
  <si>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</si>
  <si>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</si>
  <si>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</si>
  <si>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</si>
  <si>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</si>
  <si>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</si>
  <si>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</si>
  <si>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</si>
  <si>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</si>
  <si>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</si>
  <si>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</si>
  <si>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</si>
  <si>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</si>
  <si>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</si>
  <si>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</si>
  <si>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</si>
  <si>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</si>
  <si>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</si>
  <si>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</si>
  <si>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</si>
  <si>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</si>
  <si>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</si>
  <si>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</si>
  <si>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</si>
  <si>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</si>
  <si>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</si>
  <si>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</si>
  <si>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</si>
  <si>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</si>
  <si>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</si>
  <si>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</si>
  <si>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</si>
  <si>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</si>
  <si>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</si>
  <si>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</si>
  <si>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</si>
  <si>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</si>
  <si>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</si>
  <si>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</si>
  <si>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</si>
  <si>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</si>
  <si>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</si>
  <si>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</si>
  <si>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</si>
  <si>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</si>
  <si>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</si>
  <si>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</si>
  <si>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</si>
  <si>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</si>
  <si>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</si>
  <si>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</si>
  <si>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</si>
  <si>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</si>
  <si>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</si>
  <si>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</si>
  <si>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</si>
  <si>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</si>
  <si>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</si>
  <si>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</si>
  <si>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</si>
  <si>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</si>
  <si>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</si>
  <si>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</si>
  <si>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</si>
  <si>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</si>
  <si>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</si>
  <si>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</si>
  <si>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</si>
  <si>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</si>
  <si>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</si>
  <si>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</si>
  <si>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</si>
  <si>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</si>
  <si>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</si>
  <si>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</si>
  <si>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</si>
  <si>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</si>
  <si>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</si>
  <si>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</si>
  <si>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</si>
  <si>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</si>
  <si>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</si>
  <si>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</si>
  <si>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</si>
  <si>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</si>
  <si>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</si>
  <si>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</si>
  <si>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</si>
  <si>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</si>
  <si>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</si>
  <si>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</si>
  <si>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</si>
  <si>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</si>
  <si>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</si>
  <si>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</si>
  <si>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</si>
  <si>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</si>
  <si>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</si>
  <si>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</si>
  <si>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</si>
  <si>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</si>
  <si>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</si>
  <si>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</si>
  <si>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</si>
  <si>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</si>
  <si>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</si>
  <si>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</si>
  <si>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</si>
  <si>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</si>
  <si>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</si>
  <si>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</si>
  <si>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</si>
  <si>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</si>
  <si>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</si>
  <si>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</si>
  <si>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</si>
  <si>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</si>
  <si>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</si>
  <si>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</si>
  <si>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</si>
  <si>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</si>
  <si>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</si>
  <si>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</si>
  <si>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</si>
  <si>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</si>
  <si>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</si>
  <si>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</si>
  <si>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</si>
  <si>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</si>
  <si>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</si>
  <si>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</si>
  <si>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</si>
  <si>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</si>
  <si>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</si>
  <si>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</si>
  <si>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</si>
  <si>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</si>
  <si>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</si>
  <si>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</si>
  <si>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</si>
  <si>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</si>
  <si>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</si>
  <si>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</si>
  <si>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</si>
  <si>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</si>
  <si>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</si>
  <si>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</si>
  <si>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</si>
  <si>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</si>
  <si>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</si>
  <si>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</si>
  <si>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</si>
  <si>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</si>
  <si>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</si>
  <si>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</si>
  <si>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</si>
  <si>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</si>
  <si>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</si>
  <si>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</si>
  <si>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</si>
  <si>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</si>
  <si>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</si>
  <si>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</si>
  <si>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</si>
  <si>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</si>
  <si>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</si>
  <si>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</si>
  <si>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</si>
  <si>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</si>
  <si>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</si>
  <si>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</si>
  <si>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</si>
  <si>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</si>
  <si>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</si>
  <si>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</si>
  <si>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</si>
  <si>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</si>
  <si>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</si>
  <si>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</si>
  <si>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</si>
  <si>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</si>
  <si>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</si>
  <si>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</si>
  <si>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</si>
  <si>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</si>
  <si>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</si>
  <si>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</si>
  <si>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</si>
  <si>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</si>
  <si>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</si>
  <si>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</si>
  <si>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</si>
  <si>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</si>
  <si>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</si>
  <si>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</si>
  <si>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</si>
  <si>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</si>
  <si>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</si>
  <si>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</si>
  <si>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</si>
  <si>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</si>
  <si>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</si>
  <si>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</si>
  <si>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</si>
  <si>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</si>
  <si>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</si>
  <si>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</si>
  <si>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</si>
  <si>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</si>
  <si>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</si>
  <si>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</si>
  <si>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</si>
  <si>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</si>
  <si>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</si>
  <si>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</si>
  <si>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</si>
  <si>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</si>
  <si>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</si>
  <si>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</si>
  <si>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</si>
  <si>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</si>
  <si>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</si>
  <si>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</si>
  <si>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</si>
  <si>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</si>
  <si>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</si>
  <si>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</si>
  <si>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</si>
  <si>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</si>
  <si>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</si>
  <si>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</si>
  <si>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</si>
  <si>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</si>
  <si>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</si>
  <si>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</si>
  <si>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</si>
  <si>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</si>
  <si>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</si>
  <si>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</si>
  <si>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</si>
  <si>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</si>
  <si>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</si>
  <si>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</si>
  <si>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</si>
  <si>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</si>
  <si>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</si>
  <si>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</si>
  <si>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</si>
  <si>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</si>
  <si>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</si>
  <si>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</si>
  <si>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</si>
  <si>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</si>
  <si>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</si>
  <si>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</si>
  <si>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</si>
  <si>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</si>
  <si>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</si>
  <si>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</si>
  <si>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</si>
  <si>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</si>
  <si>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</si>
  <si>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</si>
  <si>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</si>
  <si>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</si>
  <si>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</si>
  <si>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</si>
  <si>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</si>
  <si>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</si>
  <si>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</si>
  <si>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</si>
  <si>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</si>
  <si>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</si>
  <si>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</si>
  <si>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</si>
  <si>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</si>
  <si>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</si>
  <si>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</si>
  <si>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</si>
  <si>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</si>
  <si>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</si>
  <si>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</si>
  <si>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</si>
  <si>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</si>
  <si>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</si>
  <si>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64924447     ostatní provoz.sl. - hl.činnost (LSPP)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</si>
  <si>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</si>
  <si>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</si>
  <si>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</si>
  <si>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</si>
  <si>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</si>
  <si>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</si>
  <si>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</si>
  <si>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</si>
  <si>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</si>
  <si>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</si>
  <si>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</si>
  <si>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</si>
  <si>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</si>
  <si>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</si>
  <si>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</si>
  <si>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</si>
  <si>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</si>
  <si>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</si>
  <si>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</si>
  <si>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</si>
  <si>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</si>
  <si>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</si>
  <si>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</si>
  <si>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</si>
  <si>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</si>
  <si>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</si>
  <si>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</si>
  <si>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</si>
  <si>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</si>
  <si>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</si>
  <si>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</si>
  <si>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</si>
  <si>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</si>
  <si>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</si>
  <si>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</si>
  <si>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</si>
  <si>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</si>
  <si>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</si>
  <si>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</si>
  <si>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</si>
  <si>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</si>
  <si>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</si>
  <si>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</si>
  <si>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</si>
  <si>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</si>
  <si>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</si>
  <si>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</si>
  <si>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</si>
  <si>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</si>
  <si>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</si>
  <si>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</si>
  <si>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</si>
  <si>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</si>
  <si>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</si>
  <si>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</si>
  <si>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0.9% W/V SODIUM CHLORIDE I.V.</t>
  </si>
  <si>
    <t>INJ 20X20ML</t>
  </si>
  <si>
    <t>ACC INJEKT</t>
  </si>
  <si>
    <t>INJ SOL 5X3ML/300MG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</si>
  <si>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</si>
  <si>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</si>
  <si>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</si>
  <si>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</si>
  <si>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</si>
  <si>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</si>
  <si>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</si>
  <si>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</si>
  <si>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</si>
  <si>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</si>
  <si>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</si>
  <si>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ALGIFEN NEO</t>
  </si>
  <si>
    <t>POR GTT SOL 1X50ML</t>
  </si>
  <si>
    <t>ALMIRAL</t>
  </si>
  <si>
    <t>INJ 10X3ML/75MG</t>
  </si>
  <si>
    <t>AMBROBENE 7.5MG/ML</t>
  </si>
  <si>
    <t>SOL 1X100ML</t>
  </si>
  <si>
    <t>ANOPYRIN 100MG</t>
  </si>
  <si>
    <t>TBL 20X100MG</t>
  </si>
  <si>
    <t>ATROVENT 0.025%</t>
  </si>
  <si>
    <t>INH SOL 1X20ML</t>
  </si>
  <si>
    <t>AULIN</t>
  </si>
  <si>
    <t>POR GRA SOL30SÁČKŮ</t>
  </si>
  <si>
    <t>AVAMYS NAS.SPR.SUS 120X27,5RG</t>
  </si>
  <si>
    <t>BERODUAL</t>
  </si>
  <si>
    <t>INH LIQ 1X20ML</t>
  </si>
  <si>
    <t>BETALOC ZOK 200 MG</t>
  </si>
  <si>
    <t>POR TBL PRO 30X200MG</t>
  </si>
  <si>
    <t>Biopron9 tob.60</t>
  </si>
  <si>
    <t>BROMHEXIN 12 BC</t>
  </si>
  <si>
    <t>SOL 1X30ML</t>
  </si>
  <si>
    <t>CODEIN SLOVAKOFARMA 15MG</t>
  </si>
  <si>
    <t>TBL 10X15MG-BLISTR</t>
  </si>
  <si>
    <t>CONTROLOC I.V.</t>
  </si>
  <si>
    <t>INJ PLV SOL 1X40MG</t>
  </si>
  <si>
    <t>CORSIM 20</t>
  </si>
  <si>
    <t>DEGAN</t>
  </si>
  <si>
    <t>INJ 50X2ML/10MG</t>
  </si>
  <si>
    <t>Desprej 500ml</t>
  </si>
  <si>
    <t>DEXAMED</t>
  </si>
  <si>
    <t>INJ 10X2ML/8MG</t>
  </si>
  <si>
    <t>DIAZEPAM SLOVAKOFARMA</t>
  </si>
  <si>
    <t>TBL 20X5MG</t>
  </si>
  <si>
    <t>TBL 20X10MG</t>
  </si>
  <si>
    <t>DICYNONE 250</t>
  </si>
  <si>
    <t>INJ SOL 4X2ML/250MG</t>
  </si>
  <si>
    <t>DOLMINA 50</t>
  </si>
  <si>
    <t>TBL OBD 30X50MG</t>
  </si>
  <si>
    <t>DOLMINA INJ.</t>
  </si>
  <si>
    <t>INJ 5X3ML/75MG</t>
  </si>
  <si>
    <t>DUROGESIC 50MCG/H</t>
  </si>
  <si>
    <t>EMP 5X5MG(20CM2)</t>
  </si>
  <si>
    <t>DZ BRAUNOL 500 ML</t>
  </si>
  <si>
    <t>DZ PRONTORAL 250ML</t>
  </si>
  <si>
    <t>ENZYMEL INTENSIVE 35 GEL antimikrob. na dásně 30ml</t>
  </si>
  <si>
    <t>ERDOMED 300MG</t>
  </si>
  <si>
    <t>CPS 20X300MG</t>
  </si>
  <si>
    <t>EUTHYROX 50</t>
  </si>
  <si>
    <t>TBL 100X50RG</t>
  </si>
  <si>
    <t>EUTHYROX 75</t>
  </si>
  <si>
    <t>TBL 100X75RG</t>
  </si>
  <si>
    <t>FORMOVENT 12 MCG</t>
  </si>
  <si>
    <t>INH PLV CPS 60X12RG</t>
  </si>
  <si>
    <t>FRAXIPARINE</t>
  </si>
  <si>
    <t>INJ SOL 10X0.3ML</t>
  </si>
  <si>
    <t>INJ SOL 10X0.6ML</t>
  </si>
  <si>
    <t>INJ SOL 10X0.4ML</t>
  </si>
  <si>
    <t>FRAXIPARINE FORTE</t>
  </si>
  <si>
    <t>FURON</t>
  </si>
  <si>
    <t>TBL 50X40MG</t>
  </si>
  <si>
    <t>GERATAM 3 G</t>
  </si>
  <si>
    <t>INJ SOL 4X15ML/3GM</t>
  </si>
  <si>
    <t>GLUKÓZA 10 BRAUN</t>
  </si>
  <si>
    <t>INF SOL 10X500ML-PE</t>
  </si>
  <si>
    <t>GLURENORM</t>
  </si>
  <si>
    <t>TBL 30X30MG</t>
  </si>
  <si>
    <t>GODASAL 100</t>
  </si>
  <si>
    <t>POR TBL NOB 100</t>
  </si>
  <si>
    <t>GUTTALAX</t>
  </si>
  <si>
    <t>POR GTT SOL 1X30ML</t>
  </si>
  <si>
    <t>HELICID 20 ZENTIVA</t>
  </si>
  <si>
    <t>POR CPS ETD 90X20MG</t>
  </si>
  <si>
    <t>HEMINEVRIN 300 MG</t>
  </si>
  <si>
    <t>POR CPS MOL 100X300MG</t>
  </si>
  <si>
    <t>HEPARIN LECIVA</t>
  </si>
  <si>
    <t>INJ 1X10ML/50KU</t>
  </si>
  <si>
    <t>HEPAROID LECIVA</t>
  </si>
  <si>
    <t>UNG 1X30GM</t>
  </si>
  <si>
    <t>HEŘMÁNKOVÝ ČAJ LEROS</t>
  </si>
  <si>
    <t>SPC 20X1.5GM(SÁČKY)</t>
  </si>
  <si>
    <t>HYLAK FORTE</t>
  </si>
  <si>
    <t>GTT 1X100ML</t>
  </si>
  <si>
    <t>CHLORID SODNÝ 0,9% BRAUN</t>
  </si>
  <si>
    <t>INF SOL 20X100MLPELAH</t>
  </si>
  <si>
    <t>INF SOL 10X250MLPELAH</t>
  </si>
  <si>
    <t>INF SOL 10X500MLPELAH</t>
  </si>
  <si>
    <t>IBALGIN 400 (IBUPROFEN 400)</t>
  </si>
  <si>
    <t>TBL OBD 100X400MG</t>
  </si>
  <si>
    <t>IBALGIN 400 TBL 36</t>
  </si>
  <si>
    <t xml:space="preserve">POR TBL FLM 36X400MG </t>
  </si>
  <si>
    <t>IBALGIN 600 (IBUPROFEN 600)</t>
  </si>
  <si>
    <t>TBL OBD 30X600MG</t>
  </si>
  <si>
    <t>INFADOLAN</t>
  </si>
  <si>
    <t>DRM UNG 1X30GM</t>
  </si>
  <si>
    <t>INHIBACE PLUS</t>
  </si>
  <si>
    <t>POR TBL FLM 28</t>
  </si>
  <si>
    <t>IR  AQUA STERILE OPLACH.1x1000 ml ECOTAINER</t>
  </si>
  <si>
    <t>IR OPLACH</t>
  </si>
  <si>
    <t>IR OG. OPHTHALMO-SEPTONEX</t>
  </si>
  <si>
    <t>GTT OPH 1X10ML</t>
  </si>
  <si>
    <t>KINITO 50 MG, POTAHOVANÉ TABLETY</t>
  </si>
  <si>
    <t>POR TBL FLM 100X50MG</t>
  </si>
  <si>
    <t>KL BALS.VISNEVSKI 100G</t>
  </si>
  <si>
    <t>KL BENZINUM 500 ml/330g HVLP</t>
  </si>
  <si>
    <t>KL ETHANOLUM BENZ.DENAT. 500ml /400g/</t>
  </si>
  <si>
    <t>UN 1170</t>
  </si>
  <si>
    <t>KL JODOVÝ OLEJ 30G</t>
  </si>
  <si>
    <t>KL PRIPRAVEK</t>
  </si>
  <si>
    <t>KL SOL.BORGLYCEROLI 3% 50G</t>
  </si>
  <si>
    <t>KL SOL.HIRSCH 25g</t>
  </si>
  <si>
    <t>ORL</t>
  </si>
  <si>
    <t>KL SOL.HYD.PEROX.3% 250G v sirokohrdle lahvi</t>
  </si>
  <si>
    <t>KL SOL.PHENOLI CAMPHOR. 50 g RD</t>
  </si>
  <si>
    <t>KL SOL.PHENOLI CAMPHOR. 50g v sirokohrdle lahvi</t>
  </si>
  <si>
    <t>KL SUSP.NYSTATIN 1MIU,GLYCEROL AD 20</t>
  </si>
  <si>
    <t>KL TBL MAGN.LACT 0,5G+B6 0,02G, 100TBL</t>
  </si>
  <si>
    <t>KL VASELINUM ALBUM, 30G</t>
  </si>
  <si>
    <t>KORYLAN</t>
  </si>
  <si>
    <t>TBL 10</t>
  </si>
  <si>
    <t>MAGNESIUM SULFURICUM BIOTIKA</t>
  </si>
  <si>
    <t>INJ 5X10ML 10%</t>
  </si>
  <si>
    <t>MAGNOSOLV</t>
  </si>
  <si>
    <t>GRA 30X6.1GM(SACKY)</t>
  </si>
  <si>
    <t>MAXITROL</t>
  </si>
  <si>
    <t>SUS OPH 1X5ML</t>
  </si>
  <si>
    <t>MESOCAIN</t>
  </si>
  <si>
    <t>GEL 1X20GM</t>
  </si>
  <si>
    <t>INJ 10X10ML 1%</t>
  </si>
  <si>
    <t>MILURIT 100</t>
  </si>
  <si>
    <t>POR TBL NOB 50X100MG</t>
  </si>
  <si>
    <t>MUCOSOLVAN</t>
  </si>
  <si>
    <t>POR GTT SOL+INH SOL 60ML</t>
  </si>
  <si>
    <t>NATRIUM CHLORATUM BIOTIKA 10%</t>
  </si>
  <si>
    <t>NICORETTE INVISIPATCH 15 MG/16 H</t>
  </si>
  <si>
    <t>DRM EMP TDR 7X15MG</t>
  </si>
  <si>
    <t>NICORETTE INVISIPATCH 25 MG/16 H</t>
  </si>
  <si>
    <t>DRM EMP TDR 7X25MG</t>
  </si>
  <si>
    <t>NOVALGIN</t>
  </si>
  <si>
    <t>TBL OBD 20X500MG</t>
  </si>
  <si>
    <t>INJ 10X2ML/1000MG</t>
  </si>
  <si>
    <t>NOVORAPID 100 U/ML</t>
  </si>
  <si>
    <t>INJ SOL 1X10ML</t>
  </si>
  <si>
    <t>OPHTHALMO-AZULEN</t>
  </si>
  <si>
    <t>UNG OPH 1X5GM</t>
  </si>
  <si>
    <t>OPHTHALMO-SEPTONEX</t>
  </si>
  <si>
    <t>PARACETAMOL KABI 10MG/ML</t>
  </si>
  <si>
    <t>INF SOL 10X100ML/1000MG</t>
  </si>
  <si>
    <t>PARALEN 500</t>
  </si>
  <si>
    <t>POR TBL NOB 24X500MG</t>
  </si>
  <si>
    <t>PRESTARIUM NEO</t>
  </si>
  <si>
    <t>POR TBL FLM 30X5MG</t>
  </si>
  <si>
    <t>RINGERUV ROZTOK BRAUN</t>
  </si>
  <si>
    <t>INF 10X500ML(LDPE)</t>
  </si>
  <si>
    <t>RIVOCOR 5</t>
  </si>
  <si>
    <t>SANORIN EMULSIO</t>
  </si>
  <si>
    <t>GTT NAS 10ML 0.1%</t>
  </si>
  <si>
    <t>SMECTA</t>
  </si>
  <si>
    <t>PLV POR 1X30SACKU</t>
  </si>
  <si>
    <t>SOLCOSERYL DENTAL ADHESIVE</t>
  </si>
  <si>
    <t>STM PST 1X5GM</t>
  </si>
  <si>
    <t>SOLU-MEDROL</t>
  </si>
  <si>
    <t>INJ SIC 1X40MG+1ML</t>
  </si>
  <si>
    <t>SUPRACAIN 4%</t>
  </si>
  <si>
    <t>INJ 10X2ML</t>
  </si>
  <si>
    <t>SURGAM</t>
  </si>
  <si>
    <t>TBL 20X300MG</t>
  </si>
  <si>
    <t>SYNTOPHYLLIN</t>
  </si>
  <si>
    <t>INJ 5X10ML/240MG</t>
  </si>
  <si>
    <t>Šalvěj lékařská nať LEROS n.s.</t>
  </si>
  <si>
    <t>20 x1,5g</t>
  </si>
  <si>
    <t>TANYZ ERAS 0,4 MG</t>
  </si>
  <si>
    <t>POR TBL PRO 50X0.4MG I</t>
  </si>
  <si>
    <t>TELMISARTAN SANDOZ 80 MG</t>
  </si>
  <si>
    <t>POR TBL NOB 30X80MG</t>
  </si>
  <si>
    <t>TENSIOMIN</t>
  </si>
  <si>
    <t>TBL 30X12.5MG</t>
  </si>
  <si>
    <t>TEZEO HCT 80 MG/25 MG</t>
  </si>
  <si>
    <t>POR TBL NOB 28</t>
  </si>
  <si>
    <t>THIAMIN LECIVA</t>
  </si>
  <si>
    <t>INJ 10X2ML/100MG</t>
  </si>
  <si>
    <t>TIAPRIDAL</t>
  </si>
  <si>
    <t>INJ SOL 12X2ML/100MG</t>
  </si>
  <si>
    <t>TOBRADEX OČNÍ MAST</t>
  </si>
  <si>
    <t>OPH UNG 3.5GM</t>
  </si>
  <si>
    <t>TRALGIT SR 150</t>
  </si>
  <si>
    <t>POR TBL RET30X150MG</t>
  </si>
  <si>
    <t>TRIPLIXAM 10 MG/2,5 MG/5 MG</t>
  </si>
  <si>
    <t>POR TBL FLM 30</t>
  </si>
  <si>
    <t>VIDISIC</t>
  </si>
  <si>
    <t>GEL OPH 1X10GM</t>
  </si>
  <si>
    <t>VITAMIN B12 LECIVA 1000RG</t>
  </si>
  <si>
    <t>INJ 5X1ML/1000RG</t>
  </si>
  <si>
    <t>VOLTAREN EMULGEL</t>
  </si>
  <si>
    <t>DRM GEL 1X50GM LAM</t>
  </si>
  <si>
    <t>XANAX</t>
  </si>
  <si>
    <t>TBL 30X0.25MG</t>
  </si>
  <si>
    <t>ZALDIAR</t>
  </si>
  <si>
    <t>POR TBL FLM 20</t>
  </si>
  <si>
    <t>37,5MG/325MG TBL FLM 30X1</t>
  </si>
  <si>
    <t>ZOLPIDEM MYLAN</t>
  </si>
  <si>
    <t>POR TBL FLM 20X10MG</t>
  </si>
  <si>
    <t>POR TBL FLM 50X10MG</t>
  </si>
  <si>
    <t>léky - parenterální výživa (LEK)</t>
  </si>
  <si>
    <t>NUTRIFLEX PERI</t>
  </si>
  <si>
    <t>INF SOL 5X2000ML</t>
  </si>
  <si>
    <t>INF SOL 5X1000ML</t>
  </si>
  <si>
    <t>léky - enterální výživa (LEK)</t>
  </si>
  <si>
    <t>NUTRIDRINK BALÍČEK 5+1</t>
  </si>
  <si>
    <t>POR SOL 6X200ML</t>
  </si>
  <si>
    <t>NUTRIDRINK COMPACT NEUTRAL</t>
  </si>
  <si>
    <t>POR SOL 4X125ML</t>
  </si>
  <si>
    <t>NUTRIDRINK COMPACT PROTEIN S PŘÍCHUTÍ KÁVY</t>
  </si>
  <si>
    <t>NUTRISON ENERGY MULTI FIBRE</t>
  </si>
  <si>
    <t>POR SOL 1X1500ML</t>
  </si>
  <si>
    <t>PROTIFAR</t>
  </si>
  <si>
    <t>POR PLV SOL 1X225GM</t>
  </si>
  <si>
    <t>léky - antibiotika (LEK)</t>
  </si>
  <si>
    <t>AMOKSIKLAV 1.2GM</t>
  </si>
  <si>
    <t>INJ SIC 5X1.2GM</t>
  </si>
  <si>
    <t>AMOKSIKLAV 1G</t>
  </si>
  <si>
    <t>TBL OBD 14X1GM</t>
  </si>
  <si>
    <t>ARCHIFAR 1 G</t>
  </si>
  <si>
    <t>INJ+INF PLV SOL 10X1GM</t>
  </si>
  <si>
    <t>BISEPTOL 480</t>
  </si>
  <si>
    <t>INJ 10X5ML</t>
  </si>
  <si>
    <t>CEFTAZIDIM KABI 2 GM</t>
  </si>
  <si>
    <t>INJ+INF PLV SOL 10X2GM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</si>
  <si>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</si>
  <si>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</si>
  <si>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</si>
  <si>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</si>
  <si>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</si>
  <si>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</si>
  <si>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</si>
  <si>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</si>
  <si>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</si>
  <si>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ENTIZOL</t>
  </si>
  <si>
    <t>TBL 20X250MG</t>
  </si>
  <si>
    <t>FRAMYKOIN</t>
  </si>
  <si>
    <t>UNG 1X10GM</t>
  </si>
  <si>
    <t xml:space="preserve">GENTAMICIN B.BRAUN 3 MG/ML INFUZNÍ ROZTOK </t>
  </si>
  <si>
    <t>INF SOL 20X80ML</t>
  </si>
  <si>
    <t>METRONIDAZOL 500MG BRAUN</t>
  </si>
  <si>
    <t>INJ 10X100ML(LDPE)</t>
  </si>
  <si>
    <t>METRONIDAZOLE 0.5% POLFA</t>
  </si>
  <si>
    <t>INJ 1X100ML 5MG/1ML</t>
  </si>
  <si>
    <t>OPHTHALMO-FRAMYKOIN</t>
  </si>
  <si>
    <t>SUMETROLIM</t>
  </si>
  <si>
    <t>TBL 20X480MG</t>
  </si>
  <si>
    <t>VANCOMYCIN MYLAN 1000 MG</t>
  </si>
  <si>
    <t>INF PLV SOL 1X1GM</t>
  </si>
  <si>
    <t>léky - antimykotika (LEK)</t>
  </si>
  <si>
    <t>BATRAFEN</t>
  </si>
  <si>
    <t>LIQ 1X20ML</t>
  </si>
  <si>
    <t>FLUCONAZOL KABI 2 MG/ML</t>
  </si>
  <si>
    <t>INF SOL 10X100ML/200MG</t>
  </si>
  <si>
    <t>INF SOL 10X200ML/400MG</t>
  </si>
  <si>
    <t>AETHOXYSKLEROL</t>
  </si>
  <si>
    <t>INJ 5X2ML 0.5%</t>
  </si>
  <si>
    <t>ARDEANUTRISOL G 40</t>
  </si>
  <si>
    <t>INF 1X80ML</t>
  </si>
  <si>
    <t>BETADINE (CHIRURG.) - hnědá</t>
  </si>
  <si>
    <t>LIQ 1X1000ML</t>
  </si>
  <si>
    <t>DEPO-MEDROL</t>
  </si>
  <si>
    <t>INJ 1X1ML/40MG</t>
  </si>
  <si>
    <t>HYDROCORTISON VUAB 100 MG</t>
  </si>
  <si>
    <t>INJ PLV SOL 1X100MG</t>
  </si>
  <si>
    <t>KL BENZINUM 150g v sirokohrdle lahvi</t>
  </si>
  <si>
    <t>KL ETHANOL.C.BENZINO 150G v sirokohrdle lahvi</t>
  </si>
  <si>
    <t>KL JODOVY OLEJ 10G</t>
  </si>
  <si>
    <t>KL SOL.ARG.NITR.10% 10G</t>
  </si>
  <si>
    <t>KL SOL.FORMAL.K FIXACI TKANI,500G</t>
  </si>
  <si>
    <t>KL SOL.HYD.PEROX.3% 200G v sirokohrdle lahvi</t>
  </si>
  <si>
    <t>KL SOL.PHENOLI CAMPHOR. 10g</t>
  </si>
  <si>
    <t>KL VASELINUM ALBUM, 20G</t>
  </si>
  <si>
    <t>LIDOCAIN EGIS 10 %</t>
  </si>
  <si>
    <t>DRM SPR SOL 1X38GM</t>
  </si>
  <si>
    <t>POR TBL NOB 12X500MG</t>
  </si>
  <si>
    <t>AMOKSIKLAV</t>
  </si>
  <si>
    <t>TBL OBD 21X625MG</t>
  </si>
  <si>
    <t>BELOGENT MAST</t>
  </si>
  <si>
    <t>KL CHLORNAN SODNÝ 1% 300g v sirokohrdle lahvi</t>
  </si>
  <si>
    <t>MARCAINE 0.5%</t>
  </si>
  <si>
    <t>INJ SOL5X20ML/100MG</t>
  </si>
  <si>
    <t>AMOKSIKLAV 1 G</t>
  </si>
  <si>
    <t>POR TBL FLM 21X1GM</t>
  </si>
  <si>
    <t>AQUA PRO INJECTIONE ARDEAPHARMA</t>
  </si>
  <si>
    <t>INF 1X500ML</t>
  </si>
  <si>
    <t>DZ OCTENISEPT 1 l</t>
  </si>
  <si>
    <t>IR SOL.METHYLROSANIL.CHL.1%10ML</t>
  </si>
  <si>
    <t>IR 10ml</t>
  </si>
  <si>
    <t>KL BENZINUM 900ml/ 600g</t>
  </si>
  <si>
    <t>UN 3295</t>
  </si>
  <si>
    <t>KL ELIXÍR NA OPTIKU</t>
  </si>
  <si>
    <t>KL SIGNATURY</t>
  </si>
  <si>
    <t>KL SOL.FORMAL.K FIXACI TKANI,1000G</t>
  </si>
  <si>
    <t>KL SOL.NOVIKOV 10G</t>
  </si>
  <si>
    <t>KL VASELINUM ALBUM STERILNI, 20G</t>
  </si>
  <si>
    <t>2511 - UCOCH: lůžkové oddělení 33</t>
  </si>
  <si>
    <t>2523 - UCOCH, LPS stomatologická - denní</t>
  </si>
  <si>
    <t>2522 - UCOCH: LPS stomatologická</t>
  </si>
  <si>
    <t>2562 - UCOCH: operační sál</t>
  </si>
  <si>
    <t>2521 - UCOCH: ambulance</t>
  </si>
  <si>
    <t>N02AB03 - FENTANYL</t>
  </si>
  <si>
    <t>J01XD01 - METRONIDAZOL</t>
  </si>
  <si>
    <t>R03AC13 - FORMOTEROL</t>
  </si>
  <si>
    <t>M04AA01 - ALOPURINOL</t>
  </si>
  <si>
    <t>A02BC02 - PANTOPRAZOL</t>
  </si>
  <si>
    <t>N02BB02 - SODNÁ SŮL METAMIZOLU</t>
  </si>
  <si>
    <t>C07AB07 - BISOPROLOL</t>
  </si>
  <si>
    <t>A10AB01 - INZULIN LIDSKÝ</t>
  </si>
  <si>
    <t>C09AA04 - PERINDOPRIL</t>
  </si>
  <si>
    <t>N05BA12 - ALPRAZOLAM</t>
  </si>
  <si>
    <t>C09CA07 - TELMISARTAN</t>
  </si>
  <si>
    <t>J01XA01 - VANKOMYCIN</t>
  </si>
  <si>
    <t>H02AB04 - METHYLPREDNISOLON</t>
  </si>
  <si>
    <t>J02AC01 - FLUKONAZOL</t>
  </si>
  <si>
    <t>H03AA01 - LEVOTHYROXIN, SODNÁ SŮL</t>
  </si>
  <si>
    <t>A10AB05 - INZULIN ASPART</t>
  </si>
  <si>
    <t>J01CR02 - AMOXICILIN A ENZYMOVÝ INHIBITOR</t>
  </si>
  <si>
    <t>N02BE01 - PARACETAMOL</t>
  </si>
  <si>
    <t>N05CF02 - ZOLPIDEM</t>
  </si>
  <si>
    <t>B01AB06 - NADROPARIN</t>
  </si>
  <si>
    <t>V06XX - POTRAVINY PRO ZVLÁŠTNÍ LÉKAŘSKÉ ÚČELY (PZLÚ)</t>
  </si>
  <si>
    <t>J01DH02 - MEROPENEM</t>
  </si>
  <si>
    <t>A03FA07 - ITOPRIDUM</t>
  </si>
  <si>
    <t>J01EE01 - SULFAMETHOXAZOL A TRIMETHOPRIM</t>
  </si>
  <si>
    <t>J01FF01 - KLINDAMYCIN</t>
  </si>
  <si>
    <t>A02BC02</t>
  </si>
  <si>
    <t>214427</t>
  </si>
  <si>
    <t>40MG INJ PLV SOL 1</t>
  </si>
  <si>
    <t>A03FA07</t>
  </si>
  <si>
    <t>166760</t>
  </si>
  <si>
    <t>KINITO</t>
  </si>
  <si>
    <t>50MG TBL FLM 100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</si>
  <si>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</si>
  <si>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</si>
  <si>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</si>
  <si>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</si>
  <si>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</si>
  <si>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</si>
  <si>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</si>
  <si>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</si>
  <si>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B01AB06</t>
  </si>
  <si>
    <t>213480</t>
  </si>
  <si>
    <t>19000IU/ML INJ SOL ISP 10X0,6ML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</si>
  <si>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</si>
  <si>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</si>
  <si>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</si>
  <si>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</si>
  <si>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</si>
  <si>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</si>
  <si>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C07AB07</t>
  </si>
  <si>
    <t>47740</t>
  </si>
  <si>
    <t>5MG TBL FLM 30</t>
  </si>
  <si>
    <t>C09AA04</t>
  </si>
  <si>
    <t>101205</t>
  </si>
  <si>
    <t>C09CA07</t>
  </si>
  <si>
    <t>158191</t>
  </si>
  <si>
    <t>TELMISARTAN SANDOZ</t>
  </si>
  <si>
    <t>80MG TBL NOB 30</t>
  </si>
  <si>
    <t>H02AB04</t>
  </si>
  <si>
    <t>9709</t>
  </si>
  <si>
    <t>40MG/ML INJ PSO LQF 40MG+1ML</t>
  </si>
  <si>
    <t>H03AA01</t>
  </si>
  <si>
    <t>46692</t>
  </si>
  <si>
    <t>EUTHYROX</t>
  </si>
  <si>
    <t>75MCG TBL NOB 100</t>
  </si>
  <si>
    <t>69189</t>
  </si>
  <si>
    <t>50MCG TBL NOB 100</t>
  </si>
  <si>
    <t>J01CR02</t>
  </si>
  <si>
    <t>5951</t>
  </si>
  <si>
    <t>875MG/125MG TBL FLM 14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</si>
  <si>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</si>
  <si>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</si>
  <si>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</si>
  <si>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</si>
  <si>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</si>
  <si>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</si>
  <si>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</si>
  <si>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</si>
  <si>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</si>
  <si>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</si>
  <si>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</si>
  <si>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</si>
  <si>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</si>
  <si>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J01XA01</t>
  </si>
  <si>
    <t>166269</t>
  </si>
  <si>
    <t>VANCOMYCIN MYLAN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</si>
  <si>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</si>
  <si>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</si>
  <si>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</si>
  <si>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</si>
  <si>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</si>
  <si>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</si>
  <si>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</si>
  <si>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</si>
  <si>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J02AC01</t>
  </si>
  <si>
    <t>164401</t>
  </si>
  <si>
    <t>FLUCONAZOL KABI</t>
  </si>
  <si>
    <t>2MG/ML INF SOL 10X100ML</t>
  </si>
  <si>
    <t>164407</t>
  </si>
  <si>
    <t>2MG/ML INF SOL 10X200ML</t>
  </si>
  <si>
    <t>M04AA01</t>
  </si>
  <si>
    <t>2592</t>
  </si>
  <si>
    <t>100MG TBL NOB 50</t>
  </si>
  <si>
    <t>N02AB03</t>
  </si>
  <si>
    <t>59449</t>
  </si>
  <si>
    <t>DUROGESIC</t>
  </si>
  <si>
    <t>50MCG/H TDR EMP 5X8,4MG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</si>
  <si>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</si>
  <si>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</si>
  <si>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</si>
  <si>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</si>
  <si>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</si>
  <si>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</si>
  <si>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</si>
  <si>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</si>
  <si>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</si>
  <si>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</si>
  <si>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</si>
  <si>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N05BA12</t>
  </si>
  <si>
    <t>90957</t>
  </si>
  <si>
    <t>0,25MG TBL NOB 30</t>
  </si>
  <si>
    <t>N05CF02</t>
  </si>
  <si>
    <t>146894</t>
  </si>
  <si>
    <t>10MG TBL FLM 20</t>
  </si>
  <si>
    <t>146899</t>
  </si>
  <si>
    <t>10MG TBL FLM 50</t>
  </si>
  <si>
    <t>R03AC13</t>
  </si>
  <si>
    <t>19147</t>
  </si>
  <si>
    <t>FORMOVENT</t>
  </si>
  <si>
    <t>12MCG INH PLV CPS DUR 60+1 INH</t>
  </si>
  <si>
    <t>V06XX</t>
  </si>
  <si>
    <t>33220</t>
  </si>
  <si>
    <t>POR SOL 1X225G</t>
  </si>
  <si>
    <t>33677</t>
  </si>
  <si>
    <t>33740</t>
  </si>
  <si>
    <t>33855</t>
  </si>
  <si>
    <t>NUTRIDRINK BALÍČEK 5 + 1</t>
  </si>
  <si>
    <t>33898</t>
  </si>
  <si>
    <t>90044</t>
  </si>
  <si>
    <t>40MG/ML INJ SUS 1X1ML</t>
  </si>
  <si>
    <t>85525</t>
  </si>
  <si>
    <t>AMOKSIKLAV 625 MG</t>
  </si>
  <si>
    <t>500MG/125MG TBL FLM 21</t>
  </si>
  <si>
    <t>203097</t>
  </si>
  <si>
    <t>875MG/125MG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</si>
  <si>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</si>
  <si>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</si>
  <si>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</si>
  <si>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</si>
  <si>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</si>
  <si>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</si>
  <si>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</si>
  <si>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</si>
  <si>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</si>
  <si>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</si>
  <si>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</si>
  <si>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</si>
  <si>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</si>
  <si>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</si>
  <si>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</si>
  <si>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</si>
  <si>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</si>
  <si>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</si>
  <si>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</si>
  <si>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</si>
  <si>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</si>
  <si>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</si>
  <si>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Belák Šimon</t>
  </si>
  <si>
    <t>Bezděk Martin</t>
  </si>
  <si>
    <t>Blažková Lenka</t>
  </si>
  <si>
    <t>Diblík David</t>
  </si>
  <si>
    <t>Dubovská Ivana</t>
  </si>
  <si>
    <t>Fabián Jakub</t>
  </si>
  <si>
    <t>Hanáková Dagmar</t>
  </si>
  <si>
    <t>Havlík Miroslav</t>
  </si>
  <si>
    <t>Heinz Petr</t>
  </si>
  <si>
    <t>Hilbertová Sandra</t>
  </si>
  <si>
    <t>Chytilová Karin</t>
  </si>
  <si>
    <t>Jiný</t>
  </si>
  <si>
    <t>Jirásek Petr</t>
  </si>
  <si>
    <t>Jusku Alexandr</t>
  </si>
  <si>
    <t>Kamínková Petra</t>
  </si>
  <si>
    <t>Kašpar Matouš</t>
  </si>
  <si>
    <t>Klimeš Vladimír</t>
  </si>
  <si>
    <t>Král David</t>
  </si>
  <si>
    <t>Králíčková Nicole</t>
  </si>
  <si>
    <t>Králová Nikola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</si>
  <si>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</si>
  <si>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</si>
  <si>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</si>
  <si>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</si>
  <si>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</si>
  <si>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</si>
  <si>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Pink Richard</t>
  </si>
  <si>
    <t>Pokorná Michala</t>
  </si>
  <si>
    <t>Polanská Věra</t>
  </si>
  <si>
    <t>Stupková Veronika</t>
  </si>
  <si>
    <t>Svobodová Jarmila</t>
  </si>
  <si>
    <t>Tvrdý Peter</t>
  </si>
  <si>
    <t>Veverka Josef</t>
  </si>
  <si>
    <t>Voborná Iva</t>
  </si>
  <si>
    <t>Zbořil Vítězslav</t>
  </si>
  <si>
    <t>AMOXICILIN A ENZYMOVÝ INHIBITOR</t>
  </si>
  <si>
    <t>KLINDAMYCIN</t>
  </si>
  <si>
    <t>100339</t>
  </si>
  <si>
    <t>DALACIN C</t>
  </si>
  <si>
    <t>300MG CPS DUR 16</t>
  </si>
  <si>
    <t>SULFAMETHOXAZOL A TRIMETHOPRIM</t>
  </si>
  <si>
    <t>6264</t>
  </si>
  <si>
    <t>400MG/80MG TBL NOB 20</t>
  </si>
  <si>
    <t>CIPROFLOXACIN</t>
  </si>
  <si>
    <t>15658</t>
  </si>
  <si>
    <t>500MG TBL FLM 10</t>
  </si>
  <si>
    <t>Jiná antibiotika pro lokální aplikaci</t>
  </si>
  <si>
    <t>1066</t>
  </si>
  <si>
    <t>250IU/G+5,2MG/G UNG 10G</t>
  </si>
  <si>
    <t>15659</t>
  </si>
  <si>
    <t>500MG TBL FLM 50</t>
  </si>
  <si>
    <t>132671</t>
  </si>
  <si>
    <t>NADROPARIN</t>
  </si>
  <si>
    <t>32059</t>
  </si>
  <si>
    <t>32061</t>
  </si>
  <si>
    <t>Spironolakton</t>
  </si>
  <si>
    <t>3550</t>
  </si>
  <si>
    <t>VEROSPIRON</t>
  </si>
  <si>
    <t>25MG TBL NOB 20</t>
  </si>
  <si>
    <t>5950</t>
  </si>
  <si>
    <t>875MG/125MG TBL FLM 10</t>
  </si>
  <si>
    <t>NIMESULID</t>
  </si>
  <si>
    <t>12892</t>
  </si>
  <si>
    <t>100MG TBL NOB 30</t>
  </si>
  <si>
    <t>Cefuroxim</t>
  </si>
  <si>
    <t>47727</t>
  </si>
  <si>
    <t>ZINNAT</t>
  </si>
  <si>
    <t>47728</t>
  </si>
  <si>
    <t>500MG TBL FLM 14</t>
  </si>
  <si>
    <t>Flutikason-furoát</t>
  </si>
  <si>
    <t>29816</t>
  </si>
  <si>
    <t>AVAMYS 27,5 MIKROGRAMŮ</t>
  </si>
  <si>
    <t>27,5MCG/DÁV NAS SPR SUS 1X120D</t>
  </si>
  <si>
    <t>Alprazolam</t>
  </si>
  <si>
    <t>91788</t>
  </si>
  <si>
    <t>NEUROL 0,25</t>
  </si>
  <si>
    <t>DIKLOFENAK</t>
  </si>
  <si>
    <t>89025</t>
  </si>
  <si>
    <t>DICLOFENAC AL 50</t>
  </si>
  <si>
    <t>50MG TBL ENT 50</t>
  </si>
  <si>
    <t>METRONIDAZOL</t>
  </si>
  <si>
    <t>2427</t>
  </si>
  <si>
    <t>250MG TBL NOB 20</t>
  </si>
  <si>
    <t>12895</t>
  </si>
  <si>
    <t>100MG POR GRA SUS 30 I</t>
  </si>
  <si>
    <t>OMEPRAZOL</t>
  </si>
  <si>
    <t>25366</t>
  </si>
  <si>
    <t>20MG CPS ETD 90</t>
  </si>
  <si>
    <t>SODNÁ SŮL METAMIZOLU</t>
  </si>
  <si>
    <t>TRAMADOL</t>
  </si>
  <si>
    <t>112004</t>
  </si>
  <si>
    <t>TRAMADOL RETARD ACTAVIS</t>
  </si>
  <si>
    <t>100MG TBL PRO 30</t>
  </si>
  <si>
    <t>132654</t>
  </si>
  <si>
    <t>Cefprozil</t>
  </si>
  <si>
    <t>199796</t>
  </si>
  <si>
    <t>CEFZIL</t>
  </si>
  <si>
    <t>12891</t>
  </si>
  <si>
    <t>100MG TBL NOB 15</t>
  </si>
  <si>
    <t>12894</t>
  </si>
  <si>
    <t>100MG POR GRA SUS 15 I</t>
  </si>
  <si>
    <t>Vitamin B1 v kombinaci s vitaminem B6 a/nebo B12</t>
  </si>
  <si>
    <t>11485</t>
  </si>
  <si>
    <t>MILGAMMA N</t>
  </si>
  <si>
    <t>INJ SOL 5X2ML</t>
  </si>
  <si>
    <t>59807</t>
  </si>
  <si>
    <t>19000IU/ML INJ SOL ISP 2X0,8ML</t>
  </si>
  <si>
    <t>12494</t>
  </si>
  <si>
    <t>AUGMENTIN 1 G</t>
  </si>
  <si>
    <t>875MG/125MG TBL FLM 14 I</t>
  </si>
  <si>
    <t>HOŘČÍK (RŮZNÉ SOLE V KOMBINACI)</t>
  </si>
  <si>
    <t>215978</t>
  </si>
  <si>
    <t>365MG POR GRA SOL SCC 30</t>
  </si>
  <si>
    <t>KARBAMAZEPIN</t>
  </si>
  <si>
    <t>16445</t>
  </si>
  <si>
    <t>TEGRETOL CR 400</t>
  </si>
  <si>
    <t>400MG TBL PRO 30</t>
  </si>
  <si>
    <t>3417</t>
  </si>
  <si>
    <t>BISTON</t>
  </si>
  <si>
    <t>200MG TBL NOB 50</t>
  </si>
  <si>
    <t>KETOPROFEN</t>
  </si>
  <si>
    <t>76655</t>
  </si>
  <si>
    <t>KETONAL</t>
  </si>
  <si>
    <t>50MG CPS DUR 25</t>
  </si>
  <si>
    <t>Klomipramin</t>
  </si>
  <si>
    <t>16028</t>
  </si>
  <si>
    <t>ANAFRANIL SR 75</t>
  </si>
  <si>
    <t>75MG TBL RET 20</t>
  </si>
  <si>
    <t>LEVONORGESTREL A ESTROGEN</t>
  </si>
  <si>
    <t>89782</t>
  </si>
  <si>
    <t>KLIMONORM</t>
  </si>
  <si>
    <t>2MG+2MG/0,15MG TBL OBD 3X21</t>
  </si>
  <si>
    <t>59662</t>
  </si>
  <si>
    <t>100MG TBL NOB 6</t>
  </si>
  <si>
    <t>Prednison</t>
  </si>
  <si>
    <t>269</t>
  </si>
  <si>
    <t>PREDNISON 5 LÉČIVA</t>
  </si>
  <si>
    <t>5MG TBL NOB 20</t>
  </si>
  <si>
    <t>54236</t>
  </si>
  <si>
    <t>TRAMUNDIN RETARD</t>
  </si>
  <si>
    <t>Jiná</t>
  </si>
  <si>
    <t>*4036</t>
  </si>
  <si>
    <t>Bromazepam</t>
  </si>
  <si>
    <t>88217</t>
  </si>
  <si>
    <t>LEXAURIN 1,5</t>
  </si>
  <si>
    <t>1,5MG TBL NOB 30</t>
  </si>
  <si>
    <t>47725</t>
  </si>
  <si>
    <t>250MG TBL FLM 10</t>
  </si>
  <si>
    <t>CETIRIZIN</t>
  </si>
  <si>
    <t>132865</t>
  </si>
  <si>
    <t>ZYRTEC</t>
  </si>
  <si>
    <t>10MG/ML POR GTT SOL 20ML</t>
  </si>
  <si>
    <t>DIHYDROKODEIN</t>
  </si>
  <si>
    <t>41796</t>
  </si>
  <si>
    <t>DHC CONTINUS</t>
  </si>
  <si>
    <t>120MG TBL RET 30</t>
  </si>
  <si>
    <t>16032</t>
  </si>
  <si>
    <t>VOLTAREN RAPID</t>
  </si>
  <si>
    <t>50MG TBL OBD 10</t>
  </si>
  <si>
    <t>Erdostein</t>
  </si>
  <si>
    <t>87073</t>
  </si>
  <si>
    <t>ERDOMED</t>
  </si>
  <si>
    <t>225MG POR PLV SOL 20</t>
  </si>
  <si>
    <t>ESOMEPRAZOL</t>
  </si>
  <si>
    <t>180050</t>
  </si>
  <si>
    <t>HELIDES</t>
  </si>
  <si>
    <t>20MG CPS ETD 28</t>
  </si>
  <si>
    <t>29815</t>
  </si>
  <si>
    <t>AVAMYS</t>
  </si>
  <si>
    <t>27,5MCG/DÁV NAS SPR SUS 1X60DÁ</t>
  </si>
  <si>
    <t>Chondroitin-sulfát</t>
  </si>
  <si>
    <t>14821</t>
  </si>
  <si>
    <t>CONDROSULF</t>
  </si>
  <si>
    <t>800MG TBL FLM 30</t>
  </si>
  <si>
    <t>14817</t>
  </si>
  <si>
    <t>400MG CPS DUR 60</t>
  </si>
  <si>
    <t>172556</t>
  </si>
  <si>
    <t>50MG CPS DUR 20</t>
  </si>
  <si>
    <t>KYSELINA HYALURONOVÁ</t>
  </si>
  <si>
    <t>59840</t>
  </si>
  <si>
    <t>HYALGAN</t>
  </si>
  <si>
    <t>20MG/2ML INJ SOL 1X2ML</t>
  </si>
  <si>
    <t>MEFENOXALON</t>
  </si>
  <si>
    <t>85656</t>
  </si>
  <si>
    <t>DORSIFLEX</t>
  </si>
  <si>
    <t>200MG TBL NOB 30</t>
  </si>
  <si>
    <t>MOMETASON</t>
  </si>
  <si>
    <t>170760</t>
  </si>
  <si>
    <t>MOMMOX</t>
  </si>
  <si>
    <t>0,05MG/DÁV NAS SPR SUS 140DÁV</t>
  </si>
  <si>
    <t>201287</t>
  </si>
  <si>
    <t>0,05MG/DÁV NAS SPR SUS 3X140DÁ</t>
  </si>
  <si>
    <t>Pregabalin</t>
  </si>
  <si>
    <t>211884</t>
  </si>
  <si>
    <t>PREGLENIX</t>
  </si>
  <si>
    <t>150MG CPS DUR 30</t>
  </si>
  <si>
    <t>TRAMADOL A PARACETAMOL</t>
  </si>
  <si>
    <t>17924</t>
  </si>
  <si>
    <t>37,5MG/325MG TBL FLM 10</t>
  </si>
  <si>
    <t>132811</t>
  </si>
  <si>
    <t>AZITHROMYCIN</t>
  </si>
  <si>
    <t>155859</t>
  </si>
  <si>
    <t>SUMAMED</t>
  </si>
  <si>
    <t>500MG TBL FLM 3</t>
  </si>
  <si>
    <t>42844</t>
  </si>
  <si>
    <t>125MG POR GRA SUS 100ML</t>
  </si>
  <si>
    <t>47726</t>
  </si>
  <si>
    <t>250MG TBL FLM 14</t>
  </si>
  <si>
    <t>DIAZEPAM</t>
  </si>
  <si>
    <t>208695</t>
  </si>
  <si>
    <t>10MG TBL NOB 20(1X20)</t>
  </si>
  <si>
    <t>FLUKONAZOL</t>
  </si>
  <si>
    <t>47439</t>
  </si>
  <si>
    <t>MYCOMAX 150</t>
  </si>
  <si>
    <t>150MG CPS DUR 3</t>
  </si>
  <si>
    <t>201970</t>
  </si>
  <si>
    <t>PAMYCON NA PŘÍPRAVU KAPEK</t>
  </si>
  <si>
    <t>33000IU/2500IU DRM PLV SOL 1</t>
  </si>
  <si>
    <t>NATAMYCIN</t>
  </si>
  <si>
    <t>78213</t>
  </si>
  <si>
    <t>PIMAFUCIN</t>
  </si>
  <si>
    <t>100MG VAG GLB 3</t>
  </si>
  <si>
    <t>Pitofenon a analgetika</t>
  </si>
  <si>
    <t>176954</t>
  </si>
  <si>
    <t>500MG/ML+5MG/ML POR GTT SOL 1X</t>
  </si>
  <si>
    <t>ZOLPIDEM</t>
  </si>
  <si>
    <t>16286</t>
  </si>
  <si>
    <t>STILNOX</t>
  </si>
  <si>
    <t>17925</t>
  </si>
  <si>
    <t>37,5MG/325MG TBL FLM 20</t>
  </si>
  <si>
    <t>17926</t>
  </si>
  <si>
    <t>37,5MG/325MG TBL FLM 30</t>
  </si>
  <si>
    <t>CIKLOPIROX</t>
  </si>
  <si>
    <t>76151</t>
  </si>
  <si>
    <t>BATRAFEN ROZTOK</t>
  </si>
  <si>
    <t>10MG/ML DRM SOL 10ML</t>
  </si>
  <si>
    <t>85524</t>
  </si>
  <si>
    <t>AMOKSIKLAV 375 MG</t>
  </si>
  <si>
    <t>250MG/125MG TBL FLM 21</t>
  </si>
  <si>
    <t>45011</t>
  </si>
  <si>
    <t>AZITROMYCIN SANDOZ</t>
  </si>
  <si>
    <t>500MG TBL FLM 6</t>
  </si>
  <si>
    <t>76152</t>
  </si>
  <si>
    <t>10MG/ML DRM SOL 20ML</t>
  </si>
  <si>
    <t>DESLORATADIN</t>
  </si>
  <si>
    <t>168849</t>
  </si>
  <si>
    <t>DESLORATADINE TEVA</t>
  </si>
  <si>
    <t>5MG TBL FLM 50</t>
  </si>
  <si>
    <t>58142</t>
  </si>
  <si>
    <t>50MG TBL ENT 30</t>
  </si>
  <si>
    <t>JINÁ ANTIHISTAMINIKA PRO SYSTÉMOVOU APLIKACI</t>
  </si>
  <si>
    <t>2479</t>
  </si>
  <si>
    <t>DITHIADEN</t>
  </si>
  <si>
    <t>2MG TBL NOB 20</t>
  </si>
  <si>
    <t>MUPIROCIN</t>
  </si>
  <si>
    <t>90778</t>
  </si>
  <si>
    <t>BACTROBAN</t>
  </si>
  <si>
    <t>20MG/G UNG 15G</t>
  </si>
  <si>
    <t>2181</t>
  </si>
  <si>
    <t>100MG POR GRA SUS 6 I</t>
  </si>
  <si>
    <t>132649</t>
  </si>
  <si>
    <t>KODEIN</t>
  </si>
  <si>
    <t>90</t>
  </si>
  <si>
    <t>CODEIN SLOVAKOFARMA</t>
  </si>
  <si>
    <t>30MG TBL NOB 10</t>
  </si>
  <si>
    <t>MAKROGOL</t>
  </si>
  <si>
    <t>184039</t>
  </si>
  <si>
    <t>FORLAX</t>
  </si>
  <si>
    <t>4G POR PLV SOL SCC 20</t>
  </si>
  <si>
    <t>KLARITHROMYCIN</t>
  </si>
  <si>
    <t>53853</t>
  </si>
  <si>
    <t>KLACID 500</t>
  </si>
  <si>
    <t>50335</t>
  </si>
  <si>
    <t>CITALOPRAM</t>
  </si>
  <si>
    <t>17425</t>
  </si>
  <si>
    <t>CITALEC 10 ZENTIVA</t>
  </si>
  <si>
    <t>10MG TBL FLM 30</t>
  </si>
  <si>
    <t>95560</t>
  </si>
  <si>
    <t>300MG CPS DUR 30</t>
  </si>
  <si>
    <t>FLUVASTATIN</t>
  </si>
  <si>
    <t>200993</t>
  </si>
  <si>
    <t>LESCOL XL</t>
  </si>
  <si>
    <t>80MG TBL PRO 30</t>
  </si>
  <si>
    <t>66555</t>
  </si>
  <si>
    <t>KYSELINA ACETYLSALICYLOVÁ</t>
  </si>
  <si>
    <t>163425</t>
  </si>
  <si>
    <t>ASPIRIN PROTECT 100</t>
  </si>
  <si>
    <t>100MG TBL ENT 50</t>
  </si>
  <si>
    <t>METOPROLOL</t>
  </si>
  <si>
    <t>31536</t>
  </si>
  <si>
    <t>BETALOC ZOK</t>
  </si>
  <si>
    <t>25MG TBL PRO 100</t>
  </si>
  <si>
    <t>49934</t>
  </si>
  <si>
    <t>25MG TBL PRO 30</t>
  </si>
  <si>
    <t>Pseudoefedrin, kombinace</t>
  </si>
  <si>
    <t>202893</t>
  </si>
  <si>
    <t>CLARINASE REPETABS</t>
  </si>
  <si>
    <t>120MG/5MG TBL PRO 14 II</t>
  </si>
  <si>
    <t>RAMIPRIL</t>
  </si>
  <si>
    <t>15864</t>
  </si>
  <si>
    <t>TRITACE</t>
  </si>
  <si>
    <t>10MG TBL NOB 30</t>
  </si>
  <si>
    <t>56981</t>
  </si>
  <si>
    <t>5MG TBL NOB 30</t>
  </si>
  <si>
    <t>SILYMARIN</t>
  </si>
  <si>
    <t>19570</t>
  </si>
  <si>
    <t>LAGOSA</t>
  </si>
  <si>
    <t>TBL OBD 50</t>
  </si>
  <si>
    <t>WARFARIN</t>
  </si>
  <si>
    <t>94114</t>
  </si>
  <si>
    <t>WARFARIN ORION</t>
  </si>
  <si>
    <t>5MG TBL NOB 100</t>
  </si>
  <si>
    <t>94933</t>
  </si>
  <si>
    <t>875MG/125MG TBL FLM 14 II</t>
  </si>
  <si>
    <t>132711</t>
  </si>
  <si>
    <t>45010</t>
  </si>
  <si>
    <t>216679</t>
  </si>
  <si>
    <t>1,5MG TBL NOB 28</t>
  </si>
  <si>
    <t>15612</t>
  </si>
  <si>
    <t>10MG/G GEL 50G I</t>
  </si>
  <si>
    <t>15613</t>
  </si>
  <si>
    <t>10MG/G GEL 100G I</t>
  </si>
  <si>
    <t>100095</t>
  </si>
  <si>
    <t>10MG/G GEL 30G II</t>
  </si>
  <si>
    <t>DOXYCYKLIN</t>
  </si>
  <si>
    <t>97654</t>
  </si>
  <si>
    <t>DOXYBENE</t>
  </si>
  <si>
    <t>100MG CPS MOL 10</t>
  </si>
  <si>
    <t>29814</t>
  </si>
  <si>
    <t>27,5MCG/DÁV NAS SPR SUS 1X30DÁ</t>
  </si>
  <si>
    <t>IBUPROFEN</t>
  </si>
  <si>
    <t>11063</t>
  </si>
  <si>
    <t>IBALGIN 600</t>
  </si>
  <si>
    <t>600MG TBL FLM 30</t>
  </si>
  <si>
    <t>201971</t>
  </si>
  <si>
    <t>33000IU/2500IU DRM PLV SOL 10</t>
  </si>
  <si>
    <t>6618</t>
  </si>
  <si>
    <t>NEUROL 0,5</t>
  </si>
  <si>
    <t>0,5MG TBL NOB 30</t>
  </si>
  <si>
    <t>66036</t>
  </si>
  <si>
    <t>MYCOMAX 100</t>
  </si>
  <si>
    <t>100MG CPS DUR 28</t>
  </si>
  <si>
    <t>JINÁ KAPILÁRY STABILIZUJÍCÍ LÁTKY</t>
  </si>
  <si>
    <t>107806</t>
  </si>
  <si>
    <t>20MG TBL ENT 30</t>
  </si>
  <si>
    <t>203564</t>
  </si>
  <si>
    <t>ANOPYRIN</t>
  </si>
  <si>
    <t>100MG TBL NOB 100</t>
  </si>
  <si>
    <t>17187</t>
  </si>
  <si>
    <t>NIMESIL</t>
  </si>
  <si>
    <t>100MG POR GRA SUS 30</t>
  </si>
  <si>
    <t>132723</t>
  </si>
  <si>
    <t>90959</t>
  </si>
  <si>
    <t>75603</t>
  </si>
  <si>
    <t>DICLOFENAC AL 25</t>
  </si>
  <si>
    <t>25MG TBL ENT 20</t>
  </si>
  <si>
    <t>DROSPIRENON A ETHINYLESTRADIOL</t>
  </si>
  <si>
    <t>175973</t>
  </si>
  <si>
    <t>SYLVIANE</t>
  </si>
  <si>
    <t>0,03MG/3MG TBL FLM 3X21</t>
  </si>
  <si>
    <t>76654</t>
  </si>
  <si>
    <t>KETONAL RETARD</t>
  </si>
  <si>
    <t>150MG TBL PRO 20</t>
  </si>
  <si>
    <t>1629</t>
  </si>
  <si>
    <t>DALACIN T</t>
  </si>
  <si>
    <t>10MG/ML DRM SOL 30ML</t>
  </si>
  <si>
    <t>216102</t>
  </si>
  <si>
    <t>120MG/5MG TBL PRO 7 II</t>
  </si>
  <si>
    <t>89024</t>
  </si>
  <si>
    <t>50MG TBL ENT 20</t>
  </si>
  <si>
    <t>CHOLEKALCIFEROL</t>
  </si>
  <si>
    <t>12023</t>
  </si>
  <si>
    <t>VIGANTOL</t>
  </si>
  <si>
    <t>0,5MG/ML POR GTT SOL 1X10ML</t>
  </si>
  <si>
    <t>16287</t>
  </si>
  <si>
    <t>FASTUM</t>
  </si>
  <si>
    <t>25MG/G GEL 100G</t>
  </si>
  <si>
    <t>84114</t>
  </si>
  <si>
    <t>25MG/G GEL 50G</t>
  </si>
  <si>
    <t>9999910</t>
  </si>
  <si>
    <t>Amlodipin</t>
  </si>
  <si>
    <t>163114</t>
  </si>
  <si>
    <t>ZOREM</t>
  </si>
  <si>
    <t>192227</t>
  </si>
  <si>
    <t>5MG TBL NOB 300</t>
  </si>
  <si>
    <t>119940</t>
  </si>
  <si>
    <t>PRONTOFLEX 10%</t>
  </si>
  <si>
    <t>100MG/ML DRM SPR SOL 25ML</t>
  </si>
  <si>
    <t>PANTOPRAZOL</t>
  </si>
  <si>
    <t>214526</t>
  </si>
  <si>
    <t>CONTROLOC</t>
  </si>
  <si>
    <t>40MG TBL ENT 100 I</t>
  </si>
  <si>
    <t>Sildenafil</t>
  </si>
  <si>
    <t>194307</t>
  </si>
  <si>
    <t>VIAGRA</t>
  </si>
  <si>
    <t>50MG POR TBL DIS 4 I</t>
  </si>
  <si>
    <t>88219</t>
  </si>
  <si>
    <t>LEXAURIN 3</t>
  </si>
  <si>
    <t>3MG TBL NOB 30</t>
  </si>
  <si>
    <t>DEXAMETHASON A ANTIINFEKTIVA</t>
  </si>
  <si>
    <t>2546</t>
  </si>
  <si>
    <t>OPH GTT SUS 5ML</t>
  </si>
  <si>
    <t>Digoxin</t>
  </si>
  <si>
    <t>83318</t>
  </si>
  <si>
    <t>DIGOXIN 0,125 LÉČIVA</t>
  </si>
  <si>
    <t>0,125MG TBL NOB 30</t>
  </si>
  <si>
    <t>64942</t>
  </si>
  <si>
    <t>DIFLUCAN</t>
  </si>
  <si>
    <t>100MG CPS DUR 28 I</t>
  </si>
  <si>
    <t>Organo-heparinoid</t>
  </si>
  <si>
    <t>3575</t>
  </si>
  <si>
    <t>HEPAROID LÉČIVA</t>
  </si>
  <si>
    <t>2MG/G CRM 30G</t>
  </si>
  <si>
    <t>3377</t>
  </si>
  <si>
    <t>201131</t>
  </si>
  <si>
    <t>TRAMAL KAPKY 100 MG/1 ML</t>
  </si>
  <si>
    <t>100MG/ML POR GTT SOL 1X10ML</t>
  </si>
  <si>
    <t>201612</t>
  </si>
  <si>
    <t>37,5MG/325MG TBL FLM 60X1</t>
  </si>
  <si>
    <t>132950</t>
  </si>
  <si>
    <t>107135</t>
  </si>
  <si>
    <t>150MG CPS DUR 16</t>
  </si>
  <si>
    <t>*2062</t>
  </si>
  <si>
    <t>89026</t>
  </si>
  <si>
    <t>50MG TBL ENT 100</t>
  </si>
  <si>
    <t>199680</t>
  </si>
  <si>
    <t>300MG CPS DUR 60</t>
  </si>
  <si>
    <t>57793</t>
  </si>
  <si>
    <t>100MG/ML POR GTT SOL 1X96ML</t>
  </si>
  <si>
    <t>Aciklovir</t>
  </si>
  <si>
    <t>155936</t>
  </si>
  <si>
    <t>HERPESIN 400</t>
  </si>
  <si>
    <t>400MG TBL NOB 25</t>
  </si>
  <si>
    <t>28831</t>
  </si>
  <si>
    <t>AERIUS</t>
  </si>
  <si>
    <t>2,5MG POR TBL DIS 30</t>
  </si>
  <si>
    <t>56993</t>
  </si>
  <si>
    <t>Midazolam</t>
  </si>
  <si>
    <t>15010</t>
  </si>
  <si>
    <t>DORMICUM</t>
  </si>
  <si>
    <t>15MG TBL FLM 10X1</t>
  </si>
  <si>
    <t>4311</t>
  </si>
  <si>
    <t>132870</t>
  </si>
  <si>
    <t>26912</t>
  </si>
  <si>
    <t>100MG TBL FLM 4 I</t>
  </si>
  <si>
    <t>192354</t>
  </si>
  <si>
    <t>42845</t>
  </si>
  <si>
    <t>125MG POR GRA SUS 50ML</t>
  </si>
  <si>
    <t>83459</t>
  </si>
  <si>
    <t>300MG CPS DUR 100</t>
  </si>
  <si>
    <t>NAFAZOLIN</t>
  </si>
  <si>
    <t>812</t>
  </si>
  <si>
    <t>SANORIN 1 PM</t>
  </si>
  <si>
    <t>1MG/ML NAS GTT SOL 1X10ML</t>
  </si>
  <si>
    <t>99366</t>
  </si>
  <si>
    <t>AMOKSIKLAV 457 MG/5 ML</t>
  </si>
  <si>
    <t>400MG/57MG/5ML POR PLV SUS 70M</t>
  </si>
  <si>
    <t>14827</t>
  </si>
  <si>
    <t>FLECTOR EP RAPID</t>
  </si>
  <si>
    <t>50MG GRA 10</t>
  </si>
  <si>
    <t>MĚKKÝ PARAFIN A TUKOVÉ PRODUKTY</t>
  </si>
  <si>
    <t>100273</t>
  </si>
  <si>
    <t>LIPOBASE</t>
  </si>
  <si>
    <t>CRM 100G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</si>
  <si>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</si>
  <si>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</si>
  <si>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</si>
  <si>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</si>
  <si>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</si>
  <si>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</si>
  <si>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</si>
  <si>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J01FA10 - AZITHROMYCIN</t>
  </si>
  <si>
    <t>M01AX17 - NIMESULID</t>
  </si>
  <si>
    <t>R06AX27 - DESLORATADIN</t>
  </si>
  <si>
    <t>A02BC05 - ESOMEPRAZOL</t>
  </si>
  <si>
    <t>N05CD08 - MIDAZOLAM</t>
  </si>
  <si>
    <t>N06AB04 - CITALOPRAM</t>
  </si>
  <si>
    <t>R01AD09 - MOMETASON</t>
  </si>
  <si>
    <t>R06AE07 - CETIRIZIN</t>
  </si>
  <si>
    <t>B01AA03 - WARFARIN</t>
  </si>
  <si>
    <t>C09AA05 - RAMIPRIL</t>
  </si>
  <si>
    <t>M01AX17</t>
  </si>
  <si>
    <t>R01AD09</t>
  </si>
  <si>
    <t>J01DC02</t>
  </si>
  <si>
    <t>N06AB04</t>
  </si>
  <si>
    <t>400MG/57MG/5ML POR PLV SUS 70ML</t>
  </si>
  <si>
    <t>A02BC05</t>
  </si>
  <si>
    <t>R06AE07</t>
  </si>
  <si>
    <t>J01FA10</t>
  </si>
  <si>
    <t>R06AX27</t>
  </si>
  <si>
    <t>B01AA03</t>
  </si>
  <si>
    <t>C09AA05</t>
  </si>
  <si>
    <t>N05CD08</t>
  </si>
  <si>
    <t>Přehled plnění PL - Preskripce léčivých přípravků - orientační přehled</t>
  </si>
  <si>
    <t>50115004 - IUTN - kovové (Z506)</t>
  </si>
  <si>
    <t>50115007 - implant.dentální-samoplátci (Z526)</t>
  </si>
  <si>
    <t>50115010 - RTG materiál, filmy a chemikálie (Z504)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</si>
  <si>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</si>
  <si>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</si>
  <si>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</si>
  <si>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</si>
  <si>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</si>
  <si>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</si>
  <si>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</si>
  <si>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</si>
  <si>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</si>
  <si>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</si>
  <si>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</si>
  <si>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</si>
  <si>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</si>
  <si>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</si>
  <si>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</si>
  <si>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</si>
  <si>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</si>
  <si>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</si>
  <si>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DH594</t>
  </si>
  <si>
    <t>Cartridge complete</t>
  </si>
  <si>
    <t>50115050</t>
  </si>
  <si>
    <t>obvazový materiál (Z502)</t>
  </si>
  <si>
    <t>ZN200</t>
  </si>
  <si>
    <t>Krytí hemostatické traumacel new dent kostky bal. á 50 ks 10115</t>
  </si>
  <si>
    <t>ZK404</t>
  </si>
  <si>
    <t>Krytí prontosan roztok 350 ml 400416</t>
  </si>
  <si>
    <t>ZA562</t>
  </si>
  <si>
    <t>Náplast cosmopor i. v. 6 x 8 cm bal. á 50 ks 9008054</t>
  </si>
  <si>
    <t>ZI558</t>
  </si>
  <si>
    <t>Náplast curapor   7 x   5 cm 32912  (22120,  náhrada za cosmopor )</t>
  </si>
  <si>
    <t>ZN477</t>
  </si>
  <si>
    <t>Obinadlo elastické universal 12 cm x 5 m 1323100314</t>
  </si>
  <si>
    <t>ZA576</t>
  </si>
  <si>
    <t>Set sterilní pro močovou katetrizaci Mediset bal. á 10 ks 4552710</t>
  </si>
  <si>
    <t>50115060</t>
  </si>
  <si>
    <t>ZPr - ostatní (Z503)</t>
  </si>
  <si>
    <t>ZN618</t>
  </si>
  <si>
    <t>Brýle kyslíkové pro dospělé bal. á 100 ks A0100</t>
  </si>
  <si>
    <t>ZK977</t>
  </si>
  <si>
    <t>Cévka odsávací CH14 s přerušovačem sání P01173a</t>
  </si>
  <si>
    <t>ZC752</t>
  </si>
  <si>
    <t>Čepelka skalpelová 15 BB515</t>
  </si>
  <si>
    <t>ZD809</t>
  </si>
  <si>
    <t>Kanyla vasofix 20G růžová safety 4269110S-01</t>
  </si>
  <si>
    <t>ZH816</t>
  </si>
  <si>
    <t>Katetr močový foley CH14 180605-000140</t>
  </si>
  <si>
    <t>ZO372</t>
  </si>
  <si>
    <t>Konektor bezjehlový OptiSyte JIM:JSM4001</t>
  </si>
  <si>
    <t>ZB117</t>
  </si>
  <si>
    <t>Lanceta haemolance modrá plus low flow bal. á 100 ks DIS7371</t>
  </si>
  <si>
    <t>ZA728</t>
  </si>
  <si>
    <t>Lopatka ústní dřevěná lékařská nesterilní bal. á 100 ks 1320100655</t>
  </si>
  <si>
    <t>ZF159</t>
  </si>
  <si>
    <t>Nádoba na kontaminovaný odpad 1 l 15-0002</t>
  </si>
  <si>
    <t>ZF192</t>
  </si>
  <si>
    <t>Nádoba na kontaminovaný odpad 4 l 15-0004</t>
  </si>
  <si>
    <t>ZB681</t>
  </si>
  <si>
    <t>Návlek na fix. tyčinku k OPG bal. á 200 ks K0.805.0084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</si>
  <si>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</si>
  <si>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</si>
  <si>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</si>
  <si>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</si>
  <si>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</si>
  <si>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ZAR-TNU201601</t>
  </si>
  <si>
    <t>ZB488</t>
  </si>
  <si>
    <t>Sprej cavilon 28 ml bal. á 12 ks 3346E</t>
  </si>
  <si>
    <t>ZA787</t>
  </si>
  <si>
    <t>Stříkačka injekční 2-dílná 10 ml L Inject Solo 4606108V</t>
  </si>
  <si>
    <t>ZN854</t>
  </si>
  <si>
    <t>Stříkačka injekční arteriální 3 ml bez jehly s heparinem bal. á 100 ks safePICO Aspirator 956-622</t>
  </si>
  <si>
    <t>ZF186</t>
  </si>
  <si>
    <t>Stříkačka janett 2-dílná 150 ml vyplachovací balená 08151</t>
  </si>
  <si>
    <t>ZH845</t>
  </si>
  <si>
    <t>Tyčinka vatová medcomfort + glyc. citónová příchuť bal. á 75 ks 09157-100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</si>
  <si>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</si>
  <si>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</si>
  <si>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</si>
  <si>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</si>
  <si>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</si>
  <si>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</si>
  <si>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</si>
  <si>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</si>
  <si>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ZB775</t>
  </si>
  <si>
    <t>Zkumavka koagulace 4 ml modrá 454329</t>
  </si>
  <si>
    <t>ZB985</t>
  </si>
  <si>
    <t>Zkumavka močová urin-monovette s pístem 10 ml sterilní bal. á 100 ks 10.252.020</t>
  </si>
  <si>
    <t>ZE468</t>
  </si>
  <si>
    <t>Zkumavka modrá 1 ml 454320</t>
  </si>
  <si>
    <t>ZI179</t>
  </si>
  <si>
    <t>Zkumavka s mediem+ flovakovaný tampon eSwab růžový 490CE.A</t>
  </si>
  <si>
    <t>50115063</t>
  </si>
  <si>
    <t>ZPr - vaky, sety (Z528)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</si>
  <si>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</si>
  <si>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</si>
  <si>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</si>
  <si>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</si>
  <si>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50115064</t>
  </si>
  <si>
    <t>ZPr - šicí materiál (Z529)</t>
  </si>
  <si>
    <t>ZB978</t>
  </si>
  <si>
    <t>Šití dafilon modrý 5/0 (1) bal. á 36 ks C0932124</t>
  </si>
  <si>
    <t>ZO354</t>
  </si>
  <si>
    <t>Šití PGA-RESORBA pletené potahované syntetické vstřebatelné vlákno jehla HR 22 fialová 4/0 70 cm bal. á 24 ks PA10210</t>
  </si>
  <si>
    <t>ZD982</t>
  </si>
  <si>
    <t>Šití silkam černý 4/0 (1.5) bal. á 36 ks C0764825</t>
  </si>
  <si>
    <t>ZN643</t>
  </si>
  <si>
    <t>Šití vstřebatelné PGA-RESORBA 4/0 fialová HS 22 70 cm bal. á 24 ks ST1512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</si>
  <si>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</si>
  <si>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</si>
  <si>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</si>
  <si>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</si>
  <si>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</si>
  <si>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</si>
  <si>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</si>
  <si>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</si>
  <si>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</si>
  <si>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</si>
  <si>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</si>
  <si>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</si>
  <si>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</si>
  <si>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</si>
  <si>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ZP111</t>
  </si>
  <si>
    <t>Rukavice latex s p. superlife S bal. á 100 ks 8951471 - povoleno pouze pro ÚČOCH a KZL</t>
  </si>
  <si>
    <t>ZM292</t>
  </si>
  <si>
    <t>Rukavice nitril sempercare bez p. M bal. á 200 ks 30803</t>
  </si>
  <si>
    <t>50115010</t>
  </si>
  <si>
    <t>RTG materiál, filmy a chemikálie (Z504)</t>
  </si>
  <si>
    <t>ZC020</t>
  </si>
  <si>
    <t>Film zubní AGFA 150 ks 582018</t>
  </si>
  <si>
    <t>ZC399</t>
  </si>
  <si>
    <t>Krytí hemostatické traumacel taf light 1,5 x 5 cm bal. á 10 ks síťka 10295</t>
  </si>
  <si>
    <t>ZA690</t>
  </si>
  <si>
    <t>Čepelka skalpelová 10 BB510</t>
  </si>
  <si>
    <t>ZA738</t>
  </si>
  <si>
    <t>Filtr mini spike zelený 4550242</t>
  </si>
  <si>
    <t>ZN298</t>
  </si>
  <si>
    <t>Hadička spojovací Gamaplus 1,8 x 1800 LL NO DOP 606304-ND</t>
  </si>
  <si>
    <t>ZN297</t>
  </si>
  <si>
    <t>Hadička spojovací Gamaplus 1,8 x 450 LL NO DOP 606301-ND</t>
  </si>
  <si>
    <t>ZD808</t>
  </si>
  <si>
    <t>Kanyla vasofix 22G modrá safety 4269098S-01</t>
  </si>
  <si>
    <t>ZB103</t>
  </si>
  <si>
    <t>Láhev k odsávačce flovac 2l hadice 1,8 m 000-036-021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</si>
  <si>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</si>
  <si>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</si>
  <si>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</si>
  <si>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</si>
  <si>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ZD010</t>
  </si>
  <si>
    <t>Set sterilní pro žilní katetrizaci Mediset bal. á 22 ks 4752003</t>
  </si>
  <si>
    <t>ZA789</t>
  </si>
  <si>
    <t>Stříkačka injekční 2-dílná 2 ml L Inject Solo 4606027V</t>
  </si>
  <si>
    <t>ZA790</t>
  </si>
  <si>
    <t>Stříkačka injekční 2-dílná 5 ml L Inject Solo4606051V</t>
  </si>
  <si>
    <t>ZA749</t>
  </si>
  <si>
    <t>Stříkačka injekční 3-dílná 50 ml LL Omnifix Solo 4617509F</t>
  </si>
  <si>
    <t>ZD082</t>
  </si>
  <si>
    <t>Výplň ve stříkačce R.T.R. 530334</t>
  </si>
  <si>
    <t>ZB979</t>
  </si>
  <si>
    <t>Šití dafilon modrý 4/0 (1.5) bal. á 36 ks C0932205</t>
  </si>
  <si>
    <t>ZG849</t>
  </si>
  <si>
    <t>Šití premicron zelený 2/0 (3) bal. á 12 ks G0120061</t>
  </si>
  <si>
    <t>ZD447</t>
  </si>
  <si>
    <t>Šití premicron zelený 3/0 (2) bal. á 36 ks C0026025</t>
  </si>
  <si>
    <t>ZB461</t>
  </si>
  <si>
    <t>Šití silkam černý 3/0 (2) bal. á 36 ks C0760307</t>
  </si>
  <si>
    <t>ZP181</t>
  </si>
  <si>
    <t>Rukavice latex s p. superlife M bal. á 100 ks 8951472 - povoleno pouze pro ÚČOCH a KZL</t>
  </si>
  <si>
    <t>ZM293</t>
  </si>
  <si>
    <t>Rukavice nitril sempercare bez p. L bal. á 200 ks 30804</t>
  </si>
  <si>
    <t>ZM291</t>
  </si>
  <si>
    <t>Rukavice nitril sempercare bez p. S bal. á 200 ks 30802</t>
  </si>
  <si>
    <t>50115090</t>
  </si>
  <si>
    <t>ZPr - zubolékařský materiál (Z509)</t>
  </si>
  <si>
    <t>ZP229</t>
  </si>
  <si>
    <t>Aktivátor + deaktivátor MI 22000AD</t>
  </si>
  <si>
    <t>ZA144</t>
  </si>
  <si>
    <t>Aquasil soft putty DT60578320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</si>
  <si>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</si>
  <si>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</si>
  <si>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</si>
  <si>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</si>
  <si>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ZE839</t>
  </si>
  <si>
    <t>Dlaha micro přímá 2 otv. (12-ST-002) 242.10ST02</t>
  </si>
  <si>
    <t>ZE034</t>
  </si>
  <si>
    <t>Dlaha midi orbitální 6 otv. (16-CD-006) 242.20CD06</t>
  </si>
  <si>
    <t>ZE176</t>
  </si>
  <si>
    <t>Dlaha mini přímá 18 otv./0,8 mm 20-ST-018M</t>
  </si>
  <si>
    <t>ZD776</t>
  </si>
  <si>
    <t>Dlaha mini přímá 18 otv./1,0 mm široká 20-ST-018R</t>
  </si>
  <si>
    <t>ZD846</t>
  </si>
  <si>
    <t>Dlaha mini přímá dlouhá 4 otv./1,0 mm (20-ST-104) 242.51ST04.01</t>
  </si>
  <si>
    <t>ZM820</t>
  </si>
  <si>
    <t>Dlaha orbitální stříbrná 16-OR-F10-002</t>
  </si>
  <si>
    <t>ZP011</t>
  </si>
  <si>
    <t>Držák protetického šroubováku do momentové ráčny EV 4 x 4 nízký 25730</t>
  </si>
  <si>
    <t>ZP010</t>
  </si>
  <si>
    <t>Držák protetického šroubováku do momentové ráčny nízký EV 25777</t>
  </si>
  <si>
    <t>ZF498</t>
  </si>
  <si>
    <t>Futar D fast occlusion 00137242</t>
  </si>
  <si>
    <t>ZA934</t>
  </si>
  <si>
    <t>Granulát BOI-OSS 0,25-1 mm 0,5 g 500079 (30643.3)  DGD460306107E</t>
  </si>
  <si>
    <t>ZF575</t>
  </si>
  <si>
    <t>Granulát BOI-OSS spongiosa granulát 1- 2 mm á 0,5 g DGD46B307098E</t>
  </si>
  <si>
    <t>ZO916</t>
  </si>
  <si>
    <t>Implantát Astra Tech OsseoSpeed EV C pr. 3,6 mm délka 11 mm 25224</t>
  </si>
  <si>
    <t>ZO918</t>
  </si>
  <si>
    <t>Implantát Astra Tech OsseoSpeed EV C pr. 3,6 mm délka 13 mm 25225</t>
  </si>
  <si>
    <t>ZO917</t>
  </si>
  <si>
    <t>Implantát Astra Tech OsseoSpeed EV C pr. 4,2 mm délka 11 mm 25264</t>
  </si>
  <si>
    <t>ZO915</t>
  </si>
  <si>
    <t>Implantát Astra Tech OsseoSpeed EV C pr. 4,2 mm délka 13 mm 25265</t>
  </si>
  <si>
    <t>ZO824</t>
  </si>
  <si>
    <t>Implantát Astra Tech OsseoSpeed EV C pr. 4,8 mm délka 11 mm 25274</t>
  </si>
  <si>
    <t>ZO819</t>
  </si>
  <si>
    <t>Implantát Astra Tech OsseoSpeed EV pr. 4,2 mm délka 8 mm 25232</t>
  </si>
  <si>
    <t>ZP125</t>
  </si>
  <si>
    <t>Implantát Astra Tech OsseoSpeed EV S pr. 3,0mm délka 11 mm 25214</t>
  </si>
  <si>
    <t>ZP097</t>
  </si>
  <si>
    <t>Implantát Astra Tech OsseoSpeed EV S pr. 4,8 mm délka 11 mm 25244</t>
  </si>
  <si>
    <t>ZO445</t>
  </si>
  <si>
    <t>Implantát Astra Tech OsseoSpeed EV S pr.3,6 délka 9 mm 25223</t>
  </si>
  <si>
    <t>ZO442</t>
  </si>
  <si>
    <t>Implantát Astra Tech OsseoSpeed EV S pr.4,2 délka 11 mm 25234</t>
  </si>
  <si>
    <t>ZO443</t>
  </si>
  <si>
    <t>Implantát Astra Tech OsseoSpeed EV S pr.4,2 délka 9 mm 25233</t>
  </si>
  <si>
    <t>ZO441</t>
  </si>
  <si>
    <t>Implantát Astra Tech OsseoSpeed EV S pr.4,8 délka 8 mm 25242</t>
  </si>
  <si>
    <t>ZO771</t>
  </si>
  <si>
    <t>Implantát Astra Tech OsseoSpeed EV S pr.4,8 délka 9 mm 25243</t>
  </si>
  <si>
    <t>ZM628</t>
  </si>
  <si>
    <t>Implantát BioniQ S3,5/L10 2006.10</t>
  </si>
  <si>
    <t>ZM343</t>
  </si>
  <si>
    <t>Implantát BioniQ S3,5/L12 2006.12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</si>
  <si>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</si>
  <si>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</si>
  <si>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</si>
  <si>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</si>
  <si>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</si>
  <si>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</si>
  <si>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ZE360</t>
  </si>
  <si>
    <t>Implantát BioniQ T4,0/L12 2012.12</t>
  </si>
  <si>
    <t>ZP223</t>
  </si>
  <si>
    <t>Implantát SuperLine 4,0 x 10 mm FX 40 10 SW</t>
  </si>
  <si>
    <t>ZJ592</t>
  </si>
  <si>
    <t>Implantát SuperLine FX 36 12 SW</t>
  </si>
  <si>
    <t>ZJ591</t>
  </si>
  <si>
    <t>Implantát SuperLine FX 40 12 SW</t>
  </si>
  <si>
    <t>ZP004</t>
  </si>
  <si>
    <t>Kapna otiskovací dlouhá EV 3.0 pr. 3.8 mm výška 22 mm 25513</t>
  </si>
  <si>
    <t>ZP005</t>
  </si>
  <si>
    <t>Kapna otiskovací dlouhá EV 3.6 pr. 4.6 mm výška 22 mm 25515</t>
  </si>
  <si>
    <t>ZP006</t>
  </si>
  <si>
    <t>Kapna otiskovací dlouhá EV 4.2 pr. 4.6 mm výška 22 mm 25517</t>
  </si>
  <si>
    <t>ZP007</t>
  </si>
  <si>
    <t>Kapna otiskovací dlouhá EV 4.8 pr. 4.6 mm výška 22 mm 25519</t>
  </si>
  <si>
    <t>ZP000</t>
  </si>
  <si>
    <t>Kapna otiskovací krátká EV 3.6 pr. 4.6 mm výška 16.5 mm 25516</t>
  </si>
  <si>
    <t>ZP001</t>
  </si>
  <si>
    <t>Kapna otiskovací krátká EV 4.2 pr. 4.6 mm výška 16.5 mm 25518</t>
  </si>
  <si>
    <t>ZP002</t>
  </si>
  <si>
    <t>Kapna otiskovací krátká EV 4.8 pr. 4.6 mm výška 16.5 mm 25520</t>
  </si>
  <si>
    <t>ZP003</t>
  </si>
  <si>
    <t>Kapna otiskovací krátká EV 5.4 pr. 5.4 mm výška 16.5 mm 25522</t>
  </si>
  <si>
    <t>ZC486</t>
  </si>
  <si>
    <t>Kavitan plus (barva A2) 1001A2</t>
  </si>
  <si>
    <t>ZL517</t>
  </si>
  <si>
    <t>Klíč šestihranný A-Z ruční 345.1</t>
  </si>
  <si>
    <t>ZE058</t>
  </si>
  <si>
    <t>Membrána kolegenová Parasorb Resodont 22 x 25 mm RD2502</t>
  </si>
  <si>
    <t>ZB518</t>
  </si>
  <si>
    <t>Membrána kolegenová Parasorb Resodont forte 64 x 25 mm RDF0703</t>
  </si>
  <si>
    <t>ZP069</t>
  </si>
  <si>
    <t>Nadstavba zkosená velká k implantátům Timplant P53</t>
  </si>
  <si>
    <t>ZP248</t>
  </si>
  <si>
    <t>Pilník délka 25 mm ISO 015, bal. á 60 ks</t>
  </si>
  <si>
    <t>ZC193</t>
  </si>
  <si>
    <t>Poresorb-TCP 1.0 g/1.2 ml 1,0-2,0 mm 41:2</t>
  </si>
  <si>
    <t>ZP246</t>
  </si>
  <si>
    <t>Pronikač délka 25 mm ISO 015 bal. á 60 ks</t>
  </si>
  <si>
    <t>ZP008</t>
  </si>
  <si>
    <t>Ráčna momentová EV 25774</t>
  </si>
  <si>
    <t>ZM729</t>
  </si>
  <si>
    <t>Roztok na otiskovací hmotu VPS Tray Adhezivum ES7307</t>
  </si>
  <si>
    <t>ZP067</t>
  </si>
  <si>
    <t>Set otiskovací protetický k implantátům Timplant P71+P73</t>
  </si>
  <si>
    <t>ZN823</t>
  </si>
  <si>
    <t>Šroub IMF průměr 2.0 mm 201.928</t>
  </si>
  <si>
    <t>ZJ353</t>
  </si>
  <si>
    <t>Šroub krycí CS36</t>
  </si>
  <si>
    <t>ZP126</t>
  </si>
  <si>
    <t>Šroub krycí EV 3,0 25280</t>
  </si>
  <si>
    <t>ZO446</t>
  </si>
  <si>
    <t>Šroub krycí EV 3,6 25281</t>
  </si>
  <si>
    <t>ZO447</t>
  </si>
  <si>
    <t>Šroub krycí EV 4,2 25282</t>
  </si>
  <si>
    <t>ZO448</t>
  </si>
  <si>
    <t>Šroub krycí EV 4,8 25283</t>
  </si>
  <si>
    <t>ZN357</t>
  </si>
  <si>
    <t>Šroub Matrix O 1.85 mm samořezný délka 12 mm slitina titanu (TAN) bal. po 1 kusu v klipu 04.511.212.01C</t>
  </si>
  <si>
    <t>ZN358</t>
  </si>
  <si>
    <t>Šroub Matrix O 1.85 mm samořezný délka 14 mm slitina titanu (TAN) bal. po 1 kusu v klipu 04.511.214.01C</t>
  </si>
  <si>
    <t>ZN651</t>
  </si>
  <si>
    <t>Šroub Matrix O 1.85 mm samořezný délka 6 mm modrý (TAN) bal. po 1 kusu v klipu 04.511.206.01C</t>
  </si>
  <si>
    <t>ZN974</t>
  </si>
  <si>
    <t>Šroub Matrix O 1.85 mm samovrtný 04.511.226.01C</t>
  </si>
  <si>
    <t>ZO466</t>
  </si>
  <si>
    <t>Šroub Matrix O 1.85 mm samovrtný 04.511.228.01C</t>
  </si>
  <si>
    <t>ZD773</t>
  </si>
  <si>
    <t>Šroub micro 1,2 x  4 mm (12-MC-004) 241.011304</t>
  </si>
  <si>
    <t>ZE593</t>
  </si>
  <si>
    <t>Šroub micro 1,2 x  6 mm (12-MC-006) 241.011306</t>
  </si>
  <si>
    <t>ZF035</t>
  </si>
  <si>
    <t>Šroub micro 1,2 x  8 mm (12-MC-008) 241.011308</t>
  </si>
  <si>
    <t>ZD775</t>
  </si>
  <si>
    <t>Šroub midi 1,6 x 6 mm (16-MD-006) 241.011606</t>
  </si>
  <si>
    <t>ZD847</t>
  </si>
  <si>
    <t>Šroub mini 2,0 x 10 mm (20-MN-010) 241.012010</t>
  </si>
  <si>
    <t>ZD715</t>
  </si>
  <si>
    <t>Šroub mini 2,0 x 6 mm (20-MN-006) 241.012006</t>
  </si>
  <si>
    <t>ZN965</t>
  </si>
  <si>
    <t>Šroubovák EV hex ruční dlouhý 38 mm 25773</t>
  </si>
  <si>
    <t>ZP012</t>
  </si>
  <si>
    <t>Šroubovák EV hex ruční krátký 20 mm 25771</t>
  </si>
  <si>
    <t>ZN964</t>
  </si>
  <si>
    <t>Šroubovák EV hex strojový dlouhý 35 mm 25728</t>
  </si>
  <si>
    <t>ZO992</t>
  </si>
  <si>
    <t>Váleček vhojovací EV 3.0 pr. 4.5 mm výška 3.5 mm 25297</t>
  </si>
  <si>
    <t>ZO991</t>
  </si>
  <si>
    <t>Váleček vhojovací EV 3.0, pr. 3.5 mm výška 3.5 mm 25298</t>
  </si>
  <si>
    <t>ZO993</t>
  </si>
  <si>
    <t>Váleček vhojovací EV 3.6 pr. 4.0 mm výška 3.5 mm 25300</t>
  </si>
  <si>
    <t>ZO994</t>
  </si>
  <si>
    <t>Váleček vhojovací EV 3.6 pr. 4.0 mm výška 4.5 mm 25299</t>
  </si>
  <si>
    <t>ZO825</t>
  </si>
  <si>
    <t>Váleček vhojovací EV 4,8 průměr 6,5 mm výška 4,5 mm 25306</t>
  </si>
  <si>
    <t>ZO995</t>
  </si>
  <si>
    <t>Váleček vhojovací EV 4.2 pr. 5.0 mm výška 3.5 mm 25501</t>
  </si>
  <si>
    <t>ZO996</t>
  </si>
  <si>
    <t>Váleček vhojovací EV 4.2 pr. 5.0 mm výška 4.5 mm 25302</t>
  </si>
  <si>
    <t>ZO997</t>
  </si>
  <si>
    <t>Váleček vhojovací EV 4.8 pr. 6.5 mm výška 6.5 mm 25798</t>
  </si>
  <si>
    <t>ZO998</t>
  </si>
  <si>
    <t>Váleček vhojovací EV 5.4 pr. 6.5 mm výška 4.5 mm 25308</t>
  </si>
  <si>
    <t>ZO999</t>
  </si>
  <si>
    <t>Váleček vhojovací EV 5.4 pr. 6.5 mm výška 6.5 mm 25799</t>
  </si>
  <si>
    <t>ZP247</t>
  </si>
  <si>
    <t>Vrtáček tvrdokovový bal. á 5 ks HM1SQ016314BB</t>
  </si>
  <si>
    <t>ZH713</t>
  </si>
  <si>
    <t>Vrtáček tvrdokovový HM1SQ014314BB</t>
  </si>
  <si>
    <t>ZH714</t>
  </si>
  <si>
    <t>Vrtáček tvrdokovový HM1SQ018314BB</t>
  </si>
  <si>
    <t>ZC301</t>
  </si>
  <si>
    <t>Ypeen 800 g dóza 100066</t>
  </si>
  <si>
    <t>ZA616</t>
  </si>
  <si>
    <t>Drenáž zubní sterilní 1 x 6 cm 0360</t>
  </si>
  <si>
    <t>ZC506</t>
  </si>
  <si>
    <t>Kompresa NT 10 x 10 cm/5 ks sterilní 1325020275</t>
  </si>
  <si>
    <t>ZC854</t>
  </si>
  <si>
    <t>Kompresa NT 7,5 x 7,5 cm/2 ks sterilní 26510</t>
  </si>
  <si>
    <t>ZO215</t>
  </si>
  <si>
    <t>Kompresa NT 7,5 x 7,5 cm/5 ks sterilní karton á 2500 ks 1325020265</t>
  </si>
  <si>
    <t>ZA798</t>
  </si>
  <si>
    <t>Krytí hemostatické traumacel P 2g ks bal. 1 ks zásyp 10120</t>
  </si>
  <si>
    <t>ZA640</t>
  </si>
  <si>
    <t>Krytí hemostatické traumacel taf light 7,5 x 5 cm bal. á 10 ks síťka 10296</t>
  </si>
  <si>
    <t>ZA544</t>
  </si>
  <si>
    <t>Krytí inadine nepřilnavé 5,0 x 5,0 cm 1/10 SYS01481EE</t>
  </si>
  <si>
    <t>ZA486</t>
  </si>
  <si>
    <t>Krytí mastný tyl jelonet   5 x 5 cm á 50 ks 7403</t>
  </si>
  <si>
    <t>ZF042</t>
  </si>
  <si>
    <t>Krytí mastný tyl jelonet 10 x 10 cm á 10 ks 7404</t>
  </si>
  <si>
    <t>ZO128</t>
  </si>
  <si>
    <t>Krytí roztok  k výplachu a čištění ran ActiMaris Sensitiv 1000 ml 3098119</t>
  </si>
  <si>
    <t>ZI599</t>
  </si>
  <si>
    <t>Náplast curapor 10 x   8 cm 32913 ( 22121,  náhrada za cosmopor )</t>
  </si>
  <si>
    <t>ZI600</t>
  </si>
  <si>
    <t>Náplast curapor 10 x 15 cm 32914 ( náhrada za cosmopor )</t>
  </si>
  <si>
    <t>ZD103</t>
  </si>
  <si>
    <t>Náplast omniplast 2,5 cm x 9,2 m 9004530</t>
  </si>
  <si>
    <t>ZA451</t>
  </si>
  <si>
    <t>Náplast omniplast 5,0 cm x 9,2 m 9004540 (900429)</t>
  </si>
  <si>
    <t>ZA006</t>
  </si>
  <si>
    <t>Obvaz elastický síťový pruban č. 8 427308</t>
  </si>
  <si>
    <t>ZA007</t>
  </si>
  <si>
    <t>Obvaz elastický síťový pruban č. 9 427309</t>
  </si>
  <si>
    <t>ZA593</t>
  </si>
  <si>
    <t>Tampon sterilní stáčený 20 x 20 cm / 5 ks 28003+</t>
  </si>
  <si>
    <t>ZC100</t>
  </si>
  <si>
    <t>Vata buničitá dělená 2 role / 500 ks 40 x 50 mm 1230200310</t>
  </si>
  <si>
    <t>ZA090</t>
  </si>
  <si>
    <t>Vata buničitá přířezy 37 x 57 cm 2730152</t>
  </si>
  <si>
    <t>ZA788</t>
  </si>
  <si>
    <t>Stříkačka injekční 2-dílná 20 ml L Inject Solo 4606205V</t>
  </si>
  <si>
    <t>ZA956</t>
  </si>
  <si>
    <t>Šití dafilon modrý 6/0 (0.7) bal. á 36 ks C0936022</t>
  </si>
  <si>
    <t>ZO345</t>
  </si>
  <si>
    <t>Šití PGA-RESORBA pletené potahované syntetické vstřebatelné vlákno jehla DS 30 nebarvená 2/0 70 cm  bal. á 24 ks PA1149</t>
  </si>
  <si>
    <t>ZO352</t>
  </si>
  <si>
    <t>Šití PGA-RESORBA pletené potahované syntetické vstřebatelné vlákno jehla HR 17 fialová 3/0 70 cm bal. á 24 ks PA1026</t>
  </si>
  <si>
    <t>ZO353</t>
  </si>
  <si>
    <t>Šití PGA-RESORBA pletené potahované syntetické vstřebatelné vlákno jehla HR 22 fialová 3/0 70cm bal.á 24 ks PA10211</t>
  </si>
  <si>
    <t>ZB609</t>
  </si>
  <si>
    <t>Šití premicron zelený 2/0 (3) bal. á 36 ks C0026026</t>
  </si>
  <si>
    <t>ZB443</t>
  </si>
  <si>
    <t>Šití silkam černý 4/0 (1.5) bal. á 36 ks C0760137</t>
  </si>
  <si>
    <t>ZD736</t>
  </si>
  <si>
    <t>Šití silkam černý 4/0 (1.5) bal. á 36 ks C0760293</t>
  </si>
  <si>
    <t>ZN642</t>
  </si>
  <si>
    <t>Šití vstřebatelné PGA-RESORBA 4/0 fialová HS 18 70 cm bal. á 24 ks PA11112</t>
  </si>
  <si>
    <t>ZC305</t>
  </si>
  <si>
    <t>Jehla injekční 0,4 x 20 mm šedá 4657705</t>
  </si>
  <si>
    <t>ZK098</t>
  </si>
  <si>
    <t>Rukavice latex s p. superlife L bal. á 100 ks 8951473 - povoleno pouze pro ÚČOCH a KZL</t>
  </si>
  <si>
    <t>ZG284</t>
  </si>
  <si>
    <t>Cement temposil 2 bílý intro kit 9022969</t>
  </si>
  <si>
    <t>ZB653</t>
  </si>
  <si>
    <t>Drát vázací měkký 0,4 mm á 10 m 34520-04</t>
  </si>
  <si>
    <t>ZB676</t>
  </si>
  <si>
    <t>Drát vázací měkký 0,5 mm á 10 m 34520-05</t>
  </si>
  <si>
    <t>ZD288</t>
  </si>
  <si>
    <t>Fólie erkoflex 4,0 mm/120 mm ER581240</t>
  </si>
  <si>
    <t>ZG442</t>
  </si>
  <si>
    <t>Fréza křížová břit HM166RX0212055F</t>
  </si>
  <si>
    <t>ZC325</t>
  </si>
  <si>
    <t>Gel etching 4122505</t>
  </si>
  <si>
    <t>ZC326</t>
  </si>
  <si>
    <t>Kartáček na kořenové nástroje 954361 (14360NI)</t>
  </si>
  <si>
    <t>ZD933</t>
  </si>
  <si>
    <t>Listerine 1,0 l 450669</t>
  </si>
  <si>
    <t>ZL468</t>
  </si>
  <si>
    <t>Savka s odním.koncovkou - transp. MSF6007</t>
  </si>
  <si>
    <t>ZC373</t>
  </si>
  <si>
    <t>Sprej cognoscin orig. 120 g 1IX1140</t>
  </si>
  <si>
    <t>ZL577</t>
  </si>
  <si>
    <t>Sprej Kavo 4119640KA</t>
  </si>
  <si>
    <t>ZL578</t>
  </si>
  <si>
    <t>Stomaflex katalyst gel 60g 4215330</t>
  </si>
  <si>
    <t>ZG191</t>
  </si>
  <si>
    <t>Stomaflex putty 1300g/solid/ 4215110</t>
  </si>
  <si>
    <t>ZA463</t>
  </si>
  <si>
    <t>Kompresa NT 10 x 20 cm/2 ks sterilní 26620</t>
  </si>
  <si>
    <t>ZB404</t>
  </si>
  <si>
    <t>Náplast cosmos 8 cm x 1 m 5403353</t>
  </si>
  <si>
    <t>ZF351</t>
  </si>
  <si>
    <t>Náplast transpore bílá 1,25 cm x 9,14 m bal. á 24 ks 1534-0</t>
  </si>
  <si>
    <t>ZF352</t>
  </si>
  <si>
    <t>Náplast transpore bílá 2,50 cm x 9,14 m bal. á 12 ks 1534-1</t>
  </si>
  <si>
    <t>ZA604</t>
  </si>
  <si>
    <t>Tyčinka vatová sterilní jednotlivě balalená bal. á 1000 ks 5100/SG/CS</t>
  </si>
  <si>
    <t>ZA911</t>
  </si>
  <si>
    <t>Šití dafilon modrý 2/0 (3) bal. á 36 ks C0932477</t>
  </si>
  <si>
    <t>ZO351</t>
  </si>
  <si>
    <t>Šití PGA-RESORBA pletené potahované syntetické vstřebatelné vlákno jehla DS 18 nebarvená 5/0 45 cm bal. á 24 ks PA11417</t>
  </si>
  <si>
    <t>ZG140</t>
  </si>
  <si>
    <t>Šití silkam černý 2/0 (3) bal. á 36 ks C0760420</t>
  </si>
  <si>
    <t>ZN641</t>
  </si>
  <si>
    <t>Šití vstřebatelné PGA-RESORBA 3/0 fialová HS 22 70 cm bal. á 24 ks PA1117</t>
  </si>
  <si>
    <t>ZA480</t>
  </si>
  <si>
    <t>Fólie incizní raucodrape 15 x 20 cm á 10 ks 25441</t>
  </si>
  <si>
    <t>ZA541</t>
  </si>
  <si>
    <t>Fólie incizní rucodrape ( opraflex ) 40 x 35 cm 25444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</si>
  <si>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</si>
  <si>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</si>
  <si>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</si>
  <si>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</si>
  <si>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</si>
  <si>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</si>
  <si>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ZF080</t>
  </si>
  <si>
    <t>Rouška břišní 17 nití s kroužkem na tkanici 12 x 47 cm bal. á 50 ks 1230100311</t>
  </si>
  <si>
    <t>ZD802</t>
  </si>
  <si>
    <t>Tampon nesterilní špičatý s vláknem 6 cm á 250 ks 50170</t>
  </si>
  <si>
    <t>ZE369</t>
  </si>
  <si>
    <t>Tampon sterilní stáčený 9 x 9 cm s RTG nití bal. á 5 ks karton á 6000 ks 28000</t>
  </si>
  <si>
    <t>ZA605</t>
  </si>
  <si>
    <t>Tamponáda s vazelína album 4 vrstvá 2,5 cm x 200 cm/1 ks šnek 0342</t>
  </si>
  <si>
    <t>ZA761</t>
  </si>
  <si>
    <t>Drén redon CH12 50 cm U2111200</t>
  </si>
  <si>
    <t>ZG916</t>
  </si>
  <si>
    <t>Elektroda neutrální bipolární pro dospělé á 100 ks 2510</t>
  </si>
  <si>
    <t>ZI781</t>
  </si>
  <si>
    <t>Elektroda neutrální monopolární pro dospělé á 100 ks 2125</t>
  </si>
  <si>
    <t>ZC635</t>
  </si>
  <si>
    <t>Koncovka OT7 k přístroji Piezosurgery MEC03370007</t>
  </si>
  <si>
    <t>ZB102</t>
  </si>
  <si>
    <t>Láhev k odsávačce flovac 1l hadice 1,8 m á 45 ks 000-036-020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</si>
  <si>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</si>
  <si>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</si>
  <si>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</si>
  <si>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</si>
  <si>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ZH760</t>
  </si>
  <si>
    <t>Popisovač chirurgický na kůži + sterilní pravítko fialová barva RQ-01</t>
  </si>
  <si>
    <t>ZL886</t>
  </si>
  <si>
    <t>Rukojeť aktivní resterizovatelná elektrokoagulace Valleylab kabel 3 m MBR-600</t>
  </si>
  <si>
    <t>ZB747</t>
  </si>
  <si>
    <t>Souprava odsávací orthopedic 07.049.08.620</t>
  </si>
  <si>
    <t>ZG181</t>
  </si>
  <si>
    <t>Svorka na pobřišnici Mikulicz 1 x 2 zuby 20 cm B397115910326</t>
  </si>
  <si>
    <t>ZI182</t>
  </si>
  <si>
    <t>Zkumavka + aplikátor s chem.stabilizátorem UriSwab žlutá 802CE.A</t>
  </si>
  <si>
    <t>ZJ621</t>
  </si>
  <si>
    <t>Šití monofil nylon 9/0 bal. á 24 ks 5075</t>
  </si>
  <si>
    <t>ZN640</t>
  </si>
  <si>
    <t>Šití vstřebatelné PGA-RESORBA 3/0 fialová HS 18 70 cm bal. á 24 ks PA1113</t>
  </si>
  <si>
    <t>ZN041</t>
  </si>
  <si>
    <t>Rukavice operační gammex latex PF bez pudru 6,5 330048065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</si>
  <si>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</si>
  <si>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</si>
  <si>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</si>
  <si>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</si>
  <si>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</si>
  <si>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</si>
  <si>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</si>
  <si>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</si>
  <si>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</si>
  <si>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</si>
  <si>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ZP033</t>
  </si>
  <si>
    <t>Dlaha bradová Matrix dvojitě zakřivená odsazení 8mm 5 otv. tloušťka 0,7 mm 04.511.463</t>
  </si>
  <si>
    <t>ZN360</t>
  </si>
  <si>
    <t>Dlaha L Matrix střední 3+3 otvory oboustranná tloušťka 0.7 mm titan 04.511.325</t>
  </si>
  <si>
    <t>ZN362</t>
  </si>
  <si>
    <t>Dlaha L Matrix střední 3+3 otvory oboustranná tloušťka 0.7 mm titan 04.511.345</t>
  </si>
  <si>
    <t>ZN859</t>
  </si>
  <si>
    <t>Dlaha Matrix pro sagitální rozdělení rovná s můstkem 6 mm 4 otvory tloušťka 1.0 mm 04.511.421</t>
  </si>
  <si>
    <t>ZL889</t>
  </si>
  <si>
    <t>Dlaha maxi rekonstrukční přímá 25 otv. (24-RS-025) 242.60RS25</t>
  </si>
  <si>
    <t>ZH844</t>
  </si>
  <si>
    <t>Dlaha mini L levá 4 otv./1,0 mm 100° 20-LL-204R</t>
  </si>
  <si>
    <t>ZC267</t>
  </si>
  <si>
    <t>Dlaha mini L pravá dlouhá 4 otv./1,0 mm 90° 20-LR-104R</t>
  </si>
  <si>
    <t>ZG438</t>
  </si>
  <si>
    <t>Dlaha mini orbitální 9 otv. (20-CD-009) 242.50CD09.01</t>
  </si>
  <si>
    <t>ZD714</t>
  </si>
  <si>
    <t>Dlaha mini přímá 16 otv./1,0 mm 20-ST-016</t>
  </si>
  <si>
    <t>ZB363</t>
  </si>
  <si>
    <t>Dlaha mini přímá 4 otv./1,0 mm 20-ST-004</t>
  </si>
  <si>
    <t>ZD845</t>
  </si>
  <si>
    <t>Dlaha mini přímá dlouhá 4 otv./0,1 mm GR.4, široká (20-ST-104-E) 242.51ST04.01 2 stejné karty</t>
  </si>
  <si>
    <t>ZK827</t>
  </si>
  <si>
    <t>Dlaha rekonstrukční MatrixMANDIBLE zalomená levá 7 + 23 otv. 04.503.739</t>
  </si>
  <si>
    <t>ZP173</t>
  </si>
  <si>
    <t>Implantát maxillofaciální dlaha adaptační MatrixMIDFACE rovná 20 otv. tloušťka 0,7 mm titan 04.503.376</t>
  </si>
  <si>
    <t>ZN356</t>
  </si>
  <si>
    <t>Šroub Matrix O 1.85 mm samořezný délka 10 mm slitina titanu (TAN) bal. po 1 kusu v klipu 04.511.210.01C</t>
  </si>
  <si>
    <t>ZN652</t>
  </si>
  <si>
    <t>Šroub Matrix O 1.85 mm samořezný délka 8 mm modrý (TAN) bal. po 1 kusu v klipu 04.511.208.01C</t>
  </si>
  <si>
    <t>ZN359</t>
  </si>
  <si>
    <t>Šroub Matrix O 2.10 mm samořezný délka 6 mm slitina titanu (TAN) balení po 1 kusu v klipu 04.511.236.01C</t>
  </si>
  <si>
    <t>ZK828</t>
  </si>
  <si>
    <t>Šroub MatrixMANDIBLE LOCK pr. 2.4 x   8 mm 04.503.638.01C</t>
  </si>
  <si>
    <t>ZK829</t>
  </si>
  <si>
    <t>Šroub MatrixMANDIBLE LOCK pr. 2.4 x 10 mm 04.503.640.01C</t>
  </si>
  <si>
    <t>ZM502</t>
  </si>
  <si>
    <t>Šroub MatrixMANDIBLE LOCK pr. 2.4 x 12 mm 04.503.642.01C</t>
  </si>
  <si>
    <t>ZI694</t>
  </si>
  <si>
    <t>Šroub MatrixMANDIBLE pr. 2.4 x 12 mm 04.503.442.01C</t>
  </si>
  <si>
    <t>ZP038</t>
  </si>
  <si>
    <t>Šroub MatrixMANDIBLE pr. 2.4 x 8 mm 04.503.438.01C</t>
  </si>
  <si>
    <t>ZK421</t>
  </si>
  <si>
    <t>Šroub maxi 2,4 x 12 mm (24-MX-012) 241.012412</t>
  </si>
  <si>
    <t>ZE033</t>
  </si>
  <si>
    <t>Šroub mini 2,0 x 12 mm (20-MN-012) 241.012012</t>
  </si>
  <si>
    <t>ZD777</t>
  </si>
  <si>
    <t>Šroub mini 2,0 x 8 mm (20-MN-008) 241.012008</t>
  </si>
  <si>
    <t>ZH756</t>
  </si>
  <si>
    <t>Šroub mini 2,3 x 6 mm (23-MN-006) 241.012306</t>
  </si>
  <si>
    <t>ZH757</t>
  </si>
  <si>
    <t>Šroub mini 2,3 x 8 mm (23-MN-008) 241.012308</t>
  </si>
  <si>
    <t>Spotřeba zdravotnického materiálu - orientační přehled</t>
  </si>
  <si>
    <t>ON Data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</si>
  <si>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</si>
  <si>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</si>
  <si>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</si>
  <si>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</si>
  <si>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</si>
  <si>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</si>
  <si>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</si>
  <si>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</si>
  <si>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</si>
  <si>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</si>
  <si>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</si>
  <si>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</si>
  <si>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Azar Basel</t>
  </si>
  <si>
    <t>Bojko Jakub</t>
  </si>
  <si>
    <t>Číhalová Lucie</t>
  </si>
  <si>
    <t>Foltasová Lenka</t>
  </si>
  <si>
    <t>Kadlec Zdeněk</t>
  </si>
  <si>
    <t>Kozák Rostislav</t>
  </si>
  <si>
    <t>Nemravová Lenka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</si>
  <si>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</si>
  <si>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</si>
  <si>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</si>
  <si>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</si>
  <si>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</si>
  <si>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</si>
  <si>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</si>
  <si>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</si>
  <si>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</si>
  <si>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0080001</t>
  </si>
  <si>
    <t>0081042</t>
  </si>
  <si>
    <t>0081052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</si>
  <si>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</si>
  <si>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</si>
  <si>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</si>
  <si>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</si>
  <si>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</si>
  <si>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</si>
  <si>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</si>
  <si>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</si>
  <si>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</si>
  <si>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</si>
  <si>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</si>
  <si>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</si>
  <si>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0082311</t>
  </si>
  <si>
    <t>0082332</t>
  </si>
  <si>
    <t>0084021</t>
  </si>
  <si>
    <t>0084031</t>
  </si>
  <si>
    <t>0082354</t>
  </si>
  <si>
    <t>0082204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</si>
  <si>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</si>
  <si>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</si>
  <si>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</si>
  <si>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</si>
  <si>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</si>
  <si>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</si>
  <si>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</si>
  <si>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</si>
  <si>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</si>
  <si>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</si>
  <si>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</si>
  <si>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</si>
  <si>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</si>
  <si>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</si>
  <si>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</si>
  <si>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</si>
  <si>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</si>
  <si>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</si>
  <si>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</si>
  <si>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</si>
  <si>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</si>
  <si>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</si>
  <si>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</si>
  <si>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</si>
  <si>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</si>
  <si>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</si>
  <si>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</si>
  <si>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</si>
  <si>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</si>
  <si>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</si>
  <si>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</si>
  <si>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</si>
  <si>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</si>
  <si>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</si>
  <si>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</si>
  <si>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</si>
  <si>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</si>
  <si>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</si>
  <si>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</si>
  <si>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</si>
  <si>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</si>
  <si>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</si>
  <si>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</si>
  <si>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</si>
  <si>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</si>
  <si>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</si>
  <si>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</si>
  <si>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</si>
  <si>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</si>
  <si>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</si>
  <si>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</si>
  <si>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</si>
  <si>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</si>
  <si>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</si>
  <si>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</si>
  <si>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</si>
  <si>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</si>
  <si>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</si>
  <si>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</si>
  <si>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</si>
  <si>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</si>
  <si>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00967</t>
  </si>
  <si>
    <t>SIGNÁLNÍ KÓD - INFORMACE O VYDÁNÍ ROZHODNUTÍ  O UK</t>
  </si>
  <si>
    <t>00904</t>
  </si>
  <si>
    <t>STOMATOLOGICKÉ VYŠETŘENÍ REGISTROVANÉHO POJIŠTĚNCE</t>
  </si>
  <si>
    <t>00906</t>
  </si>
  <si>
    <t>STOMATOLOGICKÉ OŠETŘENÍ POJIŠTĚNCE DO 6 LET NEBO H</t>
  </si>
  <si>
    <t>00953</t>
  </si>
  <si>
    <t>CHIRURGICKÉ OŠETŘOVÁNÍ RETENCE ZUBŮ</t>
  </si>
  <si>
    <t>00934</t>
  </si>
  <si>
    <t>CHIRURGICKÁ LÉČBA ONEMOCNĚNÍ PARODONTU VELKÉHO ROZ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</si>
  <si>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</si>
  <si>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</si>
  <si>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</si>
  <si>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</si>
  <si>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</si>
  <si>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09547</t>
  </si>
  <si>
    <t>REGULAČNÍ POPLATEK -- POJIŠTĚNEC OD ÚHRADY POPLATK</t>
  </si>
  <si>
    <t>06</t>
  </si>
  <si>
    <t>605</t>
  </si>
  <si>
    <t>1</t>
  </si>
  <si>
    <t>0090044</t>
  </si>
  <si>
    <t>0093109</t>
  </si>
  <si>
    <t>04801</t>
  </si>
  <si>
    <t>ZEVNÍ INCISE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</si>
  <si>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</si>
  <si>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</si>
  <si>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</si>
  <si>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</si>
  <si>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</si>
  <si>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</si>
  <si>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</si>
  <si>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</si>
  <si>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</si>
  <si>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</si>
  <si>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</si>
  <si>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</si>
  <si>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</si>
  <si>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</si>
  <si>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</si>
  <si>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</si>
  <si>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</si>
  <si>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</si>
  <si>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</si>
  <si>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</si>
  <si>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</si>
  <si>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</si>
  <si>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</si>
  <si>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</si>
  <si>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</si>
  <si>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</si>
  <si>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</si>
  <si>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</si>
  <si>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04817</t>
  </si>
  <si>
    <t>EXSTIRPACE  ODONTOGENNÍ CYSTY VĚTŠÍ NEŽ 1 CM</t>
  </si>
  <si>
    <t>61151</t>
  </si>
  <si>
    <t>UZAVŘENÍ DEFEKTU KOŽNÍM LALOKEM MÍSTNÍM NAD 20 CM^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</si>
  <si>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</si>
  <si>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</si>
  <si>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</si>
  <si>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11 - Ortopedická klinika</t>
  </si>
  <si>
    <t>10</t>
  </si>
  <si>
    <t>11</t>
  </si>
  <si>
    <t>5F1</t>
  </si>
  <si>
    <t>51383</t>
  </si>
  <si>
    <t>GASTROTOMIE, DUODENOTOMIE NEBO JEDNODUCHÁ PYLOROPL</t>
  </si>
  <si>
    <t>51394</t>
  </si>
  <si>
    <t>UZÁVĚR STĚNY BŘIŠNÍ PO EVISCERACI</t>
  </si>
  <si>
    <t>6F1</t>
  </si>
  <si>
    <t>62320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</si>
  <si>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</si>
  <si>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</si>
  <si>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</si>
  <si>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</si>
  <si>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</si>
  <si>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</si>
  <si>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0008807</t>
  </si>
  <si>
    <t>0008808</t>
  </si>
  <si>
    <t>0011592</t>
  </si>
  <si>
    <t>0016600</t>
  </si>
  <si>
    <t>UNASYN</t>
  </si>
  <si>
    <t>0020605</t>
  </si>
  <si>
    <t>COLOMYCIN INJEKCE 1 000 000 MEZINÁRODNÍCH JEDNOTEK</t>
  </si>
  <si>
    <t>0026902</t>
  </si>
  <si>
    <t>VFEND</t>
  </si>
  <si>
    <t>0065989</t>
  </si>
  <si>
    <t>MYCOMAX INF</t>
  </si>
  <si>
    <t>0072972</t>
  </si>
  <si>
    <t>AMOKSIKLAV 1,2 G</t>
  </si>
  <si>
    <t>0072973</t>
  </si>
  <si>
    <t>AMOKSIKLAV 600 MG</t>
  </si>
  <si>
    <t>0076353</t>
  </si>
  <si>
    <t>FORTUM</t>
  </si>
  <si>
    <t>0076354</t>
  </si>
  <si>
    <t>0087239</t>
  </si>
  <si>
    <t>FANHDI</t>
  </si>
  <si>
    <t>0087240</t>
  </si>
  <si>
    <t>0096414</t>
  </si>
  <si>
    <t>GENTAMICIN LEK 80 MG/2 ML</t>
  </si>
  <si>
    <t>0097000</t>
  </si>
  <si>
    <t>0127717</t>
  </si>
  <si>
    <t>IMMUNINE BAXTER</t>
  </si>
  <si>
    <t>0131656</t>
  </si>
  <si>
    <t>CEFTAZIDIM KABI</t>
  </si>
  <si>
    <t>0141838</t>
  </si>
  <si>
    <t>AMIKACIN B.BRAUN</t>
  </si>
  <si>
    <t>0156259</t>
  </si>
  <si>
    <t>VANCOMYCIN KABI</t>
  </si>
  <si>
    <t>0162180</t>
  </si>
  <si>
    <t>CIPROFLOXACIN KABI 200 MG/100 ML INFUZNÍ ROZTOK</t>
  </si>
  <si>
    <t>0162187</t>
  </si>
  <si>
    <t>0164350</t>
  </si>
  <si>
    <t>TAZOCIN 4 G/0,5 G</t>
  </si>
  <si>
    <t>0500720</t>
  </si>
  <si>
    <t>MYCAMINE</t>
  </si>
  <si>
    <t>0164407</t>
  </si>
  <si>
    <t>0113453</t>
  </si>
  <si>
    <t>PIPERACILLIN/TAZOBACTAM KABI</t>
  </si>
  <si>
    <t>0156835</t>
  </si>
  <si>
    <t>MEROPENEM KABI</t>
  </si>
  <si>
    <t>0151460</t>
  </si>
  <si>
    <t>CEFUROXIM KABI</t>
  </si>
  <si>
    <t>0129836</t>
  </si>
  <si>
    <t>0156183</t>
  </si>
  <si>
    <t>0183812</t>
  </si>
  <si>
    <t>0183817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</si>
  <si>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</si>
  <si>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</si>
  <si>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</si>
  <si>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</si>
  <si>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</si>
  <si>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</si>
  <si>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</si>
  <si>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</si>
  <si>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</si>
  <si>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</si>
  <si>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</si>
  <si>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</si>
  <si>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</si>
  <si>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</si>
  <si>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</si>
  <si>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</si>
  <si>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</si>
  <si>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</si>
  <si>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</si>
  <si>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</si>
  <si>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</si>
  <si>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</si>
  <si>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</si>
  <si>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0163059</t>
  </si>
  <si>
    <t xml:space="preserve">IMPLANTÁT MAXILLOFACIÁLNÍ STŘEDNÍ OBLIČEJOVÁ ETÁŽ 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</si>
  <si>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</si>
  <si>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</si>
  <si>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</si>
  <si>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</si>
  <si>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</si>
  <si>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</si>
  <si>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</si>
  <si>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</si>
  <si>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</si>
  <si>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</si>
  <si>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</si>
  <si>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</si>
  <si>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</si>
  <si>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</si>
  <si>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</si>
  <si>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</si>
  <si>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</si>
  <si>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</si>
  <si>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</si>
  <si>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</si>
  <si>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</si>
  <si>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0163255</t>
  </si>
  <si>
    <t>0163202</t>
  </si>
  <si>
    <t>IMPLANTÁT KRANIOFACIÁLNÍ LA FÓRTE SYSTÉM</t>
  </si>
  <si>
    <t>0163240</t>
  </si>
  <si>
    <t>0163242</t>
  </si>
  <si>
    <t>0049999</t>
  </si>
  <si>
    <t>EXTRAKTOR KOŽNÍCH SVOREK - PROXIMATE</t>
  </si>
  <si>
    <t>0193162</t>
  </si>
  <si>
    <t>IMPLANTÁT KRANIOFACIÁLNÍ ,  LE FORTE SYSTÉM</t>
  </si>
  <si>
    <t>0163277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</si>
  <si>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</si>
  <si>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</si>
  <si>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</si>
  <si>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</si>
  <si>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</si>
  <si>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</si>
  <si>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</si>
  <si>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</si>
  <si>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</si>
  <si>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0163400</t>
  </si>
  <si>
    <t>IMPLANTÁT STŘEDOUŠNÍ PISTON RICHARDS</t>
  </si>
  <si>
    <t>0163364</t>
  </si>
  <si>
    <t>0142062</t>
  </si>
  <si>
    <t>0163365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</si>
  <si>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</si>
  <si>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</si>
  <si>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</si>
  <si>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</si>
  <si>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</si>
  <si>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</si>
  <si>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</si>
  <si>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</si>
  <si>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</si>
  <si>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</si>
  <si>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</si>
  <si>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</si>
  <si>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</si>
  <si>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</si>
  <si>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</si>
  <si>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</si>
  <si>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</si>
  <si>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</si>
  <si>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</si>
  <si>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</si>
  <si>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</si>
  <si>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04740</t>
  </si>
  <si>
    <t>ODSTRANĚNÍ SEKVESTRU</t>
  </si>
  <si>
    <t>04750</t>
  </si>
  <si>
    <t>PRIMÁRNÍ UZÁVĚR OROANTRÁLNÍ KOMUNIKACE</t>
  </si>
  <si>
    <t>04800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</si>
  <si>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</si>
  <si>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</si>
  <si>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</si>
  <si>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</si>
  <si>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</si>
  <si>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</si>
  <si>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</si>
  <si>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</si>
  <si>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</si>
  <si>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</si>
  <si>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</si>
  <si>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</si>
  <si>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</si>
  <si>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</si>
  <si>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</si>
  <si>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</si>
  <si>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</si>
  <si>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</si>
  <si>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</si>
  <si>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</si>
  <si>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</si>
  <si>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</si>
  <si>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</si>
  <si>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</si>
  <si>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</si>
  <si>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</si>
  <si>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61173</t>
  </si>
  <si>
    <t>VOLNÝ PŘENOS SVALOVÉHO A SVALOVĚ KOŽNÍHO LALOKU MI</t>
  </si>
  <si>
    <t>65022</t>
  </si>
  <si>
    <t>CÍLENÉ VYŠETŘENÍ MAXILOFACIÁLNÍM CHIRURGEM</t>
  </si>
  <si>
    <t>65319</t>
  </si>
  <si>
    <t>ZADNÍ DENTOALVEOLÁRNÍ OSTEOTOMIE MAXILLA - OBĚ STR</t>
  </si>
  <si>
    <t>65413</t>
  </si>
  <si>
    <t>BLOKOVÁ RESEKCE POLOVINY OBLIČEJE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</si>
  <si>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</si>
  <si>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</si>
  <si>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</si>
  <si>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</si>
  <si>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</si>
  <si>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</si>
  <si>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</si>
  <si>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</si>
  <si>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</si>
  <si>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</si>
  <si>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</si>
  <si>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</si>
  <si>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</si>
  <si>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</si>
  <si>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</si>
  <si>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</si>
  <si>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</si>
  <si>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</si>
  <si>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</si>
  <si>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</si>
  <si>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</si>
  <si>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</si>
  <si>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</si>
  <si>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</si>
  <si>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</si>
  <si>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</si>
  <si>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</si>
  <si>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</si>
  <si>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</si>
  <si>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</si>
  <si>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</si>
  <si>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</si>
  <si>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</si>
  <si>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</si>
  <si>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</si>
  <si>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</si>
  <si>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</si>
  <si>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</si>
  <si>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</si>
  <si>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</si>
  <si>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</si>
  <si>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</si>
  <si>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</si>
  <si>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</si>
  <si>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</si>
  <si>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</si>
  <si>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</si>
  <si>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</si>
  <si>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</si>
  <si>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</si>
  <si>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</si>
  <si>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</si>
  <si>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</si>
  <si>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</si>
  <si>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</si>
  <si>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</si>
  <si>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</si>
  <si>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</si>
  <si>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</si>
  <si>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</si>
  <si>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</si>
  <si>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</si>
  <si>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</si>
  <si>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</si>
  <si>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</si>
  <si>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</si>
  <si>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</si>
  <si>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</si>
  <si>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</si>
  <si>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</si>
  <si>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</si>
  <si>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</si>
  <si>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</si>
  <si>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</si>
  <si>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</si>
  <si>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</si>
  <si>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</si>
  <si>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</si>
  <si>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</si>
  <si>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</si>
  <si>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</si>
  <si>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</si>
  <si>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</si>
  <si>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</si>
  <si>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</si>
  <si>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</si>
  <si>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</si>
  <si>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</si>
  <si>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</si>
  <si>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</si>
  <si>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</si>
  <si>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</si>
  <si>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</si>
  <si>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</si>
  <si>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</si>
  <si>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</si>
  <si>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</si>
  <si>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</si>
  <si>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</si>
  <si>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</si>
  <si>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</si>
  <si>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</si>
  <si>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</si>
  <si>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</si>
  <si>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</si>
  <si>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</si>
  <si>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</si>
  <si>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</si>
  <si>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65963</t>
  </si>
  <si>
    <t>SEKVESTROTOMIE</t>
  </si>
  <si>
    <t>65933</t>
  </si>
  <si>
    <t>TRANSPOZICE VÝVODU VELKÉ SLINNÉ ŽLÁZY</t>
  </si>
  <si>
    <t>71779</t>
  </si>
  <si>
    <t>REKONSTRUKCE DUCTUS STENONI</t>
  </si>
  <si>
    <t>65213</t>
  </si>
  <si>
    <t>OŠETŘENÍ ZLOMENIN ČELISTI KOSTNÍM STEHEM</t>
  </si>
  <si>
    <t>61317</t>
  </si>
  <si>
    <t>IMPLANTACE KOSTI DO DEFEKTU ČELISTI U ROZŠTĚPOVÉ V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</si>
  <si>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</si>
  <si>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</si>
  <si>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</si>
  <si>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</si>
  <si>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</si>
  <si>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</si>
  <si>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01061</t>
  </si>
  <si>
    <t xml:space="preserve">JINÉ VÝKONY PŘI ONEMOCNĚNÍCH A PORUCHÁCH NERVOVÉHO SYSTÉMU BE                                       </t>
  </si>
  <si>
    <t>01062</t>
  </si>
  <si>
    <t xml:space="preserve">JINÉ VÝKONY PŘI ONEMOCNĚNÍCH A PORUCHÁCH NERVOVÉHO SYSTÉMU S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</si>
  <si>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</si>
  <si>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</si>
  <si>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</si>
  <si>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</si>
  <si>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</si>
  <si>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</si>
  <si>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</si>
  <si>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</si>
  <si>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</si>
  <si>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</si>
  <si>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</si>
  <si>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</si>
  <si>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</si>
  <si>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</si>
  <si>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</si>
  <si>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</si>
  <si>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</si>
  <si>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</si>
  <si>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</si>
  <si>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</si>
  <si>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</si>
  <si>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</si>
  <si>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</si>
  <si>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</si>
  <si>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</si>
  <si>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</si>
  <si>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</si>
  <si>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</si>
  <si>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</si>
  <si>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</si>
  <si>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</si>
  <si>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</si>
  <si>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</si>
  <si>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</si>
  <si>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</si>
  <si>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</si>
  <si>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</si>
  <si>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</si>
  <si>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</si>
  <si>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</si>
  <si>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</si>
  <si>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</si>
  <si>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</si>
  <si>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</si>
  <si>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</si>
  <si>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</si>
  <si>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</si>
  <si>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</si>
  <si>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</si>
  <si>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</si>
  <si>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</si>
  <si>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</si>
  <si>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</si>
  <si>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</si>
  <si>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</si>
  <si>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</si>
  <si>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</si>
  <si>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</si>
  <si>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</si>
  <si>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</si>
  <si>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03353</t>
  </si>
  <si>
    <t xml:space="preserve">JINÉ PORUCHY UŠÍ, NOSU, ÚST A HRDLA S MCC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</si>
  <si>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</si>
  <si>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</si>
  <si>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</si>
  <si>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</si>
  <si>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06381</t>
  </si>
  <si>
    <t xml:space="preserve">JINÉ PORUCHY TRÁVICÍHO SYSTÉMU BEZ CC                                                               </t>
  </si>
  <si>
    <t>08091</t>
  </si>
  <si>
    <t xml:space="preserve">TRANSPLANTACE KŮŽE NEBO TKÁNĚ PRO PORUCHY MUSKULOSKELETÁLNÍHO                                       </t>
  </si>
  <si>
    <t>08092</t>
  </si>
  <si>
    <t>08131</t>
  </si>
  <si>
    <t xml:space="preserve">MÍSTNÍ RESEKCE NA MUSKULOSKELETÁLNÍM SYSTÉMU BEZ CC          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</si>
  <si>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</si>
  <si>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</si>
  <si>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</si>
  <si>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</si>
  <si>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</si>
  <si>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</si>
  <si>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</si>
  <si>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</si>
  <si>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</si>
  <si>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</si>
  <si>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</si>
  <si>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</si>
  <si>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</si>
  <si>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</si>
  <si>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</si>
  <si>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</si>
  <si>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</si>
  <si>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</si>
  <si>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</si>
  <si>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</si>
  <si>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</si>
  <si>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</si>
  <si>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</si>
  <si>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</si>
  <si>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</si>
  <si>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</si>
  <si>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</si>
  <si>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</si>
  <si>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</si>
  <si>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</si>
  <si>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</si>
  <si>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</si>
  <si>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</si>
  <si>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</si>
  <si>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</si>
  <si>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</si>
  <si>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</si>
  <si>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</si>
  <si>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</si>
  <si>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</si>
  <si>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</si>
  <si>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</si>
  <si>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</si>
  <si>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</si>
  <si>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</si>
  <si>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</si>
  <si>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</si>
  <si>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</si>
  <si>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</si>
  <si>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</si>
  <si>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</si>
  <si>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</si>
  <si>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</si>
  <si>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</si>
  <si>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</si>
  <si>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</si>
  <si>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</si>
  <si>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</si>
  <si>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</si>
  <si>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</si>
  <si>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</si>
  <si>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</si>
  <si>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</si>
  <si>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</si>
  <si>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</si>
  <si>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</si>
  <si>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</si>
  <si>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</si>
  <si>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</si>
  <si>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</si>
  <si>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</si>
  <si>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</si>
  <si>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</si>
  <si>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</si>
  <si>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0002061</t>
  </si>
  <si>
    <t>99mTc-leukocyty značené HM PAO</t>
  </si>
  <si>
    <t>0002087</t>
  </si>
  <si>
    <t>18F-FDG</t>
  </si>
  <si>
    <t>0110740</t>
  </si>
  <si>
    <t>VÁLEC STERILNÍ JEDNORÁZOVÝ DO INJEKTORU,V BAL.2KS,</t>
  </si>
  <si>
    <t>47269</t>
  </si>
  <si>
    <t>TOMOGRAFICKÁ SCINTIGRAFIE - SPECT</t>
  </si>
  <si>
    <t>47355</t>
  </si>
  <si>
    <t>HYBRIDNÍ VÝPOČETNÍ A POZITRONOVÁ EMISNÍ TOMOGRAFIE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</si>
  <si>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</si>
  <si>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</si>
  <si>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</si>
  <si>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</si>
  <si>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</si>
  <si>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</si>
  <si>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</si>
  <si>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</si>
  <si>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</si>
  <si>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</si>
  <si>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</si>
  <si>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</si>
  <si>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</si>
  <si>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</si>
  <si>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</si>
  <si>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</si>
  <si>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</si>
  <si>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</si>
  <si>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</si>
  <si>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</si>
  <si>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</si>
  <si>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</si>
  <si>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</si>
  <si>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</si>
  <si>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</si>
  <si>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</si>
  <si>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</si>
  <si>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</si>
  <si>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</si>
  <si>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</si>
  <si>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</si>
  <si>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</si>
  <si>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</si>
  <si>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</si>
  <si>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</si>
  <si>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</si>
  <si>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</si>
  <si>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</si>
  <si>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</si>
  <si>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</si>
  <si>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</si>
  <si>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96189</t>
  </si>
  <si>
    <t>FAKTOR VII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</si>
  <si>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</si>
  <si>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</si>
  <si>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</si>
  <si>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</si>
  <si>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</si>
  <si>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</si>
  <si>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</si>
  <si>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</si>
  <si>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</si>
  <si>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</si>
  <si>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</si>
  <si>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</si>
  <si>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</si>
  <si>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</si>
  <si>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</si>
  <si>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</si>
  <si>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</si>
  <si>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</si>
  <si>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</si>
  <si>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</si>
  <si>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</si>
  <si>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</si>
  <si>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</si>
  <si>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</si>
  <si>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</si>
  <si>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</si>
  <si>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</si>
  <si>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</si>
  <si>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</si>
  <si>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</si>
  <si>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93151</t>
  </si>
  <si>
    <t>FERRITIN</t>
  </si>
  <si>
    <t>93187</t>
  </si>
  <si>
    <t>TYROXIN CELKOVÝ (TT4)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</si>
  <si>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</si>
  <si>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</si>
  <si>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</si>
  <si>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</si>
  <si>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</si>
  <si>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</si>
  <si>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</si>
  <si>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</si>
  <si>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</si>
  <si>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</si>
  <si>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</si>
  <si>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</si>
  <si>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</si>
  <si>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</si>
  <si>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</si>
  <si>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</si>
  <si>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</si>
  <si>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</si>
  <si>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</si>
  <si>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</si>
  <si>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</si>
  <si>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</si>
  <si>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</si>
  <si>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</si>
  <si>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</si>
  <si>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</si>
  <si>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</si>
  <si>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</si>
  <si>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</si>
  <si>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</si>
  <si>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</si>
  <si>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</si>
  <si>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</si>
  <si>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</si>
  <si>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</si>
  <si>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</si>
  <si>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</si>
  <si>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</si>
  <si>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</si>
  <si>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</si>
  <si>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</si>
  <si>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</si>
  <si>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</si>
  <si>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</si>
  <si>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</si>
  <si>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</si>
  <si>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</si>
  <si>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</si>
  <si>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</si>
  <si>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</si>
  <si>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</si>
  <si>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</si>
  <si>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</si>
  <si>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</si>
  <si>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81355</t>
  </si>
  <si>
    <t>APOLIPOPROTEINY AI NEBO B</t>
  </si>
  <si>
    <t>93185</t>
  </si>
  <si>
    <t>TRIJODTYRONIN CELKOVÝ (TT3)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</si>
  <si>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</si>
  <si>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</si>
  <si>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</si>
  <si>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</si>
  <si>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</si>
  <si>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</si>
  <si>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</si>
  <si>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</si>
  <si>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</si>
  <si>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</si>
  <si>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0022075</t>
  </si>
  <si>
    <t>0042433</t>
  </si>
  <si>
    <t>VISIPAQUE 320 MG I/ML</t>
  </si>
  <si>
    <t>0077019</t>
  </si>
  <si>
    <t>0095607</t>
  </si>
  <si>
    <t>MICROPAQUE</t>
  </si>
  <si>
    <t>0151208</t>
  </si>
  <si>
    <t>0034038</t>
  </si>
  <si>
    <t>JEHLA BIOPTICKÁ ASPIRAČNÍ, CHIBA,ECHOTIP</t>
  </si>
  <si>
    <t>0038462</t>
  </si>
  <si>
    <t>DRÁT VODÍCÍ GUIDE WIRE M</t>
  </si>
  <si>
    <t>0048523</t>
  </si>
  <si>
    <t>VODIČ INTERVENČNÍ SELECTIVA DO 145CM</t>
  </si>
  <si>
    <t>0047805</t>
  </si>
  <si>
    <t>SADA AG-JEHLA ANGIOGRAFICKÁ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</si>
  <si>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</si>
  <si>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</si>
  <si>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</si>
  <si>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</si>
  <si>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</si>
  <si>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</si>
  <si>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</si>
  <si>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</si>
  <si>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</si>
  <si>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</si>
  <si>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</si>
  <si>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</si>
  <si>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</si>
  <si>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</si>
  <si>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89313</t>
  </si>
  <si>
    <t xml:space="preserve">PERKUTÁNNÍ PUNKCE NEBO BIOPSIE ŘÍZENÁ RDG METODOU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</si>
  <si>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</si>
  <si>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</si>
  <si>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</si>
  <si>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</si>
  <si>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</si>
  <si>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</si>
  <si>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</si>
  <si>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</si>
  <si>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</si>
  <si>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</si>
  <si>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</si>
  <si>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</si>
  <si>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</si>
  <si>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</si>
  <si>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</si>
  <si>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</si>
  <si>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</si>
  <si>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</si>
  <si>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</si>
  <si>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</si>
  <si>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</si>
  <si>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</si>
  <si>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</si>
  <si>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</si>
  <si>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</si>
  <si>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</si>
  <si>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</si>
  <si>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</si>
  <si>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</si>
  <si>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</si>
  <si>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</si>
  <si>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</si>
  <si>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</si>
  <si>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</si>
  <si>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</si>
  <si>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</si>
  <si>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</si>
  <si>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</si>
  <si>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</si>
  <si>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</si>
  <si>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</si>
  <si>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</si>
  <si>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</si>
  <si>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</si>
  <si>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</si>
  <si>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</si>
  <si>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</si>
  <si>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</si>
  <si>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</si>
  <si>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</si>
  <si>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</si>
  <si>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</si>
  <si>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</si>
  <si>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</si>
  <si>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</si>
  <si>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</si>
  <si>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</si>
  <si>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</si>
  <si>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</si>
  <si>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</si>
  <si>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</si>
  <si>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</si>
  <si>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</si>
  <si>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</si>
  <si>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</si>
  <si>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</si>
  <si>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</si>
  <si>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</si>
  <si>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</si>
  <si>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</si>
  <si>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</si>
  <si>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</si>
  <si>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</si>
  <si>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</si>
  <si>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</si>
  <si>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</si>
  <si>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</si>
  <si>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</si>
  <si>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</si>
  <si>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</si>
  <si>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</si>
  <si>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</si>
  <si>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</si>
  <si>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</si>
  <si>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</si>
  <si>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</si>
  <si>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87219</t>
  </si>
  <si>
    <t>ODVÁPNĚNÍ, ZMĚKČOVÁNÍ MATERIÁLU (ZA KAŽDÉ ZAPOČATÉ</t>
  </si>
  <si>
    <t>94199</t>
  </si>
  <si>
    <t>AMPLIFIKACE METODOU PCR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</si>
  <si>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</si>
  <si>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</si>
  <si>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</si>
  <si>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</si>
  <si>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</si>
  <si>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</si>
  <si>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</si>
  <si>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</si>
  <si>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</si>
  <si>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</si>
  <si>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</si>
  <si>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</si>
  <si>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</si>
  <si>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</si>
  <si>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</si>
  <si>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</si>
  <si>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</si>
  <si>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</si>
  <si>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</si>
  <si>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</si>
  <si>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</si>
  <si>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</si>
  <si>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</si>
  <si>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</si>
  <si>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</si>
  <si>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</si>
  <si>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</si>
  <si>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</si>
  <si>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</si>
  <si>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</si>
  <si>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</si>
  <si>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</si>
  <si>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41</t>
  </si>
  <si>
    <t>813</t>
  </si>
  <si>
    <t>82241</t>
  </si>
  <si>
    <t>IN VITRO STIMULACE T LYMFOCYTŮ SPECIFICKÝMI ANTIGE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</si>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</sst>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7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100" xfId="0" applyFont="1" applyBorder="1" applyAlignment="1">
      <alignment horizontal="left" indent="1"/>
    </xf>
    <xf numFmtId="0" fontId="67" fillId="0" borderId="93" xfId="0" applyFont="1" applyBorder="1" applyAlignment="1">
      <alignment horizontal="left" indent="1"/>
    </xf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1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2" fillId="0" borderId="19" xfId="0" applyNumberFormat="1" applyFont="1" applyBorder="1"/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3" fontId="35" fillId="0" borderId="143" xfId="0" applyNumberFormat="1" applyFont="1" applyBorder="1" applyAlignment="1">
      <alignment horizontal="right"/>
    </xf>
    <xf numFmtId="0" fontId="5" fillId="0" borderId="143" xfId="0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1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09" xfId="0" applyNumberFormat="1" applyFont="1" applyBorder="1" applyAlignment="1">
      <alignment horizontal="center"/>
    </xf>
    <xf numFmtId="3" fontId="12" fillId="0" borderId="151" xfId="0" applyNumberFormat="1" applyFont="1" applyBorder="1"/>
    <xf numFmtId="166" fontId="12" fillId="0" borderId="151" xfId="0" applyNumberFormat="1" applyFont="1" applyBorder="1"/>
    <xf numFmtId="166" fontId="12" fillId="0" borderId="110" xfId="0" applyNumberFormat="1" applyFont="1" applyBorder="1"/>
    <xf numFmtId="3" fontId="35" fillId="0" borderId="151" xfId="0" applyNumberFormat="1" applyFont="1" applyBorder="1" applyAlignment="1">
      <alignment horizontal="right"/>
    </xf>
    <xf numFmtId="166" fontId="5" fillId="0" borderId="151" xfId="0" applyNumberFormat="1" applyFont="1" applyBorder="1" applyAlignment="1">
      <alignment horizontal="right"/>
    </xf>
    <xf numFmtId="166" fontId="5" fillId="0" borderId="110" xfId="0" applyNumberFormat="1" applyFont="1" applyBorder="1" applyAlignment="1">
      <alignment horizontal="right"/>
    </xf>
    <xf numFmtId="3" fontId="5" fillId="0" borderId="151" xfId="0" applyNumberFormat="1" applyFont="1" applyBorder="1" applyAlignment="1">
      <alignment horizontal="right"/>
    </xf>
    <xf numFmtId="177" fontId="5" fillId="0" borderId="151" xfId="0" applyNumberFormat="1" applyFont="1" applyBorder="1" applyAlignment="1">
      <alignment horizontal="right"/>
    </xf>
    <xf numFmtId="4" fontId="5" fillId="0" borderId="151" xfId="0" applyNumberFormat="1" applyFont="1" applyBorder="1" applyAlignment="1">
      <alignment horizontal="right"/>
    </xf>
    <xf numFmtId="0" fontId="5" fillId="0" borderId="151" xfId="0" applyFont="1" applyBorder="1"/>
    <xf numFmtId="3" fontId="5" fillId="0" borderId="151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05" xfId="0" applyNumberFormat="1" applyFont="1" applyBorder="1"/>
    <xf numFmtId="3" fontId="5" fillId="0" borderId="110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7" xfId="0" applyNumberFormat="1" applyFont="1" applyBorder="1"/>
    <xf numFmtId="3" fontId="35" fillId="0" borderId="151" xfId="0" applyNumberFormat="1" applyFont="1" applyBorder="1"/>
    <xf numFmtId="9" fontId="35" fillId="0" borderId="151" xfId="0" applyNumberFormat="1" applyFont="1" applyBorder="1"/>
    <xf numFmtId="3" fontId="11" fillId="0" borderId="10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1.2107193581252622</c:v>
                </c:pt>
                <c:pt idx="1">
                  <c:v>1.2796053188729839</c:v>
                </c:pt>
                <c:pt idx="2">
                  <c:v>1.3507942569317308</c:v>
                </c:pt>
                <c:pt idx="3">
                  <c:v>1.4324354384090308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9697264"/>
        <c:axId val="-959691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1.5354307411487842</c:v>
                </c:pt>
                <c:pt idx="1">
                  <c:v>1.5354307411487842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9691280"/>
        <c:axId val="-959690736"/>
      </c:scatterChart>
      <c:catAx>
        <c:axId val="-95969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5969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9691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59697264"/>
        <c:crosses val="autoZero"/>
        <c:crossBetween val="between"/>
      </c:valAx>
      <c:valAx>
        <c:axId val="-9596912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59690736"/>
        <c:crosses val="max"/>
        <c:crossBetween val="midCat"/>
      </c:valAx>
      <c:valAx>
        <c:axId val="-959690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596912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0.75466666666666671</c:v>
                </c:pt>
                <c:pt idx="1">
                  <c:v>0.82564102564102559</c:v>
                </c:pt>
                <c:pt idx="2">
                  <c:v>0.82959268495428096</c:v>
                </c:pt>
                <c:pt idx="3">
                  <c:v>0.86616014026884858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9084064"/>
        <c:axId val="-147908678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086240"/>
        <c:axId val="-1479083520"/>
      </c:scatterChart>
      <c:catAx>
        <c:axId val="-14790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790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0867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479084064"/>
        <c:crosses val="autoZero"/>
        <c:crossBetween val="between"/>
      </c:valAx>
      <c:valAx>
        <c:axId val="-14790862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3520"/>
        <c:crosses val="max"/>
        <c:crossBetween val="midCat"/>
      </c:valAx>
      <c:valAx>
        <c:axId val="-14790835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4790862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8" t="s">
        <v>132</v>
      </c>
      <c r="B1" s="528"/>
    </row>
    <row r="2" spans="1:3" ht="14.4" customHeight="1" thickBot="1" x14ac:dyDescent="0.35">
      <c r="A2" s="374" t="s">
        <v>320</v>
      </c>
      <c r="B2" s="50"/>
    </row>
    <row r="3" spans="1:3" ht="14.4" customHeight="1" thickBot="1" x14ac:dyDescent="0.35">
      <c r="A3" s="524" t="s">
        <v>182</v>
      </c>
      <c r="B3" s="52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322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6" t="s">
        <v>133</v>
      </c>
      <c r="B10" s="52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9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1036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254</v>
      </c>
      <c r="C15" s="51" t="s">
        <v>264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1526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9" t="s">
        <v>1527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1551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2121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7" t="s">
        <v>134</v>
      </c>
      <c r="B25" s="52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2128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2143</v>
      </c>
      <c r="C27" s="51" t="s">
        <v>267</v>
      </c>
    </row>
    <row r="28" spans="1:3" ht="14.4" customHeight="1" x14ac:dyDescent="0.3">
      <c r="A28" s="266" t="str">
        <f t="shared" si="4"/>
        <v>ZV Vykáz.-A Detail</v>
      </c>
      <c r="B28" s="180" t="s">
        <v>2289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2290</v>
      </c>
      <c r="C29" s="51" t="s">
        <v>303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2606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2731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3075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1036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320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5.8</v>
      </c>
      <c r="G3" s="47">
        <f>SUBTOTAL(9,G6:G1048576)</f>
        <v>1887.5412248386492</v>
      </c>
      <c r="H3" s="48">
        <f>IF(M3=0,0,G3/M3)</f>
        <v>2.9941960123983351E-2</v>
      </c>
      <c r="I3" s="47">
        <f>SUBTOTAL(9,I6:I1048576)</f>
        <v>387.2</v>
      </c>
      <c r="J3" s="47">
        <f>SUBTOTAL(9,J6:J1048576)</f>
        <v>61152.460733040469</v>
      </c>
      <c r="K3" s="48">
        <f>IF(M3=0,0,J3/M3)</f>
        <v>0.97005803987601658</v>
      </c>
      <c r="L3" s="47">
        <f>SUBTOTAL(9,L6:L1048576)</f>
        <v>393</v>
      </c>
      <c r="M3" s="49">
        <f>SUBTOTAL(9,M6:M1048576)</f>
        <v>63040.001957879125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742" t="s">
        <v>162</v>
      </c>
      <c r="B5" s="760" t="s">
        <v>163</v>
      </c>
      <c r="C5" s="760" t="s">
        <v>90</v>
      </c>
      <c r="D5" s="760" t="s">
        <v>164</v>
      </c>
      <c r="E5" s="760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721" t="s">
        <v>555</v>
      </c>
      <c r="B6" s="722" t="s">
        <v>916</v>
      </c>
      <c r="C6" s="722" t="s">
        <v>917</v>
      </c>
      <c r="D6" s="722" t="s">
        <v>611</v>
      </c>
      <c r="E6" s="722" t="s">
        <v>918</v>
      </c>
      <c r="F6" s="726"/>
      <c r="G6" s="726"/>
      <c r="H6" s="746">
        <v>0</v>
      </c>
      <c r="I6" s="726">
        <v>18</v>
      </c>
      <c r="J6" s="726">
        <v>1220.928210779362</v>
      </c>
      <c r="K6" s="746">
        <v>1</v>
      </c>
      <c r="L6" s="726">
        <v>18</v>
      </c>
      <c r="M6" s="727">
        <v>1220.928210779362</v>
      </c>
    </row>
    <row r="7" spans="1:13" ht="14.4" customHeight="1" x14ac:dyDescent="0.3">
      <c r="A7" s="728" t="s">
        <v>555</v>
      </c>
      <c r="B7" s="729" t="s">
        <v>919</v>
      </c>
      <c r="C7" s="729" t="s">
        <v>920</v>
      </c>
      <c r="D7" s="729" t="s">
        <v>921</v>
      </c>
      <c r="E7" s="729" t="s">
        <v>922</v>
      </c>
      <c r="F7" s="733"/>
      <c r="G7" s="733"/>
      <c r="H7" s="747">
        <v>0</v>
      </c>
      <c r="I7" s="733">
        <v>1</v>
      </c>
      <c r="J7" s="733">
        <v>149.13000000000005</v>
      </c>
      <c r="K7" s="747">
        <v>1</v>
      </c>
      <c r="L7" s="733">
        <v>1</v>
      </c>
      <c r="M7" s="734">
        <v>149.13000000000005</v>
      </c>
    </row>
    <row r="8" spans="1:13" ht="14.4" customHeight="1" x14ac:dyDescent="0.3">
      <c r="A8" s="728" t="s">
        <v>555</v>
      </c>
      <c r="B8" s="729" t="s">
        <v>923</v>
      </c>
      <c r="C8" s="729" t="s">
        <v>924</v>
      </c>
      <c r="D8" s="729" t="s">
        <v>925</v>
      </c>
      <c r="E8" s="729" t="s">
        <v>926</v>
      </c>
      <c r="F8" s="733"/>
      <c r="G8" s="733"/>
      <c r="H8" s="747">
        <v>0</v>
      </c>
      <c r="I8" s="733">
        <v>1</v>
      </c>
      <c r="J8" s="733">
        <v>629.66</v>
      </c>
      <c r="K8" s="747">
        <v>1</v>
      </c>
      <c r="L8" s="733">
        <v>1</v>
      </c>
      <c r="M8" s="734">
        <v>629.66</v>
      </c>
    </row>
    <row r="9" spans="1:13" ht="14.4" customHeight="1" x14ac:dyDescent="0.3">
      <c r="A9" s="728" t="s">
        <v>555</v>
      </c>
      <c r="B9" s="729" t="s">
        <v>927</v>
      </c>
      <c r="C9" s="729" t="s">
        <v>928</v>
      </c>
      <c r="D9" s="729" t="s">
        <v>929</v>
      </c>
      <c r="E9" s="729" t="s">
        <v>930</v>
      </c>
      <c r="F9" s="733"/>
      <c r="G9" s="733"/>
      <c r="H9" s="747">
        <v>0</v>
      </c>
      <c r="I9" s="733">
        <v>1</v>
      </c>
      <c r="J9" s="733">
        <v>409.59</v>
      </c>
      <c r="K9" s="747">
        <v>1</v>
      </c>
      <c r="L9" s="733">
        <v>1</v>
      </c>
      <c r="M9" s="734">
        <v>409.59</v>
      </c>
    </row>
    <row r="10" spans="1:13" ht="14.4" customHeight="1" x14ac:dyDescent="0.3">
      <c r="A10" s="728" t="s">
        <v>555</v>
      </c>
      <c r="B10" s="729" t="s">
        <v>931</v>
      </c>
      <c r="C10" s="729" t="s">
        <v>932</v>
      </c>
      <c r="D10" s="729" t="s">
        <v>645</v>
      </c>
      <c r="E10" s="729" t="s">
        <v>933</v>
      </c>
      <c r="F10" s="733"/>
      <c r="G10" s="733"/>
      <c r="H10" s="747">
        <v>0</v>
      </c>
      <c r="I10" s="733">
        <v>1</v>
      </c>
      <c r="J10" s="733">
        <v>1106.26</v>
      </c>
      <c r="K10" s="747">
        <v>1</v>
      </c>
      <c r="L10" s="733">
        <v>1</v>
      </c>
      <c r="M10" s="734">
        <v>1106.26</v>
      </c>
    </row>
    <row r="11" spans="1:13" ht="14.4" customHeight="1" x14ac:dyDescent="0.3">
      <c r="A11" s="728" t="s">
        <v>555</v>
      </c>
      <c r="B11" s="729" t="s">
        <v>931</v>
      </c>
      <c r="C11" s="729" t="s">
        <v>934</v>
      </c>
      <c r="D11" s="729" t="s">
        <v>641</v>
      </c>
      <c r="E11" s="729" t="s">
        <v>935</v>
      </c>
      <c r="F11" s="733"/>
      <c r="G11" s="733"/>
      <c r="H11" s="747">
        <v>0</v>
      </c>
      <c r="I11" s="733">
        <v>6</v>
      </c>
      <c r="J11" s="733">
        <v>1808.8200000000002</v>
      </c>
      <c r="K11" s="747">
        <v>1</v>
      </c>
      <c r="L11" s="733">
        <v>6</v>
      </c>
      <c r="M11" s="734">
        <v>1808.8200000000002</v>
      </c>
    </row>
    <row r="12" spans="1:13" ht="14.4" customHeight="1" x14ac:dyDescent="0.3">
      <c r="A12" s="728" t="s">
        <v>555</v>
      </c>
      <c r="B12" s="729" t="s">
        <v>931</v>
      </c>
      <c r="C12" s="729" t="s">
        <v>936</v>
      </c>
      <c r="D12" s="729" t="s">
        <v>641</v>
      </c>
      <c r="E12" s="729" t="s">
        <v>937</v>
      </c>
      <c r="F12" s="733"/>
      <c r="G12" s="733"/>
      <c r="H12" s="747">
        <v>0</v>
      </c>
      <c r="I12" s="733">
        <v>6</v>
      </c>
      <c r="J12" s="733">
        <v>3783.9630000000002</v>
      </c>
      <c r="K12" s="747">
        <v>1</v>
      </c>
      <c r="L12" s="733">
        <v>6</v>
      </c>
      <c r="M12" s="734">
        <v>3783.9630000000002</v>
      </c>
    </row>
    <row r="13" spans="1:13" ht="14.4" customHeight="1" x14ac:dyDescent="0.3">
      <c r="A13" s="728" t="s">
        <v>555</v>
      </c>
      <c r="B13" s="729" t="s">
        <v>931</v>
      </c>
      <c r="C13" s="729" t="s">
        <v>938</v>
      </c>
      <c r="D13" s="729" t="s">
        <v>641</v>
      </c>
      <c r="E13" s="729" t="s">
        <v>939</v>
      </c>
      <c r="F13" s="733"/>
      <c r="G13" s="733"/>
      <c r="H13" s="747">
        <v>0</v>
      </c>
      <c r="I13" s="733">
        <v>9</v>
      </c>
      <c r="J13" s="733">
        <v>3680.5499999999997</v>
      </c>
      <c r="K13" s="747">
        <v>1</v>
      </c>
      <c r="L13" s="733">
        <v>9</v>
      </c>
      <c r="M13" s="734">
        <v>3680.5499999999997</v>
      </c>
    </row>
    <row r="14" spans="1:13" ht="14.4" customHeight="1" x14ac:dyDescent="0.3">
      <c r="A14" s="728" t="s">
        <v>555</v>
      </c>
      <c r="B14" s="729" t="s">
        <v>940</v>
      </c>
      <c r="C14" s="729" t="s">
        <v>941</v>
      </c>
      <c r="D14" s="729" t="s">
        <v>741</v>
      </c>
      <c r="E14" s="729" t="s">
        <v>942</v>
      </c>
      <c r="F14" s="733"/>
      <c r="G14" s="733"/>
      <c r="H14" s="747">
        <v>0</v>
      </c>
      <c r="I14" s="733">
        <v>1</v>
      </c>
      <c r="J14" s="733">
        <v>36.619939957574545</v>
      </c>
      <c r="K14" s="747">
        <v>1</v>
      </c>
      <c r="L14" s="733">
        <v>1</v>
      </c>
      <c r="M14" s="734">
        <v>36.619939957574545</v>
      </c>
    </row>
    <row r="15" spans="1:13" ht="14.4" customHeight="1" x14ac:dyDescent="0.3">
      <c r="A15" s="728" t="s">
        <v>555</v>
      </c>
      <c r="B15" s="729" t="s">
        <v>943</v>
      </c>
      <c r="C15" s="729" t="s">
        <v>944</v>
      </c>
      <c r="D15" s="729" t="s">
        <v>737</v>
      </c>
      <c r="E15" s="729" t="s">
        <v>942</v>
      </c>
      <c r="F15" s="733"/>
      <c r="G15" s="733"/>
      <c r="H15" s="747">
        <v>0</v>
      </c>
      <c r="I15" s="733">
        <v>1</v>
      </c>
      <c r="J15" s="733">
        <v>86.680082207900227</v>
      </c>
      <c r="K15" s="747">
        <v>1</v>
      </c>
      <c r="L15" s="733">
        <v>1</v>
      </c>
      <c r="M15" s="734">
        <v>86.680082207900227</v>
      </c>
    </row>
    <row r="16" spans="1:13" ht="14.4" customHeight="1" x14ac:dyDescent="0.3">
      <c r="A16" s="728" t="s">
        <v>555</v>
      </c>
      <c r="B16" s="729" t="s">
        <v>945</v>
      </c>
      <c r="C16" s="729" t="s">
        <v>946</v>
      </c>
      <c r="D16" s="729" t="s">
        <v>947</v>
      </c>
      <c r="E16" s="729" t="s">
        <v>948</v>
      </c>
      <c r="F16" s="733"/>
      <c r="G16" s="733"/>
      <c r="H16" s="747">
        <v>0</v>
      </c>
      <c r="I16" s="733">
        <v>1</v>
      </c>
      <c r="J16" s="733">
        <v>70.05992500000005</v>
      </c>
      <c r="K16" s="747">
        <v>1</v>
      </c>
      <c r="L16" s="733">
        <v>1</v>
      </c>
      <c r="M16" s="734">
        <v>70.05992500000005</v>
      </c>
    </row>
    <row r="17" spans="1:13" ht="14.4" customHeight="1" x14ac:dyDescent="0.3">
      <c r="A17" s="728" t="s">
        <v>555</v>
      </c>
      <c r="B17" s="729" t="s">
        <v>949</v>
      </c>
      <c r="C17" s="729" t="s">
        <v>950</v>
      </c>
      <c r="D17" s="729" t="s">
        <v>748</v>
      </c>
      <c r="E17" s="729" t="s">
        <v>951</v>
      </c>
      <c r="F17" s="733"/>
      <c r="G17" s="733"/>
      <c r="H17" s="747">
        <v>0</v>
      </c>
      <c r="I17" s="733">
        <v>40</v>
      </c>
      <c r="J17" s="733">
        <v>1389.9899337702791</v>
      </c>
      <c r="K17" s="747">
        <v>1</v>
      </c>
      <c r="L17" s="733">
        <v>40</v>
      </c>
      <c r="M17" s="734">
        <v>1389.9899337702791</v>
      </c>
    </row>
    <row r="18" spans="1:13" ht="14.4" customHeight="1" x14ac:dyDescent="0.3">
      <c r="A18" s="728" t="s">
        <v>555</v>
      </c>
      <c r="B18" s="729" t="s">
        <v>952</v>
      </c>
      <c r="C18" s="729" t="s">
        <v>953</v>
      </c>
      <c r="D18" s="729" t="s">
        <v>954</v>
      </c>
      <c r="E18" s="729" t="s">
        <v>955</v>
      </c>
      <c r="F18" s="733"/>
      <c r="G18" s="733"/>
      <c r="H18" s="747">
        <v>0</v>
      </c>
      <c r="I18" s="733">
        <v>1</v>
      </c>
      <c r="J18" s="733">
        <v>78.290000000000035</v>
      </c>
      <c r="K18" s="747">
        <v>1</v>
      </c>
      <c r="L18" s="733">
        <v>1</v>
      </c>
      <c r="M18" s="734">
        <v>78.290000000000035</v>
      </c>
    </row>
    <row r="19" spans="1:13" ht="14.4" customHeight="1" x14ac:dyDescent="0.3">
      <c r="A19" s="728" t="s">
        <v>555</v>
      </c>
      <c r="B19" s="729" t="s">
        <v>952</v>
      </c>
      <c r="C19" s="729" t="s">
        <v>956</v>
      </c>
      <c r="D19" s="729" t="s">
        <v>954</v>
      </c>
      <c r="E19" s="729" t="s">
        <v>957</v>
      </c>
      <c r="F19" s="733"/>
      <c r="G19" s="733"/>
      <c r="H19" s="747">
        <v>0</v>
      </c>
      <c r="I19" s="733">
        <v>1</v>
      </c>
      <c r="J19" s="733">
        <v>61.53</v>
      </c>
      <c r="K19" s="747">
        <v>1</v>
      </c>
      <c r="L19" s="733">
        <v>1</v>
      </c>
      <c r="M19" s="734">
        <v>61.53</v>
      </c>
    </row>
    <row r="20" spans="1:13" ht="14.4" customHeight="1" x14ac:dyDescent="0.3">
      <c r="A20" s="728" t="s">
        <v>555</v>
      </c>
      <c r="B20" s="729" t="s">
        <v>958</v>
      </c>
      <c r="C20" s="729" t="s">
        <v>959</v>
      </c>
      <c r="D20" s="729" t="s">
        <v>872</v>
      </c>
      <c r="E20" s="729" t="s">
        <v>960</v>
      </c>
      <c r="F20" s="733"/>
      <c r="G20" s="733"/>
      <c r="H20" s="747">
        <v>0</v>
      </c>
      <c r="I20" s="733">
        <v>56</v>
      </c>
      <c r="J20" s="733">
        <v>6436.0750777335234</v>
      </c>
      <c r="K20" s="747">
        <v>1</v>
      </c>
      <c r="L20" s="733">
        <v>56</v>
      </c>
      <c r="M20" s="734">
        <v>6436.0750777335234</v>
      </c>
    </row>
    <row r="21" spans="1:13" ht="14.4" customHeight="1" x14ac:dyDescent="0.3">
      <c r="A21" s="728" t="s">
        <v>555</v>
      </c>
      <c r="B21" s="729" t="s">
        <v>961</v>
      </c>
      <c r="C21" s="729" t="s">
        <v>962</v>
      </c>
      <c r="D21" s="729" t="s">
        <v>963</v>
      </c>
      <c r="E21" s="729" t="s">
        <v>964</v>
      </c>
      <c r="F21" s="733"/>
      <c r="G21" s="733"/>
      <c r="H21" s="747">
        <v>0</v>
      </c>
      <c r="I21" s="733">
        <v>7.6</v>
      </c>
      <c r="J21" s="733">
        <v>7126.9080000000004</v>
      </c>
      <c r="K21" s="747">
        <v>1</v>
      </c>
      <c r="L21" s="733">
        <v>7.6</v>
      </c>
      <c r="M21" s="734">
        <v>7126.9080000000004</v>
      </c>
    </row>
    <row r="22" spans="1:13" ht="14.4" customHeight="1" x14ac:dyDescent="0.3">
      <c r="A22" s="728" t="s">
        <v>555</v>
      </c>
      <c r="B22" s="729" t="s">
        <v>965</v>
      </c>
      <c r="C22" s="729" t="s">
        <v>966</v>
      </c>
      <c r="D22" s="729" t="s">
        <v>811</v>
      </c>
      <c r="E22" s="729" t="s">
        <v>967</v>
      </c>
      <c r="F22" s="733"/>
      <c r="G22" s="733"/>
      <c r="H22" s="747">
        <v>0</v>
      </c>
      <c r="I22" s="733">
        <v>6</v>
      </c>
      <c r="J22" s="733">
        <v>1402.3199999999997</v>
      </c>
      <c r="K22" s="747">
        <v>1</v>
      </c>
      <c r="L22" s="733">
        <v>6</v>
      </c>
      <c r="M22" s="734">
        <v>1402.3199999999997</v>
      </c>
    </row>
    <row r="23" spans="1:13" ht="14.4" customHeight="1" x14ac:dyDescent="0.3">
      <c r="A23" s="728" t="s">
        <v>555</v>
      </c>
      <c r="B23" s="729" t="s">
        <v>968</v>
      </c>
      <c r="C23" s="729" t="s">
        <v>969</v>
      </c>
      <c r="D23" s="729" t="s">
        <v>970</v>
      </c>
      <c r="E23" s="729" t="s">
        <v>971</v>
      </c>
      <c r="F23" s="733"/>
      <c r="G23" s="733"/>
      <c r="H23" s="747">
        <v>0</v>
      </c>
      <c r="I23" s="733">
        <v>2.1</v>
      </c>
      <c r="J23" s="733">
        <v>325.70999999999998</v>
      </c>
      <c r="K23" s="747">
        <v>1</v>
      </c>
      <c r="L23" s="733">
        <v>2.1</v>
      </c>
      <c r="M23" s="734">
        <v>325.70999999999998</v>
      </c>
    </row>
    <row r="24" spans="1:13" ht="14.4" customHeight="1" x14ac:dyDescent="0.3">
      <c r="A24" s="728" t="s">
        <v>555</v>
      </c>
      <c r="B24" s="729" t="s">
        <v>968</v>
      </c>
      <c r="C24" s="729" t="s">
        <v>972</v>
      </c>
      <c r="D24" s="729" t="s">
        <v>970</v>
      </c>
      <c r="E24" s="729" t="s">
        <v>973</v>
      </c>
      <c r="F24" s="733"/>
      <c r="G24" s="733"/>
      <c r="H24" s="747">
        <v>0</v>
      </c>
      <c r="I24" s="733">
        <v>22.5</v>
      </c>
      <c r="J24" s="733">
        <v>5940</v>
      </c>
      <c r="K24" s="747">
        <v>1</v>
      </c>
      <c r="L24" s="733">
        <v>22.5</v>
      </c>
      <c r="M24" s="734">
        <v>5940</v>
      </c>
    </row>
    <row r="25" spans="1:13" ht="14.4" customHeight="1" x14ac:dyDescent="0.3">
      <c r="A25" s="728" t="s">
        <v>555</v>
      </c>
      <c r="B25" s="729" t="s">
        <v>974</v>
      </c>
      <c r="C25" s="729" t="s">
        <v>975</v>
      </c>
      <c r="D25" s="729" t="s">
        <v>976</v>
      </c>
      <c r="E25" s="729" t="s">
        <v>977</v>
      </c>
      <c r="F25" s="733"/>
      <c r="G25" s="733"/>
      <c r="H25" s="747">
        <v>0</v>
      </c>
      <c r="I25" s="733">
        <v>21</v>
      </c>
      <c r="J25" s="733">
        <v>1178.0999999999997</v>
      </c>
      <c r="K25" s="747">
        <v>1</v>
      </c>
      <c r="L25" s="733">
        <v>21</v>
      </c>
      <c r="M25" s="734">
        <v>1178.0999999999997</v>
      </c>
    </row>
    <row r="26" spans="1:13" ht="14.4" customHeight="1" x14ac:dyDescent="0.3">
      <c r="A26" s="728" t="s">
        <v>555</v>
      </c>
      <c r="B26" s="729" t="s">
        <v>978</v>
      </c>
      <c r="C26" s="729" t="s">
        <v>979</v>
      </c>
      <c r="D26" s="729" t="s">
        <v>980</v>
      </c>
      <c r="E26" s="729" t="s">
        <v>981</v>
      </c>
      <c r="F26" s="733">
        <v>1.8</v>
      </c>
      <c r="G26" s="733">
        <v>692.51400000000001</v>
      </c>
      <c r="H26" s="747">
        <v>1</v>
      </c>
      <c r="I26" s="733"/>
      <c r="J26" s="733"/>
      <c r="K26" s="747">
        <v>0</v>
      </c>
      <c r="L26" s="733">
        <v>1.8</v>
      </c>
      <c r="M26" s="734">
        <v>692.51400000000001</v>
      </c>
    </row>
    <row r="27" spans="1:13" ht="14.4" customHeight="1" x14ac:dyDescent="0.3">
      <c r="A27" s="728" t="s">
        <v>555</v>
      </c>
      <c r="B27" s="729" t="s">
        <v>978</v>
      </c>
      <c r="C27" s="729" t="s">
        <v>982</v>
      </c>
      <c r="D27" s="729" t="s">
        <v>983</v>
      </c>
      <c r="E27" s="729" t="s">
        <v>984</v>
      </c>
      <c r="F27" s="733"/>
      <c r="G27" s="733"/>
      <c r="H27" s="747">
        <v>0</v>
      </c>
      <c r="I27" s="733">
        <v>39</v>
      </c>
      <c r="J27" s="733">
        <v>985.2</v>
      </c>
      <c r="K27" s="747">
        <v>1</v>
      </c>
      <c r="L27" s="733">
        <v>39</v>
      </c>
      <c r="M27" s="734">
        <v>985.2</v>
      </c>
    </row>
    <row r="28" spans="1:13" ht="14.4" customHeight="1" x14ac:dyDescent="0.3">
      <c r="A28" s="728" t="s">
        <v>555</v>
      </c>
      <c r="B28" s="729" t="s">
        <v>985</v>
      </c>
      <c r="C28" s="729" t="s">
        <v>986</v>
      </c>
      <c r="D28" s="729" t="s">
        <v>987</v>
      </c>
      <c r="E28" s="729" t="s">
        <v>988</v>
      </c>
      <c r="F28" s="733"/>
      <c r="G28" s="733"/>
      <c r="H28" s="747">
        <v>0</v>
      </c>
      <c r="I28" s="733">
        <v>2</v>
      </c>
      <c r="J28" s="733">
        <v>319</v>
      </c>
      <c r="K28" s="747">
        <v>1</v>
      </c>
      <c r="L28" s="733">
        <v>2</v>
      </c>
      <c r="M28" s="734">
        <v>319</v>
      </c>
    </row>
    <row r="29" spans="1:13" ht="14.4" customHeight="1" x14ac:dyDescent="0.3">
      <c r="A29" s="728" t="s">
        <v>555</v>
      </c>
      <c r="B29" s="729" t="s">
        <v>985</v>
      </c>
      <c r="C29" s="729" t="s">
        <v>989</v>
      </c>
      <c r="D29" s="729" t="s">
        <v>987</v>
      </c>
      <c r="E29" s="729" t="s">
        <v>990</v>
      </c>
      <c r="F29" s="733"/>
      <c r="G29" s="733"/>
      <c r="H29" s="747">
        <v>0</v>
      </c>
      <c r="I29" s="733">
        <v>1</v>
      </c>
      <c r="J29" s="733">
        <v>308</v>
      </c>
      <c r="K29" s="747">
        <v>1</v>
      </c>
      <c r="L29" s="733">
        <v>1</v>
      </c>
      <c r="M29" s="734">
        <v>308</v>
      </c>
    </row>
    <row r="30" spans="1:13" ht="14.4" customHeight="1" x14ac:dyDescent="0.3">
      <c r="A30" s="728" t="s">
        <v>555</v>
      </c>
      <c r="B30" s="729" t="s">
        <v>991</v>
      </c>
      <c r="C30" s="729" t="s">
        <v>992</v>
      </c>
      <c r="D30" s="729" t="s">
        <v>716</v>
      </c>
      <c r="E30" s="729" t="s">
        <v>993</v>
      </c>
      <c r="F30" s="733">
        <v>2</v>
      </c>
      <c r="G30" s="733">
        <v>126.10000000000002</v>
      </c>
      <c r="H30" s="747">
        <v>1</v>
      </c>
      <c r="I30" s="733"/>
      <c r="J30" s="733"/>
      <c r="K30" s="747">
        <v>0</v>
      </c>
      <c r="L30" s="733">
        <v>2</v>
      </c>
      <c r="M30" s="734">
        <v>126.10000000000002</v>
      </c>
    </row>
    <row r="31" spans="1:13" ht="14.4" customHeight="1" x14ac:dyDescent="0.3">
      <c r="A31" s="728" t="s">
        <v>555</v>
      </c>
      <c r="B31" s="729" t="s">
        <v>994</v>
      </c>
      <c r="C31" s="729" t="s">
        <v>995</v>
      </c>
      <c r="D31" s="729" t="s">
        <v>996</v>
      </c>
      <c r="E31" s="729" t="s">
        <v>997</v>
      </c>
      <c r="F31" s="733">
        <v>1</v>
      </c>
      <c r="G31" s="733">
        <v>775.26722483864921</v>
      </c>
      <c r="H31" s="747">
        <v>1</v>
      </c>
      <c r="I31" s="733"/>
      <c r="J31" s="733"/>
      <c r="K31" s="747">
        <v>0</v>
      </c>
      <c r="L31" s="733">
        <v>1</v>
      </c>
      <c r="M31" s="734">
        <v>775.26722483864921</v>
      </c>
    </row>
    <row r="32" spans="1:13" ht="14.4" customHeight="1" x14ac:dyDescent="0.3">
      <c r="A32" s="728" t="s">
        <v>555</v>
      </c>
      <c r="B32" s="729" t="s">
        <v>998</v>
      </c>
      <c r="C32" s="729" t="s">
        <v>999</v>
      </c>
      <c r="D32" s="729" t="s">
        <v>1000</v>
      </c>
      <c r="E32" s="729" t="s">
        <v>1001</v>
      </c>
      <c r="F32" s="733"/>
      <c r="G32" s="733"/>
      <c r="H32" s="747">
        <v>0</v>
      </c>
      <c r="I32" s="733">
        <v>12</v>
      </c>
      <c r="J32" s="733">
        <v>535.08000000000004</v>
      </c>
      <c r="K32" s="747">
        <v>1</v>
      </c>
      <c r="L32" s="733">
        <v>12</v>
      </c>
      <c r="M32" s="734">
        <v>535.08000000000004</v>
      </c>
    </row>
    <row r="33" spans="1:13" ht="14.4" customHeight="1" x14ac:dyDescent="0.3">
      <c r="A33" s="728" t="s">
        <v>555</v>
      </c>
      <c r="B33" s="729" t="s">
        <v>998</v>
      </c>
      <c r="C33" s="729" t="s">
        <v>1002</v>
      </c>
      <c r="D33" s="729" t="s">
        <v>1003</v>
      </c>
      <c r="E33" s="729" t="s">
        <v>1004</v>
      </c>
      <c r="F33" s="733"/>
      <c r="G33" s="733"/>
      <c r="H33" s="747">
        <v>0</v>
      </c>
      <c r="I33" s="733">
        <v>10</v>
      </c>
      <c r="J33" s="733">
        <v>568.79998954974496</v>
      </c>
      <c r="K33" s="747">
        <v>1</v>
      </c>
      <c r="L33" s="733">
        <v>10</v>
      </c>
      <c r="M33" s="734">
        <v>568.79998954974496</v>
      </c>
    </row>
    <row r="34" spans="1:13" ht="14.4" customHeight="1" x14ac:dyDescent="0.3">
      <c r="A34" s="728" t="s">
        <v>555</v>
      </c>
      <c r="B34" s="729" t="s">
        <v>1005</v>
      </c>
      <c r="C34" s="729" t="s">
        <v>1006</v>
      </c>
      <c r="D34" s="729" t="s">
        <v>1007</v>
      </c>
      <c r="E34" s="729" t="s">
        <v>1008</v>
      </c>
      <c r="F34" s="733"/>
      <c r="G34" s="733"/>
      <c r="H34" s="747">
        <v>0</v>
      </c>
      <c r="I34" s="733">
        <v>5</v>
      </c>
      <c r="J34" s="733">
        <v>1625.8</v>
      </c>
      <c r="K34" s="747">
        <v>1</v>
      </c>
      <c r="L34" s="733">
        <v>5</v>
      </c>
      <c r="M34" s="734">
        <v>1625.8</v>
      </c>
    </row>
    <row r="35" spans="1:13" ht="14.4" customHeight="1" x14ac:dyDescent="0.3">
      <c r="A35" s="728" t="s">
        <v>555</v>
      </c>
      <c r="B35" s="729" t="s">
        <v>1009</v>
      </c>
      <c r="C35" s="729" t="s">
        <v>1010</v>
      </c>
      <c r="D35" s="729" t="s">
        <v>782</v>
      </c>
      <c r="E35" s="729" t="s">
        <v>1011</v>
      </c>
      <c r="F35" s="733"/>
      <c r="G35" s="733"/>
      <c r="H35" s="747">
        <v>0</v>
      </c>
      <c r="I35" s="733">
        <v>1</v>
      </c>
      <c r="J35" s="733">
        <v>46.989999999999995</v>
      </c>
      <c r="K35" s="747">
        <v>1</v>
      </c>
      <c r="L35" s="733">
        <v>1</v>
      </c>
      <c r="M35" s="734">
        <v>46.989999999999995</v>
      </c>
    </row>
    <row r="36" spans="1:13" ht="14.4" customHeight="1" x14ac:dyDescent="0.3">
      <c r="A36" s="728" t="s">
        <v>555</v>
      </c>
      <c r="B36" s="729" t="s">
        <v>1012</v>
      </c>
      <c r="C36" s="729" t="s">
        <v>1013</v>
      </c>
      <c r="D36" s="729" t="s">
        <v>787</v>
      </c>
      <c r="E36" s="729" t="s">
        <v>1014</v>
      </c>
      <c r="F36" s="733"/>
      <c r="G36" s="733"/>
      <c r="H36" s="747">
        <v>0</v>
      </c>
      <c r="I36" s="733">
        <v>2</v>
      </c>
      <c r="J36" s="733">
        <v>44.180000000000007</v>
      </c>
      <c r="K36" s="747">
        <v>1</v>
      </c>
      <c r="L36" s="733">
        <v>2</v>
      </c>
      <c r="M36" s="734">
        <v>44.180000000000007</v>
      </c>
    </row>
    <row r="37" spans="1:13" ht="14.4" customHeight="1" x14ac:dyDescent="0.3">
      <c r="A37" s="728" t="s">
        <v>555</v>
      </c>
      <c r="B37" s="729" t="s">
        <v>1012</v>
      </c>
      <c r="C37" s="729" t="s">
        <v>1015</v>
      </c>
      <c r="D37" s="729" t="s">
        <v>787</v>
      </c>
      <c r="E37" s="729" t="s">
        <v>1016</v>
      </c>
      <c r="F37" s="733"/>
      <c r="G37" s="733"/>
      <c r="H37" s="747">
        <v>0</v>
      </c>
      <c r="I37" s="733">
        <v>1</v>
      </c>
      <c r="J37" s="733">
        <v>45.750000000000007</v>
      </c>
      <c r="K37" s="747">
        <v>1</v>
      </c>
      <c r="L37" s="733">
        <v>1</v>
      </c>
      <c r="M37" s="734">
        <v>45.750000000000007</v>
      </c>
    </row>
    <row r="38" spans="1:13" ht="14.4" customHeight="1" x14ac:dyDescent="0.3">
      <c r="A38" s="728" t="s">
        <v>555</v>
      </c>
      <c r="B38" s="729" t="s">
        <v>1017</v>
      </c>
      <c r="C38" s="729" t="s">
        <v>1018</v>
      </c>
      <c r="D38" s="729" t="s">
        <v>1019</v>
      </c>
      <c r="E38" s="729" t="s">
        <v>1020</v>
      </c>
      <c r="F38" s="733">
        <v>1</v>
      </c>
      <c r="G38" s="733">
        <v>293.65999999999991</v>
      </c>
      <c r="H38" s="747">
        <v>1</v>
      </c>
      <c r="I38" s="733"/>
      <c r="J38" s="733"/>
      <c r="K38" s="747">
        <v>0</v>
      </c>
      <c r="L38" s="733">
        <v>1</v>
      </c>
      <c r="M38" s="734">
        <v>293.65999999999991</v>
      </c>
    </row>
    <row r="39" spans="1:13" ht="14.4" customHeight="1" x14ac:dyDescent="0.3">
      <c r="A39" s="728" t="s">
        <v>555</v>
      </c>
      <c r="B39" s="729" t="s">
        <v>1021</v>
      </c>
      <c r="C39" s="729" t="s">
        <v>1022</v>
      </c>
      <c r="D39" s="729" t="s">
        <v>802</v>
      </c>
      <c r="E39" s="729" t="s">
        <v>1023</v>
      </c>
      <c r="F39" s="733"/>
      <c r="G39" s="733"/>
      <c r="H39" s="747">
        <v>0</v>
      </c>
      <c r="I39" s="733">
        <v>2</v>
      </c>
      <c r="J39" s="733">
        <v>397.77999999999992</v>
      </c>
      <c r="K39" s="747">
        <v>1</v>
      </c>
      <c r="L39" s="733">
        <v>2</v>
      </c>
      <c r="M39" s="734">
        <v>397.77999999999992</v>
      </c>
    </row>
    <row r="40" spans="1:13" ht="14.4" customHeight="1" x14ac:dyDescent="0.3">
      <c r="A40" s="728" t="s">
        <v>555</v>
      </c>
      <c r="B40" s="729" t="s">
        <v>1021</v>
      </c>
      <c r="C40" s="729" t="s">
        <v>1024</v>
      </c>
      <c r="D40" s="729" t="s">
        <v>800</v>
      </c>
      <c r="E40" s="729" t="s">
        <v>801</v>
      </c>
      <c r="F40" s="733"/>
      <c r="G40" s="733"/>
      <c r="H40" s="747">
        <v>0</v>
      </c>
      <c r="I40" s="733">
        <v>46</v>
      </c>
      <c r="J40" s="733">
        <v>12811.919999999998</v>
      </c>
      <c r="K40" s="747">
        <v>1</v>
      </c>
      <c r="L40" s="733">
        <v>46</v>
      </c>
      <c r="M40" s="734">
        <v>12811.919999999998</v>
      </c>
    </row>
    <row r="41" spans="1:13" ht="14.4" customHeight="1" x14ac:dyDescent="0.3">
      <c r="A41" s="728" t="s">
        <v>555</v>
      </c>
      <c r="B41" s="729" t="s">
        <v>1021</v>
      </c>
      <c r="C41" s="729" t="s">
        <v>1025</v>
      </c>
      <c r="D41" s="729" t="s">
        <v>799</v>
      </c>
      <c r="E41" s="729" t="s">
        <v>798</v>
      </c>
      <c r="F41" s="733"/>
      <c r="G41" s="733"/>
      <c r="H41" s="747">
        <v>0</v>
      </c>
      <c r="I41" s="733">
        <v>3</v>
      </c>
      <c r="J41" s="733">
        <v>446.88001067300024</v>
      </c>
      <c r="K41" s="747">
        <v>1</v>
      </c>
      <c r="L41" s="733">
        <v>3</v>
      </c>
      <c r="M41" s="734">
        <v>446.88001067300024</v>
      </c>
    </row>
    <row r="42" spans="1:13" ht="14.4" customHeight="1" x14ac:dyDescent="0.3">
      <c r="A42" s="728" t="s">
        <v>555</v>
      </c>
      <c r="B42" s="729" t="s">
        <v>1021</v>
      </c>
      <c r="C42" s="729" t="s">
        <v>1026</v>
      </c>
      <c r="D42" s="729" t="s">
        <v>1027</v>
      </c>
      <c r="E42" s="729" t="s">
        <v>796</v>
      </c>
      <c r="F42" s="733"/>
      <c r="G42" s="733"/>
      <c r="H42" s="747">
        <v>0</v>
      </c>
      <c r="I42" s="733">
        <v>12</v>
      </c>
      <c r="J42" s="733">
        <v>2151.12</v>
      </c>
      <c r="K42" s="747">
        <v>1</v>
      </c>
      <c r="L42" s="733">
        <v>12</v>
      </c>
      <c r="M42" s="734">
        <v>2151.12</v>
      </c>
    </row>
    <row r="43" spans="1:13" ht="14.4" customHeight="1" x14ac:dyDescent="0.3">
      <c r="A43" s="728" t="s">
        <v>555</v>
      </c>
      <c r="B43" s="729" t="s">
        <v>1021</v>
      </c>
      <c r="C43" s="729" t="s">
        <v>1028</v>
      </c>
      <c r="D43" s="729" t="s">
        <v>797</v>
      </c>
      <c r="E43" s="729" t="s">
        <v>798</v>
      </c>
      <c r="F43" s="733"/>
      <c r="G43" s="733"/>
      <c r="H43" s="747">
        <v>0</v>
      </c>
      <c r="I43" s="733">
        <v>10</v>
      </c>
      <c r="J43" s="733">
        <v>1356</v>
      </c>
      <c r="K43" s="747">
        <v>1</v>
      </c>
      <c r="L43" s="733">
        <v>10</v>
      </c>
      <c r="M43" s="734">
        <v>1356</v>
      </c>
    </row>
    <row r="44" spans="1:13" ht="14.4" customHeight="1" x14ac:dyDescent="0.3">
      <c r="A44" s="728" t="s">
        <v>560</v>
      </c>
      <c r="B44" s="729" t="s">
        <v>949</v>
      </c>
      <c r="C44" s="729" t="s">
        <v>1029</v>
      </c>
      <c r="D44" s="729" t="s">
        <v>851</v>
      </c>
      <c r="E44" s="729" t="s">
        <v>1030</v>
      </c>
      <c r="F44" s="733"/>
      <c r="G44" s="733"/>
      <c r="H44" s="747">
        <v>0</v>
      </c>
      <c r="I44" s="733">
        <v>24</v>
      </c>
      <c r="J44" s="733">
        <v>899.7600000000001</v>
      </c>
      <c r="K44" s="747">
        <v>1</v>
      </c>
      <c r="L44" s="733">
        <v>24</v>
      </c>
      <c r="M44" s="734">
        <v>899.7600000000001</v>
      </c>
    </row>
    <row r="45" spans="1:13" ht="14.4" customHeight="1" x14ac:dyDescent="0.3">
      <c r="A45" s="728" t="s">
        <v>560</v>
      </c>
      <c r="B45" s="729" t="s">
        <v>958</v>
      </c>
      <c r="C45" s="729" t="s">
        <v>1031</v>
      </c>
      <c r="D45" s="729" t="s">
        <v>1032</v>
      </c>
      <c r="E45" s="729" t="s">
        <v>1033</v>
      </c>
      <c r="F45" s="733"/>
      <c r="G45" s="733"/>
      <c r="H45" s="747">
        <v>0</v>
      </c>
      <c r="I45" s="733">
        <v>2</v>
      </c>
      <c r="J45" s="733">
        <v>222.63999999999996</v>
      </c>
      <c r="K45" s="747">
        <v>1</v>
      </c>
      <c r="L45" s="733">
        <v>2</v>
      </c>
      <c r="M45" s="734">
        <v>222.63999999999996</v>
      </c>
    </row>
    <row r="46" spans="1:13" ht="14.4" customHeight="1" x14ac:dyDescent="0.3">
      <c r="A46" s="728" t="s">
        <v>563</v>
      </c>
      <c r="B46" s="729" t="s">
        <v>958</v>
      </c>
      <c r="C46" s="729" t="s">
        <v>959</v>
      </c>
      <c r="D46" s="729" t="s">
        <v>872</v>
      </c>
      <c r="E46" s="729" t="s">
        <v>960</v>
      </c>
      <c r="F46" s="733"/>
      <c r="G46" s="733"/>
      <c r="H46" s="747">
        <v>0</v>
      </c>
      <c r="I46" s="733">
        <v>5</v>
      </c>
      <c r="J46" s="733">
        <v>574.65000000000009</v>
      </c>
      <c r="K46" s="747">
        <v>1</v>
      </c>
      <c r="L46" s="733">
        <v>5</v>
      </c>
      <c r="M46" s="734">
        <v>574.65000000000009</v>
      </c>
    </row>
    <row r="47" spans="1:13" ht="14.4" customHeight="1" x14ac:dyDescent="0.3">
      <c r="A47" s="728" t="s">
        <v>566</v>
      </c>
      <c r="B47" s="729" t="s">
        <v>958</v>
      </c>
      <c r="C47" s="729" t="s">
        <v>1031</v>
      </c>
      <c r="D47" s="729" t="s">
        <v>1032</v>
      </c>
      <c r="E47" s="729" t="s">
        <v>1033</v>
      </c>
      <c r="F47" s="733"/>
      <c r="G47" s="733"/>
      <c r="H47" s="747">
        <v>0</v>
      </c>
      <c r="I47" s="733">
        <v>5</v>
      </c>
      <c r="J47" s="733">
        <v>556.59999999999991</v>
      </c>
      <c r="K47" s="747">
        <v>1</v>
      </c>
      <c r="L47" s="733">
        <v>5</v>
      </c>
      <c r="M47" s="734">
        <v>556.59999999999991</v>
      </c>
    </row>
    <row r="48" spans="1:13" ht="14.4" customHeight="1" thickBot="1" x14ac:dyDescent="0.35">
      <c r="A48" s="735" t="s">
        <v>569</v>
      </c>
      <c r="B48" s="736" t="s">
        <v>958</v>
      </c>
      <c r="C48" s="736" t="s">
        <v>1034</v>
      </c>
      <c r="D48" s="736" t="s">
        <v>872</v>
      </c>
      <c r="E48" s="736" t="s">
        <v>1035</v>
      </c>
      <c r="F48" s="740"/>
      <c r="G48" s="740"/>
      <c r="H48" s="748">
        <v>0</v>
      </c>
      <c r="I48" s="740">
        <v>2</v>
      </c>
      <c r="J48" s="740">
        <v>335.12656336909021</v>
      </c>
      <c r="K48" s="748">
        <v>1</v>
      </c>
      <c r="L48" s="740">
        <v>2</v>
      </c>
      <c r="M48" s="741">
        <v>335.12656336909021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7" t="s">
        <v>254</v>
      </c>
      <c r="B1" s="567"/>
      <c r="C1" s="567"/>
      <c r="D1" s="567"/>
      <c r="E1" s="567"/>
      <c r="F1" s="529"/>
      <c r="G1" s="529"/>
      <c r="H1" s="529"/>
      <c r="I1" s="529"/>
      <c r="J1" s="560"/>
      <c r="K1" s="560"/>
      <c r="L1" s="560"/>
      <c r="M1" s="560"/>
      <c r="N1" s="560"/>
      <c r="O1" s="560"/>
      <c r="P1" s="560"/>
      <c r="Q1" s="560"/>
    </row>
    <row r="2" spans="1:17" ht="14.4" customHeight="1" thickBot="1" x14ac:dyDescent="0.35">
      <c r="A2" s="374" t="s">
        <v>320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502</v>
      </c>
      <c r="C3" s="437">
        <f>SUM(C6:C1048576)</f>
        <v>104</v>
      </c>
      <c r="D3" s="437">
        <f>SUM(D6:D1048576)</f>
        <v>88</v>
      </c>
      <c r="E3" s="438">
        <f>SUM(E6:E1048576)</f>
        <v>0</v>
      </c>
      <c r="F3" s="435">
        <f>IF(SUM($B3:$E3)=0,"",B3/SUM($B3:$E3))</f>
        <v>0.72334293948126804</v>
      </c>
      <c r="G3" s="433">
        <f t="shared" ref="G3:I3" si="0">IF(SUM($B3:$E3)=0,"",C3/SUM($B3:$E3))</f>
        <v>0.14985590778097982</v>
      </c>
      <c r="H3" s="433">
        <f t="shared" si="0"/>
        <v>0.12680115273775217</v>
      </c>
      <c r="I3" s="434">
        <f t="shared" si="0"/>
        <v>0</v>
      </c>
      <c r="J3" s="437">
        <f>SUM(J6:J1048576)</f>
        <v>173</v>
      </c>
      <c r="K3" s="437">
        <f>SUM(K6:K1048576)</f>
        <v>54</v>
      </c>
      <c r="L3" s="437">
        <f>SUM(L6:L1048576)</f>
        <v>88</v>
      </c>
      <c r="M3" s="438">
        <f>SUM(M6:M1048576)</f>
        <v>0</v>
      </c>
      <c r="N3" s="435">
        <f>IF(SUM($J3:$M3)=0,"",J3/SUM($J3:$M3))</f>
        <v>0.54920634920634925</v>
      </c>
      <c r="O3" s="433">
        <f t="shared" ref="O3:Q3" si="1">IF(SUM($J3:$M3)=0,"",K3/SUM($J3:$M3))</f>
        <v>0.17142857142857143</v>
      </c>
      <c r="P3" s="433">
        <f t="shared" si="1"/>
        <v>0.27936507936507937</v>
      </c>
      <c r="Q3" s="434">
        <f t="shared" si="1"/>
        <v>0</v>
      </c>
    </row>
    <row r="4" spans="1:17" ht="14.4" customHeight="1" thickBot="1" x14ac:dyDescent="0.35">
      <c r="A4" s="431"/>
      <c r="B4" s="580" t="s">
        <v>256</v>
      </c>
      <c r="C4" s="581"/>
      <c r="D4" s="581"/>
      <c r="E4" s="582"/>
      <c r="F4" s="577" t="s">
        <v>261</v>
      </c>
      <c r="G4" s="578"/>
      <c r="H4" s="578"/>
      <c r="I4" s="579"/>
      <c r="J4" s="580" t="s">
        <v>262</v>
      </c>
      <c r="K4" s="581"/>
      <c r="L4" s="581"/>
      <c r="M4" s="582"/>
      <c r="N4" s="577" t="s">
        <v>263</v>
      </c>
      <c r="O4" s="578"/>
      <c r="P4" s="578"/>
      <c r="Q4" s="579"/>
    </row>
    <row r="5" spans="1:17" ht="14.4" customHeight="1" thickBot="1" x14ac:dyDescent="0.35">
      <c r="A5" s="763" t="s">
        <v>255</v>
      </c>
      <c r="B5" s="764" t="s">
        <v>257</v>
      </c>
      <c r="C5" s="764" t="s">
        <v>258</v>
      </c>
      <c r="D5" s="764" t="s">
        <v>259</v>
      </c>
      <c r="E5" s="765" t="s">
        <v>260</v>
      </c>
      <c r="F5" s="766" t="s">
        <v>257</v>
      </c>
      <c r="G5" s="767" t="s">
        <v>258</v>
      </c>
      <c r="H5" s="767" t="s">
        <v>259</v>
      </c>
      <c r="I5" s="768" t="s">
        <v>260</v>
      </c>
      <c r="J5" s="764" t="s">
        <v>257</v>
      </c>
      <c r="K5" s="764" t="s">
        <v>258</v>
      </c>
      <c r="L5" s="764" t="s">
        <v>259</v>
      </c>
      <c r="M5" s="765" t="s">
        <v>260</v>
      </c>
      <c r="N5" s="766" t="s">
        <v>257</v>
      </c>
      <c r="O5" s="767" t="s">
        <v>258</v>
      </c>
      <c r="P5" s="767" t="s">
        <v>259</v>
      </c>
      <c r="Q5" s="768" t="s">
        <v>260</v>
      </c>
    </row>
    <row r="6" spans="1:17" ht="14.4" customHeight="1" x14ac:dyDescent="0.3">
      <c r="A6" s="772" t="s">
        <v>1037</v>
      </c>
      <c r="B6" s="778"/>
      <c r="C6" s="726"/>
      <c r="D6" s="726"/>
      <c r="E6" s="727"/>
      <c r="F6" s="775"/>
      <c r="G6" s="746"/>
      <c r="H6" s="746"/>
      <c r="I6" s="781"/>
      <c r="J6" s="778"/>
      <c r="K6" s="726"/>
      <c r="L6" s="726"/>
      <c r="M6" s="727"/>
      <c r="N6" s="775"/>
      <c r="O6" s="746"/>
      <c r="P6" s="746"/>
      <c r="Q6" s="769"/>
    </row>
    <row r="7" spans="1:17" ht="14.4" customHeight="1" x14ac:dyDescent="0.3">
      <c r="A7" s="773" t="s">
        <v>1038</v>
      </c>
      <c r="B7" s="779">
        <v>203</v>
      </c>
      <c r="C7" s="733">
        <v>104</v>
      </c>
      <c r="D7" s="733">
        <v>88</v>
      </c>
      <c r="E7" s="734"/>
      <c r="F7" s="776">
        <v>0.51392405063291136</v>
      </c>
      <c r="G7" s="747">
        <v>0.26329113924050634</v>
      </c>
      <c r="H7" s="747">
        <v>0.22278481012658227</v>
      </c>
      <c r="I7" s="782">
        <v>0</v>
      </c>
      <c r="J7" s="779">
        <v>51</v>
      </c>
      <c r="K7" s="733">
        <v>54</v>
      </c>
      <c r="L7" s="733">
        <v>88</v>
      </c>
      <c r="M7" s="734"/>
      <c r="N7" s="776">
        <v>0.26424870466321243</v>
      </c>
      <c r="O7" s="747">
        <v>0.27979274611398963</v>
      </c>
      <c r="P7" s="747">
        <v>0.45595854922279794</v>
      </c>
      <c r="Q7" s="770">
        <v>0</v>
      </c>
    </row>
    <row r="8" spans="1:17" ht="14.4" customHeight="1" x14ac:dyDescent="0.3">
      <c r="A8" s="773" t="s">
        <v>1039</v>
      </c>
      <c r="B8" s="779">
        <v>100</v>
      </c>
      <c r="C8" s="733"/>
      <c r="D8" s="733"/>
      <c r="E8" s="734"/>
      <c r="F8" s="776">
        <v>1</v>
      </c>
      <c r="G8" s="747">
        <v>0</v>
      </c>
      <c r="H8" s="747">
        <v>0</v>
      </c>
      <c r="I8" s="782">
        <v>0</v>
      </c>
      <c r="J8" s="779">
        <v>35</v>
      </c>
      <c r="K8" s="733"/>
      <c r="L8" s="733"/>
      <c r="M8" s="734"/>
      <c r="N8" s="776">
        <v>1</v>
      </c>
      <c r="O8" s="747">
        <v>0</v>
      </c>
      <c r="P8" s="747">
        <v>0</v>
      </c>
      <c r="Q8" s="770">
        <v>0</v>
      </c>
    </row>
    <row r="9" spans="1:17" ht="14.4" customHeight="1" x14ac:dyDescent="0.3">
      <c r="A9" s="773" t="s">
        <v>1040</v>
      </c>
      <c r="B9" s="779">
        <v>62</v>
      </c>
      <c r="C9" s="733"/>
      <c r="D9" s="733"/>
      <c r="E9" s="734"/>
      <c r="F9" s="776">
        <v>1</v>
      </c>
      <c r="G9" s="747">
        <v>0</v>
      </c>
      <c r="H9" s="747">
        <v>0</v>
      </c>
      <c r="I9" s="782">
        <v>0</v>
      </c>
      <c r="J9" s="779">
        <v>28</v>
      </c>
      <c r="K9" s="733"/>
      <c r="L9" s="733"/>
      <c r="M9" s="734"/>
      <c r="N9" s="776">
        <v>1</v>
      </c>
      <c r="O9" s="747">
        <v>0</v>
      </c>
      <c r="P9" s="747">
        <v>0</v>
      </c>
      <c r="Q9" s="770">
        <v>0</v>
      </c>
    </row>
    <row r="10" spans="1:17" ht="14.4" customHeight="1" x14ac:dyDescent="0.3">
      <c r="A10" s="773" t="s">
        <v>1041</v>
      </c>
      <c r="B10" s="779">
        <v>37</v>
      </c>
      <c r="C10" s="733"/>
      <c r="D10" s="733"/>
      <c r="E10" s="734"/>
      <c r="F10" s="776">
        <v>1</v>
      </c>
      <c r="G10" s="747">
        <v>0</v>
      </c>
      <c r="H10" s="747">
        <v>0</v>
      </c>
      <c r="I10" s="782">
        <v>0</v>
      </c>
      <c r="J10" s="779">
        <v>19</v>
      </c>
      <c r="K10" s="733"/>
      <c r="L10" s="733"/>
      <c r="M10" s="734"/>
      <c r="N10" s="776">
        <v>1</v>
      </c>
      <c r="O10" s="747">
        <v>0</v>
      </c>
      <c r="P10" s="747">
        <v>0</v>
      </c>
      <c r="Q10" s="770">
        <v>0</v>
      </c>
    </row>
    <row r="11" spans="1:17" ht="14.4" customHeight="1" thickBot="1" x14ac:dyDescent="0.35">
      <c r="A11" s="774" t="s">
        <v>1042</v>
      </c>
      <c r="B11" s="780">
        <v>100</v>
      </c>
      <c r="C11" s="740"/>
      <c r="D11" s="740"/>
      <c r="E11" s="741"/>
      <c r="F11" s="777">
        <v>1</v>
      </c>
      <c r="G11" s="748">
        <v>0</v>
      </c>
      <c r="H11" s="748">
        <v>0</v>
      </c>
      <c r="I11" s="783">
        <v>0</v>
      </c>
      <c r="J11" s="780">
        <v>40</v>
      </c>
      <c r="K11" s="740"/>
      <c r="L11" s="740"/>
      <c r="M11" s="741"/>
      <c r="N11" s="777">
        <v>1</v>
      </c>
      <c r="O11" s="748">
        <v>0</v>
      </c>
      <c r="P11" s="748">
        <v>0</v>
      </c>
      <c r="Q11" s="77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7" t="s">
        <v>177</v>
      </c>
      <c r="B1" s="567"/>
      <c r="C1" s="567"/>
      <c r="D1" s="567"/>
      <c r="E1" s="567"/>
      <c r="F1" s="567"/>
      <c r="G1" s="567"/>
      <c r="H1" s="567"/>
      <c r="I1" s="529"/>
      <c r="J1" s="529"/>
      <c r="K1" s="529"/>
      <c r="L1" s="529"/>
    </row>
    <row r="2" spans="1:14" ht="14.4" customHeight="1" thickBot="1" x14ac:dyDescent="0.35">
      <c r="A2" s="374" t="s">
        <v>320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4" t="s">
        <v>15</v>
      </c>
      <c r="D3" s="583"/>
      <c r="E3" s="583" t="s">
        <v>16</v>
      </c>
      <c r="F3" s="583"/>
      <c r="G3" s="583"/>
      <c r="H3" s="583"/>
      <c r="I3" s="583" t="s">
        <v>190</v>
      </c>
      <c r="J3" s="583"/>
      <c r="K3" s="583"/>
      <c r="L3" s="58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10">
        <v>25</v>
      </c>
      <c r="B5" s="711" t="s">
        <v>1043</v>
      </c>
      <c r="C5" s="714">
        <v>222583.89</v>
      </c>
      <c r="D5" s="714">
        <v>1375</v>
      </c>
      <c r="E5" s="714">
        <v>83456.39</v>
      </c>
      <c r="F5" s="784">
        <v>0.37494353252609608</v>
      </c>
      <c r="G5" s="714">
        <v>472</v>
      </c>
      <c r="H5" s="784">
        <v>0.34327272727272728</v>
      </c>
      <c r="I5" s="714">
        <v>139127.5</v>
      </c>
      <c r="J5" s="784">
        <v>0.62505646747390387</v>
      </c>
      <c r="K5" s="714">
        <v>903</v>
      </c>
      <c r="L5" s="784">
        <v>0.65672727272727272</v>
      </c>
      <c r="M5" s="714" t="s">
        <v>74</v>
      </c>
      <c r="N5" s="270"/>
    </row>
    <row r="6" spans="1:14" ht="14.4" customHeight="1" x14ac:dyDescent="0.3">
      <c r="A6" s="710">
        <v>25</v>
      </c>
      <c r="B6" s="711" t="s">
        <v>1044</v>
      </c>
      <c r="C6" s="714">
        <v>222583.89</v>
      </c>
      <c r="D6" s="714">
        <v>1370</v>
      </c>
      <c r="E6" s="714">
        <v>83456.39</v>
      </c>
      <c r="F6" s="784">
        <v>0.37494353252609608</v>
      </c>
      <c r="G6" s="714">
        <v>469</v>
      </c>
      <c r="H6" s="784">
        <v>0.34233576642335767</v>
      </c>
      <c r="I6" s="714">
        <v>139127.5</v>
      </c>
      <c r="J6" s="784">
        <v>0.62505646747390387</v>
      </c>
      <c r="K6" s="714">
        <v>901</v>
      </c>
      <c r="L6" s="784">
        <v>0.65766423357664239</v>
      </c>
      <c r="M6" s="714" t="s">
        <v>1</v>
      </c>
      <c r="N6" s="270"/>
    </row>
    <row r="7" spans="1:14" ht="14.4" customHeight="1" x14ac:dyDescent="0.3">
      <c r="A7" s="710">
        <v>25</v>
      </c>
      <c r="B7" s="711" t="s">
        <v>1045</v>
      </c>
      <c r="C7" s="714">
        <v>0</v>
      </c>
      <c r="D7" s="714">
        <v>5</v>
      </c>
      <c r="E7" s="714">
        <v>0</v>
      </c>
      <c r="F7" s="784" t="s">
        <v>543</v>
      </c>
      <c r="G7" s="714">
        <v>3</v>
      </c>
      <c r="H7" s="784">
        <v>0.6</v>
      </c>
      <c r="I7" s="714">
        <v>0</v>
      </c>
      <c r="J7" s="784" t="s">
        <v>543</v>
      </c>
      <c r="K7" s="714">
        <v>2</v>
      </c>
      <c r="L7" s="784">
        <v>0.4</v>
      </c>
      <c r="M7" s="714" t="s">
        <v>1</v>
      </c>
      <c r="N7" s="270"/>
    </row>
    <row r="8" spans="1:14" ht="14.4" customHeight="1" x14ac:dyDescent="0.3">
      <c r="A8" s="710" t="s">
        <v>541</v>
      </c>
      <c r="B8" s="711" t="s">
        <v>3</v>
      </c>
      <c r="C8" s="714">
        <v>222583.89</v>
      </c>
      <c r="D8" s="714">
        <v>1375</v>
      </c>
      <c r="E8" s="714">
        <v>83456.39</v>
      </c>
      <c r="F8" s="784">
        <v>0.37494353252609608</v>
      </c>
      <c r="G8" s="714">
        <v>472</v>
      </c>
      <c r="H8" s="784">
        <v>0.34327272727272728</v>
      </c>
      <c r="I8" s="714">
        <v>139127.5</v>
      </c>
      <c r="J8" s="784">
        <v>0.62505646747390387</v>
      </c>
      <c r="K8" s="714">
        <v>903</v>
      </c>
      <c r="L8" s="784">
        <v>0.65672727272727272</v>
      </c>
      <c r="M8" s="714" t="s">
        <v>554</v>
      </c>
      <c r="N8" s="270"/>
    </row>
    <row r="10" spans="1:14" ht="14.4" customHeight="1" x14ac:dyDescent="0.3">
      <c r="A10" s="710">
        <v>25</v>
      </c>
      <c r="B10" s="711" t="s">
        <v>1043</v>
      </c>
      <c r="C10" s="714" t="s">
        <v>543</v>
      </c>
      <c r="D10" s="714" t="s">
        <v>543</v>
      </c>
      <c r="E10" s="714" t="s">
        <v>543</v>
      </c>
      <c r="F10" s="784" t="s">
        <v>543</v>
      </c>
      <c r="G10" s="714" t="s">
        <v>543</v>
      </c>
      <c r="H10" s="784" t="s">
        <v>543</v>
      </c>
      <c r="I10" s="714" t="s">
        <v>543</v>
      </c>
      <c r="J10" s="784" t="s">
        <v>543</v>
      </c>
      <c r="K10" s="714" t="s">
        <v>543</v>
      </c>
      <c r="L10" s="784" t="s">
        <v>543</v>
      </c>
      <c r="M10" s="714" t="s">
        <v>74</v>
      </c>
      <c r="N10" s="270"/>
    </row>
    <row r="11" spans="1:14" ht="14.4" customHeight="1" x14ac:dyDescent="0.3">
      <c r="A11" s="710" t="s">
        <v>1046</v>
      </c>
      <c r="B11" s="711" t="s">
        <v>1044</v>
      </c>
      <c r="C11" s="714">
        <v>34956.350000000006</v>
      </c>
      <c r="D11" s="714">
        <v>207</v>
      </c>
      <c r="E11" s="714">
        <v>14008.340000000004</v>
      </c>
      <c r="F11" s="784">
        <v>0.40073806332754996</v>
      </c>
      <c r="G11" s="714">
        <v>79</v>
      </c>
      <c r="H11" s="784">
        <v>0.38164251207729466</v>
      </c>
      <c r="I11" s="714">
        <v>20948.010000000006</v>
      </c>
      <c r="J11" s="784">
        <v>0.59926193667245009</v>
      </c>
      <c r="K11" s="714">
        <v>128</v>
      </c>
      <c r="L11" s="784">
        <v>0.61835748792270528</v>
      </c>
      <c r="M11" s="714" t="s">
        <v>1</v>
      </c>
      <c r="N11" s="270"/>
    </row>
    <row r="12" spans="1:14" ht="14.4" customHeight="1" x14ac:dyDescent="0.3">
      <c r="A12" s="710" t="s">
        <v>1046</v>
      </c>
      <c r="B12" s="711" t="s">
        <v>1047</v>
      </c>
      <c r="C12" s="714">
        <v>34956.350000000006</v>
      </c>
      <c r="D12" s="714">
        <v>207</v>
      </c>
      <c r="E12" s="714">
        <v>14008.340000000004</v>
      </c>
      <c r="F12" s="784">
        <v>0.40073806332754996</v>
      </c>
      <c r="G12" s="714">
        <v>79</v>
      </c>
      <c r="H12" s="784">
        <v>0.38164251207729466</v>
      </c>
      <c r="I12" s="714">
        <v>20948.010000000006</v>
      </c>
      <c r="J12" s="784">
        <v>0.59926193667245009</v>
      </c>
      <c r="K12" s="714">
        <v>128</v>
      </c>
      <c r="L12" s="784">
        <v>0.61835748792270528</v>
      </c>
      <c r="M12" s="714" t="s">
        <v>558</v>
      </c>
      <c r="N12" s="270"/>
    </row>
    <row r="13" spans="1:14" ht="14.4" customHeight="1" x14ac:dyDescent="0.3">
      <c r="A13" s="710" t="s">
        <v>543</v>
      </c>
      <c r="B13" s="711" t="s">
        <v>543</v>
      </c>
      <c r="C13" s="714" t="s">
        <v>543</v>
      </c>
      <c r="D13" s="714" t="s">
        <v>543</v>
      </c>
      <c r="E13" s="714" t="s">
        <v>543</v>
      </c>
      <c r="F13" s="784" t="s">
        <v>543</v>
      </c>
      <c r="G13" s="714" t="s">
        <v>543</v>
      </c>
      <c r="H13" s="784" t="s">
        <v>543</v>
      </c>
      <c r="I13" s="714" t="s">
        <v>543</v>
      </c>
      <c r="J13" s="784" t="s">
        <v>543</v>
      </c>
      <c r="K13" s="714" t="s">
        <v>543</v>
      </c>
      <c r="L13" s="784" t="s">
        <v>543</v>
      </c>
      <c r="M13" s="714" t="s">
        <v>559</v>
      </c>
      <c r="N13" s="270"/>
    </row>
    <row r="14" spans="1:14" ht="14.4" customHeight="1" x14ac:dyDescent="0.3">
      <c r="A14" s="710" t="s">
        <v>1048</v>
      </c>
      <c r="B14" s="711" t="s">
        <v>1044</v>
      </c>
      <c r="C14" s="714">
        <v>119776.01000000004</v>
      </c>
      <c r="D14" s="714">
        <v>701</v>
      </c>
      <c r="E14" s="714">
        <v>56262.410000000033</v>
      </c>
      <c r="F14" s="784">
        <v>0.46973020724266917</v>
      </c>
      <c r="G14" s="714">
        <v>304</v>
      </c>
      <c r="H14" s="784">
        <v>0.43366619115549215</v>
      </c>
      <c r="I14" s="714">
        <v>63513.600000000006</v>
      </c>
      <c r="J14" s="784">
        <v>0.53026979275733088</v>
      </c>
      <c r="K14" s="714">
        <v>397</v>
      </c>
      <c r="L14" s="784">
        <v>0.56633380884450779</v>
      </c>
      <c r="M14" s="714" t="s">
        <v>1</v>
      </c>
      <c r="N14" s="270"/>
    </row>
    <row r="15" spans="1:14" ht="14.4" customHeight="1" x14ac:dyDescent="0.3">
      <c r="A15" s="710" t="s">
        <v>1048</v>
      </c>
      <c r="B15" s="711" t="s">
        <v>1045</v>
      </c>
      <c r="C15" s="714">
        <v>0</v>
      </c>
      <c r="D15" s="714">
        <v>5</v>
      </c>
      <c r="E15" s="714">
        <v>0</v>
      </c>
      <c r="F15" s="784" t="s">
        <v>543</v>
      </c>
      <c r="G15" s="714">
        <v>3</v>
      </c>
      <c r="H15" s="784">
        <v>0.6</v>
      </c>
      <c r="I15" s="714">
        <v>0</v>
      </c>
      <c r="J15" s="784" t="s">
        <v>543</v>
      </c>
      <c r="K15" s="714">
        <v>2</v>
      </c>
      <c r="L15" s="784">
        <v>0.4</v>
      </c>
      <c r="M15" s="714" t="s">
        <v>1</v>
      </c>
      <c r="N15" s="270"/>
    </row>
    <row r="16" spans="1:14" ht="14.4" customHeight="1" x14ac:dyDescent="0.3">
      <c r="A16" s="710" t="s">
        <v>1048</v>
      </c>
      <c r="B16" s="711" t="s">
        <v>1049</v>
      </c>
      <c r="C16" s="714">
        <v>119776.01000000004</v>
      </c>
      <c r="D16" s="714">
        <v>706</v>
      </c>
      <c r="E16" s="714">
        <v>56262.410000000033</v>
      </c>
      <c r="F16" s="784">
        <v>0.46973020724266917</v>
      </c>
      <c r="G16" s="714">
        <v>307</v>
      </c>
      <c r="H16" s="784">
        <v>0.43484419263456092</v>
      </c>
      <c r="I16" s="714">
        <v>63513.600000000006</v>
      </c>
      <c r="J16" s="784">
        <v>0.53026979275733088</v>
      </c>
      <c r="K16" s="714">
        <v>399</v>
      </c>
      <c r="L16" s="784">
        <v>0.56515580736543913</v>
      </c>
      <c r="M16" s="714" t="s">
        <v>558</v>
      </c>
      <c r="N16" s="270"/>
    </row>
    <row r="17" spans="1:14" ht="14.4" customHeight="1" x14ac:dyDescent="0.3">
      <c r="A17" s="710" t="s">
        <v>543</v>
      </c>
      <c r="B17" s="711" t="s">
        <v>543</v>
      </c>
      <c r="C17" s="714" t="s">
        <v>543</v>
      </c>
      <c r="D17" s="714" t="s">
        <v>543</v>
      </c>
      <c r="E17" s="714" t="s">
        <v>543</v>
      </c>
      <c r="F17" s="784" t="s">
        <v>543</v>
      </c>
      <c r="G17" s="714" t="s">
        <v>543</v>
      </c>
      <c r="H17" s="784" t="s">
        <v>543</v>
      </c>
      <c r="I17" s="714" t="s">
        <v>543</v>
      </c>
      <c r="J17" s="784" t="s">
        <v>543</v>
      </c>
      <c r="K17" s="714" t="s">
        <v>543</v>
      </c>
      <c r="L17" s="784" t="s">
        <v>543</v>
      </c>
      <c r="M17" s="714" t="s">
        <v>559</v>
      </c>
      <c r="N17" s="270"/>
    </row>
    <row r="18" spans="1:14" ht="14.4" customHeight="1" x14ac:dyDescent="0.3">
      <c r="A18" s="710" t="s">
        <v>1050</v>
      </c>
      <c r="B18" s="711" t="s">
        <v>1044</v>
      </c>
      <c r="C18" s="714">
        <v>17636.910000000003</v>
      </c>
      <c r="D18" s="714">
        <v>121</v>
      </c>
      <c r="E18" s="714">
        <v>8509.5300000000025</v>
      </c>
      <c r="F18" s="784">
        <v>0.48248417664999144</v>
      </c>
      <c r="G18" s="714">
        <v>57</v>
      </c>
      <c r="H18" s="784">
        <v>0.47107438016528924</v>
      </c>
      <c r="I18" s="714">
        <v>9127.380000000001</v>
      </c>
      <c r="J18" s="784">
        <v>0.51751582335000856</v>
      </c>
      <c r="K18" s="714">
        <v>64</v>
      </c>
      <c r="L18" s="784">
        <v>0.52892561983471076</v>
      </c>
      <c r="M18" s="714" t="s">
        <v>1</v>
      </c>
      <c r="N18" s="270"/>
    </row>
    <row r="19" spans="1:14" ht="14.4" customHeight="1" x14ac:dyDescent="0.3">
      <c r="A19" s="710" t="s">
        <v>1050</v>
      </c>
      <c r="B19" s="711" t="s">
        <v>1051</v>
      </c>
      <c r="C19" s="714">
        <v>17636.910000000003</v>
      </c>
      <c r="D19" s="714">
        <v>121</v>
      </c>
      <c r="E19" s="714">
        <v>8509.5300000000025</v>
      </c>
      <c r="F19" s="784">
        <v>0.48248417664999144</v>
      </c>
      <c r="G19" s="714">
        <v>57</v>
      </c>
      <c r="H19" s="784">
        <v>0.47107438016528924</v>
      </c>
      <c r="I19" s="714">
        <v>9127.380000000001</v>
      </c>
      <c r="J19" s="784">
        <v>0.51751582335000856</v>
      </c>
      <c r="K19" s="714">
        <v>64</v>
      </c>
      <c r="L19" s="784">
        <v>0.52892561983471076</v>
      </c>
      <c r="M19" s="714" t="s">
        <v>558</v>
      </c>
      <c r="N19" s="270"/>
    </row>
    <row r="20" spans="1:14" ht="14.4" customHeight="1" x14ac:dyDescent="0.3">
      <c r="A20" s="710" t="s">
        <v>543</v>
      </c>
      <c r="B20" s="711" t="s">
        <v>543</v>
      </c>
      <c r="C20" s="714" t="s">
        <v>543</v>
      </c>
      <c r="D20" s="714" t="s">
        <v>543</v>
      </c>
      <c r="E20" s="714" t="s">
        <v>543</v>
      </c>
      <c r="F20" s="784" t="s">
        <v>543</v>
      </c>
      <c r="G20" s="714" t="s">
        <v>543</v>
      </c>
      <c r="H20" s="784" t="s">
        <v>543</v>
      </c>
      <c r="I20" s="714" t="s">
        <v>543</v>
      </c>
      <c r="J20" s="784" t="s">
        <v>543</v>
      </c>
      <c r="K20" s="714" t="s">
        <v>543</v>
      </c>
      <c r="L20" s="784" t="s">
        <v>543</v>
      </c>
      <c r="M20" s="714" t="s">
        <v>559</v>
      </c>
      <c r="N20" s="270"/>
    </row>
    <row r="21" spans="1:14" ht="14.4" customHeight="1" x14ac:dyDescent="0.3">
      <c r="A21" s="710" t="s">
        <v>1052</v>
      </c>
      <c r="B21" s="711" t="s">
        <v>1044</v>
      </c>
      <c r="C21" s="714">
        <v>50214.62000000001</v>
      </c>
      <c r="D21" s="714">
        <v>341</v>
      </c>
      <c r="E21" s="714">
        <v>4676.1100000000015</v>
      </c>
      <c r="F21" s="784">
        <v>9.3122481062288251E-2</v>
      </c>
      <c r="G21" s="714">
        <v>29</v>
      </c>
      <c r="H21" s="784">
        <v>8.5043988269794715E-2</v>
      </c>
      <c r="I21" s="714">
        <v>45538.510000000009</v>
      </c>
      <c r="J21" s="784">
        <v>0.90687751893771174</v>
      </c>
      <c r="K21" s="714">
        <v>312</v>
      </c>
      <c r="L21" s="784">
        <v>0.91495601173020524</v>
      </c>
      <c r="M21" s="714" t="s">
        <v>1</v>
      </c>
      <c r="N21" s="270"/>
    </row>
    <row r="22" spans="1:14" ht="14.4" customHeight="1" x14ac:dyDescent="0.3">
      <c r="A22" s="710" t="s">
        <v>1052</v>
      </c>
      <c r="B22" s="711" t="s">
        <v>1053</v>
      </c>
      <c r="C22" s="714">
        <v>50214.62000000001</v>
      </c>
      <c r="D22" s="714">
        <v>341</v>
      </c>
      <c r="E22" s="714">
        <v>4676.1100000000015</v>
      </c>
      <c r="F22" s="784">
        <v>9.3122481062288251E-2</v>
      </c>
      <c r="G22" s="714">
        <v>29</v>
      </c>
      <c r="H22" s="784">
        <v>8.5043988269794715E-2</v>
      </c>
      <c r="I22" s="714">
        <v>45538.510000000009</v>
      </c>
      <c r="J22" s="784">
        <v>0.90687751893771174</v>
      </c>
      <c r="K22" s="714">
        <v>312</v>
      </c>
      <c r="L22" s="784">
        <v>0.91495601173020524</v>
      </c>
      <c r="M22" s="714" t="s">
        <v>558</v>
      </c>
      <c r="N22" s="270"/>
    </row>
    <row r="23" spans="1:14" ht="14.4" customHeight="1" x14ac:dyDescent="0.3">
      <c r="A23" s="710" t="s">
        <v>543</v>
      </c>
      <c r="B23" s="711" t="s">
        <v>543</v>
      </c>
      <c r="C23" s="714" t="s">
        <v>543</v>
      </c>
      <c r="D23" s="714" t="s">
        <v>543</v>
      </c>
      <c r="E23" s="714" t="s">
        <v>543</v>
      </c>
      <c r="F23" s="784" t="s">
        <v>543</v>
      </c>
      <c r="G23" s="714" t="s">
        <v>543</v>
      </c>
      <c r="H23" s="784" t="s">
        <v>543</v>
      </c>
      <c r="I23" s="714" t="s">
        <v>543</v>
      </c>
      <c r="J23" s="784" t="s">
        <v>543</v>
      </c>
      <c r="K23" s="714" t="s">
        <v>543</v>
      </c>
      <c r="L23" s="784" t="s">
        <v>543</v>
      </c>
      <c r="M23" s="714" t="s">
        <v>559</v>
      </c>
      <c r="N23" s="270"/>
    </row>
    <row r="24" spans="1:14" ht="14.4" customHeight="1" x14ac:dyDescent="0.3">
      <c r="A24" s="710" t="s">
        <v>541</v>
      </c>
      <c r="B24" s="711" t="s">
        <v>1054</v>
      </c>
      <c r="C24" s="714">
        <v>222583.89000000007</v>
      </c>
      <c r="D24" s="714">
        <v>1375</v>
      </c>
      <c r="E24" s="714">
        <v>83456.390000000029</v>
      </c>
      <c r="F24" s="784">
        <v>0.37494353252609613</v>
      </c>
      <c r="G24" s="714">
        <v>472</v>
      </c>
      <c r="H24" s="784">
        <v>0.34327272727272728</v>
      </c>
      <c r="I24" s="714">
        <v>139127.50000000003</v>
      </c>
      <c r="J24" s="784">
        <v>0.62505646747390387</v>
      </c>
      <c r="K24" s="714">
        <v>903</v>
      </c>
      <c r="L24" s="784">
        <v>0.65672727272727272</v>
      </c>
      <c r="M24" s="714" t="s">
        <v>554</v>
      </c>
      <c r="N24" s="270"/>
    </row>
    <row r="25" spans="1:14" ht="14.4" customHeight="1" x14ac:dyDescent="0.3">
      <c r="A25" s="785" t="s">
        <v>1055</v>
      </c>
    </row>
    <row r="26" spans="1:14" ht="14.4" customHeight="1" x14ac:dyDescent="0.3">
      <c r="A26" s="786" t="s">
        <v>1056</v>
      </c>
    </row>
    <row r="27" spans="1:14" ht="14.4" customHeight="1" x14ac:dyDescent="0.3">
      <c r="A27" s="785" t="s">
        <v>1057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24">
    <cfRule type="expression" dxfId="54" priority="4">
      <formula>AND(LEFT(M10,6)&lt;&gt;"mezera",M10&lt;&gt;"")</formula>
    </cfRule>
  </conditionalFormatting>
  <conditionalFormatting sqref="A10:A24">
    <cfRule type="expression" dxfId="53" priority="2">
      <formula>AND(M10&lt;&gt;"",M10&lt;&gt;"mezeraKL")</formula>
    </cfRule>
  </conditionalFormatting>
  <conditionalFormatting sqref="F10:F24">
    <cfRule type="cellIs" dxfId="52" priority="1" operator="lessThan">
      <formula>0.6</formula>
    </cfRule>
  </conditionalFormatting>
  <conditionalFormatting sqref="B10:L24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24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7" t="s">
        <v>191</v>
      </c>
      <c r="B1" s="567"/>
      <c r="C1" s="567"/>
      <c r="D1" s="567"/>
      <c r="E1" s="567"/>
      <c r="F1" s="567"/>
      <c r="G1" s="567"/>
      <c r="H1" s="567"/>
      <c r="I1" s="567"/>
      <c r="J1" s="529"/>
      <c r="K1" s="529"/>
      <c r="L1" s="529"/>
      <c r="M1" s="529"/>
    </row>
    <row r="2" spans="1:13" ht="14.4" customHeight="1" thickBot="1" x14ac:dyDescent="0.35">
      <c r="A2" s="374" t="s">
        <v>320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4" t="s">
        <v>15</v>
      </c>
      <c r="C3" s="586"/>
      <c r="D3" s="583"/>
      <c r="E3" s="261"/>
      <c r="F3" s="583" t="s">
        <v>16</v>
      </c>
      <c r="G3" s="583"/>
      <c r="H3" s="583"/>
      <c r="I3" s="583"/>
      <c r="J3" s="583" t="s">
        <v>190</v>
      </c>
      <c r="K3" s="583"/>
      <c r="L3" s="583"/>
      <c r="M3" s="585"/>
    </row>
    <row r="4" spans="1:13" ht="14.4" customHeight="1" thickBot="1" x14ac:dyDescent="0.35">
      <c r="A4" s="763" t="s">
        <v>167</v>
      </c>
      <c r="B4" s="764" t="s">
        <v>19</v>
      </c>
      <c r="C4" s="790"/>
      <c r="D4" s="764" t="s">
        <v>20</v>
      </c>
      <c r="E4" s="790"/>
      <c r="F4" s="764" t="s">
        <v>19</v>
      </c>
      <c r="G4" s="767" t="s">
        <v>2</v>
      </c>
      <c r="H4" s="764" t="s">
        <v>20</v>
      </c>
      <c r="I4" s="767" t="s">
        <v>2</v>
      </c>
      <c r="J4" s="764" t="s">
        <v>19</v>
      </c>
      <c r="K4" s="767" t="s">
        <v>2</v>
      </c>
      <c r="L4" s="764" t="s">
        <v>20</v>
      </c>
      <c r="M4" s="768" t="s">
        <v>2</v>
      </c>
    </row>
    <row r="5" spans="1:13" ht="14.4" customHeight="1" x14ac:dyDescent="0.3">
      <c r="A5" s="787" t="s">
        <v>1058</v>
      </c>
      <c r="B5" s="778">
        <v>2495.38</v>
      </c>
      <c r="C5" s="722">
        <v>1</v>
      </c>
      <c r="D5" s="791">
        <v>17</v>
      </c>
      <c r="E5" s="794" t="s">
        <v>1058</v>
      </c>
      <c r="F5" s="778">
        <v>308.72000000000003</v>
      </c>
      <c r="G5" s="746">
        <v>0.12371662832915228</v>
      </c>
      <c r="H5" s="726">
        <v>3</v>
      </c>
      <c r="I5" s="769">
        <v>0.17647058823529413</v>
      </c>
      <c r="J5" s="797">
        <v>2186.6600000000003</v>
      </c>
      <c r="K5" s="746">
        <v>0.8762833716708478</v>
      </c>
      <c r="L5" s="726">
        <v>14</v>
      </c>
      <c r="M5" s="769">
        <v>0.82352941176470584</v>
      </c>
    </row>
    <row r="6" spans="1:13" ht="14.4" customHeight="1" x14ac:dyDescent="0.3">
      <c r="A6" s="788" t="s">
        <v>1059</v>
      </c>
      <c r="B6" s="779">
        <v>16349.830000000002</v>
      </c>
      <c r="C6" s="729">
        <v>1</v>
      </c>
      <c r="D6" s="792">
        <v>114</v>
      </c>
      <c r="E6" s="795" t="s">
        <v>1059</v>
      </c>
      <c r="F6" s="779">
        <v>7741.24</v>
      </c>
      <c r="G6" s="747">
        <v>0.4734752593757855</v>
      </c>
      <c r="H6" s="733">
        <v>54</v>
      </c>
      <c r="I6" s="770">
        <v>0.47368421052631576</v>
      </c>
      <c r="J6" s="798">
        <v>8608.590000000002</v>
      </c>
      <c r="K6" s="747">
        <v>0.5265247406242145</v>
      </c>
      <c r="L6" s="733">
        <v>60</v>
      </c>
      <c r="M6" s="770">
        <v>0.52631578947368418</v>
      </c>
    </row>
    <row r="7" spans="1:13" ht="14.4" customHeight="1" x14ac:dyDescent="0.3">
      <c r="A7" s="788" t="s">
        <v>1060</v>
      </c>
      <c r="B7" s="779">
        <v>30208.77</v>
      </c>
      <c r="C7" s="729">
        <v>1</v>
      </c>
      <c r="D7" s="792">
        <v>126</v>
      </c>
      <c r="E7" s="795" t="s">
        <v>1060</v>
      </c>
      <c r="F7" s="779">
        <v>12214.29</v>
      </c>
      <c r="G7" s="747">
        <v>0.40432927259203205</v>
      </c>
      <c r="H7" s="733">
        <v>39</v>
      </c>
      <c r="I7" s="770">
        <v>0.30952380952380953</v>
      </c>
      <c r="J7" s="798">
        <v>17994.48</v>
      </c>
      <c r="K7" s="747">
        <v>0.59567072740796789</v>
      </c>
      <c r="L7" s="733">
        <v>87</v>
      </c>
      <c r="M7" s="770">
        <v>0.69047619047619047</v>
      </c>
    </row>
    <row r="8" spans="1:13" ht="14.4" customHeight="1" x14ac:dyDescent="0.3">
      <c r="A8" s="788" t="s">
        <v>1061</v>
      </c>
      <c r="B8" s="779">
        <v>13096.850000000002</v>
      </c>
      <c r="C8" s="729">
        <v>1</v>
      </c>
      <c r="D8" s="792">
        <v>82</v>
      </c>
      <c r="E8" s="795" t="s">
        <v>1061</v>
      </c>
      <c r="F8" s="779">
        <v>3947.0200000000004</v>
      </c>
      <c r="G8" s="747">
        <v>0.30137170388299472</v>
      </c>
      <c r="H8" s="733">
        <v>26</v>
      </c>
      <c r="I8" s="770">
        <v>0.31707317073170732</v>
      </c>
      <c r="J8" s="798">
        <v>9149.8300000000017</v>
      </c>
      <c r="K8" s="747">
        <v>0.69862829611700528</v>
      </c>
      <c r="L8" s="733">
        <v>56</v>
      </c>
      <c r="M8" s="770">
        <v>0.68292682926829273</v>
      </c>
    </row>
    <row r="9" spans="1:13" ht="14.4" customHeight="1" x14ac:dyDescent="0.3">
      <c r="A9" s="788" t="s">
        <v>1062</v>
      </c>
      <c r="B9" s="779">
        <v>883.0200000000001</v>
      </c>
      <c r="C9" s="729">
        <v>1</v>
      </c>
      <c r="D9" s="792">
        <v>6</v>
      </c>
      <c r="E9" s="795" t="s">
        <v>1062</v>
      </c>
      <c r="F9" s="779">
        <v>111.22</v>
      </c>
      <c r="G9" s="747">
        <v>0.12595411202464268</v>
      </c>
      <c r="H9" s="733">
        <v>1</v>
      </c>
      <c r="I9" s="770">
        <v>0.16666666666666666</v>
      </c>
      <c r="J9" s="798">
        <v>771.80000000000007</v>
      </c>
      <c r="K9" s="747">
        <v>0.87404588797535732</v>
      </c>
      <c r="L9" s="733">
        <v>5</v>
      </c>
      <c r="M9" s="770">
        <v>0.83333333333333337</v>
      </c>
    </row>
    <row r="10" spans="1:13" ht="14.4" customHeight="1" x14ac:dyDescent="0.3">
      <c r="A10" s="788" t="s">
        <v>1063</v>
      </c>
      <c r="B10" s="779">
        <v>12150.57</v>
      </c>
      <c r="C10" s="729">
        <v>1</v>
      </c>
      <c r="D10" s="792">
        <v>93</v>
      </c>
      <c r="E10" s="795" t="s">
        <v>1063</v>
      </c>
      <c r="F10" s="779">
        <v>4723.369999999999</v>
      </c>
      <c r="G10" s="747">
        <v>0.38873649548951195</v>
      </c>
      <c r="H10" s="733">
        <v>35</v>
      </c>
      <c r="I10" s="770">
        <v>0.37634408602150538</v>
      </c>
      <c r="J10" s="798">
        <v>7427.2</v>
      </c>
      <c r="K10" s="747">
        <v>0.61126350451048794</v>
      </c>
      <c r="L10" s="733">
        <v>58</v>
      </c>
      <c r="M10" s="770">
        <v>0.62365591397849462</v>
      </c>
    </row>
    <row r="11" spans="1:13" ht="14.4" customHeight="1" x14ac:dyDescent="0.3">
      <c r="A11" s="788" t="s">
        <v>1064</v>
      </c>
      <c r="B11" s="779">
        <v>16253.720000000003</v>
      </c>
      <c r="C11" s="729">
        <v>1</v>
      </c>
      <c r="D11" s="792">
        <v>107</v>
      </c>
      <c r="E11" s="795" t="s">
        <v>1064</v>
      </c>
      <c r="F11" s="779">
        <v>6712.7100000000009</v>
      </c>
      <c r="G11" s="747">
        <v>0.41299530199855783</v>
      </c>
      <c r="H11" s="733">
        <v>38</v>
      </c>
      <c r="I11" s="770">
        <v>0.35514018691588783</v>
      </c>
      <c r="J11" s="798">
        <v>9541.010000000002</v>
      </c>
      <c r="K11" s="747">
        <v>0.58700469800144217</v>
      </c>
      <c r="L11" s="733">
        <v>69</v>
      </c>
      <c r="M11" s="770">
        <v>0.64485981308411211</v>
      </c>
    </row>
    <row r="12" spans="1:13" ht="14.4" customHeight="1" x14ac:dyDescent="0.3">
      <c r="A12" s="788" t="s">
        <v>1065</v>
      </c>
      <c r="B12" s="779">
        <v>1080.52</v>
      </c>
      <c r="C12" s="729">
        <v>1</v>
      </c>
      <c r="D12" s="792">
        <v>7</v>
      </c>
      <c r="E12" s="795" t="s">
        <v>1065</v>
      </c>
      <c r="F12" s="779"/>
      <c r="G12" s="747">
        <v>0</v>
      </c>
      <c r="H12" s="733"/>
      <c r="I12" s="770">
        <v>0</v>
      </c>
      <c r="J12" s="798">
        <v>1080.52</v>
      </c>
      <c r="K12" s="747">
        <v>1</v>
      </c>
      <c r="L12" s="733">
        <v>7</v>
      </c>
      <c r="M12" s="770">
        <v>1</v>
      </c>
    </row>
    <row r="13" spans="1:13" ht="14.4" customHeight="1" x14ac:dyDescent="0.3">
      <c r="A13" s="788" t="s">
        <v>1066</v>
      </c>
      <c r="B13" s="779">
        <v>12478.23</v>
      </c>
      <c r="C13" s="729">
        <v>1</v>
      </c>
      <c r="D13" s="792">
        <v>62</v>
      </c>
      <c r="E13" s="795" t="s">
        <v>1066</v>
      </c>
      <c r="F13" s="779">
        <v>4677.32</v>
      </c>
      <c r="G13" s="747">
        <v>0.37483841858981604</v>
      </c>
      <c r="H13" s="733">
        <v>21</v>
      </c>
      <c r="I13" s="770">
        <v>0.33870967741935482</v>
      </c>
      <c r="J13" s="798">
        <v>7800.9100000000008</v>
      </c>
      <c r="K13" s="747">
        <v>0.62516158141018408</v>
      </c>
      <c r="L13" s="733">
        <v>41</v>
      </c>
      <c r="M13" s="770">
        <v>0.66129032258064513</v>
      </c>
    </row>
    <row r="14" spans="1:13" ht="14.4" customHeight="1" x14ac:dyDescent="0.3">
      <c r="A14" s="788" t="s">
        <v>1067</v>
      </c>
      <c r="B14" s="779">
        <v>2896.7099999999996</v>
      </c>
      <c r="C14" s="729">
        <v>1</v>
      </c>
      <c r="D14" s="792">
        <v>19</v>
      </c>
      <c r="E14" s="795" t="s">
        <v>1067</v>
      </c>
      <c r="F14" s="779">
        <v>311.56</v>
      </c>
      <c r="G14" s="747">
        <v>0.10755650375771135</v>
      </c>
      <c r="H14" s="733">
        <v>2</v>
      </c>
      <c r="I14" s="770">
        <v>0.10526315789473684</v>
      </c>
      <c r="J14" s="798">
        <v>2585.1499999999996</v>
      </c>
      <c r="K14" s="747">
        <v>0.89244349624228869</v>
      </c>
      <c r="L14" s="733">
        <v>17</v>
      </c>
      <c r="M14" s="770">
        <v>0.89473684210526316</v>
      </c>
    </row>
    <row r="15" spans="1:13" ht="14.4" customHeight="1" x14ac:dyDescent="0.3">
      <c r="A15" s="788" t="s">
        <v>1068</v>
      </c>
      <c r="B15" s="779">
        <v>6538.1800000000012</v>
      </c>
      <c r="C15" s="729">
        <v>1</v>
      </c>
      <c r="D15" s="792">
        <v>48</v>
      </c>
      <c r="E15" s="795" t="s">
        <v>1068</v>
      </c>
      <c r="F15" s="779">
        <v>2648.61</v>
      </c>
      <c r="G15" s="747">
        <v>0.40509897249693333</v>
      </c>
      <c r="H15" s="733">
        <v>21</v>
      </c>
      <c r="I15" s="770">
        <v>0.4375</v>
      </c>
      <c r="J15" s="798">
        <v>3889.5700000000011</v>
      </c>
      <c r="K15" s="747">
        <v>0.59490102750306662</v>
      </c>
      <c r="L15" s="733">
        <v>27</v>
      </c>
      <c r="M15" s="770">
        <v>0.5625</v>
      </c>
    </row>
    <row r="16" spans="1:13" ht="14.4" customHeight="1" x14ac:dyDescent="0.3">
      <c r="A16" s="788" t="s">
        <v>1069</v>
      </c>
      <c r="B16" s="779">
        <v>0</v>
      </c>
      <c r="C16" s="729"/>
      <c r="D16" s="792">
        <v>1</v>
      </c>
      <c r="E16" s="795" t="s">
        <v>1069</v>
      </c>
      <c r="F16" s="779">
        <v>0</v>
      </c>
      <c r="G16" s="747"/>
      <c r="H16" s="733">
        <v>1</v>
      </c>
      <c r="I16" s="770">
        <v>1</v>
      </c>
      <c r="J16" s="798"/>
      <c r="K16" s="747"/>
      <c r="L16" s="733"/>
      <c r="M16" s="770">
        <v>0</v>
      </c>
    </row>
    <row r="17" spans="1:13" ht="14.4" customHeight="1" x14ac:dyDescent="0.3">
      <c r="A17" s="788" t="s">
        <v>1070</v>
      </c>
      <c r="B17" s="779">
        <v>463.08000000000004</v>
      </c>
      <c r="C17" s="729">
        <v>1</v>
      </c>
      <c r="D17" s="792">
        <v>3</v>
      </c>
      <c r="E17" s="795" t="s">
        <v>1070</v>
      </c>
      <c r="F17" s="779">
        <v>154.36000000000001</v>
      </c>
      <c r="G17" s="747">
        <v>0.33333333333333331</v>
      </c>
      <c r="H17" s="733">
        <v>1</v>
      </c>
      <c r="I17" s="770">
        <v>0.33333333333333331</v>
      </c>
      <c r="J17" s="798">
        <v>308.72000000000003</v>
      </c>
      <c r="K17" s="747">
        <v>0.66666666666666663</v>
      </c>
      <c r="L17" s="733">
        <v>2</v>
      </c>
      <c r="M17" s="770">
        <v>0.66666666666666663</v>
      </c>
    </row>
    <row r="18" spans="1:13" ht="14.4" customHeight="1" x14ac:dyDescent="0.3">
      <c r="A18" s="788" t="s">
        <v>1071</v>
      </c>
      <c r="B18" s="779">
        <v>535.74</v>
      </c>
      <c r="C18" s="729">
        <v>1</v>
      </c>
      <c r="D18" s="792">
        <v>7</v>
      </c>
      <c r="E18" s="795" t="s">
        <v>1071</v>
      </c>
      <c r="F18" s="779">
        <v>357.16</v>
      </c>
      <c r="G18" s="747">
        <v>0.66666666666666674</v>
      </c>
      <c r="H18" s="733">
        <v>3</v>
      </c>
      <c r="I18" s="770">
        <v>0.42857142857142855</v>
      </c>
      <c r="J18" s="798">
        <v>178.58</v>
      </c>
      <c r="K18" s="747">
        <v>0.33333333333333337</v>
      </c>
      <c r="L18" s="733">
        <v>4</v>
      </c>
      <c r="M18" s="770">
        <v>0.5714285714285714</v>
      </c>
    </row>
    <row r="19" spans="1:13" ht="14.4" customHeight="1" x14ac:dyDescent="0.3">
      <c r="A19" s="788" t="s">
        <v>1072</v>
      </c>
      <c r="B19" s="779">
        <v>3428.8800000000015</v>
      </c>
      <c r="C19" s="729">
        <v>1</v>
      </c>
      <c r="D19" s="792">
        <v>24</v>
      </c>
      <c r="E19" s="795" t="s">
        <v>1072</v>
      </c>
      <c r="F19" s="779">
        <v>490.36</v>
      </c>
      <c r="G19" s="747">
        <v>0.14300879587503787</v>
      </c>
      <c r="H19" s="733">
        <v>4</v>
      </c>
      <c r="I19" s="770">
        <v>0.16666666666666666</v>
      </c>
      <c r="J19" s="798">
        <v>2938.5200000000013</v>
      </c>
      <c r="K19" s="747">
        <v>0.8569912041249621</v>
      </c>
      <c r="L19" s="733">
        <v>20</v>
      </c>
      <c r="M19" s="770">
        <v>0.83333333333333337</v>
      </c>
    </row>
    <row r="20" spans="1:13" ht="14.4" customHeight="1" x14ac:dyDescent="0.3">
      <c r="A20" s="788" t="s">
        <v>1073</v>
      </c>
      <c r="B20" s="779">
        <v>2400.8500000000008</v>
      </c>
      <c r="C20" s="729">
        <v>1</v>
      </c>
      <c r="D20" s="792">
        <v>17</v>
      </c>
      <c r="E20" s="795" t="s">
        <v>1073</v>
      </c>
      <c r="F20" s="779">
        <v>178.58</v>
      </c>
      <c r="G20" s="747">
        <v>7.4381989711976987E-2</v>
      </c>
      <c r="H20" s="733">
        <v>2</v>
      </c>
      <c r="I20" s="770">
        <v>0.11764705882352941</v>
      </c>
      <c r="J20" s="798">
        <v>2222.2700000000009</v>
      </c>
      <c r="K20" s="747">
        <v>0.92561801028802304</v>
      </c>
      <c r="L20" s="733">
        <v>15</v>
      </c>
      <c r="M20" s="770">
        <v>0.88235294117647056</v>
      </c>
    </row>
    <row r="21" spans="1:13" ht="14.4" customHeight="1" x14ac:dyDescent="0.3">
      <c r="A21" s="788" t="s">
        <v>1074</v>
      </c>
      <c r="B21" s="779">
        <v>21018.090000000004</v>
      </c>
      <c r="C21" s="729">
        <v>1</v>
      </c>
      <c r="D21" s="792">
        <v>154</v>
      </c>
      <c r="E21" s="795" t="s">
        <v>1074</v>
      </c>
      <c r="F21" s="779">
        <v>7025.0000000000027</v>
      </c>
      <c r="G21" s="747">
        <v>0.33423588917927372</v>
      </c>
      <c r="H21" s="733">
        <v>53</v>
      </c>
      <c r="I21" s="770">
        <v>0.34415584415584416</v>
      </c>
      <c r="J21" s="798">
        <v>13993.09</v>
      </c>
      <c r="K21" s="747">
        <v>0.66576411082072617</v>
      </c>
      <c r="L21" s="733">
        <v>101</v>
      </c>
      <c r="M21" s="770">
        <v>0.6558441558441559</v>
      </c>
    </row>
    <row r="22" spans="1:13" ht="14.4" customHeight="1" x14ac:dyDescent="0.3">
      <c r="A22" s="788" t="s">
        <v>1075</v>
      </c>
      <c r="B22" s="779">
        <v>6748.4400000000005</v>
      </c>
      <c r="C22" s="729">
        <v>1</v>
      </c>
      <c r="D22" s="792">
        <v>40</v>
      </c>
      <c r="E22" s="795" t="s">
        <v>1075</v>
      </c>
      <c r="F22" s="779">
        <v>3918.6800000000003</v>
      </c>
      <c r="G22" s="747">
        <v>0.58067938664343166</v>
      </c>
      <c r="H22" s="733">
        <v>20</v>
      </c>
      <c r="I22" s="770">
        <v>0.5</v>
      </c>
      <c r="J22" s="798">
        <v>2829.76</v>
      </c>
      <c r="K22" s="747">
        <v>0.41932061335656834</v>
      </c>
      <c r="L22" s="733">
        <v>20</v>
      </c>
      <c r="M22" s="770">
        <v>0.5</v>
      </c>
    </row>
    <row r="23" spans="1:13" ht="14.4" customHeight="1" x14ac:dyDescent="0.3">
      <c r="A23" s="788" t="s">
        <v>1076</v>
      </c>
      <c r="B23" s="779">
        <v>2780.4200000000005</v>
      </c>
      <c r="C23" s="729">
        <v>1</v>
      </c>
      <c r="D23" s="792">
        <v>26</v>
      </c>
      <c r="E23" s="795" t="s">
        <v>1076</v>
      </c>
      <c r="F23" s="779">
        <v>178.58</v>
      </c>
      <c r="G23" s="747">
        <v>6.4227706605476859E-2</v>
      </c>
      <c r="H23" s="733">
        <v>1</v>
      </c>
      <c r="I23" s="770">
        <v>3.8461538461538464E-2</v>
      </c>
      <c r="J23" s="798">
        <v>2601.8400000000006</v>
      </c>
      <c r="K23" s="747">
        <v>0.93577229339452317</v>
      </c>
      <c r="L23" s="733">
        <v>25</v>
      </c>
      <c r="M23" s="770">
        <v>0.96153846153846156</v>
      </c>
    </row>
    <row r="24" spans="1:13" ht="14.4" customHeight="1" x14ac:dyDescent="0.3">
      <c r="A24" s="788" t="s">
        <v>1077</v>
      </c>
      <c r="B24" s="779">
        <v>1367.8600000000001</v>
      </c>
      <c r="C24" s="729">
        <v>1</v>
      </c>
      <c r="D24" s="792">
        <v>8</v>
      </c>
      <c r="E24" s="795" t="s">
        <v>1077</v>
      </c>
      <c r="F24" s="779"/>
      <c r="G24" s="747">
        <v>0</v>
      </c>
      <c r="H24" s="733"/>
      <c r="I24" s="770">
        <v>0</v>
      </c>
      <c r="J24" s="798">
        <v>1367.8600000000001</v>
      </c>
      <c r="K24" s="747">
        <v>1</v>
      </c>
      <c r="L24" s="733">
        <v>8</v>
      </c>
      <c r="M24" s="770">
        <v>1</v>
      </c>
    </row>
    <row r="25" spans="1:13" ht="14.4" customHeight="1" x14ac:dyDescent="0.3">
      <c r="A25" s="788" t="s">
        <v>1078</v>
      </c>
      <c r="B25" s="779">
        <v>1842.53</v>
      </c>
      <c r="C25" s="729">
        <v>1</v>
      </c>
      <c r="D25" s="792">
        <v>12</v>
      </c>
      <c r="E25" s="795" t="s">
        <v>1078</v>
      </c>
      <c r="F25" s="779">
        <v>308.72000000000003</v>
      </c>
      <c r="G25" s="747">
        <v>0.16755222438711989</v>
      </c>
      <c r="H25" s="733">
        <v>2</v>
      </c>
      <c r="I25" s="770">
        <v>0.16666666666666666</v>
      </c>
      <c r="J25" s="798">
        <v>1533.81</v>
      </c>
      <c r="K25" s="747">
        <v>0.83244777561288008</v>
      </c>
      <c r="L25" s="733">
        <v>10</v>
      </c>
      <c r="M25" s="770">
        <v>0.83333333333333337</v>
      </c>
    </row>
    <row r="26" spans="1:13" ht="14.4" customHeight="1" x14ac:dyDescent="0.3">
      <c r="A26" s="788" t="s">
        <v>1079</v>
      </c>
      <c r="B26" s="779">
        <v>5236.17</v>
      </c>
      <c r="C26" s="729">
        <v>1</v>
      </c>
      <c r="D26" s="792">
        <v>38</v>
      </c>
      <c r="E26" s="795" t="s">
        <v>1079</v>
      </c>
      <c r="F26" s="779">
        <v>1303.01</v>
      </c>
      <c r="G26" s="747">
        <v>0.24884791746639243</v>
      </c>
      <c r="H26" s="733">
        <v>11</v>
      </c>
      <c r="I26" s="770">
        <v>0.28947368421052633</v>
      </c>
      <c r="J26" s="798">
        <v>3933.1600000000003</v>
      </c>
      <c r="K26" s="747">
        <v>0.75115208253360766</v>
      </c>
      <c r="L26" s="733">
        <v>27</v>
      </c>
      <c r="M26" s="770">
        <v>0.71052631578947367</v>
      </c>
    </row>
    <row r="27" spans="1:13" ht="14.4" customHeight="1" x14ac:dyDescent="0.3">
      <c r="A27" s="788" t="s">
        <v>1080</v>
      </c>
      <c r="B27" s="779">
        <v>10470.780000000002</v>
      </c>
      <c r="C27" s="729">
        <v>1</v>
      </c>
      <c r="D27" s="792">
        <v>56</v>
      </c>
      <c r="E27" s="795" t="s">
        <v>1080</v>
      </c>
      <c r="F27" s="779">
        <v>4613.3100000000013</v>
      </c>
      <c r="G27" s="747">
        <v>0.44058895325849651</v>
      </c>
      <c r="H27" s="733">
        <v>20</v>
      </c>
      <c r="I27" s="770">
        <v>0.35714285714285715</v>
      </c>
      <c r="J27" s="798">
        <v>5857.4700000000012</v>
      </c>
      <c r="K27" s="747">
        <v>0.55941104674150344</v>
      </c>
      <c r="L27" s="733">
        <v>36</v>
      </c>
      <c r="M27" s="770">
        <v>0.6428571428571429</v>
      </c>
    </row>
    <row r="28" spans="1:13" ht="14.4" customHeight="1" x14ac:dyDescent="0.3">
      <c r="A28" s="788" t="s">
        <v>1081</v>
      </c>
      <c r="B28" s="779">
        <v>24587.840000000004</v>
      </c>
      <c r="C28" s="729">
        <v>1</v>
      </c>
      <c r="D28" s="792">
        <v>142</v>
      </c>
      <c r="E28" s="795" t="s">
        <v>1081</v>
      </c>
      <c r="F28" s="779">
        <v>7826.7199999999993</v>
      </c>
      <c r="G28" s="747">
        <v>0.31831669638325277</v>
      </c>
      <c r="H28" s="733">
        <v>49</v>
      </c>
      <c r="I28" s="770">
        <v>0.34507042253521125</v>
      </c>
      <c r="J28" s="798">
        <v>16761.120000000003</v>
      </c>
      <c r="K28" s="747">
        <v>0.68168330361674712</v>
      </c>
      <c r="L28" s="733">
        <v>93</v>
      </c>
      <c r="M28" s="770">
        <v>0.65492957746478875</v>
      </c>
    </row>
    <row r="29" spans="1:13" ht="14.4" customHeight="1" x14ac:dyDescent="0.3">
      <c r="A29" s="788" t="s">
        <v>1082</v>
      </c>
      <c r="B29" s="779">
        <v>1346.48</v>
      </c>
      <c r="C29" s="729">
        <v>1</v>
      </c>
      <c r="D29" s="792">
        <v>12</v>
      </c>
      <c r="E29" s="795" t="s">
        <v>1082</v>
      </c>
      <c r="F29" s="779">
        <v>287.34000000000003</v>
      </c>
      <c r="G29" s="747">
        <v>0.21340086744697287</v>
      </c>
      <c r="H29" s="733">
        <v>4</v>
      </c>
      <c r="I29" s="770">
        <v>0.33333333333333331</v>
      </c>
      <c r="J29" s="798">
        <v>1059.1400000000001</v>
      </c>
      <c r="K29" s="747">
        <v>0.78659913255302727</v>
      </c>
      <c r="L29" s="733">
        <v>8</v>
      </c>
      <c r="M29" s="770">
        <v>0.66666666666666663</v>
      </c>
    </row>
    <row r="30" spans="1:13" ht="14.4" customHeight="1" x14ac:dyDescent="0.3">
      <c r="A30" s="788" t="s">
        <v>1083</v>
      </c>
      <c r="B30" s="779">
        <v>5946.1</v>
      </c>
      <c r="C30" s="729">
        <v>1</v>
      </c>
      <c r="D30" s="792">
        <v>44</v>
      </c>
      <c r="E30" s="795" t="s">
        <v>1083</v>
      </c>
      <c r="F30" s="779">
        <v>3676.33</v>
      </c>
      <c r="G30" s="747">
        <v>0.61827584467129715</v>
      </c>
      <c r="H30" s="733">
        <v>24</v>
      </c>
      <c r="I30" s="770">
        <v>0.54545454545454541</v>
      </c>
      <c r="J30" s="798">
        <v>2269.77</v>
      </c>
      <c r="K30" s="747">
        <v>0.3817241553287028</v>
      </c>
      <c r="L30" s="733">
        <v>20</v>
      </c>
      <c r="M30" s="770">
        <v>0.45454545454545453</v>
      </c>
    </row>
    <row r="31" spans="1:13" ht="14.4" customHeight="1" x14ac:dyDescent="0.3">
      <c r="A31" s="788" t="s">
        <v>1084</v>
      </c>
      <c r="B31" s="779">
        <v>3860.4500000000003</v>
      </c>
      <c r="C31" s="729">
        <v>1</v>
      </c>
      <c r="D31" s="792">
        <v>30</v>
      </c>
      <c r="E31" s="795" t="s">
        <v>1084</v>
      </c>
      <c r="F31" s="779">
        <v>1681.2200000000003</v>
      </c>
      <c r="G31" s="747">
        <v>0.43549845225297573</v>
      </c>
      <c r="H31" s="733">
        <v>11</v>
      </c>
      <c r="I31" s="770">
        <v>0.36666666666666664</v>
      </c>
      <c r="J31" s="798">
        <v>2179.23</v>
      </c>
      <c r="K31" s="747">
        <v>0.56450154774702432</v>
      </c>
      <c r="L31" s="733">
        <v>19</v>
      </c>
      <c r="M31" s="770">
        <v>0.6333333333333333</v>
      </c>
    </row>
    <row r="32" spans="1:13" ht="14.4" customHeight="1" x14ac:dyDescent="0.3">
      <c r="A32" s="788" t="s">
        <v>1085</v>
      </c>
      <c r="B32" s="779">
        <v>737.46</v>
      </c>
      <c r="C32" s="729">
        <v>1</v>
      </c>
      <c r="D32" s="792">
        <v>4</v>
      </c>
      <c r="E32" s="795" t="s">
        <v>1085</v>
      </c>
      <c r="F32" s="779">
        <v>287.34000000000003</v>
      </c>
      <c r="G32" s="747">
        <v>0.3896346920510943</v>
      </c>
      <c r="H32" s="733">
        <v>2</v>
      </c>
      <c r="I32" s="770">
        <v>0.5</v>
      </c>
      <c r="J32" s="798">
        <v>450.12</v>
      </c>
      <c r="K32" s="747">
        <v>0.61036530794890564</v>
      </c>
      <c r="L32" s="733">
        <v>2</v>
      </c>
      <c r="M32" s="770">
        <v>0.5</v>
      </c>
    </row>
    <row r="33" spans="1:13" ht="14.4" customHeight="1" x14ac:dyDescent="0.3">
      <c r="A33" s="788" t="s">
        <v>1086</v>
      </c>
      <c r="B33" s="779">
        <v>2493.16</v>
      </c>
      <c r="C33" s="729">
        <v>1</v>
      </c>
      <c r="D33" s="792">
        <v>14</v>
      </c>
      <c r="E33" s="795" t="s">
        <v>1086</v>
      </c>
      <c r="F33" s="779">
        <v>512.40000000000009</v>
      </c>
      <c r="G33" s="747">
        <v>0.20552230903752672</v>
      </c>
      <c r="H33" s="733">
        <v>3</v>
      </c>
      <c r="I33" s="770">
        <v>0.21428571428571427</v>
      </c>
      <c r="J33" s="798">
        <v>1980.76</v>
      </c>
      <c r="K33" s="747">
        <v>0.79447769096247334</v>
      </c>
      <c r="L33" s="733">
        <v>11</v>
      </c>
      <c r="M33" s="770">
        <v>0.7857142857142857</v>
      </c>
    </row>
    <row r="34" spans="1:13" ht="14.4" customHeight="1" x14ac:dyDescent="0.3">
      <c r="A34" s="788" t="s">
        <v>1087</v>
      </c>
      <c r="B34" s="779">
        <v>183.6</v>
      </c>
      <c r="C34" s="729">
        <v>1</v>
      </c>
      <c r="D34" s="792">
        <v>10</v>
      </c>
      <c r="E34" s="795" t="s">
        <v>1087</v>
      </c>
      <c r="F34" s="779">
        <v>64.56</v>
      </c>
      <c r="G34" s="747">
        <v>0.3516339869281046</v>
      </c>
      <c r="H34" s="733">
        <v>3</v>
      </c>
      <c r="I34" s="770">
        <v>0.3</v>
      </c>
      <c r="J34" s="798">
        <v>119.03999999999999</v>
      </c>
      <c r="K34" s="747">
        <v>0.64836601307189545</v>
      </c>
      <c r="L34" s="733">
        <v>7</v>
      </c>
      <c r="M34" s="770">
        <v>0.7</v>
      </c>
    </row>
    <row r="35" spans="1:13" ht="14.4" customHeight="1" x14ac:dyDescent="0.3">
      <c r="A35" s="788" t="s">
        <v>1088</v>
      </c>
      <c r="B35" s="779">
        <v>3778.4799999999996</v>
      </c>
      <c r="C35" s="729">
        <v>1</v>
      </c>
      <c r="D35" s="792">
        <v>21</v>
      </c>
      <c r="E35" s="795" t="s">
        <v>1088</v>
      </c>
      <c r="F35" s="779">
        <v>225.06</v>
      </c>
      <c r="G35" s="747">
        <v>5.956363405390528E-2</v>
      </c>
      <c r="H35" s="733">
        <v>1</v>
      </c>
      <c r="I35" s="770">
        <v>4.7619047619047616E-2</v>
      </c>
      <c r="J35" s="798">
        <v>3553.4199999999996</v>
      </c>
      <c r="K35" s="747">
        <v>0.9404363659460947</v>
      </c>
      <c r="L35" s="733">
        <v>20</v>
      </c>
      <c r="M35" s="770">
        <v>0.95238095238095233</v>
      </c>
    </row>
    <row r="36" spans="1:13" ht="14.4" customHeight="1" x14ac:dyDescent="0.3">
      <c r="A36" s="788" t="s">
        <v>1089</v>
      </c>
      <c r="B36" s="779">
        <v>2472.9300000000003</v>
      </c>
      <c r="C36" s="729">
        <v>1</v>
      </c>
      <c r="D36" s="792">
        <v>17</v>
      </c>
      <c r="E36" s="795" t="s">
        <v>1089</v>
      </c>
      <c r="F36" s="779">
        <v>1556.5900000000001</v>
      </c>
      <c r="G36" s="747">
        <v>0.62945170304052278</v>
      </c>
      <c r="H36" s="733">
        <v>11</v>
      </c>
      <c r="I36" s="770">
        <v>0.6470588235294118</v>
      </c>
      <c r="J36" s="798">
        <v>916.34</v>
      </c>
      <c r="K36" s="747">
        <v>0.37054829695947716</v>
      </c>
      <c r="L36" s="733">
        <v>6</v>
      </c>
      <c r="M36" s="770">
        <v>0.35294117647058826</v>
      </c>
    </row>
    <row r="37" spans="1:13" ht="14.4" customHeight="1" x14ac:dyDescent="0.3">
      <c r="A37" s="788" t="s">
        <v>1090</v>
      </c>
      <c r="B37" s="779">
        <v>154.36000000000001</v>
      </c>
      <c r="C37" s="729">
        <v>1</v>
      </c>
      <c r="D37" s="792">
        <v>2</v>
      </c>
      <c r="E37" s="795" t="s">
        <v>1090</v>
      </c>
      <c r="F37" s="779"/>
      <c r="G37" s="747">
        <v>0</v>
      </c>
      <c r="H37" s="733"/>
      <c r="I37" s="770">
        <v>0</v>
      </c>
      <c r="J37" s="798">
        <v>154.36000000000001</v>
      </c>
      <c r="K37" s="747">
        <v>1</v>
      </c>
      <c r="L37" s="733">
        <v>2</v>
      </c>
      <c r="M37" s="770">
        <v>1</v>
      </c>
    </row>
    <row r="38" spans="1:13" ht="14.4" customHeight="1" x14ac:dyDescent="0.3">
      <c r="A38" s="788" t="s">
        <v>1091</v>
      </c>
      <c r="B38" s="779">
        <v>463.08000000000004</v>
      </c>
      <c r="C38" s="729">
        <v>1</v>
      </c>
      <c r="D38" s="792">
        <v>3</v>
      </c>
      <c r="E38" s="795" t="s">
        <v>1091</v>
      </c>
      <c r="F38" s="779"/>
      <c r="G38" s="747">
        <v>0</v>
      </c>
      <c r="H38" s="733"/>
      <c r="I38" s="770">
        <v>0</v>
      </c>
      <c r="J38" s="798">
        <v>463.08000000000004</v>
      </c>
      <c r="K38" s="747">
        <v>1</v>
      </c>
      <c r="L38" s="733">
        <v>3</v>
      </c>
      <c r="M38" s="770">
        <v>1</v>
      </c>
    </row>
    <row r="39" spans="1:13" ht="14.4" customHeight="1" thickBot="1" x14ac:dyDescent="0.35">
      <c r="A39" s="789" t="s">
        <v>1092</v>
      </c>
      <c r="B39" s="780">
        <v>5835.3300000000008</v>
      </c>
      <c r="C39" s="736">
        <v>1</v>
      </c>
      <c r="D39" s="793">
        <v>9</v>
      </c>
      <c r="E39" s="796" t="s">
        <v>1092</v>
      </c>
      <c r="F39" s="780">
        <v>5415.0100000000011</v>
      </c>
      <c r="G39" s="748">
        <v>0.92796979776636457</v>
      </c>
      <c r="H39" s="740">
        <v>6</v>
      </c>
      <c r="I39" s="771">
        <v>0.66666666666666663</v>
      </c>
      <c r="J39" s="799">
        <v>420.32</v>
      </c>
      <c r="K39" s="748">
        <v>7.2030202233635446E-2</v>
      </c>
      <c r="L39" s="740">
        <v>3</v>
      </c>
      <c r="M39" s="771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0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8" t="s">
        <v>1526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</row>
    <row r="2" spans="1:21" ht="14.4" customHeight="1" thickBot="1" x14ac:dyDescent="0.35">
      <c r="A2" s="374" t="s">
        <v>320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90"/>
      <c r="B3" s="591"/>
      <c r="C3" s="591"/>
      <c r="D3" s="591"/>
      <c r="E3" s="591"/>
      <c r="F3" s="591"/>
      <c r="G3" s="591"/>
      <c r="H3" s="591"/>
      <c r="I3" s="591"/>
      <c r="J3" s="591"/>
      <c r="K3" s="592" t="s">
        <v>159</v>
      </c>
      <c r="L3" s="593"/>
      <c r="M3" s="70">
        <f>SUBTOTAL(9,M7:M1048576)</f>
        <v>222583.89000000019</v>
      </c>
      <c r="N3" s="70">
        <f>SUBTOTAL(9,N7:N1048576)</f>
        <v>1700</v>
      </c>
      <c r="O3" s="70">
        <f>SUBTOTAL(9,O7:O1048576)</f>
        <v>1375</v>
      </c>
      <c r="P3" s="70">
        <f>SUBTOTAL(9,P7:P1048576)</f>
        <v>83456.390000000043</v>
      </c>
      <c r="Q3" s="71">
        <f>IF(M3=0,0,P3/M3)</f>
        <v>0.37494353252609597</v>
      </c>
      <c r="R3" s="70">
        <f>SUBTOTAL(9,R7:R1048576)</f>
        <v>626</v>
      </c>
      <c r="S3" s="71">
        <f>IF(N3=0,0,R3/N3)</f>
        <v>0.36823529411764705</v>
      </c>
      <c r="T3" s="70">
        <f>SUBTOTAL(9,T7:T1048576)</f>
        <v>472</v>
      </c>
      <c r="U3" s="72">
        <f>IF(O3=0,0,T3/O3)</f>
        <v>0.34327272727272728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4" t="s">
        <v>15</v>
      </c>
      <c r="N4" s="595"/>
      <c r="O4" s="595"/>
      <c r="P4" s="596" t="s">
        <v>21</v>
      </c>
      <c r="Q4" s="595"/>
      <c r="R4" s="595"/>
      <c r="S4" s="595"/>
      <c r="T4" s="595"/>
      <c r="U4" s="59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7" t="s">
        <v>22</v>
      </c>
      <c r="Q5" s="588"/>
      <c r="R5" s="587" t="s">
        <v>13</v>
      </c>
      <c r="S5" s="588"/>
      <c r="T5" s="587" t="s">
        <v>20</v>
      </c>
      <c r="U5" s="589"/>
    </row>
    <row r="6" spans="1:21" s="330" customFormat="1" ht="14.4" customHeight="1" thickBot="1" x14ac:dyDescent="0.35">
      <c r="A6" s="800" t="s">
        <v>23</v>
      </c>
      <c r="B6" s="801" t="s">
        <v>5</v>
      </c>
      <c r="C6" s="800" t="s">
        <v>24</v>
      </c>
      <c r="D6" s="801" t="s">
        <v>6</v>
      </c>
      <c r="E6" s="801" t="s">
        <v>193</v>
      </c>
      <c r="F6" s="801" t="s">
        <v>25</v>
      </c>
      <c r="G6" s="801" t="s">
        <v>26</v>
      </c>
      <c r="H6" s="801" t="s">
        <v>8</v>
      </c>
      <c r="I6" s="801" t="s">
        <v>10</v>
      </c>
      <c r="J6" s="801" t="s">
        <v>11</v>
      </c>
      <c r="K6" s="801" t="s">
        <v>12</v>
      </c>
      <c r="L6" s="801" t="s">
        <v>27</v>
      </c>
      <c r="M6" s="802" t="s">
        <v>14</v>
      </c>
      <c r="N6" s="803" t="s">
        <v>28</v>
      </c>
      <c r="O6" s="803" t="s">
        <v>28</v>
      </c>
      <c r="P6" s="803" t="s">
        <v>14</v>
      </c>
      <c r="Q6" s="803" t="s">
        <v>2</v>
      </c>
      <c r="R6" s="803" t="s">
        <v>28</v>
      </c>
      <c r="S6" s="803" t="s">
        <v>2</v>
      </c>
      <c r="T6" s="803" t="s">
        <v>28</v>
      </c>
      <c r="U6" s="804" t="s">
        <v>2</v>
      </c>
    </row>
    <row r="7" spans="1:21" ht="14.4" customHeight="1" x14ac:dyDescent="0.3">
      <c r="A7" s="805">
        <v>25</v>
      </c>
      <c r="B7" s="806" t="s">
        <v>1043</v>
      </c>
      <c r="C7" s="806" t="s">
        <v>1046</v>
      </c>
      <c r="D7" s="807" t="s">
        <v>1522</v>
      </c>
      <c r="E7" s="808" t="s">
        <v>1066</v>
      </c>
      <c r="F7" s="806" t="s">
        <v>1044</v>
      </c>
      <c r="G7" s="806" t="s">
        <v>1093</v>
      </c>
      <c r="H7" s="806" t="s">
        <v>580</v>
      </c>
      <c r="I7" s="806" t="s">
        <v>959</v>
      </c>
      <c r="J7" s="806" t="s">
        <v>872</v>
      </c>
      <c r="K7" s="806" t="s">
        <v>960</v>
      </c>
      <c r="L7" s="809">
        <v>154.36000000000001</v>
      </c>
      <c r="M7" s="809">
        <v>1543.6000000000001</v>
      </c>
      <c r="N7" s="806">
        <v>10</v>
      </c>
      <c r="O7" s="810">
        <v>10</v>
      </c>
      <c r="P7" s="809">
        <v>308.72000000000003</v>
      </c>
      <c r="Q7" s="811">
        <v>0.2</v>
      </c>
      <c r="R7" s="806">
        <v>2</v>
      </c>
      <c r="S7" s="811">
        <v>0.2</v>
      </c>
      <c r="T7" s="810">
        <v>2</v>
      </c>
      <c r="U7" s="231">
        <v>0.2</v>
      </c>
    </row>
    <row r="8" spans="1:21" ht="14.4" customHeight="1" x14ac:dyDescent="0.3">
      <c r="A8" s="728">
        <v>25</v>
      </c>
      <c r="B8" s="729" t="s">
        <v>1043</v>
      </c>
      <c r="C8" s="729" t="s">
        <v>1046</v>
      </c>
      <c r="D8" s="812" t="s">
        <v>1522</v>
      </c>
      <c r="E8" s="813" t="s">
        <v>1066</v>
      </c>
      <c r="F8" s="729" t="s">
        <v>1044</v>
      </c>
      <c r="G8" s="729" t="s">
        <v>1094</v>
      </c>
      <c r="H8" s="729" t="s">
        <v>543</v>
      </c>
      <c r="I8" s="729" t="s">
        <v>1095</v>
      </c>
      <c r="J8" s="729" t="s">
        <v>1096</v>
      </c>
      <c r="K8" s="729" t="s">
        <v>1097</v>
      </c>
      <c r="L8" s="730">
        <v>132.97999999999999</v>
      </c>
      <c r="M8" s="730">
        <v>398.93999999999994</v>
      </c>
      <c r="N8" s="729">
        <v>3</v>
      </c>
      <c r="O8" s="814">
        <v>2</v>
      </c>
      <c r="P8" s="730"/>
      <c r="Q8" s="747">
        <v>0</v>
      </c>
      <c r="R8" s="729"/>
      <c r="S8" s="747">
        <v>0</v>
      </c>
      <c r="T8" s="814"/>
      <c r="U8" s="770">
        <v>0</v>
      </c>
    </row>
    <row r="9" spans="1:21" ht="14.4" customHeight="1" x14ac:dyDescent="0.3">
      <c r="A9" s="728">
        <v>25</v>
      </c>
      <c r="B9" s="729" t="s">
        <v>1043</v>
      </c>
      <c r="C9" s="729" t="s">
        <v>1046</v>
      </c>
      <c r="D9" s="812" t="s">
        <v>1522</v>
      </c>
      <c r="E9" s="813" t="s">
        <v>1074</v>
      </c>
      <c r="F9" s="729" t="s">
        <v>1044</v>
      </c>
      <c r="G9" s="729" t="s">
        <v>1098</v>
      </c>
      <c r="H9" s="729" t="s">
        <v>543</v>
      </c>
      <c r="I9" s="729" t="s">
        <v>1099</v>
      </c>
      <c r="J9" s="729" t="s">
        <v>835</v>
      </c>
      <c r="K9" s="729" t="s">
        <v>1100</v>
      </c>
      <c r="L9" s="730">
        <v>42.54</v>
      </c>
      <c r="M9" s="730">
        <v>42.54</v>
      </c>
      <c r="N9" s="729">
        <v>1</v>
      </c>
      <c r="O9" s="814">
        <v>1</v>
      </c>
      <c r="P9" s="730"/>
      <c r="Q9" s="747">
        <v>0</v>
      </c>
      <c r="R9" s="729"/>
      <c r="S9" s="747">
        <v>0</v>
      </c>
      <c r="T9" s="814"/>
      <c r="U9" s="770">
        <v>0</v>
      </c>
    </row>
    <row r="10" spans="1:21" ht="14.4" customHeight="1" x14ac:dyDescent="0.3">
      <c r="A10" s="728">
        <v>25</v>
      </c>
      <c r="B10" s="729" t="s">
        <v>1043</v>
      </c>
      <c r="C10" s="729" t="s">
        <v>1046</v>
      </c>
      <c r="D10" s="812" t="s">
        <v>1522</v>
      </c>
      <c r="E10" s="813" t="s">
        <v>1075</v>
      </c>
      <c r="F10" s="729" t="s">
        <v>1044</v>
      </c>
      <c r="G10" s="729" t="s">
        <v>1093</v>
      </c>
      <c r="H10" s="729" t="s">
        <v>580</v>
      </c>
      <c r="I10" s="729" t="s">
        <v>959</v>
      </c>
      <c r="J10" s="729" t="s">
        <v>872</v>
      </c>
      <c r="K10" s="729" t="s">
        <v>960</v>
      </c>
      <c r="L10" s="730">
        <v>154.36000000000001</v>
      </c>
      <c r="M10" s="730">
        <v>1080.52</v>
      </c>
      <c r="N10" s="729">
        <v>7</v>
      </c>
      <c r="O10" s="814">
        <v>6</v>
      </c>
      <c r="P10" s="730">
        <v>1080.52</v>
      </c>
      <c r="Q10" s="747">
        <v>1</v>
      </c>
      <c r="R10" s="729">
        <v>7</v>
      </c>
      <c r="S10" s="747">
        <v>1</v>
      </c>
      <c r="T10" s="814">
        <v>6</v>
      </c>
      <c r="U10" s="770">
        <v>1</v>
      </c>
    </row>
    <row r="11" spans="1:21" ht="14.4" customHeight="1" x14ac:dyDescent="0.3">
      <c r="A11" s="728">
        <v>25</v>
      </c>
      <c r="B11" s="729" t="s">
        <v>1043</v>
      </c>
      <c r="C11" s="729" t="s">
        <v>1046</v>
      </c>
      <c r="D11" s="812" t="s">
        <v>1522</v>
      </c>
      <c r="E11" s="813" t="s">
        <v>1075</v>
      </c>
      <c r="F11" s="729" t="s">
        <v>1044</v>
      </c>
      <c r="G11" s="729" t="s">
        <v>1094</v>
      </c>
      <c r="H11" s="729" t="s">
        <v>543</v>
      </c>
      <c r="I11" s="729" t="s">
        <v>1095</v>
      </c>
      <c r="J11" s="729" t="s">
        <v>1096</v>
      </c>
      <c r="K11" s="729" t="s">
        <v>1097</v>
      </c>
      <c r="L11" s="730">
        <v>132.97999999999999</v>
      </c>
      <c r="M11" s="730">
        <v>132.97999999999999</v>
      </c>
      <c r="N11" s="729">
        <v>1</v>
      </c>
      <c r="O11" s="814">
        <v>1</v>
      </c>
      <c r="P11" s="730">
        <v>132.97999999999999</v>
      </c>
      <c r="Q11" s="747">
        <v>1</v>
      </c>
      <c r="R11" s="729">
        <v>1</v>
      </c>
      <c r="S11" s="747">
        <v>1</v>
      </c>
      <c r="T11" s="814">
        <v>1</v>
      </c>
      <c r="U11" s="770">
        <v>1</v>
      </c>
    </row>
    <row r="12" spans="1:21" ht="14.4" customHeight="1" x14ac:dyDescent="0.3">
      <c r="A12" s="728">
        <v>25</v>
      </c>
      <c r="B12" s="729" t="s">
        <v>1043</v>
      </c>
      <c r="C12" s="729" t="s">
        <v>1046</v>
      </c>
      <c r="D12" s="812" t="s">
        <v>1522</v>
      </c>
      <c r="E12" s="813" t="s">
        <v>1079</v>
      </c>
      <c r="F12" s="729" t="s">
        <v>1044</v>
      </c>
      <c r="G12" s="729" t="s">
        <v>1093</v>
      </c>
      <c r="H12" s="729" t="s">
        <v>580</v>
      </c>
      <c r="I12" s="729" t="s">
        <v>959</v>
      </c>
      <c r="J12" s="729" t="s">
        <v>872</v>
      </c>
      <c r="K12" s="729" t="s">
        <v>960</v>
      </c>
      <c r="L12" s="730">
        <v>154.36000000000001</v>
      </c>
      <c r="M12" s="730">
        <v>463.08000000000004</v>
      </c>
      <c r="N12" s="729">
        <v>3</v>
      </c>
      <c r="O12" s="814">
        <v>2.5</v>
      </c>
      <c r="P12" s="730">
        <v>154.36000000000001</v>
      </c>
      <c r="Q12" s="747">
        <v>0.33333333333333331</v>
      </c>
      <c r="R12" s="729">
        <v>1</v>
      </c>
      <c r="S12" s="747">
        <v>0.33333333333333331</v>
      </c>
      <c r="T12" s="814">
        <v>1</v>
      </c>
      <c r="U12" s="770">
        <v>0.4</v>
      </c>
    </row>
    <row r="13" spans="1:21" ht="14.4" customHeight="1" x14ac:dyDescent="0.3">
      <c r="A13" s="728">
        <v>25</v>
      </c>
      <c r="B13" s="729" t="s">
        <v>1043</v>
      </c>
      <c r="C13" s="729" t="s">
        <v>1046</v>
      </c>
      <c r="D13" s="812" t="s">
        <v>1522</v>
      </c>
      <c r="E13" s="813" t="s">
        <v>1079</v>
      </c>
      <c r="F13" s="729" t="s">
        <v>1044</v>
      </c>
      <c r="G13" s="729" t="s">
        <v>1101</v>
      </c>
      <c r="H13" s="729" t="s">
        <v>543</v>
      </c>
      <c r="I13" s="729" t="s">
        <v>1102</v>
      </c>
      <c r="J13" s="729" t="s">
        <v>815</v>
      </c>
      <c r="K13" s="729" t="s">
        <v>1103</v>
      </c>
      <c r="L13" s="730">
        <v>78.33</v>
      </c>
      <c r="M13" s="730">
        <v>156.66</v>
      </c>
      <c r="N13" s="729">
        <v>2</v>
      </c>
      <c r="O13" s="814">
        <v>1</v>
      </c>
      <c r="P13" s="730"/>
      <c r="Q13" s="747">
        <v>0</v>
      </c>
      <c r="R13" s="729"/>
      <c r="S13" s="747">
        <v>0</v>
      </c>
      <c r="T13" s="814"/>
      <c r="U13" s="770">
        <v>0</v>
      </c>
    </row>
    <row r="14" spans="1:21" ht="14.4" customHeight="1" x14ac:dyDescent="0.3">
      <c r="A14" s="728">
        <v>25</v>
      </c>
      <c r="B14" s="729" t="s">
        <v>1043</v>
      </c>
      <c r="C14" s="729" t="s">
        <v>1046</v>
      </c>
      <c r="D14" s="812" t="s">
        <v>1522</v>
      </c>
      <c r="E14" s="813" t="s">
        <v>1079</v>
      </c>
      <c r="F14" s="729" t="s">
        <v>1044</v>
      </c>
      <c r="G14" s="729" t="s">
        <v>1104</v>
      </c>
      <c r="H14" s="729" t="s">
        <v>543</v>
      </c>
      <c r="I14" s="729" t="s">
        <v>1105</v>
      </c>
      <c r="J14" s="729" t="s">
        <v>826</v>
      </c>
      <c r="K14" s="729" t="s">
        <v>1106</v>
      </c>
      <c r="L14" s="730">
        <v>48.09</v>
      </c>
      <c r="M14" s="730">
        <v>48.09</v>
      </c>
      <c r="N14" s="729">
        <v>1</v>
      </c>
      <c r="O14" s="814">
        <v>0.5</v>
      </c>
      <c r="P14" s="730"/>
      <c r="Q14" s="747">
        <v>0</v>
      </c>
      <c r="R14" s="729"/>
      <c r="S14" s="747">
        <v>0</v>
      </c>
      <c r="T14" s="814"/>
      <c r="U14" s="770">
        <v>0</v>
      </c>
    </row>
    <row r="15" spans="1:21" ht="14.4" customHeight="1" x14ac:dyDescent="0.3">
      <c r="A15" s="728">
        <v>25</v>
      </c>
      <c r="B15" s="729" t="s">
        <v>1043</v>
      </c>
      <c r="C15" s="729" t="s">
        <v>1046</v>
      </c>
      <c r="D15" s="812" t="s">
        <v>1522</v>
      </c>
      <c r="E15" s="813" t="s">
        <v>1080</v>
      </c>
      <c r="F15" s="729" t="s">
        <v>1044</v>
      </c>
      <c r="G15" s="729" t="s">
        <v>1093</v>
      </c>
      <c r="H15" s="729" t="s">
        <v>580</v>
      </c>
      <c r="I15" s="729" t="s">
        <v>959</v>
      </c>
      <c r="J15" s="729" t="s">
        <v>872</v>
      </c>
      <c r="K15" s="729" t="s">
        <v>960</v>
      </c>
      <c r="L15" s="730">
        <v>154.36000000000001</v>
      </c>
      <c r="M15" s="730">
        <v>3704.6400000000012</v>
      </c>
      <c r="N15" s="729">
        <v>24</v>
      </c>
      <c r="O15" s="814">
        <v>22</v>
      </c>
      <c r="P15" s="730">
        <v>1080.52</v>
      </c>
      <c r="Q15" s="747">
        <v>0.29166666666666657</v>
      </c>
      <c r="R15" s="729">
        <v>7</v>
      </c>
      <c r="S15" s="747">
        <v>0.29166666666666669</v>
      </c>
      <c r="T15" s="814">
        <v>5</v>
      </c>
      <c r="U15" s="770">
        <v>0.22727272727272727</v>
      </c>
    </row>
    <row r="16" spans="1:21" ht="14.4" customHeight="1" x14ac:dyDescent="0.3">
      <c r="A16" s="728">
        <v>25</v>
      </c>
      <c r="B16" s="729" t="s">
        <v>1043</v>
      </c>
      <c r="C16" s="729" t="s">
        <v>1046</v>
      </c>
      <c r="D16" s="812" t="s">
        <v>1522</v>
      </c>
      <c r="E16" s="813" t="s">
        <v>1080</v>
      </c>
      <c r="F16" s="729" t="s">
        <v>1044</v>
      </c>
      <c r="G16" s="729" t="s">
        <v>1101</v>
      </c>
      <c r="H16" s="729" t="s">
        <v>543</v>
      </c>
      <c r="I16" s="729" t="s">
        <v>1107</v>
      </c>
      <c r="J16" s="729" t="s">
        <v>815</v>
      </c>
      <c r="K16" s="729" t="s">
        <v>1108</v>
      </c>
      <c r="L16" s="730">
        <v>391.67</v>
      </c>
      <c r="M16" s="730">
        <v>391.67</v>
      </c>
      <c r="N16" s="729">
        <v>1</v>
      </c>
      <c r="O16" s="814">
        <v>0.5</v>
      </c>
      <c r="P16" s="730">
        <v>391.67</v>
      </c>
      <c r="Q16" s="747">
        <v>1</v>
      </c>
      <c r="R16" s="729">
        <v>1</v>
      </c>
      <c r="S16" s="747">
        <v>1</v>
      </c>
      <c r="T16" s="814">
        <v>0.5</v>
      </c>
      <c r="U16" s="770">
        <v>1</v>
      </c>
    </row>
    <row r="17" spans="1:21" ht="14.4" customHeight="1" x14ac:dyDescent="0.3">
      <c r="A17" s="728">
        <v>25</v>
      </c>
      <c r="B17" s="729" t="s">
        <v>1043</v>
      </c>
      <c r="C17" s="729" t="s">
        <v>1046</v>
      </c>
      <c r="D17" s="812" t="s">
        <v>1522</v>
      </c>
      <c r="E17" s="813" t="s">
        <v>1080</v>
      </c>
      <c r="F17" s="729" t="s">
        <v>1044</v>
      </c>
      <c r="G17" s="729" t="s">
        <v>1104</v>
      </c>
      <c r="H17" s="729" t="s">
        <v>543</v>
      </c>
      <c r="I17" s="729" t="s">
        <v>1105</v>
      </c>
      <c r="J17" s="729" t="s">
        <v>826</v>
      </c>
      <c r="K17" s="729" t="s">
        <v>1106</v>
      </c>
      <c r="L17" s="730">
        <v>48.09</v>
      </c>
      <c r="M17" s="730">
        <v>48.09</v>
      </c>
      <c r="N17" s="729">
        <v>1</v>
      </c>
      <c r="O17" s="814">
        <v>1</v>
      </c>
      <c r="P17" s="730"/>
      <c r="Q17" s="747">
        <v>0</v>
      </c>
      <c r="R17" s="729"/>
      <c r="S17" s="747">
        <v>0</v>
      </c>
      <c r="T17" s="814"/>
      <c r="U17" s="770">
        <v>0</v>
      </c>
    </row>
    <row r="18" spans="1:21" ht="14.4" customHeight="1" x14ac:dyDescent="0.3">
      <c r="A18" s="728">
        <v>25</v>
      </c>
      <c r="B18" s="729" t="s">
        <v>1043</v>
      </c>
      <c r="C18" s="729" t="s">
        <v>1046</v>
      </c>
      <c r="D18" s="812" t="s">
        <v>1522</v>
      </c>
      <c r="E18" s="813" t="s">
        <v>1080</v>
      </c>
      <c r="F18" s="729" t="s">
        <v>1044</v>
      </c>
      <c r="G18" s="729" t="s">
        <v>1094</v>
      </c>
      <c r="H18" s="729" t="s">
        <v>543</v>
      </c>
      <c r="I18" s="729" t="s">
        <v>1095</v>
      </c>
      <c r="J18" s="729" t="s">
        <v>1096</v>
      </c>
      <c r="K18" s="729" t="s">
        <v>1097</v>
      </c>
      <c r="L18" s="730">
        <v>132.97999999999999</v>
      </c>
      <c r="M18" s="730">
        <v>1063.8399999999999</v>
      </c>
      <c r="N18" s="729">
        <v>8</v>
      </c>
      <c r="O18" s="814">
        <v>6</v>
      </c>
      <c r="P18" s="730">
        <v>265.95999999999998</v>
      </c>
      <c r="Q18" s="747">
        <v>0.25</v>
      </c>
      <c r="R18" s="729">
        <v>2</v>
      </c>
      <c r="S18" s="747">
        <v>0.25</v>
      </c>
      <c r="T18" s="814">
        <v>2</v>
      </c>
      <c r="U18" s="770">
        <v>0.33333333333333331</v>
      </c>
    </row>
    <row r="19" spans="1:21" ht="14.4" customHeight="1" x14ac:dyDescent="0.3">
      <c r="A19" s="728">
        <v>25</v>
      </c>
      <c r="B19" s="729" t="s">
        <v>1043</v>
      </c>
      <c r="C19" s="729" t="s">
        <v>1046</v>
      </c>
      <c r="D19" s="812" t="s">
        <v>1522</v>
      </c>
      <c r="E19" s="813" t="s">
        <v>1080</v>
      </c>
      <c r="F19" s="729" t="s">
        <v>1044</v>
      </c>
      <c r="G19" s="729" t="s">
        <v>1094</v>
      </c>
      <c r="H19" s="729" t="s">
        <v>543</v>
      </c>
      <c r="I19" s="729" t="s">
        <v>1109</v>
      </c>
      <c r="J19" s="729" t="s">
        <v>1096</v>
      </c>
      <c r="K19" s="729" t="s">
        <v>1097</v>
      </c>
      <c r="L19" s="730">
        <v>132.97999999999999</v>
      </c>
      <c r="M19" s="730">
        <v>664.89999999999986</v>
      </c>
      <c r="N19" s="729">
        <v>5</v>
      </c>
      <c r="O19" s="814">
        <v>3.5</v>
      </c>
      <c r="P19" s="730">
        <v>398.93999999999994</v>
      </c>
      <c r="Q19" s="747">
        <v>0.60000000000000009</v>
      </c>
      <c r="R19" s="729">
        <v>3</v>
      </c>
      <c r="S19" s="747">
        <v>0.6</v>
      </c>
      <c r="T19" s="814">
        <v>1.5</v>
      </c>
      <c r="U19" s="770">
        <v>0.42857142857142855</v>
      </c>
    </row>
    <row r="20" spans="1:21" ht="14.4" customHeight="1" x14ac:dyDescent="0.3">
      <c r="A20" s="728">
        <v>25</v>
      </c>
      <c r="B20" s="729" t="s">
        <v>1043</v>
      </c>
      <c r="C20" s="729" t="s">
        <v>1046</v>
      </c>
      <c r="D20" s="812" t="s">
        <v>1522</v>
      </c>
      <c r="E20" s="813" t="s">
        <v>1080</v>
      </c>
      <c r="F20" s="729" t="s">
        <v>1044</v>
      </c>
      <c r="G20" s="729" t="s">
        <v>1110</v>
      </c>
      <c r="H20" s="729" t="s">
        <v>580</v>
      </c>
      <c r="I20" s="729" t="s">
        <v>1111</v>
      </c>
      <c r="J20" s="729" t="s">
        <v>641</v>
      </c>
      <c r="K20" s="729" t="s">
        <v>939</v>
      </c>
      <c r="L20" s="730">
        <v>490.89</v>
      </c>
      <c r="M20" s="730">
        <v>490.89</v>
      </c>
      <c r="N20" s="729">
        <v>1</v>
      </c>
      <c r="O20" s="814">
        <v>1</v>
      </c>
      <c r="P20" s="730"/>
      <c r="Q20" s="747">
        <v>0</v>
      </c>
      <c r="R20" s="729"/>
      <c r="S20" s="747">
        <v>0</v>
      </c>
      <c r="T20" s="814"/>
      <c r="U20" s="770">
        <v>0</v>
      </c>
    </row>
    <row r="21" spans="1:21" ht="14.4" customHeight="1" x14ac:dyDescent="0.3">
      <c r="A21" s="728">
        <v>25</v>
      </c>
      <c r="B21" s="729" t="s">
        <v>1043</v>
      </c>
      <c r="C21" s="729" t="s">
        <v>1046</v>
      </c>
      <c r="D21" s="812" t="s">
        <v>1522</v>
      </c>
      <c r="E21" s="813" t="s">
        <v>1080</v>
      </c>
      <c r="F21" s="729" t="s">
        <v>1044</v>
      </c>
      <c r="G21" s="729" t="s">
        <v>1110</v>
      </c>
      <c r="H21" s="729" t="s">
        <v>580</v>
      </c>
      <c r="I21" s="729" t="s">
        <v>1112</v>
      </c>
      <c r="J21" s="729" t="s">
        <v>641</v>
      </c>
      <c r="K21" s="729" t="s">
        <v>937</v>
      </c>
      <c r="L21" s="730">
        <v>736.33</v>
      </c>
      <c r="M21" s="730">
        <v>1472.66</v>
      </c>
      <c r="N21" s="729">
        <v>2</v>
      </c>
      <c r="O21" s="814">
        <v>0.5</v>
      </c>
      <c r="P21" s="730">
        <v>1472.66</v>
      </c>
      <c r="Q21" s="747">
        <v>1</v>
      </c>
      <c r="R21" s="729">
        <v>2</v>
      </c>
      <c r="S21" s="747">
        <v>1</v>
      </c>
      <c r="T21" s="814">
        <v>0.5</v>
      </c>
      <c r="U21" s="770">
        <v>1</v>
      </c>
    </row>
    <row r="22" spans="1:21" ht="14.4" customHeight="1" x14ac:dyDescent="0.3">
      <c r="A22" s="728">
        <v>25</v>
      </c>
      <c r="B22" s="729" t="s">
        <v>1043</v>
      </c>
      <c r="C22" s="729" t="s">
        <v>1046</v>
      </c>
      <c r="D22" s="812" t="s">
        <v>1522</v>
      </c>
      <c r="E22" s="813" t="s">
        <v>1080</v>
      </c>
      <c r="F22" s="729" t="s">
        <v>1044</v>
      </c>
      <c r="G22" s="729" t="s">
        <v>1113</v>
      </c>
      <c r="H22" s="729" t="s">
        <v>543</v>
      </c>
      <c r="I22" s="729" t="s">
        <v>1114</v>
      </c>
      <c r="J22" s="729" t="s">
        <v>1115</v>
      </c>
      <c r="K22" s="729" t="s">
        <v>1116</v>
      </c>
      <c r="L22" s="730">
        <v>42.08</v>
      </c>
      <c r="M22" s="730">
        <v>42.08</v>
      </c>
      <c r="N22" s="729">
        <v>1</v>
      </c>
      <c r="O22" s="814">
        <v>0.5</v>
      </c>
      <c r="P22" s="730">
        <v>42.08</v>
      </c>
      <c r="Q22" s="747">
        <v>1</v>
      </c>
      <c r="R22" s="729">
        <v>1</v>
      </c>
      <c r="S22" s="747">
        <v>1</v>
      </c>
      <c r="T22" s="814">
        <v>0.5</v>
      </c>
      <c r="U22" s="770">
        <v>1</v>
      </c>
    </row>
    <row r="23" spans="1:21" ht="14.4" customHeight="1" x14ac:dyDescent="0.3">
      <c r="A23" s="728">
        <v>25</v>
      </c>
      <c r="B23" s="729" t="s">
        <v>1043</v>
      </c>
      <c r="C23" s="729" t="s">
        <v>1046</v>
      </c>
      <c r="D23" s="812" t="s">
        <v>1522</v>
      </c>
      <c r="E23" s="813" t="s">
        <v>1084</v>
      </c>
      <c r="F23" s="729" t="s">
        <v>1044</v>
      </c>
      <c r="G23" s="729" t="s">
        <v>1093</v>
      </c>
      <c r="H23" s="729" t="s">
        <v>543</v>
      </c>
      <c r="I23" s="729" t="s">
        <v>1117</v>
      </c>
      <c r="J23" s="729" t="s">
        <v>872</v>
      </c>
      <c r="K23" s="729" t="s">
        <v>1118</v>
      </c>
      <c r="L23" s="730">
        <v>0</v>
      </c>
      <c r="M23" s="730">
        <v>0</v>
      </c>
      <c r="N23" s="729">
        <v>3</v>
      </c>
      <c r="O23" s="814">
        <v>3</v>
      </c>
      <c r="P23" s="730">
        <v>0</v>
      </c>
      <c r="Q23" s="747"/>
      <c r="R23" s="729">
        <v>2</v>
      </c>
      <c r="S23" s="747">
        <v>0.66666666666666663</v>
      </c>
      <c r="T23" s="814">
        <v>2</v>
      </c>
      <c r="U23" s="770">
        <v>0.66666666666666663</v>
      </c>
    </row>
    <row r="24" spans="1:21" ht="14.4" customHeight="1" x14ac:dyDescent="0.3">
      <c r="A24" s="728">
        <v>25</v>
      </c>
      <c r="B24" s="729" t="s">
        <v>1043</v>
      </c>
      <c r="C24" s="729" t="s">
        <v>1046</v>
      </c>
      <c r="D24" s="812" t="s">
        <v>1522</v>
      </c>
      <c r="E24" s="813" t="s">
        <v>1084</v>
      </c>
      <c r="F24" s="729" t="s">
        <v>1044</v>
      </c>
      <c r="G24" s="729" t="s">
        <v>1093</v>
      </c>
      <c r="H24" s="729" t="s">
        <v>580</v>
      </c>
      <c r="I24" s="729" t="s">
        <v>959</v>
      </c>
      <c r="J24" s="729" t="s">
        <v>872</v>
      </c>
      <c r="K24" s="729" t="s">
        <v>960</v>
      </c>
      <c r="L24" s="730">
        <v>154.36000000000001</v>
      </c>
      <c r="M24" s="730">
        <v>617.44000000000005</v>
      </c>
      <c r="N24" s="729">
        <v>4</v>
      </c>
      <c r="O24" s="814">
        <v>3.5</v>
      </c>
      <c r="P24" s="730">
        <v>154.36000000000001</v>
      </c>
      <c r="Q24" s="747">
        <v>0.25</v>
      </c>
      <c r="R24" s="729">
        <v>1</v>
      </c>
      <c r="S24" s="747">
        <v>0.25</v>
      </c>
      <c r="T24" s="814">
        <v>1</v>
      </c>
      <c r="U24" s="770">
        <v>0.2857142857142857</v>
      </c>
    </row>
    <row r="25" spans="1:21" ht="14.4" customHeight="1" x14ac:dyDescent="0.3">
      <c r="A25" s="728">
        <v>25</v>
      </c>
      <c r="B25" s="729" t="s">
        <v>1043</v>
      </c>
      <c r="C25" s="729" t="s">
        <v>1046</v>
      </c>
      <c r="D25" s="812" t="s">
        <v>1522</v>
      </c>
      <c r="E25" s="813" t="s">
        <v>1084</v>
      </c>
      <c r="F25" s="729" t="s">
        <v>1044</v>
      </c>
      <c r="G25" s="729" t="s">
        <v>1101</v>
      </c>
      <c r="H25" s="729" t="s">
        <v>543</v>
      </c>
      <c r="I25" s="729" t="s">
        <v>1102</v>
      </c>
      <c r="J25" s="729" t="s">
        <v>815</v>
      </c>
      <c r="K25" s="729" t="s">
        <v>1103</v>
      </c>
      <c r="L25" s="730">
        <v>78.33</v>
      </c>
      <c r="M25" s="730">
        <v>156.66</v>
      </c>
      <c r="N25" s="729">
        <v>2</v>
      </c>
      <c r="O25" s="814">
        <v>2</v>
      </c>
      <c r="P25" s="730"/>
      <c r="Q25" s="747">
        <v>0</v>
      </c>
      <c r="R25" s="729"/>
      <c r="S25" s="747">
        <v>0</v>
      </c>
      <c r="T25" s="814"/>
      <c r="U25" s="770">
        <v>0</v>
      </c>
    </row>
    <row r="26" spans="1:21" ht="14.4" customHeight="1" x14ac:dyDescent="0.3">
      <c r="A26" s="728">
        <v>25</v>
      </c>
      <c r="B26" s="729" t="s">
        <v>1043</v>
      </c>
      <c r="C26" s="729" t="s">
        <v>1046</v>
      </c>
      <c r="D26" s="812" t="s">
        <v>1522</v>
      </c>
      <c r="E26" s="813" t="s">
        <v>1084</v>
      </c>
      <c r="F26" s="729" t="s">
        <v>1044</v>
      </c>
      <c r="G26" s="729" t="s">
        <v>1119</v>
      </c>
      <c r="H26" s="729" t="s">
        <v>580</v>
      </c>
      <c r="I26" s="729" t="s">
        <v>1120</v>
      </c>
      <c r="J26" s="729" t="s">
        <v>599</v>
      </c>
      <c r="K26" s="729" t="s">
        <v>1121</v>
      </c>
      <c r="L26" s="730">
        <v>48.42</v>
      </c>
      <c r="M26" s="730">
        <v>96.84</v>
      </c>
      <c r="N26" s="729">
        <v>2</v>
      </c>
      <c r="O26" s="814">
        <v>1.5</v>
      </c>
      <c r="P26" s="730"/>
      <c r="Q26" s="747">
        <v>0</v>
      </c>
      <c r="R26" s="729"/>
      <c r="S26" s="747">
        <v>0</v>
      </c>
      <c r="T26" s="814"/>
      <c r="U26" s="770">
        <v>0</v>
      </c>
    </row>
    <row r="27" spans="1:21" ht="14.4" customHeight="1" x14ac:dyDescent="0.3">
      <c r="A27" s="728">
        <v>25</v>
      </c>
      <c r="B27" s="729" t="s">
        <v>1043</v>
      </c>
      <c r="C27" s="729" t="s">
        <v>1046</v>
      </c>
      <c r="D27" s="812" t="s">
        <v>1522</v>
      </c>
      <c r="E27" s="813" t="s">
        <v>1089</v>
      </c>
      <c r="F27" s="729" t="s">
        <v>1044</v>
      </c>
      <c r="G27" s="729" t="s">
        <v>1093</v>
      </c>
      <c r="H27" s="729" t="s">
        <v>580</v>
      </c>
      <c r="I27" s="729" t="s">
        <v>959</v>
      </c>
      <c r="J27" s="729" t="s">
        <v>872</v>
      </c>
      <c r="K27" s="729" t="s">
        <v>960</v>
      </c>
      <c r="L27" s="730">
        <v>154.36000000000001</v>
      </c>
      <c r="M27" s="730">
        <v>771.80000000000007</v>
      </c>
      <c r="N27" s="729">
        <v>5</v>
      </c>
      <c r="O27" s="814">
        <v>5</v>
      </c>
      <c r="P27" s="730">
        <v>617.44000000000005</v>
      </c>
      <c r="Q27" s="747">
        <v>0.8</v>
      </c>
      <c r="R27" s="729">
        <v>4</v>
      </c>
      <c r="S27" s="747">
        <v>0.8</v>
      </c>
      <c r="T27" s="814">
        <v>4</v>
      </c>
      <c r="U27" s="770">
        <v>0.8</v>
      </c>
    </row>
    <row r="28" spans="1:21" ht="14.4" customHeight="1" x14ac:dyDescent="0.3">
      <c r="A28" s="728">
        <v>25</v>
      </c>
      <c r="B28" s="729" t="s">
        <v>1043</v>
      </c>
      <c r="C28" s="729" t="s">
        <v>1046</v>
      </c>
      <c r="D28" s="812" t="s">
        <v>1522</v>
      </c>
      <c r="E28" s="813" t="s">
        <v>1089</v>
      </c>
      <c r="F28" s="729" t="s">
        <v>1044</v>
      </c>
      <c r="G28" s="729" t="s">
        <v>1122</v>
      </c>
      <c r="H28" s="729" t="s">
        <v>543</v>
      </c>
      <c r="I28" s="729" t="s">
        <v>1123</v>
      </c>
      <c r="J28" s="729" t="s">
        <v>1124</v>
      </c>
      <c r="K28" s="729" t="s">
        <v>1103</v>
      </c>
      <c r="L28" s="730">
        <v>170.52</v>
      </c>
      <c r="M28" s="730">
        <v>170.52</v>
      </c>
      <c r="N28" s="729">
        <v>1</v>
      </c>
      <c r="O28" s="814">
        <v>1</v>
      </c>
      <c r="P28" s="730">
        <v>170.52</v>
      </c>
      <c r="Q28" s="747">
        <v>1</v>
      </c>
      <c r="R28" s="729">
        <v>1</v>
      </c>
      <c r="S28" s="747">
        <v>1</v>
      </c>
      <c r="T28" s="814">
        <v>1</v>
      </c>
      <c r="U28" s="770">
        <v>1</v>
      </c>
    </row>
    <row r="29" spans="1:21" ht="14.4" customHeight="1" x14ac:dyDescent="0.3">
      <c r="A29" s="728">
        <v>25</v>
      </c>
      <c r="B29" s="729" t="s">
        <v>1043</v>
      </c>
      <c r="C29" s="729" t="s">
        <v>1046</v>
      </c>
      <c r="D29" s="812" t="s">
        <v>1522</v>
      </c>
      <c r="E29" s="813" t="s">
        <v>1089</v>
      </c>
      <c r="F29" s="729" t="s">
        <v>1044</v>
      </c>
      <c r="G29" s="729" t="s">
        <v>1122</v>
      </c>
      <c r="H29" s="729" t="s">
        <v>543</v>
      </c>
      <c r="I29" s="729" t="s">
        <v>1125</v>
      </c>
      <c r="J29" s="729" t="s">
        <v>1124</v>
      </c>
      <c r="K29" s="729" t="s">
        <v>1126</v>
      </c>
      <c r="L29" s="730">
        <v>238.72</v>
      </c>
      <c r="M29" s="730">
        <v>238.72</v>
      </c>
      <c r="N29" s="729">
        <v>1</v>
      </c>
      <c r="O29" s="814">
        <v>0.5</v>
      </c>
      <c r="P29" s="730"/>
      <c r="Q29" s="747">
        <v>0</v>
      </c>
      <c r="R29" s="729"/>
      <c r="S29" s="747">
        <v>0</v>
      </c>
      <c r="T29" s="814"/>
      <c r="U29" s="770">
        <v>0</v>
      </c>
    </row>
    <row r="30" spans="1:21" ht="14.4" customHeight="1" x14ac:dyDescent="0.3">
      <c r="A30" s="728">
        <v>25</v>
      </c>
      <c r="B30" s="729" t="s">
        <v>1043</v>
      </c>
      <c r="C30" s="729" t="s">
        <v>1046</v>
      </c>
      <c r="D30" s="812" t="s">
        <v>1522</v>
      </c>
      <c r="E30" s="813" t="s">
        <v>1089</v>
      </c>
      <c r="F30" s="729" t="s">
        <v>1044</v>
      </c>
      <c r="G30" s="729" t="s">
        <v>1127</v>
      </c>
      <c r="H30" s="729" t="s">
        <v>543</v>
      </c>
      <c r="I30" s="729" t="s">
        <v>1128</v>
      </c>
      <c r="J30" s="729" t="s">
        <v>1129</v>
      </c>
      <c r="K30" s="729" t="s">
        <v>1130</v>
      </c>
      <c r="L30" s="730">
        <v>121.07</v>
      </c>
      <c r="M30" s="730">
        <v>242.14</v>
      </c>
      <c r="N30" s="729">
        <v>2</v>
      </c>
      <c r="O30" s="814">
        <v>1</v>
      </c>
      <c r="P30" s="730">
        <v>121.07</v>
      </c>
      <c r="Q30" s="747">
        <v>0.5</v>
      </c>
      <c r="R30" s="729">
        <v>1</v>
      </c>
      <c r="S30" s="747">
        <v>0.5</v>
      </c>
      <c r="T30" s="814">
        <v>0.5</v>
      </c>
      <c r="U30" s="770">
        <v>0.5</v>
      </c>
    </row>
    <row r="31" spans="1:21" ht="14.4" customHeight="1" x14ac:dyDescent="0.3">
      <c r="A31" s="728">
        <v>25</v>
      </c>
      <c r="B31" s="729" t="s">
        <v>1043</v>
      </c>
      <c r="C31" s="729" t="s">
        <v>1046</v>
      </c>
      <c r="D31" s="812" t="s">
        <v>1522</v>
      </c>
      <c r="E31" s="813" t="s">
        <v>1089</v>
      </c>
      <c r="F31" s="729" t="s">
        <v>1044</v>
      </c>
      <c r="G31" s="729" t="s">
        <v>1094</v>
      </c>
      <c r="H31" s="729" t="s">
        <v>543</v>
      </c>
      <c r="I31" s="729" t="s">
        <v>1095</v>
      </c>
      <c r="J31" s="729" t="s">
        <v>1096</v>
      </c>
      <c r="K31" s="729" t="s">
        <v>1097</v>
      </c>
      <c r="L31" s="730">
        <v>132.97999999999999</v>
      </c>
      <c r="M31" s="730">
        <v>265.95999999999998</v>
      </c>
      <c r="N31" s="729">
        <v>2</v>
      </c>
      <c r="O31" s="814">
        <v>1.5</v>
      </c>
      <c r="P31" s="730">
        <v>132.97999999999999</v>
      </c>
      <c r="Q31" s="747">
        <v>0.5</v>
      </c>
      <c r="R31" s="729">
        <v>1</v>
      </c>
      <c r="S31" s="747">
        <v>0.5</v>
      </c>
      <c r="T31" s="814">
        <v>0.5</v>
      </c>
      <c r="U31" s="770">
        <v>0.33333333333333331</v>
      </c>
    </row>
    <row r="32" spans="1:21" ht="14.4" customHeight="1" x14ac:dyDescent="0.3">
      <c r="A32" s="728">
        <v>25</v>
      </c>
      <c r="B32" s="729" t="s">
        <v>1043</v>
      </c>
      <c r="C32" s="729" t="s">
        <v>1046</v>
      </c>
      <c r="D32" s="812" t="s">
        <v>1522</v>
      </c>
      <c r="E32" s="813" t="s">
        <v>1060</v>
      </c>
      <c r="F32" s="729" t="s">
        <v>1044</v>
      </c>
      <c r="G32" s="729" t="s">
        <v>1131</v>
      </c>
      <c r="H32" s="729" t="s">
        <v>580</v>
      </c>
      <c r="I32" s="729" t="s">
        <v>1132</v>
      </c>
      <c r="J32" s="729" t="s">
        <v>1133</v>
      </c>
      <c r="K32" s="729" t="s">
        <v>1011</v>
      </c>
      <c r="L32" s="730">
        <v>4.7</v>
      </c>
      <c r="M32" s="730">
        <v>4.7</v>
      </c>
      <c r="N32" s="729">
        <v>1</v>
      </c>
      <c r="O32" s="814">
        <v>0.5</v>
      </c>
      <c r="P32" s="730"/>
      <c r="Q32" s="747">
        <v>0</v>
      </c>
      <c r="R32" s="729"/>
      <c r="S32" s="747">
        <v>0</v>
      </c>
      <c r="T32" s="814"/>
      <c r="U32" s="770">
        <v>0</v>
      </c>
    </row>
    <row r="33" spans="1:21" ht="14.4" customHeight="1" x14ac:dyDescent="0.3">
      <c r="A33" s="728">
        <v>25</v>
      </c>
      <c r="B33" s="729" t="s">
        <v>1043</v>
      </c>
      <c r="C33" s="729" t="s">
        <v>1046</v>
      </c>
      <c r="D33" s="812" t="s">
        <v>1522</v>
      </c>
      <c r="E33" s="813" t="s">
        <v>1060</v>
      </c>
      <c r="F33" s="729" t="s">
        <v>1044</v>
      </c>
      <c r="G33" s="729" t="s">
        <v>1093</v>
      </c>
      <c r="H33" s="729" t="s">
        <v>580</v>
      </c>
      <c r="I33" s="729" t="s">
        <v>959</v>
      </c>
      <c r="J33" s="729" t="s">
        <v>872</v>
      </c>
      <c r="K33" s="729" t="s">
        <v>960</v>
      </c>
      <c r="L33" s="730">
        <v>154.36000000000001</v>
      </c>
      <c r="M33" s="730">
        <v>2624.1200000000008</v>
      </c>
      <c r="N33" s="729">
        <v>17</v>
      </c>
      <c r="O33" s="814">
        <v>11.5</v>
      </c>
      <c r="P33" s="730">
        <v>617.44000000000005</v>
      </c>
      <c r="Q33" s="747">
        <v>0.23529411764705876</v>
      </c>
      <c r="R33" s="729">
        <v>4</v>
      </c>
      <c r="S33" s="747">
        <v>0.23529411764705882</v>
      </c>
      <c r="T33" s="814">
        <v>2.5</v>
      </c>
      <c r="U33" s="770">
        <v>0.21739130434782608</v>
      </c>
    </row>
    <row r="34" spans="1:21" ht="14.4" customHeight="1" x14ac:dyDescent="0.3">
      <c r="A34" s="728">
        <v>25</v>
      </c>
      <c r="B34" s="729" t="s">
        <v>1043</v>
      </c>
      <c r="C34" s="729" t="s">
        <v>1046</v>
      </c>
      <c r="D34" s="812" t="s">
        <v>1522</v>
      </c>
      <c r="E34" s="813" t="s">
        <v>1060</v>
      </c>
      <c r="F34" s="729" t="s">
        <v>1044</v>
      </c>
      <c r="G34" s="729" t="s">
        <v>1093</v>
      </c>
      <c r="H34" s="729" t="s">
        <v>580</v>
      </c>
      <c r="I34" s="729" t="s">
        <v>1034</v>
      </c>
      <c r="J34" s="729" t="s">
        <v>872</v>
      </c>
      <c r="K34" s="729" t="s">
        <v>1035</v>
      </c>
      <c r="L34" s="730">
        <v>225.06</v>
      </c>
      <c r="M34" s="730">
        <v>225.06</v>
      </c>
      <c r="N34" s="729">
        <v>1</v>
      </c>
      <c r="O34" s="814">
        <v>0.5</v>
      </c>
      <c r="P34" s="730"/>
      <c r="Q34" s="747">
        <v>0</v>
      </c>
      <c r="R34" s="729"/>
      <c r="S34" s="747">
        <v>0</v>
      </c>
      <c r="T34" s="814"/>
      <c r="U34" s="770">
        <v>0</v>
      </c>
    </row>
    <row r="35" spans="1:21" ht="14.4" customHeight="1" x14ac:dyDescent="0.3">
      <c r="A35" s="728">
        <v>25</v>
      </c>
      <c r="B35" s="729" t="s">
        <v>1043</v>
      </c>
      <c r="C35" s="729" t="s">
        <v>1046</v>
      </c>
      <c r="D35" s="812" t="s">
        <v>1522</v>
      </c>
      <c r="E35" s="813" t="s">
        <v>1060</v>
      </c>
      <c r="F35" s="729" t="s">
        <v>1044</v>
      </c>
      <c r="G35" s="729" t="s">
        <v>1101</v>
      </c>
      <c r="H35" s="729" t="s">
        <v>543</v>
      </c>
      <c r="I35" s="729" t="s">
        <v>1102</v>
      </c>
      <c r="J35" s="729" t="s">
        <v>815</v>
      </c>
      <c r="K35" s="729" t="s">
        <v>1103</v>
      </c>
      <c r="L35" s="730">
        <v>78.33</v>
      </c>
      <c r="M35" s="730">
        <v>234.99</v>
      </c>
      <c r="N35" s="729">
        <v>3</v>
      </c>
      <c r="O35" s="814">
        <v>0.5</v>
      </c>
      <c r="P35" s="730"/>
      <c r="Q35" s="747">
        <v>0</v>
      </c>
      <c r="R35" s="729"/>
      <c r="S35" s="747">
        <v>0</v>
      </c>
      <c r="T35" s="814"/>
      <c r="U35" s="770">
        <v>0</v>
      </c>
    </row>
    <row r="36" spans="1:21" ht="14.4" customHeight="1" x14ac:dyDescent="0.3">
      <c r="A36" s="728">
        <v>25</v>
      </c>
      <c r="B36" s="729" t="s">
        <v>1043</v>
      </c>
      <c r="C36" s="729" t="s">
        <v>1046</v>
      </c>
      <c r="D36" s="812" t="s">
        <v>1522</v>
      </c>
      <c r="E36" s="813" t="s">
        <v>1060</v>
      </c>
      <c r="F36" s="729" t="s">
        <v>1044</v>
      </c>
      <c r="G36" s="729" t="s">
        <v>1134</v>
      </c>
      <c r="H36" s="729" t="s">
        <v>543</v>
      </c>
      <c r="I36" s="729" t="s">
        <v>1135</v>
      </c>
      <c r="J36" s="729" t="s">
        <v>1136</v>
      </c>
      <c r="K36" s="729" t="s">
        <v>1137</v>
      </c>
      <c r="L36" s="730">
        <v>80.7</v>
      </c>
      <c r="M36" s="730">
        <v>80.7</v>
      </c>
      <c r="N36" s="729">
        <v>1</v>
      </c>
      <c r="O36" s="814">
        <v>0.5</v>
      </c>
      <c r="P36" s="730"/>
      <c r="Q36" s="747">
        <v>0</v>
      </c>
      <c r="R36" s="729"/>
      <c r="S36" s="747">
        <v>0</v>
      </c>
      <c r="T36" s="814"/>
      <c r="U36" s="770">
        <v>0</v>
      </c>
    </row>
    <row r="37" spans="1:21" ht="14.4" customHeight="1" x14ac:dyDescent="0.3">
      <c r="A37" s="728">
        <v>25</v>
      </c>
      <c r="B37" s="729" t="s">
        <v>1043</v>
      </c>
      <c r="C37" s="729" t="s">
        <v>1046</v>
      </c>
      <c r="D37" s="812" t="s">
        <v>1522</v>
      </c>
      <c r="E37" s="813" t="s">
        <v>1060</v>
      </c>
      <c r="F37" s="729" t="s">
        <v>1044</v>
      </c>
      <c r="G37" s="729" t="s">
        <v>1104</v>
      </c>
      <c r="H37" s="729" t="s">
        <v>543</v>
      </c>
      <c r="I37" s="729" t="s">
        <v>1105</v>
      </c>
      <c r="J37" s="729" t="s">
        <v>826</v>
      </c>
      <c r="K37" s="729" t="s">
        <v>1106</v>
      </c>
      <c r="L37" s="730">
        <v>48.09</v>
      </c>
      <c r="M37" s="730">
        <v>96.18</v>
      </c>
      <c r="N37" s="729">
        <v>2</v>
      </c>
      <c r="O37" s="814">
        <v>1.5</v>
      </c>
      <c r="P37" s="730">
        <v>48.09</v>
      </c>
      <c r="Q37" s="747">
        <v>0.5</v>
      </c>
      <c r="R37" s="729">
        <v>1</v>
      </c>
      <c r="S37" s="747">
        <v>0.5</v>
      </c>
      <c r="T37" s="814">
        <v>1</v>
      </c>
      <c r="U37" s="770">
        <v>0.66666666666666663</v>
      </c>
    </row>
    <row r="38" spans="1:21" ht="14.4" customHeight="1" x14ac:dyDescent="0.3">
      <c r="A38" s="728">
        <v>25</v>
      </c>
      <c r="B38" s="729" t="s">
        <v>1043</v>
      </c>
      <c r="C38" s="729" t="s">
        <v>1046</v>
      </c>
      <c r="D38" s="812" t="s">
        <v>1522</v>
      </c>
      <c r="E38" s="813" t="s">
        <v>1060</v>
      </c>
      <c r="F38" s="729" t="s">
        <v>1044</v>
      </c>
      <c r="G38" s="729" t="s">
        <v>1094</v>
      </c>
      <c r="H38" s="729" t="s">
        <v>543</v>
      </c>
      <c r="I38" s="729" t="s">
        <v>1095</v>
      </c>
      <c r="J38" s="729" t="s">
        <v>1096</v>
      </c>
      <c r="K38" s="729" t="s">
        <v>1097</v>
      </c>
      <c r="L38" s="730">
        <v>132.97999999999999</v>
      </c>
      <c r="M38" s="730">
        <v>132.97999999999999</v>
      </c>
      <c r="N38" s="729">
        <v>1</v>
      </c>
      <c r="O38" s="814">
        <v>1</v>
      </c>
      <c r="P38" s="730">
        <v>132.97999999999999</v>
      </c>
      <c r="Q38" s="747">
        <v>1</v>
      </c>
      <c r="R38" s="729">
        <v>1</v>
      </c>
      <c r="S38" s="747">
        <v>1</v>
      </c>
      <c r="T38" s="814">
        <v>1</v>
      </c>
      <c r="U38" s="770">
        <v>1</v>
      </c>
    </row>
    <row r="39" spans="1:21" ht="14.4" customHeight="1" x14ac:dyDescent="0.3">
      <c r="A39" s="728">
        <v>25</v>
      </c>
      <c r="B39" s="729" t="s">
        <v>1043</v>
      </c>
      <c r="C39" s="729" t="s">
        <v>1046</v>
      </c>
      <c r="D39" s="812" t="s">
        <v>1522</v>
      </c>
      <c r="E39" s="813" t="s">
        <v>1060</v>
      </c>
      <c r="F39" s="729" t="s">
        <v>1044</v>
      </c>
      <c r="G39" s="729" t="s">
        <v>1094</v>
      </c>
      <c r="H39" s="729" t="s">
        <v>543</v>
      </c>
      <c r="I39" s="729" t="s">
        <v>1109</v>
      </c>
      <c r="J39" s="729" t="s">
        <v>1096</v>
      </c>
      <c r="K39" s="729" t="s">
        <v>1097</v>
      </c>
      <c r="L39" s="730">
        <v>132.97999999999999</v>
      </c>
      <c r="M39" s="730">
        <v>265.95999999999998</v>
      </c>
      <c r="N39" s="729">
        <v>2</v>
      </c>
      <c r="O39" s="814">
        <v>1</v>
      </c>
      <c r="P39" s="730">
        <v>132.97999999999999</v>
      </c>
      <c r="Q39" s="747">
        <v>0.5</v>
      </c>
      <c r="R39" s="729">
        <v>1</v>
      </c>
      <c r="S39" s="747">
        <v>0.5</v>
      </c>
      <c r="T39" s="814">
        <v>0.5</v>
      </c>
      <c r="U39" s="770">
        <v>0.5</v>
      </c>
    </row>
    <row r="40" spans="1:21" ht="14.4" customHeight="1" x14ac:dyDescent="0.3">
      <c r="A40" s="728">
        <v>25</v>
      </c>
      <c r="B40" s="729" t="s">
        <v>1043</v>
      </c>
      <c r="C40" s="729" t="s">
        <v>1046</v>
      </c>
      <c r="D40" s="812" t="s">
        <v>1522</v>
      </c>
      <c r="E40" s="813" t="s">
        <v>1060</v>
      </c>
      <c r="F40" s="729" t="s">
        <v>1044</v>
      </c>
      <c r="G40" s="729" t="s">
        <v>1138</v>
      </c>
      <c r="H40" s="729" t="s">
        <v>543</v>
      </c>
      <c r="I40" s="729" t="s">
        <v>1139</v>
      </c>
      <c r="J40" s="729" t="s">
        <v>824</v>
      </c>
      <c r="K40" s="729" t="s">
        <v>1140</v>
      </c>
      <c r="L40" s="730">
        <v>34.19</v>
      </c>
      <c r="M40" s="730">
        <v>68.38</v>
      </c>
      <c r="N40" s="729">
        <v>2</v>
      </c>
      <c r="O40" s="814">
        <v>0.5</v>
      </c>
      <c r="P40" s="730">
        <v>68.38</v>
      </c>
      <c r="Q40" s="747">
        <v>1</v>
      </c>
      <c r="R40" s="729">
        <v>2</v>
      </c>
      <c r="S40" s="747">
        <v>1</v>
      </c>
      <c r="T40" s="814">
        <v>0.5</v>
      </c>
      <c r="U40" s="770">
        <v>1</v>
      </c>
    </row>
    <row r="41" spans="1:21" ht="14.4" customHeight="1" x14ac:dyDescent="0.3">
      <c r="A41" s="728">
        <v>25</v>
      </c>
      <c r="B41" s="729" t="s">
        <v>1043</v>
      </c>
      <c r="C41" s="729" t="s">
        <v>1046</v>
      </c>
      <c r="D41" s="812" t="s">
        <v>1522</v>
      </c>
      <c r="E41" s="813" t="s">
        <v>1060</v>
      </c>
      <c r="F41" s="729" t="s">
        <v>1044</v>
      </c>
      <c r="G41" s="729" t="s">
        <v>1119</v>
      </c>
      <c r="H41" s="729" t="s">
        <v>543</v>
      </c>
      <c r="I41" s="729" t="s">
        <v>1141</v>
      </c>
      <c r="J41" s="729" t="s">
        <v>599</v>
      </c>
      <c r="K41" s="729" t="s">
        <v>1142</v>
      </c>
      <c r="L41" s="730">
        <v>48.42</v>
      </c>
      <c r="M41" s="730">
        <v>387.36</v>
      </c>
      <c r="N41" s="729">
        <v>8</v>
      </c>
      <c r="O41" s="814">
        <v>5</v>
      </c>
      <c r="P41" s="730">
        <v>96.84</v>
      </c>
      <c r="Q41" s="747">
        <v>0.25</v>
      </c>
      <c r="R41" s="729">
        <v>2</v>
      </c>
      <c r="S41" s="747">
        <v>0.25</v>
      </c>
      <c r="T41" s="814">
        <v>1</v>
      </c>
      <c r="U41" s="770">
        <v>0.2</v>
      </c>
    </row>
    <row r="42" spans="1:21" ht="14.4" customHeight="1" x14ac:dyDescent="0.3">
      <c r="A42" s="728">
        <v>25</v>
      </c>
      <c r="B42" s="729" t="s">
        <v>1043</v>
      </c>
      <c r="C42" s="729" t="s">
        <v>1046</v>
      </c>
      <c r="D42" s="812" t="s">
        <v>1522</v>
      </c>
      <c r="E42" s="813" t="s">
        <v>1060</v>
      </c>
      <c r="F42" s="729" t="s">
        <v>1044</v>
      </c>
      <c r="G42" s="729" t="s">
        <v>1143</v>
      </c>
      <c r="H42" s="729" t="s">
        <v>543</v>
      </c>
      <c r="I42" s="729" t="s">
        <v>1144</v>
      </c>
      <c r="J42" s="729" t="s">
        <v>658</v>
      </c>
      <c r="K42" s="729" t="s">
        <v>1145</v>
      </c>
      <c r="L42" s="730">
        <v>185.26</v>
      </c>
      <c r="M42" s="730">
        <v>185.26</v>
      </c>
      <c r="N42" s="729">
        <v>1</v>
      </c>
      <c r="O42" s="814">
        <v>0.5</v>
      </c>
      <c r="P42" s="730">
        <v>185.26</v>
      </c>
      <c r="Q42" s="747">
        <v>1</v>
      </c>
      <c r="R42" s="729">
        <v>1</v>
      </c>
      <c r="S42" s="747">
        <v>1</v>
      </c>
      <c r="T42" s="814">
        <v>0.5</v>
      </c>
      <c r="U42" s="770">
        <v>1</v>
      </c>
    </row>
    <row r="43" spans="1:21" ht="14.4" customHeight="1" x14ac:dyDescent="0.3">
      <c r="A43" s="728">
        <v>25</v>
      </c>
      <c r="B43" s="729" t="s">
        <v>1043</v>
      </c>
      <c r="C43" s="729" t="s">
        <v>1046</v>
      </c>
      <c r="D43" s="812" t="s">
        <v>1522</v>
      </c>
      <c r="E43" s="813" t="s">
        <v>1060</v>
      </c>
      <c r="F43" s="729" t="s">
        <v>1044</v>
      </c>
      <c r="G43" s="729" t="s">
        <v>1146</v>
      </c>
      <c r="H43" s="729" t="s">
        <v>580</v>
      </c>
      <c r="I43" s="729" t="s">
        <v>999</v>
      </c>
      <c r="J43" s="729" t="s">
        <v>1000</v>
      </c>
      <c r="K43" s="729" t="s">
        <v>1001</v>
      </c>
      <c r="L43" s="730">
        <v>0</v>
      </c>
      <c r="M43" s="730">
        <v>0</v>
      </c>
      <c r="N43" s="729">
        <v>3</v>
      </c>
      <c r="O43" s="814">
        <v>1.5</v>
      </c>
      <c r="P43" s="730">
        <v>0</v>
      </c>
      <c r="Q43" s="747"/>
      <c r="R43" s="729">
        <v>2</v>
      </c>
      <c r="S43" s="747">
        <v>0.66666666666666663</v>
      </c>
      <c r="T43" s="814">
        <v>1</v>
      </c>
      <c r="U43" s="770">
        <v>0.66666666666666663</v>
      </c>
    </row>
    <row r="44" spans="1:21" ht="14.4" customHeight="1" x14ac:dyDescent="0.3">
      <c r="A44" s="728">
        <v>25</v>
      </c>
      <c r="B44" s="729" t="s">
        <v>1043</v>
      </c>
      <c r="C44" s="729" t="s">
        <v>1046</v>
      </c>
      <c r="D44" s="812" t="s">
        <v>1522</v>
      </c>
      <c r="E44" s="813" t="s">
        <v>1060</v>
      </c>
      <c r="F44" s="729" t="s">
        <v>1044</v>
      </c>
      <c r="G44" s="729" t="s">
        <v>1147</v>
      </c>
      <c r="H44" s="729" t="s">
        <v>543</v>
      </c>
      <c r="I44" s="729" t="s">
        <v>1148</v>
      </c>
      <c r="J44" s="729" t="s">
        <v>1149</v>
      </c>
      <c r="K44" s="729" t="s">
        <v>1150</v>
      </c>
      <c r="L44" s="730">
        <v>93.96</v>
      </c>
      <c r="M44" s="730">
        <v>93.96</v>
      </c>
      <c r="N44" s="729">
        <v>1</v>
      </c>
      <c r="O44" s="814">
        <v>0.5</v>
      </c>
      <c r="P44" s="730"/>
      <c r="Q44" s="747">
        <v>0</v>
      </c>
      <c r="R44" s="729"/>
      <c r="S44" s="747">
        <v>0</v>
      </c>
      <c r="T44" s="814"/>
      <c r="U44" s="770">
        <v>0</v>
      </c>
    </row>
    <row r="45" spans="1:21" ht="14.4" customHeight="1" x14ac:dyDescent="0.3">
      <c r="A45" s="728">
        <v>25</v>
      </c>
      <c r="B45" s="729" t="s">
        <v>1043</v>
      </c>
      <c r="C45" s="729" t="s">
        <v>1046</v>
      </c>
      <c r="D45" s="812" t="s">
        <v>1522</v>
      </c>
      <c r="E45" s="813" t="s">
        <v>1063</v>
      </c>
      <c r="F45" s="729" t="s">
        <v>1044</v>
      </c>
      <c r="G45" s="729" t="s">
        <v>1093</v>
      </c>
      <c r="H45" s="729" t="s">
        <v>580</v>
      </c>
      <c r="I45" s="729" t="s">
        <v>959</v>
      </c>
      <c r="J45" s="729" t="s">
        <v>872</v>
      </c>
      <c r="K45" s="729" t="s">
        <v>960</v>
      </c>
      <c r="L45" s="730">
        <v>154.36000000000001</v>
      </c>
      <c r="M45" s="730">
        <v>2778.4800000000005</v>
      </c>
      <c r="N45" s="729">
        <v>18</v>
      </c>
      <c r="O45" s="814">
        <v>15.5</v>
      </c>
      <c r="P45" s="730">
        <v>1234.8800000000001</v>
      </c>
      <c r="Q45" s="747">
        <v>0.44444444444444442</v>
      </c>
      <c r="R45" s="729">
        <v>8</v>
      </c>
      <c r="S45" s="747">
        <v>0.44444444444444442</v>
      </c>
      <c r="T45" s="814">
        <v>6.5</v>
      </c>
      <c r="U45" s="770">
        <v>0.41935483870967744</v>
      </c>
    </row>
    <row r="46" spans="1:21" ht="14.4" customHeight="1" x14ac:dyDescent="0.3">
      <c r="A46" s="728">
        <v>25</v>
      </c>
      <c r="B46" s="729" t="s">
        <v>1043</v>
      </c>
      <c r="C46" s="729" t="s">
        <v>1046</v>
      </c>
      <c r="D46" s="812" t="s">
        <v>1522</v>
      </c>
      <c r="E46" s="813" t="s">
        <v>1063</v>
      </c>
      <c r="F46" s="729" t="s">
        <v>1044</v>
      </c>
      <c r="G46" s="729" t="s">
        <v>1093</v>
      </c>
      <c r="H46" s="729" t="s">
        <v>543</v>
      </c>
      <c r="I46" s="729" t="s">
        <v>1151</v>
      </c>
      <c r="J46" s="729" t="s">
        <v>872</v>
      </c>
      <c r="K46" s="729" t="s">
        <v>960</v>
      </c>
      <c r="L46" s="730">
        <v>154.36000000000001</v>
      </c>
      <c r="M46" s="730">
        <v>308.72000000000003</v>
      </c>
      <c r="N46" s="729">
        <v>2</v>
      </c>
      <c r="O46" s="814">
        <v>2</v>
      </c>
      <c r="P46" s="730">
        <v>154.36000000000001</v>
      </c>
      <c r="Q46" s="747">
        <v>0.5</v>
      </c>
      <c r="R46" s="729">
        <v>1</v>
      </c>
      <c r="S46" s="747">
        <v>0.5</v>
      </c>
      <c r="T46" s="814">
        <v>1</v>
      </c>
      <c r="U46" s="770">
        <v>0.5</v>
      </c>
    </row>
    <row r="47" spans="1:21" ht="14.4" customHeight="1" x14ac:dyDescent="0.3">
      <c r="A47" s="728">
        <v>25</v>
      </c>
      <c r="B47" s="729" t="s">
        <v>1043</v>
      </c>
      <c r="C47" s="729" t="s">
        <v>1046</v>
      </c>
      <c r="D47" s="812" t="s">
        <v>1522</v>
      </c>
      <c r="E47" s="813" t="s">
        <v>1063</v>
      </c>
      <c r="F47" s="729" t="s">
        <v>1044</v>
      </c>
      <c r="G47" s="729" t="s">
        <v>1152</v>
      </c>
      <c r="H47" s="729" t="s">
        <v>543</v>
      </c>
      <c r="I47" s="729" t="s">
        <v>1153</v>
      </c>
      <c r="J47" s="729" t="s">
        <v>1154</v>
      </c>
      <c r="K47" s="729" t="s">
        <v>1103</v>
      </c>
      <c r="L47" s="730">
        <v>170.52</v>
      </c>
      <c r="M47" s="730">
        <v>170.52</v>
      </c>
      <c r="N47" s="729">
        <v>1</v>
      </c>
      <c r="O47" s="814">
        <v>1</v>
      </c>
      <c r="P47" s="730"/>
      <c r="Q47" s="747">
        <v>0</v>
      </c>
      <c r="R47" s="729"/>
      <c r="S47" s="747">
        <v>0</v>
      </c>
      <c r="T47" s="814"/>
      <c r="U47" s="770">
        <v>0</v>
      </c>
    </row>
    <row r="48" spans="1:21" ht="14.4" customHeight="1" x14ac:dyDescent="0.3">
      <c r="A48" s="728">
        <v>25</v>
      </c>
      <c r="B48" s="729" t="s">
        <v>1043</v>
      </c>
      <c r="C48" s="729" t="s">
        <v>1046</v>
      </c>
      <c r="D48" s="812" t="s">
        <v>1522</v>
      </c>
      <c r="E48" s="813" t="s">
        <v>1063</v>
      </c>
      <c r="F48" s="729" t="s">
        <v>1044</v>
      </c>
      <c r="G48" s="729" t="s">
        <v>1122</v>
      </c>
      <c r="H48" s="729" t="s">
        <v>543</v>
      </c>
      <c r="I48" s="729" t="s">
        <v>1123</v>
      </c>
      <c r="J48" s="729" t="s">
        <v>1124</v>
      </c>
      <c r="K48" s="729" t="s">
        <v>1103</v>
      </c>
      <c r="L48" s="730">
        <v>170.52</v>
      </c>
      <c r="M48" s="730">
        <v>170.52</v>
      </c>
      <c r="N48" s="729">
        <v>1</v>
      </c>
      <c r="O48" s="814">
        <v>1</v>
      </c>
      <c r="P48" s="730">
        <v>170.52</v>
      </c>
      <c r="Q48" s="747">
        <v>1</v>
      </c>
      <c r="R48" s="729">
        <v>1</v>
      </c>
      <c r="S48" s="747">
        <v>1</v>
      </c>
      <c r="T48" s="814">
        <v>1</v>
      </c>
      <c r="U48" s="770">
        <v>1</v>
      </c>
    </row>
    <row r="49" spans="1:21" ht="14.4" customHeight="1" x14ac:dyDescent="0.3">
      <c r="A49" s="728">
        <v>25</v>
      </c>
      <c r="B49" s="729" t="s">
        <v>1043</v>
      </c>
      <c r="C49" s="729" t="s">
        <v>1046</v>
      </c>
      <c r="D49" s="812" t="s">
        <v>1522</v>
      </c>
      <c r="E49" s="813" t="s">
        <v>1063</v>
      </c>
      <c r="F49" s="729" t="s">
        <v>1044</v>
      </c>
      <c r="G49" s="729" t="s">
        <v>1104</v>
      </c>
      <c r="H49" s="729" t="s">
        <v>543</v>
      </c>
      <c r="I49" s="729" t="s">
        <v>1105</v>
      </c>
      <c r="J49" s="729" t="s">
        <v>826</v>
      </c>
      <c r="K49" s="729" t="s">
        <v>1106</v>
      </c>
      <c r="L49" s="730">
        <v>48.09</v>
      </c>
      <c r="M49" s="730">
        <v>96.18</v>
      </c>
      <c r="N49" s="729">
        <v>2</v>
      </c>
      <c r="O49" s="814">
        <v>1.5</v>
      </c>
      <c r="P49" s="730"/>
      <c r="Q49" s="747">
        <v>0</v>
      </c>
      <c r="R49" s="729"/>
      <c r="S49" s="747">
        <v>0</v>
      </c>
      <c r="T49" s="814"/>
      <c r="U49" s="770">
        <v>0</v>
      </c>
    </row>
    <row r="50" spans="1:21" ht="14.4" customHeight="1" x14ac:dyDescent="0.3">
      <c r="A50" s="728">
        <v>25</v>
      </c>
      <c r="B50" s="729" t="s">
        <v>1043</v>
      </c>
      <c r="C50" s="729" t="s">
        <v>1046</v>
      </c>
      <c r="D50" s="812" t="s">
        <v>1522</v>
      </c>
      <c r="E50" s="813" t="s">
        <v>1063</v>
      </c>
      <c r="F50" s="729" t="s">
        <v>1044</v>
      </c>
      <c r="G50" s="729" t="s">
        <v>1094</v>
      </c>
      <c r="H50" s="729" t="s">
        <v>543</v>
      </c>
      <c r="I50" s="729" t="s">
        <v>1095</v>
      </c>
      <c r="J50" s="729" t="s">
        <v>1096</v>
      </c>
      <c r="K50" s="729" t="s">
        <v>1097</v>
      </c>
      <c r="L50" s="730">
        <v>132.97999999999999</v>
      </c>
      <c r="M50" s="730">
        <v>664.89999999999986</v>
      </c>
      <c r="N50" s="729">
        <v>5</v>
      </c>
      <c r="O50" s="814">
        <v>3.5</v>
      </c>
      <c r="P50" s="730">
        <v>265.95999999999998</v>
      </c>
      <c r="Q50" s="747">
        <v>0.40000000000000008</v>
      </c>
      <c r="R50" s="729">
        <v>2</v>
      </c>
      <c r="S50" s="747">
        <v>0.4</v>
      </c>
      <c r="T50" s="814">
        <v>1.5</v>
      </c>
      <c r="U50" s="770">
        <v>0.42857142857142855</v>
      </c>
    </row>
    <row r="51" spans="1:21" ht="14.4" customHeight="1" x14ac:dyDescent="0.3">
      <c r="A51" s="728">
        <v>25</v>
      </c>
      <c r="B51" s="729" t="s">
        <v>1043</v>
      </c>
      <c r="C51" s="729" t="s">
        <v>1046</v>
      </c>
      <c r="D51" s="812" t="s">
        <v>1522</v>
      </c>
      <c r="E51" s="813" t="s">
        <v>1063</v>
      </c>
      <c r="F51" s="729" t="s">
        <v>1044</v>
      </c>
      <c r="G51" s="729" t="s">
        <v>1138</v>
      </c>
      <c r="H51" s="729" t="s">
        <v>543</v>
      </c>
      <c r="I51" s="729" t="s">
        <v>1139</v>
      </c>
      <c r="J51" s="729" t="s">
        <v>824</v>
      </c>
      <c r="K51" s="729" t="s">
        <v>1140</v>
      </c>
      <c r="L51" s="730">
        <v>34.19</v>
      </c>
      <c r="M51" s="730">
        <v>68.38</v>
      </c>
      <c r="N51" s="729">
        <v>2</v>
      </c>
      <c r="O51" s="814">
        <v>1</v>
      </c>
      <c r="P51" s="730">
        <v>34.19</v>
      </c>
      <c r="Q51" s="747">
        <v>0.5</v>
      </c>
      <c r="R51" s="729">
        <v>1</v>
      </c>
      <c r="S51" s="747">
        <v>0.5</v>
      </c>
      <c r="T51" s="814">
        <v>0.5</v>
      </c>
      <c r="U51" s="770">
        <v>0.5</v>
      </c>
    </row>
    <row r="52" spans="1:21" ht="14.4" customHeight="1" x14ac:dyDescent="0.3">
      <c r="A52" s="728">
        <v>25</v>
      </c>
      <c r="B52" s="729" t="s">
        <v>1043</v>
      </c>
      <c r="C52" s="729" t="s">
        <v>1046</v>
      </c>
      <c r="D52" s="812" t="s">
        <v>1522</v>
      </c>
      <c r="E52" s="813" t="s">
        <v>1063</v>
      </c>
      <c r="F52" s="729" t="s">
        <v>1044</v>
      </c>
      <c r="G52" s="729" t="s">
        <v>1119</v>
      </c>
      <c r="H52" s="729" t="s">
        <v>580</v>
      </c>
      <c r="I52" s="729" t="s">
        <v>1155</v>
      </c>
      <c r="J52" s="729" t="s">
        <v>599</v>
      </c>
      <c r="K52" s="729" t="s">
        <v>1156</v>
      </c>
      <c r="L52" s="730">
        <v>24.22</v>
      </c>
      <c r="M52" s="730">
        <v>48.44</v>
      </c>
      <c r="N52" s="729">
        <v>2</v>
      </c>
      <c r="O52" s="814">
        <v>2</v>
      </c>
      <c r="P52" s="730"/>
      <c r="Q52" s="747">
        <v>0</v>
      </c>
      <c r="R52" s="729"/>
      <c r="S52" s="747">
        <v>0</v>
      </c>
      <c r="T52" s="814"/>
      <c r="U52" s="770">
        <v>0</v>
      </c>
    </row>
    <row r="53" spans="1:21" ht="14.4" customHeight="1" x14ac:dyDescent="0.3">
      <c r="A53" s="728">
        <v>25</v>
      </c>
      <c r="B53" s="729" t="s">
        <v>1043</v>
      </c>
      <c r="C53" s="729" t="s">
        <v>1046</v>
      </c>
      <c r="D53" s="812" t="s">
        <v>1522</v>
      </c>
      <c r="E53" s="813" t="s">
        <v>1063</v>
      </c>
      <c r="F53" s="729" t="s">
        <v>1044</v>
      </c>
      <c r="G53" s="729" t="s">
        <v>1119</v>
      </c>
      <c r="H53" s="729" t="s">
        <v>543</v>
      </c>
      <c r="I53" s="729" t="s">
        <v>1157</v>
      </c>
      <c r="J53" s="729" t="s">
        <v>599</v>
      </c>
      <c r="K53" s="729" t="s">
        <v>1158</v>
      </c>
      <c r="L53" s="730">
        <v>24.22</v>
      </c>
      <c r="M53" s="730">
        <v>24.22</v>
      </c>
      <c r="N53" s="729">
        <v>1</v>
      </c>
      <c r="O53" s="814">
        <v>1</v>
      </c>
      <c r="P53" s="730">
        <v>24.22</v>
      </c>
      <c r="Q53" s="747">
        <v>1</v>
      </c>
      <c r="R53" s="729">
        <v>1</v>
      </c>
      <c r="S53" s="747">
        <v>1</v>
      </c>
      <c r="T53" s="814">
        <v>1</v>
      </c>
      <c r="U53" s="770">
        <v>1</v>
      </c>
    </row>
    <row r="54" spans="1:21" ht="14.4" customHeight="1" x14ac:dyDescent="0.3">
      <c r="A54" s="728">
        <v>25</v>
      </c>
      <c r="B54" s="729" t="s">
        <v>1043</v>
      </c>
      <c r="C54" s="729" t="s">
        <v>1046</v>
      </c>
      <c r="D54" s="812" t="s">
        <v>1522</v>
      </c>
      <c r="E54" s="813" t="s">
        <v>1063</v>
      </c>
      <c r="F54" s="729" t="s">
        <v>1044</v>
      </c>
      <c r="G54" s="729" t="s">
        <v>1146</v>
      </c>
      <c r="H54" s="729" t="s">
        <v>580</v>
      </c>
      <c r="I54" s="729" t="s">
        <v>999</v>
      </c>
      <c r="J54" s="729" t="s">
        <v>1000</v>
      </c>
      <c r="K54" s="729" t="s">
        <v>1001</v>
      </c>
      <c r="L54" s="730">
        <v>0</v>
      </c>
      <c r="M54" s="730">
        <v>0</v>
      </c>
      <c r="N54" s="729">
        <v>6</v>
      </c>
      <c r="O54" s="814">
        <v>4</v>
      </c>
      <c r="P54" s="730">
        <v>0</v>
      </c>
      <c r="Q54" s="747"/>
      <c r="R54" s="729">
        <v>4</v>
      </c>
      <c r="S54" s="747">
        <v>0.66666666666666663</v>
      </c>
      <c r="T54" s="814">
        <v>3</v>
      </c>
      <c r="U54" s="770">
        <v>0.75</v>
      </c>
    </row>
    <row r="55" spans="1:21" ht="14.4" customHeight="1" x14ac:dyDescent="0.3">
      <c r="A55" s="728">
        <v>25</v>
      </c>
      <c r="B55" s="729" t="s">
        <v>1043</v>
      </c>
      <c r="C55" s="729" t="s">
        <v>1046</v>
      </c>
      <c r="D55" s="812" t="s">
        <v>1522</v>
      </c>
      <c r="E55" s="813" t="s">
        <v>1063</v>
      </c>
      <c r="F55" s="729" t="s">
        <v>1044</v>
      </c>
      <c r="G55" s="729" t="s">
        <v>1159</v>
      </c>
      <c r="H55" s="729" t="s">
        <v>543</v>
      </c>
      <c r="I55" s="729" t="s">
        <v>1160</v>
      </c>
      <c r="J55" s="729" t="s">
        <v>1161</v>
      </c>
      <c r="K55" s="729" t="s">
        <v>1162</v>
      </c>
      <c r="L55" s="730">
        <v>0</v>
      </c>
      <c r="M55" s="730">
        <v>0</v>
      </c>
      <c r="N55" s="729">
        <v>2</v>
      </c>
      <c r="O55" s="814">
        <v>0.5</v>
      </c>
      <c r="P55" s="730">
        <v>0</v>
      </c>
      <c r="Q55" s="747"/>
      <c r="R55" s="729">
        <v>2</v>
      </c>
      <c r="S55" s="747">
        <v>1</v>
      </c>
      <c r="T55" s="814">
        <v>0.5</v>
      </c>
      <c r="U55" s="770">
        <v>1</v>
      </c>
    </row>
    <row r="56" spans="1:21" ht="14.4" customHeight="1" x14ac:dyDescent="0.3">
      <c r="A56" s="728">
        <v>25</v>
      </c>
      <c r="B56" s="729" t="s">
        <v>1043</v>
      </c>
      <c r="C56" s="729" t="s">
        <v>1046</v>
      </c>
      <c r="D56" s="812" t="s">
        <v>1522</v>
      </c>
      <c r="E56" s="813" t="s">
        <v>1059</v>
      </c>
      <c r="F56" s="729" t="s">
        <v>1044</v>
      </c>
      <c r="G56" s="729" t="s">
        <v>1093</v>
      </c>
      <c r="H56" s="729" t="s">
        <v>580</v>
      </c>
      <c r="I56" s="729" t="s">
        <v>959</v>
      </c>
      <c r="J56" s="729" t="s">
        <v>872</v>
      </c>
      <c r="K56" s="729" t="s">
        <v>960</v>
      </c>
      <c r="L56" s="730">
        <v>154.36000000000001</v>
      </c>
      <c r="M56" s="730">
        <v>3087.2000000000007</v>
      </c>
      <c r="N56" s="729">
        <v>20</v>
      </c>
      <c r="O56" s="814">
        <v>19</v>
      </c>
      <c r="P56" s="730">
        <v>1234.8800000000001</v>
      </c>
      <c r="Q56" s="747">
        <v>0.39999999999999997</v>
      </c>
      <c r="R56" s="729">
        <v>8</v>
      </c>
      <c r="S56" s="747">
        <v>0.4</v>
      </c>
      <c r="T56" s="814">
        <v>7.5</v>
      </c>
      <c r="U56" s="770">
        <v>0.39473684210526316</v>
      </c>
    </row>
    <row r="57" spans="1:21" ht="14.4" customHeight="1" x14ac:dyDescent="0.3">
      <c r="A57" s="728">
        <v>25</v>
      </c>
      <c r="B57" s="729" t="s">
        <v>1043</v>
      </c>
      <c r="C57" s="729" t="s">
        <v>1046</v>
      </c>
      <c r="D57" s="812" t="s">
        <v>1522</v>
      </c>
      <c r="E57" s="813" t="s">
        <v>1059</v>
      </c>
      <c r="F57" s="729" t="s">
        <v>1044</v>
      </c>
      <c r="G57" s="729" t="s">
        <v>1094</v>
      </c>
      <c r="H57" s="729" t="s">
        <v>543</v>
      </c>
      <c r="I57" s="729" t="s">
        <v>1095</v>
      </c>
      <c r="J57" s="729" t="s">
        <v>1096</v>
      </c>
      <c r="K57" s="729" t="s">
        <v>1097</v>
      </c>
      <c r="L57" s="730">
        <v>132.97999999999999</v>
      </c>
      <c r="M57" s="730">
        <v>398.93999999999994</v>
      </c>
      <c r="N57" s="729">
        <v>3</v>
      </c>
      <c r="O57" s="814">
        <v>2</v>
      </c>
      <c r="P57" s="730">
        <v>132.97999999999999</v>
      </c>
      <c r="Q57" s="747">
        <v>0.33333333333333337</v>
      </c>
      <c r="R57" s="729">
        <v>1</v>
      </c>
      <c r="S57" s="747">
        <v>0.33333333333333331</v>
      </c>
      <c r="T57" s="814">
        <v>1</v>
      </c>
      <c r="U57" s="770">
        <v>0.5</v>
      </c>
    </row>
    <row r="58" spans="1:21" ht="14.4" customHeight="1" x14ac:dyDescent="0.3">
      <c r="A58" s="728">
        <v>25</v>
      </c>
      <c r="B58" s="729" t="s">
        <v>1043</v>
      </c>
      <c r="C58" s="729" t="s">
        <v>1046</v>
      </c>
      <c r="D58" s="812" t="s">
        <v>1522</v>
      </c>
      <c r="E58" s="813" t="s">
        <v>1059</v>
      </c>
      <c r="F58" s="729" t="s">
        <v>1044</v>
      </c>
      <c r="G58" s="729" t="s">
        <v>1094</v>
      </c>
      <c r="H58" s="729" t="s">
        <v>543</v>
      </c>
      <c r="I58" s="729" t="s">
        <v>1109</v>
      </c>
      <c r="J58" s="729" t="s">
        <v>1096</v>
      </c>
      <c r="K58" s="729" t="s">
        <v>1097</v>
      </c>
      <c r="L58" s="730">
        <v>132.97999999999999</v>
      </c>
      <c r="M58" s="730">
        <v>664.9</v>
      </c>
      <c r="N58" s="729">
        <v>5</v>
      </c>
      <c r="O58" s="814">
        <v>3</v>
      </c>
      <c r="P58" s="730">
        <v>531.91999999999996</v>
      </c>
      <c r="Q58" s="747">
        <v>0.79999999999999993</v>
      </c>
      <c r="R58" s="729">
        <v>4</v>
      </c>
      <c r="S58" s="747">
        <v>0.8</v>
      </c>
      <c r="T58" s="814">
        <v>2</v>
      </c>
      <c r="U58" s="770">
        <v>0.66666666666666663</v>
      </c>
    </row>
    <row r="59" spans="1:21" ht="14.4" customHeight="1" x14ac:dyDescent="0.3">
      <c r="A59" s="728">
        <v>25</v>
      </c>
      <c r="B59" s="729" t="s">
        <v>1043</v>
      </c>
      <c r="C59" s="729" t="s">
        <v>1046</v>
      </c>
      <c r="D59" s="812" t="s">
        <v>1522</v>
      </c>
      <c r="E59" s="813" t="s">
        <v>1059</v>
      </c>
      <c r="F59" s="729" t="s">
        <v>1044</v>
      </c>
      <c r="G59" s="729" t="s">
        <v>1119</v>
      </c>
      <c r="H59" s="729" t="s">
        <v>580</v>
      </c>
      <c r="I59" s="729" t="s">
        <v>1120</v>
      </c>
      <c r="J59" s="729" t="s">
        <v>599</v>
      </c>
      <c r="K59" s="729" t="s">
        <v>1121</v>
      </c>
      <c r="L59" s="730">
        <v>48.42</v>
      </c>
      <c r="M59" s="730">
        <v>48.42</v>
      </c>
      <c r="N59" s="729">
        <v>1</v>
      </c>
      <c r="O59" s="814">
        <v>1</v>
      </c>
      <c r="P59" s="730">
        <v>48.42</v>
      </c>
      <c r="Q59" s="747">
        <v>1</v>
      </c>
      <c r="R59" s="729">
        <v>1</v>
      </c>
      <c r="S59" s="747">
        <v>1</v>
      </c>
      <c r="T59" s="814">
        <v>1</v>
      </c>
      <c r="U59" s="770">
        <v>1</v>
      </c>
    </row>
    <row r="60" spans="1:21" ht="14.4" customHeight="1" x14ac:dyDescent="0.3">
      <c r="A60" s="728">
        <v>25</v>
      </c>
      <c r="B60" s="729" t="s">
        <v>1043</v>
      </c>
      <c r="C60" s="729" t="s">
        <v>1046</v>
      </c>
      <c r="D60" s="812" t="s">
        <v>1522</v>
      </c>
      <c r="E60" s="813" t="s">
        <v>1059</v>
      </c>
      <c r="F60" s="729" t="s">
        <v>1044</v>
      </c>
      <c r="G60" s="729" t="s">
        <v>1119</v>
      </c>
      <c r="H60" s="729" t="s">
        <v>543</v>
      </c>
      <c r="I60" s="729" t="s">
        <v>1141</v>
      </c>
      <c r="J60" s="729" t="s">
        <v>599</v>
      </c>
      <c r="K60" s="729" t="s">
        <v>1142</v>
      </c>
      <c r="L60" s="730">
        <v>48.42</v>
      </c>
      <c r="M60" s="730">
        <v>96.84</v>
      </c>
      <c r="N60" s="729">
        <v>2</v>
      </c>
      <c r="O60" s="814">
        <v>1.5</v>
      </c>
      <c r="P60" s="730">
        <v>96.84</v>
      </c>
      <c r="Q60" s="747">
        <v>1</v>
      </c>
      <c r="R60" s="729">
        <v>2</v>
      </c>
      <c r="S60" s="747">
        <v>1</v>
      </c>
      <c r="T60" s="814">
        <v>1.5</v>
      </c>
      <c r="U60" s="770">
        <v>1</v>
      </c>
    </row>
    <row r="61" spans="1:21" ht="14.4" customHeight="1" x14ac:dyDescent="0.3">
      <c r="A61" s="728">
        <v>25</v>
      </c>
      <c r="B61" s="729" t="s">
        <v>1043</v>
      </c>
      <c r="C61" s="729" t="s">
        <v>1046</v>
      </c>
      <c r="D61" s="812" t="s">
        <v>1522</v>
      </c>
      <c r="E61" s="813" t="s">
        <v>1059</v>
      </c>
      <c r="F61" s="729" t="s">
        <v>1044</v>
      </c>
      <c r="G61" s="729" t="s">
        <v>1119</v>
      </c>
      <c r="H61" s="729" t="s">
        <v>543</v>
      </c>
      <c r="I61" s="729" t="s">
        <v>1157</v>
      </c>
      <c r="J61" s="729" t="s">
        <v>599</v>
      </c>
      <c r="K61" s="729" t="s">
        <v>1158</v>
      </c>
      <c r="L61" s="730">
        <v>24.22</v>
      </c>
      <c r="M61" s="730">
        <v>24.22</v>
      </c>
      <c r="N61" s="729">
        <v>1</v>
      </c>
      <c r="O61" s="814">
        <v>1</v>
      </c>
      <c r="P61" s="730"/>
      <c r="Q61" s="747">
        <v>0</v>
      </c>
      <c r="R61" s="729"/>
      <c r="S61" s="747">
        <v>0</v>
      </c>
      <c r="T61" s="814"/>
      <c r="U61" s="770">
        <v>0</v>
      </c>
    </row>
    <row r="62" spans="1:21" ht="14.4" customHeight="1" x14ac:dyDescent="0.3">
      <c r="A62" s="728">
        <v>25</v>
      </c>
      <c r="B62" s="729" t="s">
        <v>1043</v>
      </c>
      <c r="C62" s="729" t="s">
        <v>1046</v>
      </c>
      <c r="D62" s="812" t="s">
        <v>1522</v>
      </c>
      <c r="E62" s="813" t="s">
        <v>1059</v>
      </c>
      <c r="F62" s="729" t="s">
        <v>1044</v>
      </c>
      <c r="G62" s="729" t="s">
        <v>1146</v>
      </c>
      <c r="H62" s="729" t="s">
        <v>580</v>
      </c>
      <c r="I62" s="729" t="s">
        <v>999</v>
      </c>
      <c r="J62" s="729" t="s">
        <v>1000</v>
      </c>
      <c r="K62" s="729" t="s">
        <v>1001</v>
      </c>
      <c r="L62" s="730">
        <v>0</v>
      </c>
      <c r="M62" s="730">
        <v>0</v>
      </c>
      <c r="N62" s="729">
        <v>1</v>
      </c>
      <c r="O62" s="814">
        <v>0.5</v>
      </c>
      <c r="P62" s="730"/>
      <c r="Q62" s="747"/>
      <c r="R62" s="729"/>
      <c r="S62" s="747">
        <v>0</v>
      </c>
      <c r="T62" s="814"/>
      <c r="U62" s="770">
        <v>0</v>
      </c>
    </row>
    <row r="63" spans="1:21" ht="14.4" customHeight="1" x14ac:dyDescent="0.3">
      <c r="A63" s="728">
        <v>25</v>
      </c>
      <c r="B63" s="729" t="s">
        <v>1043</v>
      </c>
      <c r="C63" s="729" t="s">
        <v>1046</v>
      </c>
      <c r="D63" s="812" t="s">
        <v>1522</v>
      </c>
      <c r="E63" s="813" t="s">
        <v>1059</v>
      </c>
      <c r="F63" s="729" t="s">
        <v>1044</v>
      </c>
      <c r="G63" s="729" t="s">
        <v>1098</v>
      </c>
      <c r="H63" s="729" t="s">
        <v>543</v>
      </c>
      <c r="I63" s="729" t="s">
        <v>1099</v>
      </c>
      <c r="J63" s="729" t="s">
        <v>835</v>
      </c>
      <c r="K63" s="729" t="s">
        <v>1100</v>
      </c>
      <c r="L63" s="730">
        <v>42.54</v>
      </c>
      <c r="M63" s="730">
        <v>42.54</v>
      </c>
      <c r="N63" s="729">
        <v>1</v>
      </c>
      <c r="O63" s="814">
        <v>1</v>
      </c>
      <c r="P63" s="730">
        <v>42.54</v>
      </c>
      <c r="Q63" s="747">
        <v>1</v>
      </c>
      <c r="R63" s="729">
        <v>1</v>
      </c>
      <c r="S63" s="747">
        <v>1</v>
      </c>
      <c r="T63" s="814">
        <v>1</v>
      </c>
      <c r="U63" s="770">
        <v>1</v>
      </c>
    </row>
    <row r="64" spans="1:21" ht="14.4" customHeight="1" x14ac:dyDescent="0.3">
      <c r="A64" s="728">
        <v>25</v>
      </c>
      <c r="B64" s="729" t="s">
        <v>1043</v>
      </c>
      <c r="C64" s="729" t="s">
        <v>1046</v>
      </c>
      <c r="D64" s="812" t="s">
        <v>1522</v>
      </c>
      <c r="E64" s="813" t="s">
        <v>1081</v>
      </c>
      <c r="F64" s="729" t="s">
        <v>1044</v>
      </c>
      <c r="G64" s="729" t="s">
        <v>1093</v>
      </c>
      <c r="H64" s="729" t="s">
        <v>580</v>
      </c>
      <c r="I64" s="729" t="s">
        <v>959</v>
      </c>
      <c r="J64" s="729" t="s">
        <v>872</v>
      </c>
      <c r="K64" s="729" t="s">
        <v>960</v>
      </c>
      <c r="L64" s="730">
        <v>154.36000000000001</v>
      </c>
      <c r="M64" s="730">
        <v>2932.8400000000006</v>
      </c>
      <c r="N64" s="729">
        <v>19</v>
      </c>
      <c r="O64" s="814">
        <v>18.5</v>
      </c>
      <c r="P64" s="730">
        <v>1080.52</v>
      </c>
      <c r="Q64" s="747">
        <v>0.36842105263157887</v>
      </c>
      <c r="R64" s="729">
        <v>7</v>
      </c>
      <c r="S64" s="747">
        <v>0.36842105263157893</v>
      </c>
      <c r="T64" s="814">
        <v>7</v>
      </c>
      <c r="U64" s="770">
        <v>0.3783783783783784</v>
      </c>
    </row>
    <row r="65" spans="1:21" ht="14.4" customHeight="1" x14ac:dyDescent="0.3">
      <c r="A65" s="728">
        <v>25</v>
      </c>
      <c r="B65" s="729" t="s">
        <v>1043</v>
      </c>
      <c r="C65" s="729" t="s">
        <v>1046</v>
      </c>
      <c r="D65" s="812" t="s">
        <v>1522</v>
      </c>
      <c r="E65" s="813" t="s">
        <v>1081</v>
      </c>
      <c r="F65" s="729" t="s">
        <v>1044</v>
      </c>
      <c r="G65" s="729" t="s">
        <v>1101</v>
      </c>
      <c r="H65" s="729" t="s">
        <v>543</v>
      </c>
      <c r="I65" s="729" t="s">
        <v>1102</v>
      </c>
      <c r="J65" s="729" t="s">
        <v>815</v>
      </c>
      <c r="K65" s="729" t="s">
        <v>1103</v>
      </c>
      <c r="L65" s="730">
        <v>78.33</v>
      </c>
      <c r="M65" s="730">
        <v>78.33</v>
      </c>
      <c r="N65" s="729">
        <v>1</v>
      </c>
      <c r="O65" s="814">
        <v>0.5</v>
      </c>
      <c r="P65" s="730"/>
      <c r="Q65" s="747">
        <v>0</v>
      </c>
      <c r="R65" s="729"/>
      <c r="S65" s="747">
        <v>0</v>
      </c>
      <c r="T65" s="814"/>
      <c r="U65" s="770">
        <v>0</v>
      </c>
    </row>
    <row r="66" spans="1:21" ht="14.4" customHeight="1" x14ac:dyDescent="0.3">
      <c r="A66" s="728">
        <v>25</v>
      </c>
      <c r="B66" s="729" t="s">
        <v>1043</v>
      </c>
      <c r="C66" s="729" t="s">
        <v>1046</v>
      </c>
      <c r="D66" s="812" t="s">
        <v>1522</v>
      </c>
      <c r="E66" s="813" t="s">
        <v>1081</v>
      </c>
      <c r="F66" s="729" t="s">
        <v>1044</v>
      </c>
      <c r="G66" s="729" t="s">
        <v>1127</v>
      </c>
      <c r="H66" s="729" t="s">
        <v>543</v>
      </c>
      <c r="I66" s="729" t="s">
        <v>1128</v>
      </c>
      <c r="J66" s="729" t="s">
        <v>1129</v>
      </c>
      <c r="K66" s="729" t="s">
        <v>1130</v>
      </c>
      <c r="L66" s="730">
        <v>121.07</v>
      </c>
      <c r="M66" s="730">
        <v>121.07</v>
      </c>
      <c r="N66" s="729">
        <v>1</v>
      </c>
      <c r="O66" s="814">
        <v>1</v>
      </c>
      <c r="P66" s="730"/>
      <c r="Q66" s="747">
        <v>0</v>
      </c>
      <c r="R66" s="729"/>
      <c r="S66" s="747">
        <v>0</v>
      </c>
      <c r="T66" s="814"/>
      <c r="U66" s="770">
        <v>0</v>
      </c>
    </row>
    <row r="67" spans="1:21" ht="14.4" customHeight="1" x14ac:dyDescent="0.3">
      <c r="A67" s="728">
        <v>25</v>
      </c>
      <c r="B67" s="729" t="s">
        <v>1043</v>
      </c>
      <c r="C67" s="729" t="s">
        <v>1046</v>
      </c>
      <c r="D67" s="812" t="s">
        <v>1522</v>
      </c>
      <c r="E67" s="813" t="s">
        <v>1081</v>
      </c>
      <c r="F67" s="729" t="s">
        <v>1044</v>
      </c>
      <c r="G67" s="729" t="s">
        <v>1094</v>
      </c>
      <c r="H67" s="729" t="s">
        <v>543</v>
      </c>
      <c r="I67" s="729" t="s">
        <v>1109</v>
      </c>
      <c r="J67" s="729" t="s">
        <v>1096</v>
      </c>
      <c r="K67" s="729" t="s">
        <v>1097</v>
      </c>
      <c r="L67" s="730">
        <v>132.97999999999999</v>
      </c>
      <c r="M67" s="730">
        <v>531.91999999999996</v>
      </c>
      <c r="N67" s="729">
        <v>4</v>
      </c>
      <c r="O67" s="814">
        <v>2</v>
      </c>
      <c r="P67" s="730">
        <v>531.91999999999996</v>
      </c>
      <c r="Q67" s="747">
        <v>1</v>
      </c>
      <c r="R67" s="729">
        <v>4</v>
      </c>
      <c r="S67" s="747">
        <v>1</v>
      </c>
      <c r="T67" s="814">
        <v>2</v>
      </c>
      <c r="U67" s="770">
        <v>1</v>
      </c>
    </row>
    <row r="68" spans="1:21" ht="14.4" customHeight="1" x14ac:dyDescent="0.3">
      <c r="A68" s="728">
        <v>25</v>
      </c>
      <c r="B68" s="729" t="s">
        <v>1043</v>
      </c>
      <c r="C68" s="729" t="s">
        <v>1046</v>
      </c>
      <c r="D68" s="812" t="s">
        <v>1522</v>
      </c>
      <c r="E68" s="813" t="s">
        <v>1081</v>
      </c>
      <c r="F68" s="729" t="s">
        <v>1044</v>
      </c>
      <c r="G68" s="729" t="s">
        <v>1138</v>
      </c>
      <c r="H68" s="729" t="s">
        <v>543</v>
      </c>
      <c r="I68" s="729" t="s">
        <v>1139</v>
      </c>
      <c r="J68" s="729" t="s">
        <v>824</v>
      </c>
      <c r="K68" s="729" t="s">
        <v>1140</v>
      </c>
      <c r="L68" s="730">
        <v>34.19</v>
      </c>
      <c r="M68" s="730">
        <v>34.19</v>
      </c>
      <c r="N68" s="729">
        <v>1</v>
      </c>
      <c r="O68" s="814">
        <v>0.5</v>
      </c>
      <c r="P68" s="730"/>
      <c r="Q68" s="747">
        <v>0</v>
      </c>
      <c r="R68" s="729"/>
      <c r="S68" s="747">
        <v>0</v>
      </c>
      <c r="T68" s="814"/>
      <c r="U68" s="770">
        <v>0</v>
      </c>
    </row>
    <row r="69" spans="1:21" ht="14.4" customHeight="1" x14ac:dyDescent="0.3">
      <c r="A69" s="728">
        <v>25</v>
      </c>
      <c r="B69" s="729" t="s">
        <v>1043</v>
      </c>
      <c r="C69" s="729" t="s">
        <v>1046</v>
      </c>
      <c r="D69" s="812" t="s">
        <v>1522</v>
      </c>
      <c r="E69" s="813" t="s">
        <v>1081</v>
      </c>
      <c r="F69" s="729" t="s">
        <v>1044</v>
      </c>
      <c r="G69" s="729" t="s">
        <v>1110</v>
      </c>
      <c r="H69" s="729" t="s">
        <v>580</v>
      </c>
      <c r="I69" s="729" t="s">
        <v>1111</v>
      </c>
      <c r="J69" s="729" t="s">
        <v>641</v>
      </c>
      <c r="K69" s="729" t="s">
        <v>939</v>
      </c>
      <c r="L69" s="730">
        <v>490.89</v>
      </c>
      <c r="M69" s="730">
        <v>490.89</v>
      </c>
      <c r="N69" s="729">
        <v>1</v>
      </c>
      <c r="O69" s="814">
        <v>0.5</v>
      </c>
      <c r="P69" s="730"/>
      <c r="Q69" s="747">
        <v>0</v>
      </c>
      <c r="R69" s="729"/>
      <c r="S69" s="747">
        <v>0</v>
      </c>
      <c r="T69" s="814"/>
      <c r="U69" s="770">
        <v>0</v>
      </c>
    </row>
    <row r="70" spans="1:21" ht="14.4" customHeight="1" x14ac:dyDescent="0.3">
      <c r="A70" s="728">
        <v>25</v>
      </c>
      <c r="B70" s="729" t="s">
        <v>1043</v>
      </c>
      <c r="C70" s="729" t="s">
        <v>1046</v>
      </c>
      <c r="D70" s="812" t="s">
        <v>1522</v>
      </c>
      <c r="E70" s="813" t="s">
        <v>1081</v>
      </c>
      <c r="F70" s="729" t="s">
        <v>1044</v>
      </c>
      <c r="G70" s="729" t="s">
        <v>1110</v>
      </c>
      <c r="H70" s="729" t="s">
        <v>580</v>
      </c>
      <c r="I70" s="729" t="s">
        <v>1163</v>
      </c>
      <c r="J70" s="729" t="s">
        <v>645</v>
      </c>
      <c r="K70" s="729" t="s">
        <v>1164</v>
      </c>
      <c r="L70" s="730">
        <v>369.5</v>
      </c>
      <c r="M70" s="730">
        <v>739</v>
      </c>
      <c r="N70" s="729">
        <v>2</v>
      </c>
      <c r="O70" s="814">
        <v>1</v>
      </c>
      <c r="P70" s="730"/>
      <c r="Q70" s="747">
        <v>0</v>
      </c>
      <c r="R70" s="729"/>
      <c r="S70" s="747">
        <v>0</v>
      </c>
      <c r="T70" s="814"/>
      <c r="U70" s="770">
        <v>0</v>
      </c>
    </row>
    <row r="71" spans="1:21" ht="14.4" customHeight="1" x14ac:dyDescent="0.3">
      <c r="A71" s="728">
        <v>25</v>
      </c>
      <c r="B71" s="729" t="s">
        <v>1043</v>
      </c>
      <c r="C71" s="729" t="s">
        <v>1046</v>
      </c>
      <c r="D71" s="812" t="s">
        <v>1522</v>
      </c>
      <c r="E71" s="813" t="s">
        <v>1081</v>
      </c>
      <c r="F71" s="729" t="s">
        <v>1044</v>
      </c>
      <c r="G71" s="729" t="s">
        <v>1119</v>
      </c>
      <c r="H71" s="729" t="s">
        <v>543</v>
      </c>
      <c r="I71" s="729" t="s">
        <v>1141</v>
      </c>
      <c r="J71" s="729" t="s">
        <v>599</v>
      </c>
      <c r="K71" s="729" t="s">
        <v>1142</v>
      </c>
      <c r="L71" s="730">
        <v>48.42</v>
      </c>
      <c r="M71" s="730">
        <v>48.42</v>
      </c>
      <c r="N71" s="729">
        <v>1</v>
      </c>
      <c r="O71" s="814">
        <v>1</v>
      </c>
      <c r="P71" s="730"/>
      <c r="Q71" s="747">
        <v>0</v>
      </c>
      <c r="R71" s="729"/>
      <c r="S71" s="747">
        <v>0</v>
      </c>
      <c r="T71" s="814"/>
      <c r="U71" s="770">
        <v>0</v>
      </c>
    </row>
    <row r="72" spans="1:21" ht="14.4" customHeight="1" x14ac:dyDescent="0.3">
      <c r="A72" s="728">
        <v>25</v>
      </c>
      <c r="B72" s="729" t="s">
        <v>1043</v>
      </c>
      <c r="C72" s="729" t="s">
        <v>1046</v>
      </c>
      <c r="D72" s="812" t="s">
        <v>1522</v>
      </c>
      <c r="E72" s="813" t="s">
        <v>1081</v>
      </c>
      <c r="F72" s="729" t="s">
        <v>1044</v>
      </c>
      <c r="G72" s="729" t="s">
        <v>1146</v>
      </c>
      <c r="H72" s="729" t="s">
        <v>580</v>
      </c>
      <c r="I72" s="729" t="s">
        <v>999</v>
      </c>
      <c r="J72" s="729" t="s">
        <v>1000</v>
      </c>
      <c r="K72" s="729" t="s">
        <v>1001</v>
      </c>
      <c r="L72" s="730">
        <v>0</v>
      </c>
      <c r="M72" s="730">
        <v>0</v>
      </c>
      <c r="N72" s="729">
        <v>1</v>
      </c>
      <c r="O72" s="814">
        <v>1</v>
      </c>
      <c r="P72" s="730"/>
      <c r="Q72" s="747"/>
      <c r="R72" s="729"/>
      <c r="S72" s="747">
        <v>0</v>
      </c>
      <c r="T72" s="814"/>
      <c r="U72" s="770">
        <v>0</v>
      </c>
    </row>
    <row r="73" spans="1:21" ht="14.4" customHeight="1" x14ac:dyDescent="0.3">
      <c r="A73" s="728">
        <v>25</v>
      </c>
      <c r="B73" s="729" t="s">
        <v>1043</v>
      </c>
      <c r="C73" s="729" t="s">
        <v>1046</v>
      </c>
      <c r="D73" s="812" t="s">
        <v>1522</v>
      </c>
      <c r="E73" s="813" t="s">
        <v>1061</v>
      </c>
      <c r="F73" s="729" t="s">
        <v>1044</v>
      </c>
      <c r="G73" s="729" t="s">
        <v>1093</v>
      </c>
      <c r="H73" s="729" t="s">
        <v>580</v>
      </c>
      <c r="I73" s="729" t="s">
        <v>959</v>
      </c>
      <c r="J73" s="729" t="s">
        <v>872</v>
      </c>
      <c r="K73" s="729" t="s">
        <v>960</v>
      </c>
      <c r="L73" s="730">
        <v>154.36000000000001</v>
      </c>
      <c r="M73" s="730">
        <v>2315.4000000000005</v>
      </c>
      <c r="N73" s="729">
        <v>15</v>
      </c>
      <c r="O73" s="814">
        <v>15</v>
      </c>
      <c r="P73" s="730">
        <v>617.44000000000005</v>
      </c>
      <c r="Q73" s="747">
        <v>0.26666666666666661</v>
      </c>
      <c r="R73" s="729">
        <v>4</v>
      </c>
      <c r="S73" s="747">
        <v>0.26666666666666666</v>
      </c>
      <c r="T73" s="814">
        <v>4</v>
      </c>
      <c r="U73" s="770">
        <v>0.26666666666666666</v>
      </c>
    </row>
    <row r="74" spans="1:21" ht="14.4" customHeight="1" x14ac:dyDescent="0.3">
      <c r="A74" s="728">
        <v>25</v>
      </c>
      <c r="B74" s="729" t="s">
        <v>1043</v>
      </c>
      <c r="C74" s="729" t="s">
        <v>1046</v>
      </c>
      <c r="D74" s="812" t="s">
        <v>1522</v>
      </c>
      <c r="E74" s="813" t="s">
        <v>1061</v>
      </c>
      <c r="F74" s="729" t="s">
        <v>1044</v>
      </c>
      <c r="G74" s="729" t="s">
        <v>1094</v>
      </c>
      <c r="H74" s="729" t="s">
        <v>543</v>
      </c>
      <c r="I74" s="729" t="s">
        <v>1095</v>
      </c>
      <c r="J74" s="729" t="s">
        <v>1096</v>
      </c>
      <c r="K74" s="729" t="s">
        <v>1097</v>
      </c>
      <c r="L74" s="730">
        <v>132.97999999999999</v>
      </c>
      <c r="M74" s="730">
        <v>265.95999999999998</v>
      </c>
      <c r="N74" s="729">
        <v>2</v>
      </c>
      <c r="O74" s="814">
        <v>1</v>
      </c>
      <c r="P74" s="730"/>
      <c r="Q74" s="747">
        <v>0</v>
      </c>
      <c r="R74" s="729"/>
      <c r="S74" s="747">
        <v>0</v>
      </c>
      <c r="T74" s="814"/>
      <c r="U74" s="770">
        <v>0</v>
      </c>
    </row>
    <row r="75" spans="1:21" ht="14.4" customHeight="1" x14ac:dyDescent="0.3">
      <c r="A75" s="728">
        <v>25</v>
      </c>
      <c r="B75" s="729" t="s">
        <v>1043</v>
      </c>
      <c r="C75" s="729" t="s">
        <v>1048</v>
      </c>
      <c r="D75" s="812" t="s">
        <v>1523</v>
      </c>
      <c r="E75" s="813" t="s">
        <v>1064</v>
      </c>
      <c r="F75" s="729" t="s">
        <v>1044</v>
      </c>
      <c r="G75" s="729" t="s">
        <v>1093</v>
      </c>
      <c r="H75" s="729" t="s">
        <v>543</v>
      </c>
      <c r="I75" s="729" t="s">
        <v>1165</v>
      </c>
      <c r="J75" s="729" t="s">
        <v>1166</v>
      </c>
      <c r="K75" s="729" t="s">
        <v>1167</v>
      </c>
      <c r="L75" s="730">
        <v>154.36000000000001</v>
      </c>
      <c r="M75" s="730">
        <v>308.72000000000003</v>
      </c>
      <c r="N75" s="729">
        <v>2</v>
      </c>
      <c r="O75" s="814">
        <v>2</v>
      </c>
      <c r="P75" s="730">
        <v>154.36000000000001</v>
      </c>
      <c r="Q75" s="747">
        <v>0.5</v>
      </c>
      <c r="R75" s="729">
        <v>1</v>
      </c>
      <c r="S75" s="747">
        <v>0.5</v>
      </c>
      <c r="T75" s="814">
        <v>1</v>
      </c>
      <c r="U75" s="770">
        <v>0.5</v>
      </c>
    </row>
    <row r="76" spans="1:21" ht="14.4" customHeight="1" x14ac:dyDescent="0.3">
      <c r="A76" s="728">
        <v>25</v>
      </c>
      <c r="B76" s="729" t="s">
        <v>1043</v>
      </c>
      <c r="C76" s="729" t="s">
        <v>1048</v>
      </c>
      <c r="D76" s="812" t="s">
        <v>1523</v>
      </c>
      <c r="E76" s="813" t="s">
        <v>1064</v>
      </c>
      <c r="F76" s="729" t="s">
        <v>1044</v>
      </c>
      <c r="G76" s="729" t="s">
        <v>1093</v>
      </c>
      <c r="H76" s="729" t="s">
        <v>580</v>
      </c>
      <c r="I76" s="729" t="s">
        <v>959</v>
      </c>
      <c r="J76" s="729" t="s">
        <v>872</v>
      </c>
      <c r="K76" s="729" t="s">
        <v>960</v>
      </c>
      <c r="L76" s="730">
        <v>154.36000000000001</v>
      </c>
      <c r="M76" s="730">
        <v>6483.1200000000026</v>
      </c>
      <c r="N76" s="729">
        <v>42</v>
      </c>
      <c r="O76" s="814">
        <v>28.5</v>
      </c>
      <c r="P76" s="730">
        <v>3859.0000000000018</v>
      </c>
      <c r="Q76" s="747">
        <v>0.59523809523809523</v>
      </c>
      <c r="R76" s="729">
        <v>25</v>
      </c>
      <c r="S76" s="747">
        <v>0.59523809523809523</v>
      </c>
      <c r="T76" s="814">
        <v>14</v>
      </c>
      <c r="U76" s="770">
        <v>0.49122807017543857</v>
      </c>
    </row>
    <row r="77" spans="1:21" ht="14.4" customHeight="1" x14ac:dyDescent="0.3">
      <c r="A77" s="728">
        <v>25</v>
      </c>
      <c r="B77" s="729" t="s">
        <v>1043</v>
      </c>
      <c r="C77" s="729" t="s">
        <v>1048</v>
      </c>
      <c r="D77" s="812" t="s">
        <v>1523</v>
      </c>
      <c r="E77" s="813" t="s">
        <v>1064</v>
      </c>
      <c r="F77" s="729" t="s">
        <v>1044</v>
      </c>
      <c r="G77" s="729" t="s">
        <v>1122</v>
      </c>
      <c r="H77" s="729" t="s">
        <v>543</v>
      </c>
      <c r="I77" s="729" t="s">
        <v>1125</v>
      </c>
      <c r="J77" s="729" t="s">
        <v>1124</v>
      </c>
      <c r="K77" s="729" t="s">
        <v>1126</v>
      </c>
      <c r="L77" s="730">
        <v>238.72</v>
      </c>
      <c r="M77" s="730">
        <v>238.72</v>
      </c>
      <c r="N77" s="729">
        <v>1</v>
      </c>
      <c r="O77" s="814">
        <v>1</v>
      </c>
      <c r="P77" s="730">
        <v>238.72</v>
      </c>
      <c r="Q77" s="747">
        <v>1</v>
      </c>
      <c r="R77" s="729">
        <v>1</v>
      </c>
      <c r="S77" s="747">
        <v>1</v>
      </c>
      <c r="T77" s="814">
        <v>1</v>
      </c>
      <c r="U77" s="770">
        <v>1</v>
      </c>
    </row>
    <row r="78" spans="1:21" ht="14.4" customHeight="1" x14ac:dyDescent="0.3">
      <c r="A78" s="728">
        <v>25</v>
      </c>
      <c r="B78" s="729" t="s">
        <v>1043</v>
      </c>
      <c r="C78" s="729" t="s">
        <v>1048</v>
      </c>
      <c r="D78" s="812" t="s">
        <v>1523</v>
      </c>
      <c r="E78" s="813" t="s">
        <v>1064</v>
      </c>
      <c r="F78" s="729" t="s">
        <v>1044</v>
      </c>
      <c r="G78" s="729" t="s">
        <v>1168</v>
      </c>
      <c r="H78" s="729" t="s">
        <v>543</v>
      </c>
      <c r="I78" s="729" t="s">
        <v>1169</v>
      </c>
      <c r="J78" s="729" t="s">
        <v>709</v>
      </c>
      <c r="K78" s="729" t="s">
        <v>1170</v>
      </c>
      <c r="L78" s="730">
        <v>107.27</v>
      </c>
      <c r="M78" s="730">
        <v>107.27</v>
      </c>
      <c r="N78" s="729">
        <v>1</v>
      </c>
      <c r="O78" s="814">
        <v>1</v>
      </c>
      <c r="P78" s="730"/>
      <c r="Q78" s="747">
        <v>0</v>
      </c>
      <c r="R78" s="729"/>
      <c r="S78" s="747">
        <v>0</v>
      </c>
      <c r="T78" s="814"/>
      <c r="U78" s="770">
        <v>0</v>
      </c>
    </row>
    <row r="79" spans="1:21" ht="14.4" customHeight="1" x14ac:dyDescent="0.3">
      <c r="A79" s="728">
        <v>25</v>
      </c>
      <c r="B79" s="729" t="s">
        <v>1043</v>
      </c>
      <c r="C79" s="729" t="s">
        <v>1048</v>
      </c>
      <c r="D79" s="812" t="s">
        <v>1523</v>
      </c>
      <c r="E79" s="813" t="s">
        <v>1064</v>
      </c>
      <c r="F79" s="729" t="s">
        <v>1044</v>
      </c>
      <c r="G79" s="729" t="s">
        <v>1171</v>
      </c>
      <c r="H79" s="729" t="s">
        <v>543</v>
      </c>
      <c r="I79" s="729" t="s">
        <v>1172</v>
      </c>
      <c r="J79" s="729" t="s">
        <v>1173</v>
      </c>
      <c r="K79" s="729" t="s">
        <v>1174</v>
      </c>
      <c r="L79" s="730">
        <v>84.06</v>
      </c>
      <c r="M79" s="730">
        <v>504.36</v>
      </c>
      <c r="N79" s="729">
        <v>6</v>
      </c>
      <c r="O79" s="814">
        <v>1.5</v>
      </c>
      <c r="P79" s="730"/>
      <c r="Q79" s="747">
        <v>0</v>
      </c>
      <c r="R79" s="729"/>
      <c r="S79" s="747">
        <v>0</v>
      </c>
      <c r="T79" s="814"/>
      <c r="U79" s="770">
        <v>0</v>
      </c>
    </row>
    <row r="80" spans="1:21" ht="14.4" customHeight="1" x14ac:dyDescent="0.3">
      <c r="A80" s="728">
        <v>25</v>
      </c>
      <c r="B80" s="729" t="s">
        <v>1043</v>
      </c>
      <c r="C80" s="729" t="s">
        <v>1048</v>
      </c>
      <c r="D80" s="812" t="s">
        <v>1523</v>
      </c>
      <c r="E80" s="813" t="s">
        <v>1064</v>
      </c>
      <c r="F80" s="729" t="s">
        <v>1044</v>
      </c>
      <c r="G80" s="729" t="s">
        <v>1171</v>
      </c>
      <c r="H80" s="729" t="s">
        <v>543</v>
      </c>
      <c r="I80" s="729" t="s">
        <v>1172</v>
      </c>
      <c r="J80" s="729" t="s">
        <v>1173</v>
      </c>
      <c r="K80" s="729" t="s">
        <v>1174</v>
      </c>
      <c r="L80" s="730">
        <v>82.31</v>
      </c>
      <c r="M80" s="730">
        <v>164.62</v>
      </c>
      <c r="N80" s="729">
        <v>2</v>
      </c>
      <c r="O80" s="814">
        <v>0.5</v>
      </c>
      <c r="P80" s="730"/>
      <c r="Q80" s="747">
        <v>0</v>
      </c>
      <c r="R80" s="729"/>
      <c r="S80" s="747">
        <v>0</v>
      </c>
      <c r="T80" s="814"/>
      <c r="U80" s="770">
        <v>0</v>
      </c>
    </row>
    <row r="81" spans="1:21" ht="14.4" customHeight="1" x14ac:dyDescent="0.3">
      <c r="A81" s="728">
        <v>25</v>
      </c>
      <c r="B81" s="729" t="s">
        <v>1043</v>
      </c>
      <c r="C81" s="729" t="s">
        <v>1048</v>
      </c>
      <c r="D81" s="812" t="s">
        <v>1523</v>
      </c>
      <c r="E81" s="813" t="s">
        <v>1064</v>
      </c>
      <c r="F81" s="729" t="s">
        <v>1044</v>
      </c>
      <c r="G81" s="729" t="s">
        <v>1171</v>
      </c>
      <c r="H81" s="729" t="s">
        <v>543</v>
      </c>
      <c r="I81" s="729" t="s">
        <v>1175</v>
      </c>
      <c r="J81" s="729" t="s">
        <v>1176</v>
      </c>
      <c r="K81" s="729" t="s">
        <v>1177</v>
      </c>
      <c r="L81" s="730">
        <v>70.05</v>
      </c>
      <c r="M81" s="730">
        <v>210.14999999999998</v>
      </c>
      <c r="N81" s="729">
        <v>3</v>
      </c>
      <c r="O81" s="814">
        <v>2</v>
      </c>
      <c r="P81" s="730">
        <v>210.14999999999998</v>
      </c>
      <c r="Q81" s="747">
        <v>1</v>
      </c>
      <c r="R81" s="729">
        <v>3</v>
      </c>
      <c r="S81" s="747">
        <v>1</v>
      </c>
      <c r="T81" s="814">
        <v>2</v>
      </c>
      <c r="U81" s="770">
        <v>1</v>
      </c>
    </row>
    <row r="82" spans="1:21" ht="14.4" customHeight="1" x14ac:dyDescent="0.3">
      <c r="A82" s="728">
        <v>25</v>
      </c>
      <c r="B82" s="729" t="s">
        <v>1043</v>
      </c>
      <c r="C82" s="729" t="s">
        <v>1048</v>
      </c>
      <c r="D82" s="812" t="s">
        <v>1523</v>
      </c>
      <c r="E82" s="813" t="s">
        <v>1064</v>
      </c>
      <c r="F82" s="729" t="s">
        <v>1044</v>
      </c>
      <c r="G82" s="729" t="s">
        <v>1171</v>
      </c>
      <c r="H82" s="729" t="s">
        <v>543</v>
      </c>
      <c r="I82" s="729" t="s">
        <v>1175</v>
      </c>
      <c r="J82" s="729" t="s">
        <v>1176</v>
      </c>
      <c r="K82" s="729" t="s">
        <v>1177</v>
      </c>
      <c r="L82" s="730">
        <v>68.599999999999994</v>
      </c>
      <c r="M82" s="730">
        <v>137.19999999999999</v>
      </c>
      <c r="N82" s="729">
        <v>2</v>
      </c>
      <c r="O82" s="814">
        <v>1</v>
      </c>
      <c r="P82" s="730">
        <v>137.19999999999999</v>
      </c>
      <c r="Q82" s="747">
        <v>1</v>
      </c>
      <c r="R82" s="729">
        <v>2</v>
      </c>
      <c r="S82" s="747">
        <v>1</v>
      </c>
      <c r="T82" s="814">
        <v>1</v>
      </c>
      <c r="U82" s="770">
        <v>1</v>
      </c>
    </row>
    <row r="83" spans="1:21" ht="14.4" customHeight="1" x14ac:dyDescent="0.3">
      <c r="A83" s="728">
        <v>25</v>
      </c>
      <c r="B83" s="729" t="s">
        <v>1043</v>
      </c>
      <c r="C83" s="729" t="s">
        <v>1048</v>
      </c>
      <c r="D83" s="812" t="s">
        <v>1523</v>
      </c>
      <c r="E83" s="813" t="s">
        <v>1064</v>
      </c>
      <c r="F83" s="729" t="s">
        <v>1044</v>
      </c>
      <c r="G83" s="729" t="s">
        <v>1178</v>
      </c>
      <c r="H83" s="729" t="s">
        <v>543</v>
      </c>
      <c r="I83" s="729" t="s">
        <v>1179</v>
      </c>
      <c r="J83" s="729" t="s">
        <v>1180</v>
      </c>
      <c r="K83" s="729" t="s">
        <v>1181</v>
      </c>
      <c r="L83" s="730">
        <v>26.9</v>
      </c>
      <c r="M83" s="730">
        <v>26.9</v>
      </c>
      <c r="N83" s="729">
        <v>1</v>
      </c>
      <c r="O83" s="814">
        <v>1</v>
      </c>
      <c r="P83" s="730"/>
      <c r="Q83" s="747">
        <v>0</v>
      </c>
      <c r="R83" s="729"/>
      <c r="S83" s="747">
        <v>0</v>
      </c>
      <c r="T83" s="814"/>
      <c r="U83" s="770">
        <v>0</v>
      </c>
    </row>
    <row r="84" spans="1:21" ht="14.4" customHeight="1" x14ac:dyDescent="0.3">
      <c r="A84" s="728">
        <v>25</v>
      </c>
      <c r="B84" s="729" t="s">
        <v>1043</v>
      </c>
      <c r="C84" s="729" t="s">
        <v>1048</v>
      </c>
      <c r="D84" s="812" t="s">
        <v>1523</v>
      </c>
      <c r="E84" s="813" t="s">
        <v>1064</v>
      </c>
      <c r="F84" s="729" t="s">
        <v>1044</v>
      </c>
      <c r="G84" s="729" t="s">
        <v>1094</v>
      </c>
      <c r="H84" s="729" t="s">
        <v>543</v>
      </c>
      <c r="I84" s="729" t="s">
        <v>1095</v>
      </c>
      <c r="J84" s="729" t="s">
        <v>1096</v>
      </c>
      <c r="K84" s="729" t="s">
        <v>1097</v>
      </c>
      <c r="L84" s="730">
        <v>132.97999999999999</v>
      </c>
      <c r="M84" s="730">
        <v>531.91999999999996</v>
      </c>
      <c r="N84" s="729">
        <v>4</v>
      </c>
      <c r="O84" s="814">
        <v>3.5</v>
      </c>
      <c r="P84" s="730">
        <v>398.93999999999994</v>
      </c>
      <c r="Q84" s="747">
        <v>0.75</v>
      </c>
      <c r="R84" s="729">
        <v>3</v>
      </c>
      <c r="S84" s="747">
        <v>0.75</v>
      </c>
      <c r="T84" s="814">
        <v>2.5</v>
      </c>
      <c r="U84" s="770">
        <v>0.7142857142857143</v>
      </c>
    </row>
    <row r="85" spans="1:21" ht="14.4" customHeight="1" x14ac:dyDescent="0.3">
      <c r="A85" s="728">
        <v>25</v>
      </c>
      <c r="B85" s="729" t="s">
        <v>1043</v>
      </c>
      <c r="C85" s="729" t="s">
        <v>1048</v>
      </c>
      <c r="D85" s="812" t="s">
        <v>1523</v>
      </c>
      <c r="E85" s="813" t="s">
        <v>1064</v>
      </c>
      <c r="F85" s="729" t="s">
        <v>1044</v>
      </c>
      <c r="G85" s="729" t="s">
        <v>1094</v>
      </c>
      <c r="H85" s="729" t="s">
        <v>543</v>
      </c>
      <c r="I85" s="729" t="s">
        <v>1109</v>
      </c>
      <c r="J85" s="729" t="s">
        <v>1096</v>
      </c>
      <c r="K85" s="729" t="s">
        <v>1097</v>
      </c>
      <c r="L85" s="730">
        <v>132.97999999999999</v>
      </c>
      <c r="M85" s="730">
        <v>398.93999999999994</v>
      </c>
      <c r="N85" s="729">
        <v>3</v>
      </c>
      <c r="O85" s="814">
        <v>2.5</v>
      </c>
      <c r="P85" s="730"/>
      <c r="Q85" s="747">
        <v>0</v>
      </c>
      <c r="R85" s="729"/>
      <c r="S85" s="747">
        <v>0</v>
      </c>
      <c r="T85" s="814"/>
      <c r="U85" s="770">
        <v>0</v>
      </c>
    </row>
    <row r="86" spans="1:21" ht="14.4" customHeight="1" x14ac:dyDescent="0.3">
      <c r="A86" s="728">
        <v>25</v>
      </c>
      <c r="B86" s="729" t="s">
        <v>1043</v>
      </c>
      <c r="C86" s="729" t="s">
        <v>1048</v>
      </c>
      <c r="D86" s="812" t="s">
        <v>1523</v>
      </c>
      <c r="E86" s="813" t="s">
        <v>1064</v>
      </c>
      <c r="F86" s="729" t="s">
        <v>1044</v>
      </c>
      <c r="G86" s="729" t="s">
        <v>1182</v>
      </c>
      <c r="H86" s="729" t="s">
        <v>543</v>
      </c>
      <c r="I86" s="729" t="s">
        <v>1183</v>
      </c>
      <c r="J86" s="729" t="s">
        <v>1184</v>
      </c>
      <c r="K86" s="729" t="s">
        <v>1185</v>
      </c>
      <c r="L86" s="730">
        <v>53.54</v>
      </c>
      <c r="M86" s="730">
        <v>428.32000000000005</v>
      </c>
      <c r="N86" s="729">
        <v>8</v>
      </c>
      <c r="O86" s="814">
        <v>3</v>
      </c>
      <c r="P86" s="730"/>
      <c r="Q86" s="747">
        <v>0</v>
      </c>
      <c r="R86" s="729"/>
      <c r="S86" s="747">
        <v>0</v>
      </c>
      <c r="T86" s="814"/>
      <c r="U86" s="770">
        <v>0</v>
      </c>
    </row>
    <row r="87" spans="1:21" ht="14.4" customHeight="1" x14ac:dyDescent="0.3">
      <c r="A87" s="728">
        <v>25</v>
      </c>
      <c r="B87" s="729" t="s">
        <v>1043</v>
      </c>
      <c r="C87" s="729" t="s">
        <v>1048</v>
      </c>
      <c r="D87" s="812" t="s">
        <v>1523</v>
      </c>
      <c r="E87" s="813" t="s">
        <v>1064</v>
      </c>
      <c r="F87" s="729" t="s">
        <v>1044</v>
      </c>
      <c r="G87" s="729" t="s">
        <v>1186</v>
      </c>
      <c r="H87" s="729" t="s">
        <v>543</v>
      </c>
      <c r="I87" s="729" t="s">
        <v>1187</v>
      </c>
      <c r="J87" s="729" t="s">
        <v>1188</v>
      </c>
      <c r="K87" s="729" t="s">
        <v>1189</v>
      </c>
      <c r="L87" s="730">
        <v>257.52</v>
      </c>
      <c r="M87" s="730">
        <v>257.52</v>
      </c>
      <c r="N87" s="729">
        <v>1</v>
      </c>
      <c r="O87" s="814">
        <v>1</v>
      </c>
      <c r="P87" s="730">
        <v>257.52</v>
      </c>
      <c r="Q87" s="747">
        <v>1</v>
      </c>
      <c r="R87" s="729">
        <v>1</v>
      </c>
      <c r="S87" s="747">
        <v>1</v>
      </c>
      <c r="T87" s="814">
        <v>1</v>
      </c>
      <c r="U87" s="770">
        <v>1</v>
      </c>
    </row>
    <row r="88" spans="1:21" ht="14.4" customHeight="1" x14ac:dyDescent="0.3">
      <c r="A88" s="728">
        <v>25</v>
      </c>
      <c r="B88" s="729" t="s">
        <v>1043</v>
      </c>
      <c r="C88" s="729" t="s">
        <v>1048</v>
      </c>
      <c r="D88" s="812" t="s">
        <v>1523</v>
      </c>
      <c r="E88" s="813" t="s">
        <v>1064</v>
      </c>
      <c r="F88" s="729" t="s">
        <v>1044</v>
      </c>
      <c r="G88" s="729" t="s">
        <v>1119</v>
      </c>
      <c r="H88" s="729" t="s">
        <v>580</v>
      </c>
      <c r="I88" s="729" t="s">
        <v>1155</v>
      </c>
      <c r="J88" s="729" t="s">
        <v>599</v>
      </c>
      <c r="K88" s="729" t="s">
        <v>1156</v>
      </c>
      <c r="L88" s="730">
        <v>24.22</v>
      </c>
      <c r="M88" s="730">
        <v>435.96000000000004</v>
      </c>
      <c r="N88" s="729">
        <v>18</v>
      </c>
      <c r="O88" s="814">
        <v>13.5</v>
      </c>
      <c r="P88" s="730">
        <v>96.88</v>
      </c>
      <c r="Q88" s="747">
        <v>0.22222222222222218</v>
      </c>
      <c r="R88" s="729">
        <v>4</v>
      </c>
      <c r="S88" s="747">
        <v>0.22222222222222221</v>
      </c>
      <c r="T88" s="814">
        <v>2.5</v>
      </c>
      <c r="U88" s="770">
        <v>0.18518518518518517</v>
      </c>
    </row>
    <row r="89" spans="1:21" ht="14.4" customHeight="1" x14ac:dyDescent="0.3">
      <c r="A89" s="728">
        <v>25</v>
      </c>
      <c r="B89" s="729" t="s">
        <v>1043</v>
      </c>
      <c r="C89" s="729" t="s">
        <v>1048</v>
      </c>
      <c r="D89" s="812" t="s">
        <v>1523</v>
      </c>
      <c r="E89" s="813" t="s">
        <v>1064</v>
      </c>
      <c r="F89" s="729" t="s">
        <v>1044</v>
      </c>
      <c r="G89" s="729" t="s">
        <v>1119</v>
      </c>
      <c r="H89" s="729" t="s">
        <v>580</v>
      </c>
      <c r="I89" s="729" t="s">
        <v>1190</v>
      </c>
      <c r="J89" s="729" t="s">
        <v>599</v>
      </c>
      <c r="K89" s="729" t="s">
        <v>1191</v>
      </c>
      <c r="L89" s="730">
        <v>0</v>
      </c>
      <c r="M89" s="730">
        <v>0</v>
      </c>
      <c r="N89" s="729">
        <v>1</v>
      </c>
      <c r="O89" s="814">
        <v>1</v>
      </c>
      <c r="P89" s="730"/>
      <c r="Q89" s="747"/>
      <c r="R89" s="729"/>
      <c r="S89" s="747">
        <v>0</v>
      </c>
      <c r="T89" s="814"/>
      <c r="U89" s="770">
        <v>0</v>
      </c>
    </row>
    <row r="90" spans="1:21" ht="14.4" customHeight="1" x14ac:dyDescent="0.3">
      <c r="A90" s="728">
        <v>25</v>
      </c>
      <c r="B90" s="729" t="s">
        <v>1043</v>
      </c>
      <c r="C90" s="729" t="s">
        <v>1048</v>
      </c>
      <c r="D90" s="812" t="s">
        <v>1523</v>
      </c>
      <c r="E90" s="813" t="s">
        <v>1064</v>
      </c>
      <c r="F90" s="729" t="s">
        <v>1044</v>
      </c>
      <c r="G90" s="729" t="s">
        <v>1192</v>
      </c>
      <c r="H90" s="729" t="s">
        <v>543</v>
      </c>
      <c r="I90" s="729" t="s">
        <v>1193</v>
      </c>
      <c r="J90" s="729" t="s">
        <v>1194</v>
      </c>
      <c r="K90" s="729" t="s">
        <v>1195</v>
      </c>
      <c r="L90" s="730">
        <v>24.78</v>
      </c>
      <c r="M90" s="730">
        <v>49.56</v>
      </c>
      <c r="N90" s="729">
        <v>2</v>
      </c>
      <c r="O90" s="814">
        <v>1</v>
      </c>
      <c r="P90" s="730">
        <v>49.56</v>
      </c>
      <c r="Q90" s="747">
        <v>1</v>
      </c>
      <c r="R90" s="729">
        <v>2</v>
      </c>
      <c r="S90" s="747">
        <v>1</v>
      </c>
      <c r="T90" s="814">
        <v>1</v>
      </c>
      <c r="U90" s="770">
        <v>1</v>
      </c>
    </row>
    <row r="91" spans="1:21" ht="14.4" customHeight="1" x14ac:dyDescent="0.3">
      <c r="A91" s="728">
        <v>25</v>
      </c>
      <c r="B91" s="729" t="s">
        <v>1043</v>
      </c>
      <c r="C91" s="729" t="s">
        <v>1048</v>
      </c>
      <c r="D91" s="812" t="s">
        <v>1523</v>
      </c>
      <c r="E91" s="813" t="s">
        <v>1064</v>
      </c>
      <c r="F91" s="729" t="s">
        <v>1044</v>
      </c>
      <c r="G91" s="729" t="s">
        <v>1147</v>
      </c>
      <c r="H91" s="729" t="s">
        <v>543</v>
      </c>
      <c r="I91" s="729" t="s">
        <v>1196</v>
      </c>
      <c r="J91" s="729" t="s">
        <v>1197</v>
      </c>
      <c r="K91" s="729" t="s">
        <v>1150</v>
      </c>
      <c r="L91" s="730">
        <v>0</v>
      </c>
      <c r="M91" s="730">
        <v>0</v>
      </c>
      <c r="N91" s="729">
        <v>1</v>
      </c>
      <c r="O91" s="814">
        <v>1</v>
      </c>
      <c r="P91" s="730">
        <v>0</v>
      </c>
      <c r="Q91" s="747"/>
      <c r="R91" s="729">
        <v>1</v>
      </c>
      <c r="S91" s="747">
        <v>1</v>
      </c>
      <c r="T91" s="814">
        <v>1</v>
      </c>
      <c r="U91" s="770">
        <v>1</v>
      </c>
    </row>
    <row r="92" spans="1:21" ht="14.4" customHeight="1" x14ac:dyDescent="0.3">
      <c r="A92" s="728">
        <v>25</v>
      </c>
      <c r="B92" s="729" t="s">
        <v>1043</v>
      </c>
      <c r="C92" s="729" t="s">
        <v>1048</v>
      </c>
      <c r="D92" s="812" t="s">
        <v>1523</v>
      </c>
      <c r="E92" s="813" t="s">
        <v>1064</v>
      </c>
      <c r="F92" s="729" t="s">
        <v>1044</v>
      </c>
      <c r="G92" s="729" t="s">
        <v>1159</v>
      </c>
      <c r="H92" s="729" t="s">
        <v>543</v>
      </c>
      <c r="I92" s="729" t="s">
        <v>1160</v>
      </c>
      <c r="J92" s="729" t="s">
        <v>1161</v>
      </c>
      <c r="K92" s="729" t="s">
        <v>1162</v>
      </c>
      <c r="L92" s="730">
        <v>0</v>
      </c>
      <c r="M92" s="730">
        <v>0</v>
      </c>
      <c r="N92" s="729">
        <v>2</v>
      </c>
      <c r="O92" s="814">
        <v>1</v>
      </c>
      <c r="P92" s="730">
        <v>0</v>
      </c>
      <c r="Q92" s="747"/>
      <c r="R92" s="729">
        <v>2</v>
      </c>
      <c r="S92" s="747">
        <v>1</v>
      </c>
      <c r="T92" s="814">
        <v>1</v>
      </c>
      <c r="U92" s="770">
        <v>1</v>
      </c>
    </row>
    <row r="93" spans="1:21" ht="14.4" customHeight="1" x14ac:dyDescent="0.3">
      <c r="A93" s="728">
        <v>25</v>
      </c>
      <c r="B93" s="729" t="s">
        <v>1043</v>
      </c>
      <c r="C93" s="729" t="s">
        <v>1048</v>
      </c>
      <c r="D93" s="812" t="s">
        <v>1523</v>
      </c>
      <c r="E93" s="813" t="s">
        <v>1064</v>
      </c>
      <c r="F93" s="729" t="s">
        <v>1045</v>
      </c>
      <c r="G93" s="729" t="s">
        <v>1198</v>
      </c>
      <c r="H93" s="729" t="s">
        <v>543</v>
      </c>
      <c r="I93" s="729" t="s">
        <v>1199</v>
      </c>
      <c r="J93" s="729" t="s">
        <v>1069</v>
      </c>
      <c r="K93" s="729"/>
      <c r="L93" s="730">
        <v>0</v>
      </c>
      <c r="M93" s="730">
        <v>0</v>
      </c>
      <c r="N93" s="729">
        <v>2</v>
      </c>
      <c r="O93" s="814">
        <v>1</v>
      </c>
      <c r="P93" s="730">
        <v>0</v>
      </c>
      <c r="Q93" s="747"/>
      <c r="R93" s="729">
        <v>2</v>
      </c>
      <c r="S93" s="747">
        <v>1</v>
      </c>
      <c r="T93" s="814">
        <v>1</v>
      </c>
      <c r="U93" s="770">
        <v>1</v>
      </c>
    </row>
    <row r="94" spans="1:21" ht="14.4" customHeight="1" x14ac:dyDescent="0.3">
      <c r="A94" s="728">
        <v>25</v>
      </c>
      <c r="B94" s="729" t="s">
        <v>1043</v>
      </c>
      <c r="C94" s="729" t="s">
        <v>1048</v>
      </c>
      <c r="D94" s="812" t="s">
        <v>1523</v>
      </c>
      <c r="E94" s="813" t="s">
        <v>1065</v>
      </c>
      <c r="F94" s="729" t="s">
        <v>1044</v>
      </c>
      <c r="G94" s="729" t="s">
        <v>1093</v>
      </c>
      <c r="H94" s="729" t="s">
        <v>580</v>
      </c>
      <c r="I94" s="729" t="s">
        <v>959</v>
      </c>
      <c r="J94" s="729" t="s">
        <v>872</v>
      </c>
      <c r="K94" s="729" t="s">
        <v>960</v>
      </c>
      <c r="L94" s="730">
        <v>154.36000000000001</v>
      </c>
      <c r="M94" s="730">
        <v>154.36000000000001</v>
      </c>
      <c r="N94" s="729">
        <v>1</v>
      </c>
      <c r="O94" s="814">
        <v>1</v>
      </c>
      <c r="P94" s="730"/>
      <c r="Q94" s="747">
        <v>0</v>
      </c>
      <c r="R94" s="729"/>
      <c r="S94" s="747">
        <v>0</v>
      </c>
      <c r="T94" s="814"/>
      <c r="U94" s="770">
        <v>0</v>
      </c>
    </row>
    <row r="95" spans="1:21" ht="14.4" customHeight="1" x14ac:dyDescent="0.3">
      <c r="A95" s="728">
        <v>25</v>
      </c>
      <c r="B95" s="729" t="s">
        <v>1043</v>
      </c>
      <c r="C95" s="729" t="s">
        <v>1048</v>
      </c>
      <c r="D95" s="812" t="s">
        <v>1523</v>
      </c>
      <c r="E95" s="813" t="s">
        <v>1066</v>
      </c>
      <c r="F95" s="729" t="s">
        <v>1044</v>
      </c>
      <c r="G95" s="729" t="s">
        <v>1093</v>
      </c>
      <c r="H95" s="729" t="s">
        <v>580</v>
      </c>
      <c r="I95" s="729" t="s">
        <v>959</v>
      </c>
      <c r="J95" s="729" t="s">
        <v>872</v>
      </c>
      <c r="K95" s="729" t="s">
        <v>960</v>
      </c>
      <c r="L95" s="730">
        <v>154.36000000000001</v>
      </c>
      <c r="M95" s="730">
        <v>1852.3200000000002</v>
      </c>
      <c r="N95" s="729">
        <v>12</v>
      </c>
      <c r="O95" s="814">
        <v>12</v>
      </c>
      <c r="P95" s="730">
        <v>771.80000000000007</v>
      </c>
      <c r="Q95" s="747">
        <v>0.41666666666666669</v>
      </c>
      <c r="R95" s="729">
        <v>5</v>
      </c>
      <c r="S95" s="747">
        <v>0.41666666666666669</v>
      </c>
      <c r="T95" s="814">
        <v>5</v>
      </c>
      <c r="U95" s="770">
        <v>0.41666666666666669</v>
      </c>
    </row>
    <row r="96" spans="1:21" ht="14.4" customHeight="1" x14ac:dyDescent="0.3">
      <c r="A96" s="728">
        <v>25</v>
      </c>
      <c r="B96" s="729" t="s">
        <v>1043</v>
      </c>
      <c r="C96" s="729" t="s">
        <v>1048</v>
      </c>
      <c r="D96" s="812" t="s">
        <v>1523</v>
      </c>
      <c r="E96" s="813" t="s">
        <v>1066</v>
      </c>
      <c r="F96" s="729" t="s">
        <v>1044</v>
      </c>
      <c r="G96" s="729" t="s">
        <v>1093</v>
      </c>
      <c r="H96" s="729" t="s">
        <v>543</v>
      </c>
      <c r="I96" s="729" t="s">
        <v>1151</v>
      </c>
      <c r="J96" s="729" t="s">
        <v>872</v>
      </c>
      <c r="K96" s="729" t="s">
        <v>960</v>
      </c>
      <c r="L96" s="730">
        <v>154.36000000000001</v>
      </c>
      <c r="M96" s="730">
        <v>463.08000000000004</v>
      </c>
      <c r="N96" s="729">
        <v>3</v>
      </c>
      <c r="O96" s="814">
        <v>3</v>
      </c>
      <c r="P96" s="730">
        <v>308.72000000000003</v>
      </c>
      <c r="Q96" s="747">
        <v>0.66666666666666663</v>
      </c>
      <c r="R96" s="729">
        <v>2</v>
      </c>
      <c r="S96" s="747">
        <v>0.66666666666666663</v>
      </c>
      <c r="T96" s="814">
        <v>2</v>
      </c>
      <c r="U96" s="770">
        <v>0.66666666666666663</v>
      </c>
    </row>
    <row r="97" spans="1:21" ht="14.4" customHeight="1" x14ac:dyDescent="0.3">
      <c r="A97" s="728">
        <v>25</v>
      </c>
      <c r="B97" s="729" t="s">
        <v>1043</v>
      </c>
      <c r="C97" s="729" t="s">
        <v>1048</v>
      </c>
      <c r="D97" s="812" t="s">
        <v>1523</v>
      </c>
      <c r="E97" s="813" t="s">
        <v>1066</v>
      </c>
      <c r="F97" s="729" t="s">
        <v>1044</v>
      </c>
      <c r="G97" s="729" t="s">
        <v>1200</v>
      </c>
      <c r="H97" s="729" t="s">
        <v>543</v>
      </c>
      <c r="I97" s="729" t="s">
        <v>1201</v>
      </c>
      <c r="J97" s="729" t="s">
        <v>1202</v>
      </c>
      <c r="K97" s="729" t="s">
        <v>1203</v>
      </c>
      <c r="L97" s="730">
        <v>0</v>
      </c>
      <c r="M97" s="730">
        <v>0</v>
      </c>
      <c r="N97" s="729">
        <v>1</v>
      </c>
      <c r="O97" s="814">
        <v>1</v>
      </c>
      <c r="P97" s="730">
        <v>0</v>
      </c>
      <c r="Q97" s="747"/>
      <c r="R97" s="729">
        <v>1</v>
      </c>
      <c r="S97" s="747">
        <v>1</v>
      </c>
      <c r="T97" s="814">
        <v>1</v>
      </c>
      <c r="U97" s="770">
        <v>1</v>
      </c>
    </row>
    <row r="98" spans="1:21" ht="14.4" customHeight="1" x14ac:dyDescent="0.3">
      <c r="A98" s="728">
        <v>25</v>
      </c>
      <c r="B98" s="729" t="s">
        <v>1043</v>
      </c>
      <c r="C98" s="729" t="s">
        <v>1048</v>
      </c>
      <c r="D98" s="812" t="s">
        <v>1523</v>
      </c>
      <c r="E98" s="813" t="s">
        <v>1066</v>
      </c>
      <c r="F98" s="729" t="s">
        <v>1044</v>
      </c>
      <c r="G98" s="729" t="s">
        <v>1122</v>
      </c>
      <c r="H98" s="729" t="s">
        <v>543</v>
      </c>
      <c r="I98" s="729" t="s">
        <v>1204</v>
      </c>
      <c r="J98" s="729" t="s">
        <v>1124</v>
      </c>
      <c r="K98" s="729" t="s">
        <v>1205</v>
      </c>
      <c r="L98" s="730">
        <v>85.27</v>
      </c>
      <c r="M98" s="730">
        <v>85.27</v>
      </c>
      <c r="N98" s="729">
        <v>1</v>
      </c>
      <c r="O98" s="814">
        <v>1</v>
      </c>
      <c r="P98" s="730"/>
      <c r="Q98" s="747">
        <v>0</v>
      </c>
      <c r="R98" s="729"/>
      <c r="S98" s="747">
        <v>0</v>
      </c>
      <c r="T98" s="814"/>
      <c r="U98" s="770">
        <v>0</v>
      </c>
    </row>
    <row r="99" spans="1:21" ht="14.4" customHeight="1" x14ac:dyDescent="0.3">
      <c r="A99" s="728">
        <v>25</v>
      </c>
      <c r="B99" s="729" t="s">
        <v>1043</v>
      </c>
      <c r="C99" s="729" t="s">
        <v>1048</v>
      </c>
      <c r="D99" s="812" t="s">
        <v>1523</v>
      </c>
      <c r="E99" s="813" t="s">
        <v>1066</v>
      </c>
      <c r="F99" s="729" t="s">
        <v>1044</v>
      </c>
      <c r="G99" s="729" t="s">
        <v>1122</v>
      </c>
      <c r="H99" s="729" t="s">
        <v>543</v>
      </c>
      <c r="I99" s="729" t="s">
        <v>1123</v>
      </c>
      <c r="J99" s="729" t="s">
        <v>1124</v>
      </c>
      <c r="K99" s="729" t="s">
        <v>1103</v>
      </c>
      <c r="L99" s="730">
        <v>170.52</v>
      </c>
      <c r="M99" s="730">
        <v>341.04</v>
      </c>
      <c r="N99" s="729">
        <v>2</v>
      </c>
      <c r="O99" s="814">
        <v>0.5</v>
      </c>
      <c r="P99" s="730"/>
      <c r="Q99" s="747">
        <v>0</v>
      </c>
      <c r="R99" s="729"/>
      <c r="S99" s="747">
        <v>0</v>
      </c>
      <c r="T99" s="814"/>
      <c r="U99" s="770">
        <v>0</v>
      </c>
    </row>
    <row r="100" spans="1:21" ht="14.4" customHeight="1" x14ac:dyDescent="0.3">
      <c r="A100" s="728">
        <v>25</v>
      </c>
      <c r="B100" s="729" t="s">
        <v>1043</v>
      </c>
      <c r="C100" s="729" t="s">
        <v>1048</v>
      </c>
      <c r="D100" s="812" t="s">
        <v>1523</v>
      </c>
      <c r="E100" s="813" t="s">
        <v>1066</v>
      </c>
      <c r="F100" s="729" t="s">
        <v>1044</v>
      </c>
      <c r="G100" s="729" t="s">
        <v>1122</v>
      </c>
      <c r="H100" s="729" t="s">
        <v>543</v>
      </c>
      <c r="I100" s="729" t="s">
        <v>1125</v>
      </c>
      <c r="J100" s="729" t="s">
        <v>1124</v>
      </c>
      <c r="K100" s="729" t="s">
        <v>1126</v>
      </c>
      <c r="L100" s="730">
        <v>238.72</v>
      </c>
      <c r="M100" s="730">
        <v>238.72</v>
      </c>
      <c r="N100" s="729">
        <v>1</v>
      </c>
      <c r="O100" s="814">
        <v>1</v>
      </c>
      <c r="P100" s="730">
        <v>238.72</v>
      </c>
      <c r="Q100" s="747">
        <v>1</v>
      </c>
      <c r="R100" s="729">
        <v>1</v>
      </c>
      <c r="S100" s="747">
        <v>1</v>
      </c>
      <c r="T100" s="814">
        <v>1</v>
      </c>
      <c r="U100" s="770">
        <v>1</v>
      </c>
    </row>
    <row r="101" spans="1:21" ht="14.4" customHeight="1" x14ac:dyDescent="0.3">
      <c r="A101" s="728">
        <v>25</v>
      </c>
      <c r="B101" s="729" t="s">
        <v>1043</v>
      </c>
      <c r="C101" s="729" t="s">
        <v>1048</v>
      </c>
      <c r="D101" s="812" t="s">
        <v>1523</v>
      </c>
      <c r="E101" s="813" t="s">
        <v>1066</v>
      </c>
      <c r="F101" s="729" t="s">
        <v>1044</v>
      </c>
      <c r="G101" s="729" t="s">
        <v>1206</v>
      </c>
      <c r="H101" s="729" t="s">
        <v>543</v>
      </c>
      <c r="I101" s="729" t="s">
        <v>1207</v>
      </c>
      <c r="J101" s="729" t="s">
        <v>1208</v>
      </c>
      <c r="K101" s="729" t="s">
        <v>1209</v>
      </c>
      <c r="L101" s="730">
        <v>0</v>
      </c>
      <c r="M101" s="730">
        <v>0</v>
      </c>
      <c r="N101" s="729">
        <v>1</v>
      </c>
      <c r="O101" s="814">
        <v>1</v>
      </c>
      <c r="P101" s="730"/>
      <c r="Q101" s="747"/>
      <c r="R101" s="729"/>
      <c r="S101" s="747">
        <v>0</v>
      </c>
      <c r="T101" s="814"/>
      <c r="U101" s="770">
        <v>0</v>
      </c>
    </row>
    <row r="102" spans="1:21" ht="14.4" customHeight="1" x14ac:dyDescent="0.3">
      <c r="A102" s="728">
        <v>25</v>
      </c>
      <c r="B102" s="729" t="s">
        <v>1043</v>
      </c>
      <c r="C102" s="729" t="s">
        <v>1048</v>
      </c>
      <c r="D102" s="812" t="s">
        <v>1523</v>
      </c>
      <c r="E102" s="813" t="s">
        <v>1066</v>
      </c>
      <c r="F102" s="729" t="s">
        <v>1044</v>
      </c>
      <c r="G102" s="729" t="s">
        <v>1210</v>
      </c>
      <c r="H102" s="729" t="s">
        <v>543</v>
      </c>
      <c r="I102" s="729" t="s">
        <v>1211</v>
      </c>
      <c r="J102" s="729" t="s">
        <v>1212</v>
      </c>
      <c r="K102" s="729" t="s">
        <v>1213</v>
      </c>
      <c r="L102" s="730">
        <v>0</v>
      </c>
      <c r="M102" s="730">
        <v>0</v>
      </c>
      <c r="N102" s="729">
        <v>1</v>
      </c>
      <c r="O102" s="814">
        <v>0.5</v>
      </c>
      <c r="P102" s="730"/>
      <c r="Q102" s="747"/>
      <c r="R102" s="729"/>
      <c r="S102" s="747">
        <v>0</v>
      </c>
      <c r="T102" s="814"/>
      <c r="U102" s="770">
        <v>0</v>
      </c>
    </row>
    <row r="103" spans="1:21" ht="14.4" customHeight="1" x14ac:dyDescent="0.3">
      <c r="A103" s="728">
        <v>25</v>
      </c>
      <c r="B103" s="729" t="s">
        <v>1043</v>
      </c>
      <c r="C103" s="729" t="s">
        <v>1048</v>
      </c>
      <c r="D103" s="812" t="s">
        <v>1523</v>
      </c>
      <c r="E103" s="813" t="s">
        <v>1066</v>
      </c>
      <c r="F103" s="729" t="s">
        <v>1044</v>
      </c>
      <c r="G103" s="729" t="s">
        <v>1134</v>
      </c>
      <c r="H103" s="729" t="s">
        <v>543</v>
      </c>
      <c r="I103" s="729" t="s">
        <v>1214</v>
      </c>
      <c r="J103" s="729" t="s">
        <v>1215</v>
      </c>
      <c r="K103" s="729" t="s">
        <v>1216</v>
      </c>
      <c r="L103" s="730">
        <v>16.14</v>
      </c>
      <c r="M103" s="730">
        <v>16.14</v>
      </c>
      <c r="N103" s="729">
        <v>1</v>
      </c>
      <c r="O103" s="814">
        <v>0.5</v>
      </c>
      <c r="P103" s="730">
        <v>16.14</v>
      </c>
      <c r="Q103" s="747">
        <v>1</v>
      </c>
      <c r="R103" s="729">
        <v>1</v>
      </c>
      <c r="S103" s="747">
        <v>1</v>
      </c>
      <c r="T103" s="814">
        <v>0.5</v>
      </c>
      <c r="U103" s="770">
        <v>1</v>
      </c>
    </row>
    <row r="104" spans="1:21" ht="14.4" customHeight="1" x14ac:dyDescent="0.3">
      <c r="A104" s="728">
        <v>25</v>
      </c>
      <c r="B104" s="729" t="s">
        <v>1043</v>
      </c>
      <c r="C104" s="729" t="s">
        <v>1048</v>
      </c>
      <c r="D104" s="812" t="s">
        <v>1523</v>
      </c>
      <c r="E104" s="813" t="s">
        <v>1066</v>
      </c>
      <c r="F104" s="729" t="s">
        <v>1044</v>
      </c>
      <c r="G104" s="729" t="s">
        <v>1217</v>
      </c>
      <c r="H104" s="729" t="s">
        <v>543</v>
      </c>
      <c r="I104" s="729" t="s">
        <v>1218</v>
      </c>
      <c r="J104" s="729" t="s">
        <v>1219</v>
      </c>
      <c r="K104" s="729" t="s">
        <v>1220</v>
      </c>
      <c r="L104" s="730">
        <v>119.38</v>
      </c>
      <c r="M104" s="730">
        <v>358.14</v>
      </c>
      <c r="N104" s="729">
        <v>3</v>
      </c>
      <c r="O104" s="814">
        <v>3</v>
      </c>
      <c r="P104" s="730"/>
      <c r="Q104" s="747">
        <v>0</v>
      </c>
      <c r="R104" s="729"/>
      <c r="S104" s="747">
        <v>0</v>
      </c>
      <c r="T104" s="814"/>
      <c r="U104" s="770">
        <v>0</v>
      </c>
    </row>
    <row r="105" spans="1:21" ht="14.4" customHeight="1" x14ac:dyDescent="0.3">
      <c r="A105" s="728">
        <v>25</v>
      </c>
      <c r="B105" s="729" t="s">
        <v>1043</v>
      </c>
      <c r="C105" s="729" t="s">
        <v>1048</v>
      </c>
      <c r="D105" s="812" t="s">
        <v>1523</v>
      </c>
      <c r="E105" s="813" t="s">
        <v>1066</v>
      </c>
      <c r="F105" s="729" t="s">
        <v>1044</v>
      </c>
      <c r="G105" s="729" t="s">
        <v>1221</v>
      </c>
      <c r="H105" s="729" t="s">
        <v>580</v>
      </c>
      <c r="I105" s="729" t="s">
        <v>1222</v>
      </c>
      <c r="J105" s="729" t="s">
        <v>1223</v>
      </c>
      <c r="K105" s="729" t="s">
        <v>1224</v>
      </c>
      <c r="L105" s="730">
        <v>57.64</v>
      </c>
      <c r="M105" s="730">
        <v>57.64</v>
      </c>
      <c r="N105" s="729">
        <v>1</v>
      </c>
      <c r="O105" s="814">
        <v>1</v>
      </c>
      <c r="P105" s="730"/>
      <c r="Q105" s="747">
        <v>0</v>
      </c>
      <c r="R105" s="729"/>
      <c r="S105" s="747">
        <v>0</v>
      </c>
      <c r="T105" s="814"/>
      <c r="U105" s="770">
        <v>0</v>
      </c>
    </row>
    <row r="106" spans="1:21" ht="14.4" customHeight="1" x14ac:dyDescent="0.3">
      <c r="A106" s="728">
        <v>25</v>
      </c>
      <c r="B106" s="729" t="s">
        <v>1043</v>
      </c>
      <c r="C106" s="729" t="s">
        <v>1048</v>
      </c>
      <c r="D106" s="812" t="s">
        <v>1523</v>
      </c>
      <c r="E106" s="813" t="s">
        <v>1066</v>
      </c>
      <c r="F106" s="729" t="s">
        <v>1044</v>
      </c>
      <c r="G106" s="729" t="s">
        <v>1127</v>
      </c>
      <c r="H106" s="729" t="s">
        <v>543</v>
      </c>
      <c r="I106" s="729" t="s">
        <v>1225</v>
      </c>
      <c r="J106" s="729" t="s">
        <v>1226</v>
      </c>
      <c r="K106" s="729" t="s">
        <v>1227</v>
      </c>
      <c r="L106" s="730">
        <v>0</v>
      </c>
      <c r="M106" s="730">
        <v>0</v>
      </c>
      <c r="N106" s="729">
        <v>1</v>
      </c>
      <c r="O106" s="814">
        <v>1</v>
      </c>
      <c r="P106" s="730">
        <v>0</v>
      </c>
      <c r="Q106" s="747"/>
      <c r="R106" s="729">
        <v>1</v>
      </c>
      <c r="S106" s="747">
        <v>1</v>
      </c>
      <c r="T106" s="814">
        <v>1</v>
      </c>
      <c r="U106" s="770">
        <v>1</v>
      </c>
    </row>
    <row r="107" spans="1:21" ht="14.4" customHeight="1" x14ac:dyDescent="0.3">
      <c r="A107" s="728">
        <v>25</v>
      </c>
      <c r="B107" s="729" t="s">
        <v>1043</v>
      </c>
      <c r="C107" s="729" t="s">
        <v>1048</v>
      </c>
      <c r="D107" s="812" t="s">
        <v>1523</v>
      </c>
      <c r="E107" s="813" t="s">
        <v>1066</v>
      </c>
      <c r="F107" s="729" t="s">
        <v>1044</v>
      </c>
      <c r="G107" s="729" t="s">
        <v>1228</v>
      </c>
      <c r="H107" s="729" t="s">
        <v>543</v>
      </c>
      <c r="I107" s="729" t="s">
        <v>1229</v>
      </c>
      <c r="J107" s="729" t="s">
        <v>1230</v>
      </c>
      <c r="K107" s="729" t="s">
        <v>1231</v>
      </c>
      <c r="L107" s="730">
        <v>159.71</v>
      </c>
      <c r="M107" s="730">
        <v>159.71</v>
      </c>
      <c r="N107" s="729">
        <v>1</v>
      </c>
      <c r="O107" s="814">
        <v>0.5</v>
      </c>
      <c r="P107" s="730">
        <v>159.71</v>
      </c>
      <c r="Q107" s="747">
        <v>1</v>
      </c>
      <c r="R107" s="729">
        <v>1</v>
      </c>
      <c r="S107" s="747">
        <v>1</v>
      </c>
      <c r="T107" s="814">
        <v>0.5</v>
      </c>
      <c r="U107" s="770">
        <v>1</v>
      </c>
    </row>
    <row r="108" spans="1:21" ht="14.4" customHeight="1" x14ac:dyDescent="0.3">
      <c r="A108" s="728">
        <v>25</v>
      </c>
      <c r="B108" s="729" t="s">
        <v>1043</v>
      </c>
      <c r="C108" s="729" t="s">
        <v>1048</v>
      </c>
      <c r="D108" s="812" t="s">
        <v>1523</v>
      </c>
      <c r="E108" s="813" t="s">
        <v>1066</v>
      </c>
      <c r="F108" s="729" t="s">
        <v>1044</v>
      </c>
      <c r="G108" s="729" t="s">
        <v>1228</v>
      </c>
      <c r="H108" s="729" t="s">
        <v>543</v>
      </c>
      <c r="I108" s="729" t="s">
        <v>1232</v>
      </c>
      <c r="J108" s="729" t="s">
        <v>1230</v>
      </c>
      <c r="K108" s="729" t="s">
        <v>1233</v>
      </c>
      <c r="L108" s="730">
        <v>0</v>
      </c>
      <c r="M108" s="730">
        <v>0</v>
      </c>
      <c r="N108" s="729">
        <v>3</v>
      </c>
      <c r="O108" s="814">
        <v>1.5</v>
      </c>
      <c r="P108" s="730">
        <v>0</v>
      </c>
      <c r="Q108" s="747"/>
      <c r="R108" s="729">
        <v>1</v>
      </c>
      <c r="S108" s="747">
        <v>0.33333333333333331</v>
      </c>
      <c r="T108" s="814">
        <v>0.5</v>
      </c>
      <c r="U108" s="770">
        <v>0.33333333333333331</v>
      </c>
    </row>
    <row r="109" spans="1:21" ht="14.4" customHeight="1" x14ac:dyDescent="0.3">
      <c r="A109" s="728">
        <v>25</v>
      </c>
      <c r="B109" s="729" t="s">
        <v>1043</v>
      </c>
      <c r="C109" s="729" t="s">
        <v>1048</v>
      </c>
      <c r="D109" s="812" t="s">
        <v>1523</v>
      </c>
      <c r="E109" s="813" t="s">
        <v>1066</v>
      </c>
      <c r="F109" s="729" t="s">
        <v>1044</v>
      </c>
      <c r="G109" s="729" t="s">
        <v>1178</v>
      </c>
      <c r="H109" s="729" t="s">
        <v>543</v>
      </c>
      <c r="I109" s="729" t="s">
        <v>1179</v>
      </c>
      <c r="J109" s="729" t="s">
        <v>1180</v>
      </c>
      <c r="K109" s="729" t="s">
        <v>1181</v>
      </c>
      <c r="L109" s="730">
        <v>26.9</v>
      </c>
      <c r="M109" s="730">
        <v>53.8</v>
      </c>
      <c r="N109" s="729">
        <v>2</v>
      </c>
      <c r="O109" s="814">
        <v>2</v>
      </c>
      <c r="P109" s="730">
        <v>26.9</v>
      </c>
      <c r="Q109" s="747">
        <v>0.5</v>
      </c>
      <c r="R109" s="729">
        <v>1</v>
      </c>
      <c r="S109" s="747">
        <v>0.5</v>
      </c>
      <c r="T109" s="814">
        <v>1</v>
      </c>
      <c r="U109" s="770">
        <v>0.5</v>
      </c>
    </row>
    <row r="110" spans="1:21" ht="14.4" customHeight="1" x14ac:dyDescent="0.3">
      <c r="A110" s="728">
        <v>25</v>
      </c>
      <c r="B110" s="729" t="s">
        <v>1043</v>
      </c>
      <c r="C110" s="729" t="s">
        <v>1048</v>
      </c>
      <c r="D110" s="812" t="s">
        <v>1523</v>
      </c>
      <c r="E110" s="813" t="s">
        <v>1066</v>
      </c>
      <c r="F110" s="729" t="s">
        <v>1044</v>
      </c>
      <c r="G110" s="729" t="s">
        <v>1178</v>
      </c>
      <c r="H110" s="729" t="s">
        <v>543</v>
      </c>
      <c r="I110" s="729" t="s">
        <v>1234</v>
      </c>
      <c r="J110" s="729" t="s">
        <v>1180</v>
      </c>
      <c r="K110" s="729" t="s">
        <v>1235</v>
      </c>
      <c r="L110" s="730">
        <v>0</v>
      </c>
      <c r="M110" s="730">
        <v>0</v>
      </c>
      <c r="N110" s="729">
        <v>1</v>
      </c>
      <c r="O110" s="814">
        <v>1</v>
      </c>
      <c r="P110" s="730"/>
      <c r="Q110" s="747"/>
      <c r="R110" s="729"/>
      <c r="S110" s="747">
        <v>0</v>
      </c>
      <c r="T110" s="814"/>
      <c r="U110" s="770">
        <v>0</v>
      </c>
    </row>
    <row r="111" spans="1:21" ht="14.4" customHeight="1" x14ac:dyDescent="0.3">
      <c r="A111" s="728">
        <v>25</v>
      </c>
      <c r="B111" s="729" t="s">
        <v>1043</v>
      </c>
      <c r="C111" s="729" t="s">
        <v>1048</v>
      </c>
      <c r="D111" s="812" t="s">
        <v>1523</v>
      </c>
      <c r="E111" s="813" t="s">
        <v>1066</v>
      </c>
      <c r="F111" s="729" t="s">
        <v>1044</v>
      </c>
      <c r="G111" s="729" t="s">
        <v>1094</v>
      </c>
      <c r="H111" s="729" t="s">
        <v>543</v>
      </c>
      <c r="I111" s="729" t="s">
        <v>1095</v>
      </c>
      <c r="J111" s="729" t="s">
        <v>1096</v>
      </c>
      <c r="K111" s="729" t="s">
        <v>1097</v>
      </c>
      <c r="L111" s="730">
        <v>132.97999999999999</v>
      </c>
      <c r="M111" s="730">
        <v>398.93999999999994</v>
      </c>
      <c r="N111" s="729">
        <v>3</v>
      </c>
      <c r="O111" s="814">
        <v>3</v>
      </c>
      <c r="P111" s="730"/>
      <c r="Q111" s="747">
        <v>0</v>
      </c>
      <c r="R111" s="729"/>
      <c r="S111" s="747">
        <v>0</v>
      </c>
      <c r="T111" s="814"/>
      <c r="U111" s="770">
        <v>0</v>
      </c>
    </row>
    <row r="112" spans="1:21" ht="14.4" customHeight="1" x14ac:dyDescent="0.3">
      <c r="A112" s="728">
        <v>25</v>
      </c>
      <c r="B112" s="729" t="s">
        <v>1043</v>
      </c>
      <c r="C112" s="729" t="s">
        <v>1048</v>
      </c>
      <c r="D112" s="812" t="s">
        <v>1523</v>
      </c>
      <c r="E112" s="813" t="s">
        <v>1066</v>
      </c>
      <c r="F112" s="729" t="s">
        <v>1044</v>
      </c>
      <c r="G112" s="729" t="s">
        <v>1236</v>
      </c>
      <c r="H112" s="729" t="s">
        <v>543</v>
      </c>
      <c r="I112" s="729" t="s">
        <v>1237</v>
      </c>
      <c r="J112" s="729" t="s">
        <v>1238</v>
      </c>
      <c r="K112" s="729" t="s">
        <v>1239</v>
      </c>
      <c r="L112" s="730">
        <v>816.97</v>
      </c>
      <c r="M112" s="730">
        <v>4901.82</v>
      </c>
      <c r="N112" s="729">
        <v>6</v>
      </c>
      <c r="O112" s="814">
        <v>6</v>
      </c>
      <c r="P112" s="730">
        <v>2450.91</v>
      </c>
      <c r="Q112" s="747">
        <v>0.5</v>
      </c>
      <c r="R112" s="729">
        <v>3</v>
      </c>
      <c r="S112" s="747">
        <v>0.5</v>
      </c>
      <c r="T112" s="814">
        <v>3</v>
      </c>
      <c r="U112" s="770">
        <v>0.5</v>
      </c>
    </row>
    <row r="113" spans="1:21" ht="14.4" customHeight="1" x14ac:dyDescent="0.3">
      <c r="A113" s="728">
        <v>25</v>
      </c>
      <c r="B113" s="729" t="s">
        <v>1043</v>
      </c>
      <c r="C113" s="729" t="s">
        <v>1048</v>
      </c>
      <c r="D113" s="812" t="s">
        <v>1523</v>
      </c>
      <c r="E113" s="813" t="s">
        <v>1066</v>
      </c>
      <c r="F113" s="729" t="s">
        <v>1044</v>
      </c>
      <c r="G113" s="729" t="s">
        <v>1240</v>
      </c>
      <c r="H113" s="729" t="s">
        <v>543</v>
      </c>
      <c r="I113" s="729" t="s">
        <v>1241</v>
      </c>
      <c r="J113" s="729" t="s">
        <v>1242</v>
      </c>
      <c r="K113" s="729" t="s">
        <v>1243</v>
      </c>
      <c r="L113" s="730">
        <v>38.56</v>
      </c>
      <c r="M113" s="730">
        <v>38.56</v>
      </c>
      <c r="N113" s="729">
        <v>1</v>
      </c>
      <c r="O113" s="814">
        <v>0.5</v>
      </c>
      <c r="P113" s="730">
        <v>38.56</v>
      </c>
      <c r="Q113" s="747">
        <v>1</v>
      </c>
      <c r="R113" s="729">
        <v>1</v>
      </c>
      <c r="S113" s="747">
        <v>1</v>
      </c>
      <c r="T113" s="814">
        <v>0.5</v>
      </c>
      <c r="U113" s="770">
        <v>1</v>
      </c>
    </row>
    <row r="114" spans="1:21" ht="14.4" customHeight="1" x14ac:dyDescent="0.3">
      <c r="A114" s="728">
        <v>25</v>
      </c>
      <c r="B114" s="729" t="s">
        <v>1043</v>
      </c>
      <c r="C114" s="729" t="s">
        <v>1048</v>
      </c>
      <c r="D114" s="812" t="s">
        <v>1523</v>
      </c>
      <c r="E114" s="813" t="s">
        <v>1066</v>
      </c>
      <c r="F114" s="729" t="s">
        <v>1044</v>
      </c>
      <c r="G114" s="729" t="s">
        <v>1244</v>
      </c>
      <c r="H114" s="729" t="s">
        <v>580</v>
      </c>
      <c r="I114" s="729" t="s">
        <v>1245</v>
      </c>
      <c r="J114" s="729" t="s">
        <v>1246</v>
      </c>
      <c r="K114" s="729" t="s">
        <v>1247</v>
      </c>
      <c r="L114" s="730">
        <v>141.25</v>
      </c>
      <c r="M114" s="730">
        <v>423.75</v>
      </c>
      <c r="N114" s="729">
        <v>3</v>
      </c>
      <c r="O114" s="814">
        <v>2.5</v>
      </c>
      <c r="P114" s="730"/>
      <c r="Q114" s="747">
        <v>0</v>
      </c>
      <c r="R114" s="729"/>
      <c r="S114" s="747">
        <v>0</v>
      </c>
      <c r="T114" s="814"/>
      <c r="U114" s="770">
        <v>0</v>
      </c>
    </row>
    <row r="115" spans="1:21" ht="14.4" customHeight="1" x14ac:dyDescent="0.3">
      <c r="A115" s="728">
        <v>25</v>
      </c>
      <c r="B115" s="729" t="s">
        <v>1043</v>
      </c>
      <c r="C115" s="729" t="s">
        <v>1048</v>
      </c>
      <c r="D115" s="812" t="s">
        <v>1523</v>
      </c>
      <c r="E115" s="813" t="s">
        <v>1066</v>
      </c>
      <c r="F115" s="729" t="s">
        <v>1044</v>
      </c>
      <c r="G115" s="729" t="s">
        <v>1244</v>
      </c>
      <c r="H115" s="729" t="s">
        <v>543</v>
      </c>
      <c r="I115" s="729" t="s">
        <v>1248</v>
      </c>
      <c r="J115" s="729" t="s">
        <v>1246</v>
      </c>
      <c r="K115" s="729" t="s">
        <v>1249</v>
      </c>
      <c r="L115" s="730">
        <v>423.75</v>
      </c>
      <c r="M115" s="730">
        <v>423.75</v>
      </c>
      <c r="N115" s="729">
        <v>1</v>
      </c>
      <c r="O115" s="814">
        <v>1</v>
      </c>
      <c r="P115" s="730"/>
      <c r="Q115" s="747">
        <v>0</v>
      </c>
      <c r="R115" s="729"/>
      <c r="S115" s="747">
        <v>0</v>
      </c>
      <c r="T115" s="814"/>
      <c r="U115" s="770">
        <v>0</v>
      </c>
    </row>
    <row r="116" spans="1:21" ht="14.4" customHeight="1" x14ac:dyDescent="0.3">
      <c r="A116" s="728">
        <v>25</v>
      </c>
      <c r="B116" s="729" t="s">
        <v>1043</v>
      </c>
      <c r="C116" s="729" t="s">
        <v>1048</v>
      </c>
      <c r="D116" s="812" t="s">
        <v>1523</v>
      </c>
      <c r="E116" s="813" t="s">
        <v>1066</v>
      </c>
      <c r="F116" s="729" t="s">
        <v>1044</v>
      </c>
      <c r="G116" s="729" t="s">
        <v>1119</v>
      </c>
      <c r="H116" s="729" t="s">
        <v>580</v>
      </c>
      <c r="I116" s="729" t="s">
        <v>1120</v>
      </c>
      <c r="J116" s="729" t="s">
        <v>599</v>
      </c>
      <c r="K116" s="729" t="s">
        <v>1121</v>
      </c>
      <c r="L116" s="730">
        <v>48.42</v>
      </c>
      <c r="M116" s="730">
        <v>48.42</v>
      </c>
      <c r="N116" s="729">
        <v>1</v>
      </c>
      <c r="O116" s="814">
        <v>1</v>
      </c>
      <c r="P116" s="730">
        <v>48.42</v>
      </c>
      <c r="Q116" s="747">
        <v>1</v>
      </c>
      <c r="R116" s="729">
        <v>1</v>
      </c>
      <c r="S116" s="747">
        <v>1</v>
      </c>
      <c r="T116" s="814">
        <v>1</v>
      </c>
      <c r="U116" s="770">
        <v>1</v>
      </c>
    </row>
    <row r="117" spans="1:21" ht="14.4" customHeight="1" x14ac:dyDescent="0.3">
      <c r="A117" s="728">
        <v>25</v>
      </c>
      <c r="B117" s="729" t="s">
        <v>1043</v>
      </c>
      <c r="C117" s="729" t="s">
        <v>1048</v>
      </c>
      <c r="D117" s="812" t="s">
        <v>1523</v>
      </c>
      <c r="E117" s="813" t="s">
        <v>1066</v>
      </c>
      <c r="F117" s="729" t="s">
        <v>1044</v>
      </c>
      <c r="G117" s="729" t="s">
        <v>1250</v>
      </c>
      <c r="H117" s="729" t="s">
        <v>543</v>
      </c>
      <c r="I117" s="729" t="s">
        <v>1251</v>
      </c>
      <c r="J117" s="729" t="s">
        <v>1252</v>
      </c>
      <c r="K117" s="729" t="s">
        <v>1253</v>
      </c>
      <c r="L117" s="730">
        <v>0</v>
      </c>
      <c r="M117" s="730">
        <v>0</v>
      </c>
      <c r="N117" s="729">
        <v>1</v>
      </c>
      <c r="O117" s="814">
        <v>0.5</v>
      </c>
      <c r="P117" s="730"/>
      <c r="Q117" s="747"/>
      <c r="R117" s="729"/>
      <c r="S117" s="747">
        <v>0</v>
      </c>
      <c r="T117" s="814"/>
      <c r="U117" s="770">
        <v>0</v>
      </c>
    </row>
    <row r="118" spans="1:21" ht="14.4" customHeight="1" x14ac:dyDescent="0.3">
      <c r="A118" s="728">
        <v>25</v>
      </c>
      <c r="B118" s="729" t="s">
        <v>1043</v>
      </c>
      <c r="C118" s="729" t="s">
        <v>1048</v>
      </c>
      <c r="D118" s="812" t="s">
        <v>1523</v>
      </c>
      <c r="E118" s="813" t="s">
        <v>1066</v>
      </c>
      <c r="F118" s="729" t="s">
        <v>1044</v>
      </c>
      <c r="G118" s="729" t="s">
        <v>1254</v>
      </c>
      <c r="H118" s="729" t="s">
        <v>543</v>
      </c>
      <c r="I118" s="729" t="s">
        <v>1255</v>
      </c>
      <c r="J118" s="729" t="s">
        <v>784</v>
      </c>
      <c r="K118" s="729" t="s">
        <v>1256</v>
      </c>
      <c r="L118" s="730">
        <v>16.77</v>
      </c>
      <c r="M118" s="730">
        <v>16.77</v>
      </c>
      <c r="N118" s="729">
        <v>1</v>
      </c>
      <c r="O118" s="814">
        <v>1</v>
      </c>
      <c r="P118" s="730"/>
      <c r="Q118" s="747">
        <v>0</v>
      </c>
      <c r="R118" s="729"/>
      <c r="S118" s="747">
        <v>0</v>
      </c>
      <c r="T118" s="814"/>
      <c r="U118" s="770">
        <v>0</v>
      </c>
    </row>
    <row r="119" spans="1:21" ht="14.4" customHeight="1" x14ac:dyDescent="0.3">
      <c r="A119" s="728">
        <v>25</v>
      </c>
      <c r="B119" s="729" t="s">
        <v>1043</v>
      </c>
      <c r="C119" s="729" t="s">
        <v>1048</v>
      </c>
      <c r="D119" s="812" t="s">
        <v>1523</v>
      </c>
      <c r="E119" s="813" t="s">
        <v>1068</v>
      </c>
      <c r="F119" s="729" t="s">
        <v>1044</v>
      </c>
      <c r="G119" s="729" t="s">
        <v>1093</v>
      </c>
      <c r="H119" s="729" t="s">
        <v>543</v>
      </c>
      <c r="I119" s="729" t="s">
        <v>1165</v>
      </c>
      <c r="J119" s="729" t="s">
        <v>1166</v>
      </c>
      <c r="K119" s="729" t="s">
        <v>1167</v>
      </c>
      <c r="L119" s="730">
        <v>154.36000000000001</v>
      </c>
      <c r="M119" s="730">
        <v>1697.96</v>
      </c>
      <c r="N119" s="729">
        <v>11</v>
      </c>
      <c r="O119" s="814">
        <v>10.5</v>
      </c>
      <c r="P119" s="730">
        <v>771.80000000000007</v>
      </c>
      <c r="Q119" s="747">
        <v>0.45454545454545459</v>
      </c>
      <c r="R119" s="729">
        <v>5</v>
      </c>
      <c r="S119" s="747">
        <v>0.45454545454545453</v>
      </c>
      <c r="T119" s="814">
        <v>4.5</v>
      </c>
      <c r="U119" s="770">
        <v>0.42857142857142855</v>
      </c>
    </row>
    <row r="120" spans="1:21" ht="14.4" customHeight="1" x14ac:dyDescent="0.3">
      <c r="A120" s="728">
        <v>25</v>
      </c>
      <c r="B120" s="729" t="s">
        <v>1043</v>
      </c>
      <c r="C120" s="729" t="s">
        <v>1048</v>
      </c>
      <c r="D120" s="812" t="s">
        <v>1523</v>
      </c>
      <c r="E120" s="813" t="s">
        <v>1068</v>
      </c>
      <c r="F120" s="729" t="s">
        <v>1044</v>
      </c>
      <c r="G120" s="729" t="s">
        <v>1093</v>
      </c>
      <c r="H120" s="729" t="s">
        <v>580</v>
      </c>
      <c r="I120" s="729" t="s">
        <v>959</v>
      </c>
      <c r="J120" s="729" t="s">
        <v>872</v>
      </c>
      <c r="K120" s="729" t="s">
        <v>960</v>
      </c>
      <c r="L120" s="730">
        <v>154.36000000000001</v>
      </c>
      <c r="M120" s="730">
        <v>1080.52</v>
      </c>
      <c r="N120" s="729">
        <v>7</v>
      </c>
      <c r="O120" s="814">
        <v>7</v>
      </c>
      <c r="P120" s="730">
        <v>463.08000000000004</v>
      </c>
      <c r="Q120" s="747">
        <v>0.4285714285714286</v>
      </c>
      <c r="R120" s="729">
        <v>3</v>
      </c>
      <c r="S120" s="747">
        <v>0.42857142857142855</v>
      </c>
      <c r="T120" s="814">
        <v>3</v>
      </c>
      <c r="U120" s="770">
        <v>0.42857142857142855</v>
      </c>
    </row>
    <row r="121" spans="1:21" ht="14.4" customHeight="1" x14ac:dyDescent="0.3">
      <c r="A121" s="728">
        <v>25</v>
      </c>
      <c r="B121" s="729" t="s">
        <v>1043</v>
      </c>
      <c r="C121" s="729" t="s">
        <v>1048</v>
      </c>
      <c r="D121" s="812" t="s">
        <v>1523</v>
      </c>
      <c r="E121" s="813" t="s">
        <v>1068</v>
      </c>
      <c r="F121" s="729" t="s">
        <v>1044</v>
      </c>
      <c r="G121" s="729" t="s">
        <v>1093</v>
      </c>
      <c r="H121" s="729" t="s">
        <v>543</v>
      </c>
      <c r="I121" s="729" t="s">
        <v>1151</v>
      </c>
      <c r="J121" s="729" t="s">
        <v>872</v>
      </c>
      <c r="K121" s="729" t="s">
        <v>960</v>
      </c>
      <c r="L121" s="730">
        <v>154.36000000000001</v>
      </c>
      <c r="M121" s="730">
        <v>154.36000000000001</v>
      </c>
      <c r="N121" s="729">
        <v>1</v>
      </c>
      <c r="O121" s="814">
        <v>1</v>
      </c>
      <c r="P121" s="730"/>
      <c r="Q121" s="747">
        <v>0</v>
      </c>
      <c r="R121" s="729"/>
      <c r="S121" s="747">
        <v>0</v>
      </c>
      <c r="T121" s="814"/>
      <c r="U121" s="770">
        <v>0</v>
      </c>
    </row>
    <row r="122" spans="1:21" ht="14.4" customHeight="1" x14ac:dyDescent="0.3">
      <c r="A122" s="728">
        <v>25</v>
      </c>
      <c r="B122" s="729" t="s">
        <v>1043</v>
      </c>
      <c r="C122" s="729" t="s">
        <v>1048</v>
      </c>
      <c r="D122" s="812" t="s">
        <v>1523</v>
      </c>
      <c r="E122" s="813" t="s">
        <v>1068</v>
      </c>
      <c r="F122" s="729" t="s">
        <v>1044</v>
      </c>
      <c r="G122" s="729" t="s">
        <v>1093</v>
      </c>
      <c r="H122" s="729" t="s">
        <v>543</v>
      </c>
      <c r="I122" s="729" t="s">
        <v>1257</v>
      </c>
      <c r="J122" s="729" t="s">
        <v>1166</v>
      </c>
      <c r="K122" s="729" t="s">
        <v>960</v>
      </c>
      <c r="L122" s="730">
        <v>154.36000000000001</v>
      </c>
      <c r="M122" s="730">
        <v>308.72000000000003</v>
      </c>
      <c r="N122" s="729">
        <v>2</v>
      </c>
      <c r="O122" s="814">
        <v>1.5</v>
      </c>
      <c r="P122" s="730">
        <v>154.36000000000001</v>
      </c>
      <c r="Q122" s="747">
        <v>0.5</v>
      </c>
      <c r="R122" s="729">
        <v>1</v>
      </c>
      <c r="S122" s="747">
        <v>0.5</v>
      </c>
      <c r="T122" s="814">
        <v>0.5</v>
      </c>
      <c r="U122" s="770">
        <v>0.33333333333333331</v>
      </c>
    </row>
    <row r="123" spans="1:21" ht="14.4" customHeight="1" x14ac:dyDescent="0.3">
      <c r="A123" s="728">
        <v>25</v>
      </c>
      <c r="B123" s="729" t="s">
        <v>1043</v>
      </c>
      <c r="C123" s="729" t="s">
        <v>1048</v>
      </c>
      <c r="D123" s="812" t="s">
        <v>1523</v>
      </c>
      <c r="E123" s="813" t="s">
        <v>1068</v>
      </c>
      <c r="F123" s="729" t="s">
        <v>1044</v>
      </c>
      <c r="G123" s="729" t="s">
        <v>1258</v>
      </c>
      <c r="H123" s="729" t="s">
        <v>543</v>
      </c>
      <c r="I123" s="729" t="s">
        <v>1259</v>
      </c>
      <c r="J123" s="729" t="s">
        <v>1260</v>
      </c>
      <c r="K123" s="729" t="s">
        <v>1261</v>
      </c>
      <c r="L123" s="730">
        <v>119.7</v>
      </c>
      <c r="M123" s="730">
        <v>239.4</v>
      </c>
      <c r="N123" s="729">
        <v>2</v>
      </c>
      <c r="O123" s="814">
        <v>1</v>
      </c>
      <c r="P123" s="730"/>
      <c r="Q123" s="747">
        <v>0</v>
      </c>
      <c r="R123" s="729"/>
      <c r="S123" s="747">
        <v>0</v>
      </c>
      <c r="T123" s="814"/>
      <c r="U123" s="770">
        <v>0</v>
      </c>
    </row>
    <row r="124" spans="1:21" ht="14.4" customHeight="1" x14ac:dyDescent="0.3">
      <c r="A124" s="728">
        <v>25</v>
      </c>
      <c r="B124" s="729" t="s">
        <v>1043</v>
      </c>
      <c r="C124" s="729" t="s">
        <v>1048</v>
      </c>
      <c r="D124" s="812" t="s">
        <v>1523</v>
      </c>
      <c r="E124" s="813" t="s">
        <v>1068</v>
      </c>
      <c r="F124" s="729" t="s">
        <v>1044</v>
      </c>
      <c r="G124" s="729" t="s">
        <v>1122</v>
      </c>
      <c r="H124" s="729" t="s">
        <v>543</v>
      </c>
      <c r="I124" s="729" t="s">
        <v>1262</v>
      </c>
      <c r="J124" s="729" t="s">
        <v>1124</v>
      </c>
      <c r="K124" s="729" t="s">
        <v>1263</v>
      </c>
      <c r="L124" s="730">
        <v>0</v>
      </c>
      <c r="M124" s="730">
        <v>0</v>
      </c>
      <c r="N124" s="729">
        <v>2</v>
      </c>
      <c r="O124" s="814">
        <v>2</v>
      </c>
      <c r="P124" s="730">
        <v>0</v>
      </c>
      <c r="Q124" s="747"/>
      <c r="R124" s="729">
        <v>2</v>
      </c>
      <c r="S124" s="747">
        <v>1</v>
      </c>
      <c r="T124" s="814">
        <v>2</v>
      </c>
      <c r="U124" s="770">
        <v>1</v>
      </c>
    </row>
    <row r="125" spans="1:21" ht="14.4" customHeight="1" x14ac:dyDescent="0.3">
      <c r="A125" s="728">
        <v>25</v>
      </c>
      <c r="B125" s="729" t="s">
        <v>1043</v>
      </c>
      <c r="C125" s="729" t="s">
        <v>1048</v>
      </c>
      <c r="D125" s="812" t="s">
        <v>1523</v>
      </c>
      <c r="E125" s="813" t="s">
        <v>1068</v>
      </c>
      <c r="F125" s="729" t="s">
        <v>1044</v>
      </c>
      <c r="G125" s="729" t="s">
        <v>1122</v>
      </c>
      <c r="H125" s="729" t="s">
        <v>543</v>
      </c>
      <c r="I125" s="729" t="s">
        <v>1264</v>
      </c>
      <c r="J125" s="729" t="s">
        <v>1124</v>
      </c>
      <c r="K125" s="729" t="s">
        <v>1265</v>
      </c>
      <c r="L125" s="730">
        <v>0</v>
      </c>
      <c r="M125" s="730">
        <v>0</v>
      </c>
      <c r="N125" s="729">
        <v>1</v>
      </c>
      <c r="O125" s="814">
        <v>1</v>
      </c>
      <c r="P125" s="730">
        <v>0</v>
      </c>
      <c r="Q125" s="747"/>
      <c r="R125" s="729">
        <v>1</v>
      </c>
      <c r="S125" s="747">
        <v>1</v>
      </c>
      <c r="T125" s="814">
        <v>1</v>
      </c>
      <c r="U125" s="770">
        <v>1</v>
      </c>
    </row>
    <row r="126" spans="1:21" ht="14.4" customHeight="1" x14ac:dyDescent="0.3">
      <c r="A126" s="728">
        <v>25</v>
      </c>
      <c r="B126" s="729" t="s">
        <v>1043</v>
      </c>
      <c r="C126" s="729" t="s">
        <v>1048</v>
      </c>
      <c r="D126" s="812" t="s">
        <v>1523</v>
      </c>
      <c r="E126" s="813" t="s">
        <v>1068</v>
      </c>
      <c r="F126" s="729" t="s">
        <v>1044</v>
      </c>
      <c r="G126" s="729" t="s">
        <v>1122</v>
      </c>
      <c r="H126" s="729" t="s">
        <v>543</v>
      </c>
      <c r="I126" s="729" t="s">
        <v>1123</v>
      </c>
      <c r="J126" s="729" t="s">
        <v>1124</v>
      </c>
      <c r="K126" s="729" t="s">
        <v>1103</v>
      </c>
      <c r="L126" s="730">
        <v>170.52</v>
      </c>
      <c r="M126" s="730">
        <v>170.52</v>
      </c>
      <c r="N126" s="729">
        <v>1</v>
      </c>
      <c r="O126" s="814">
        <v>1</v>
      </c>
      <c r="P126" s="730">
        <v>170.52</v>
      </c>
      <c r="Q126" s="747">
        <v>1</v>
      </c>
      <c r="R126" s="729">
        <v>1</v>
      </c>
      <c r="S126" s="747">
        <v>1</v>
      </c>
      <c r="T126" s="814">
        <v>1</v>
      </c>
      <c r="U126" s="770">
        <v>1</v>
      </c>
    </row>
    <row r="127" spans="1:21" ht="14.4" customHeight="1" x14ac:dyDescent="0.3">
      <c r="A127" s="728">
        <v>25</v>
      </c>
      <c r="B127" s="729" t="s">
        <v>1043</v>
      </c>
      <c r="C127" s="729" t="s">
        <v>1048</v>
      </c>
      <c r="D127" s="812" t="s">
        <v>1523</v>
      </c>
      <c r="E127" s="813" t="s">
        <v>1068</v>
      </c>
      <c r="F127" s="729" t="s">
        <v>1044</v>
      </c>
      <c r="G127" s="729" t="s">
        <v>1266</v>
      </c>
      <c r="H127" s="729" t="s">
        <v>543</v>
      </c>
      <c r="I127" s="729" t="s">
        <v>1267</v>
      </c>
      <c r="J127" s="729" t="s">
        <v>619</v>
      </c>
      <c r="K127" s="729" t="s">
        <v>1268</v>
      </c>
      <c r="L127" s="730">
        <v>37.61</v>
      </c>
      <c r="M127" s="730">
        <v>37.61</v>
      </c>
      <c r="N127" s="729">
        <v>1</v>
      </c>
      <c r="O127" s="814">
        <v>0.5</v>
      </c>
      <c r="P127" s="730">
        <v>37.61</v>
      </c>
      <c r="Q127" s="747">
        <v>1</v>
      </c>
      <c r="R127" s="729">
        <v>1</v>
      </c>
      <c r="S127" s="747">
        <v>1</v>
      </c>
      <c r="T127" s="814">
        <v>0.5</v>
      </c>
      <c r="U127" s="770">
        <v>1</v>
      </c>
    </row>
    <row r="128" spans="1:21" ht="14.4" customHeight="1" x14ac:dyDescent="0.3">
      <c r="A128" s="728">
        <v>25</v>
      </c>
      <c r="B128" s="729" t="s">
        <v>1043</v>
      </c>
      <c r="C128" s="729" t="s">
        <v>1048</v>
      </c>
      <c r="D128" s="812" t="s">
        <v>1523</v>
      </c>
      <c r="E128" s="813" t="s">
        <v>1068</v>
      </c>
      <c r="F128" s="729" t="s">
        <v>1044</v>
      </c>
      <c r="G128" s="729" t="s">
        <v>1269</v>
      </c>
      <c r="H128" s="729" t="s">
        <v>543</v>
      </c>
      <c r="I128" s="729" t="s">
        <v>1270</v>
      </c>
      <c r="J128" s="729" t="s">
        <v>1271</v>
      </c>
      <c r="K128" s="729" t="s">
        <v>1272</v>
      </c>
      <c r="L128" s="730">
        <v>136.04</v>
      </c>
      <c r="M128" s="730">
        <v>408.12</v>
      </c>
      <c r="N128" s="729">
        <v>3</v>
      </c>
      <c r="O128" s="814">
        <v>0.5</v>
      </c>
      <c r="P128" s="730">
        <v>408.12</v>
      </c>
      <c r="Q128" s="747">
        <v>1</v>
      </c>
      <c r="R128" s="729">
        <v>3</v>
      </c>
      <c r="S128" s="747">
        <v>1</v>
      </c>
      <c r="T128" s="814">
        <v>0.5</v>
      </c>
      <c r="U128" s="770">
        <v>1</v>
      </c>
    </row>
    <row r="129" spans="1:21" ht="14.4" customHeight="1" x14ac:dyDescent="0.3">
      <c r="A129" s="728">
        <v>25</v>
      </c>
      <c r="B129" s="729" t="s">
        <v>1043</v>
      </c>
      <c r="C129" s="729" t="s">
        <v>1048</v>
      </c>
      <c r="D129" s="812" t="s">
        <v>1523</v>
      </c>
      <c r="E129" s="813" t="s">
        <v>1068</v>
      </c>
      <c r="F129" s="729" t="s">
        <v>1044</v>
      </c>
      <c r="G129" s="729" t="s">
        <v>1104</v>
      </c>
      <c r="H129" s="729" t="s">
        <v>543</v>
      </c>
      <c r="I129" s="729" t="s">
        <v>1273</v>
      </c>
      <c r="J129" s="729" t="s">
        <v>1274</v>
      </c>
      <c r="K129" s="729" t="s">
        <v>1275</v>
      </c>
      <c r="L129" s="730">
        <v>89.91</v>
      </c>
      <c r="M129" s="730">
        <v>89.91</v>
      </c>
      <c r="N129" s="729">
        <v>1</v>
      </c>
      <c r="O129" s="814">
        <v>1</v>
      </c>
      <c r="P129" s="730">
        <v>89.91</v>
      </c>
      <c r="Q129" s="747">
        <v>1</v>
      </c>
      <c r="R129" s="729">
        <v>1</v>
      </c>
      <c r="S129" s="747">
        <v>1</v>
      </c>
      <c r="T129" s="814">
        <v>1</v>
      </c>
      <c r="U129" s="770">
        <v>1</v>
      </c>
    </row>
    <row r="130" spans="1:21" ht="14.4" customHeight="1" x14ac:dyDescent="0.3">
      <c r="A130" s="728">
        <v>25</v>
      </c>
      <c r="B130" s="729" t="s">
        <v>1043</v>
      </c>
      <c r="C130" s="729" t="s">
        <v>1048</v>
      </c>
      <c r="D130" s="812" t="s">
        <v>1523</v>
      </c>
      <c r="E130" s="813" t="s">
        <v>1068</v>
      </c>
      <c r="F130" s="729" t="s">
        <v>1044</v>
      </c>
      <c r="G130" s="729" t="s">
        <v>1094</v>
      </c>
      <c r="H130" s="729" t="s">
        <v>543</v>
      </c>
      <c r="I130" s="729" t="s">
        <v>1095</v>
      </c>
      <c r="J130" s="729" t="s">
        <v>1096</v>
      </c>
      <c r="K130" s="729" t="s">
        <v>1097</v>
      </c>
      <c r="L130" s="730">
        <v>132.97999999999999</v>
      </c>
      <c r="M130" s="730">
        <v>531.91999999999996</v>
      </c>
      <c r="N130" s="729">
        <v>4</v>
      </c>
      <c r="O130" s="814">
        <v>4</v>
      </c>
      <c r="P130" s="730">
        <v>132.97999999999999</v>
      </c>
      <c r="Q130" s="747">
        <v>0.25</v>
      </c>
      <c r="R130" s="729">
        <v>1</v>
      </c>
      <c r="S130" s="747">
        <v>0.25</v>
      </c>
      <c r="T130" s="814">
        <v>1</v>
      </c>
      <c r="U130" s="770">
        <v>0.25</v>
      </c>
    </row>
    <row r="131" spans="1:21" ht="14.4" customHeight="1" x14ac:dyDescent="0.3">
      <c r="A131" s="728">
        <v>25</v>
      </c>
      <c r="B131" s="729" t="s">
        <v>1043</v>
      </c>
      <c r="C131" s="729" t="s">
        <v>1048</v>
      </c>
      <c r="D131" s="812" t="s">
        <v>1523</v>
      </c>
      <c r="E131" s="813" t="s">
        <v>1068</v>
      </c>
      <c r="F131" s="729" t="s">
        <v>1044</v>
      </c>
      <c r="G131" s="729" t="s">
        <v>1094</v>
      </c>
      <c r="H131" s="729" t="s">
        <v>543</v>
      </c>
      <c r="I131" s="729" t="s">
        <v>1109</v>
      </c>
      <c r="J131" s="729" t="s">
        <v>1096</v>
      </c>
      <c r="K131" s="729" t="s">
        <v>1097</v>
      </c>
      <c r="L131" s="730">
        <v>132.97999999999999</v>
      </c>
      <c r="M131" s="730">
        <v>1196.82</v>
      </c>
      <c r="N131" s="729">
        <v>9</v>
      </c>
      <c r="O131" s="814">
        <v>7</v>
      </c>
      <c r="P131" s="730">
        <v>132.97999999999999</v>
      </c>
      <c r="Q131" s="747">
        <v>0.1111111111111111</v>
      </c>
      <c r="R131" s="729">
        <v>1</v>
      </c>
      <c r="S131" s="747">
        <v>0.1111111111111111</v>
      </c>
      <c r="T131" s="814">
        <v>1</v>
      </c>
      <c r="U131" s="770">
        <v>0.14285714285714285</v>
      </c>
    </row>
    <row r="132" spans="1:21" ht="14.4" customHeight="1" x14ac:dyDescent="0.3">
      <c r="A132" s="728">
        <v>25</v>
      </c>
      <c r="B132" s="729" t="s">
        <v>1043</v>
      </c>
      <c r="C132" s="729" t="s">
        <v>1048</v>
      </c>
      <c r="D132" s="812" t="s">
        <v>1523</v>
      </c>
      <c r="E132" s="813" t="s">
        <v>1068</v>
      </c>
      <c r="F132" s="729" t="s">
        <v>1044</v>
      </c>
      <c r="G132" s="729" t="s">
        <v>1276</v>
      </c>
      <c r="H132" s="729" t="s">
        <v>543</v>
      </c>
      <c r="I132" s="729" t="s">
        <v>1277</v>
      </c>
      <c r="J132" s="729" t="s">
        <v>1278</v>
      </c>
      <c r="K132" s="729" t="s">
        <v>1279</v>
      </c>
      <c r="L132" s="730">
        <v>0</v>
      </c>
      <c r="M132" s="730">
        <v>0</v>
      </c>
      <c r="N132" s="729">
        <v>1</v>
      </c>
      <c r="O132" s="814">
        <v>0.5</v>
      </c>
      <c r="P132" s="730">
        <v>0</v>
      </c>
      <c r="Q132" s="747"/>
      <c r="R132" s="729">
        <v>1</v>
      </c>
      <c r="S132" s="747">
        <v>1</v>
      </c>
      <c r="T132" s="814">
        <v>0.5</v>
      </c>
      <c r="U132" s="770">
        <v>1</v>
      </c>
    </row>
    <row r="133" spans="1:21" ht="14.4" customHeight="1" x14ac:dyDescent="0.3">
      <c r="A133" s="728">
        <v>25</v>
      </c>
      <c r="B133" s="729" t="s">
        <v>1043</v>
      </c>
      <c r="C133" s="729" t="s">
        <v>1048</v>
      </c>
      <c r="D133" s="812" t="s">
        <v>1523</v>
      </c>
      <c r="E133" s="813" t="s">
        <v>1068</v>
      </c>
      <c r="F133" s="729" t="s">
        <v>1044</v>
      </c>
      <c r="G133" s="729" t="s">
        <v>1119</v>
      </c>
      <c r="H133" s="729" t="s">
        <v>580</v>
      </c>
      <c r="I133" s="729" t="s">
        <v>1120</v>
      </c>
      <c r="J133" s="729" t="s">
        <v>599</v>
      </c>
      <c r="K133" s="729" t="s">
        <v>1121</v>
      </c>
      <c r="L133" s="730">
        <v>48.42</v>
      </c>
      <c r="M133" s="730">
        <v>145.26</v>
      </c>
      <c r="N133" s="729">
        <v>3</v>
      </c>
      <c r="O133" s="814">
        <v>2.5</v>
      </c>
      <c r="P133" s="730">
        <v>96.84</v>
      </c>
      <c r="Q133" s="747">
        <v>0.66666666666666674</v>
      </c>
      <c r="R133" s="729">
        <v>2</v>
      </c>
      <c r="S133" s="747">
        <v>0.66666666666666663</v>
      </c>
      <c r="T133" s="814">
        <v>1.5</v>
      </c>
      <c r="U133" s="770">
        <v>0.6</v>
      </c>
    </row>
    <row r="134" spans="1:21" ht="14.4" customHeight="1" x14ac:dyDescent="0.3">
      <c r="A134" s="728">
        <v>25</v>
      </c>
      <c r="B134" s="729" t="s">
        <v>1043</v>
      </c>
      <c r="C134" s="729" t="s">
        <v>1048</v>
      </c>
      <c r="D134" s="812" t="s">
        <v>1523</v>
      </c>
      <c r="E134" s="813" t="s">
        <v>1068</v>
      </c>
      <c r="F134" s="729" t="s">
        <v>1044</v>
      </c>
      <c r="G134" s="729" t="s">
        <v>1119</v>
      </c>
      <c r="H134" s="729" t="s">
        <v>543</v>
      </c>
      <c r="I134" s="729" t="s">
        <v>1141</v>
      </c>
      <c r="J134" s="729" t="s">
        <v>599</v>
      </c>
      <c r="K134" s="729" t="s">
        <v>1142</v>
      </c>
      <c r="L134" s="730">
        <v>48.42</v>
      </c>
      <c r="M134" s="730">
        <v>96.84</v>
      </c>
      <c r="N134" s="729">
        <v>2</v>
      </c>
      <c r="O134" s="814">
        <v>2</v>
      </c>
      <c r="P134" s="730">
        <v>48.42</v>
      </c>
      <c r="Q134" s="747">
        <v>0.5</v>
      </c>
      <c r="R134" s="729">
        <v>1</v>
      </c>
      <c r="S134" s="747">
        <v>0.5</v>
      </c>
      <c r="T134" s="814">
        <v>1</v>
      </c>
      <c r="U134" s="770">
        <v>0.5</v>
      </c>
    </row>
    <row r="135" spans="1:21" ht="14.4" customHeight="1" x14ac:dyDescent="0.3">
      <c r="A135" s="728">
        <v>25</v>
      </c>
      <c r="B135" s="729" t="s">
        <v>1043</v>
      </c>
      <c r="C135" s="729" t="s">
        <v>1048</v>
      </c>
      <c r="D135" s="812" t="s">
        <v>1523</v>
      </c>
      <c r="E135" s="813" t="s">
        <v>1068</v>
      </c>
      <c r="F135" s="729" t="s">
        <v>1044</v>
      </c>
      <c r="G135" s="729" t="s">
        <v>1280</v>
      </c>
      <c r="H135" s="729" t="s">
        <v>543</v>
      </c>
      <c r="I135" s="729" t="s">
        <v>1281</v>
      </c>
      <c r="J135" s="729" t="s">
        <v>589</v>
      </c>
      <c r="K135" s="729" t="s">
        <v>1282</v>
      </c>
      <c r="L135" s="730">
        <v>108.44</v>
      </c>
      <c r="M135" s="730">
        <v>108.44</v>
      </c>
      <c r="N135" s="729">
        <v>1</v>
      </c>
      <c r="O135" s="814">
        <v>1</v>
      </c>
      <c r="P135" s="730">
        <v>108.44</v>
      </c>
      <c r="Q135" s="747">
        <v>1</v>
      </c>
      <c r="R135" s="729">
        <v>1</v>
      </c>
      <c r="S135" s="747">
        <v>1</v>
      </c>
      <c r="T135" s="814">
        <v>1</v>
      </c>
      <c r="U135" s="770">
        <v>1</v>
      </c>
    </row>
    <row r="136" spans="1:21" ht="14.4" customHeight="1" x14ac:dyDescent="0.3">
      <c r="A136" s="728">
        <v>25</v>
      </c>
      <c r="B136" s="729" t="s">
        <v>1043</v>
      </c>
      <c r="C136" s="729" t="s">
        <v>1048</v>
      </c>
      <c r="D136" s="812" t="s">
        <v>1523</v>
      </c>
      <c r="E136" s="813" t="s">
        <v>1068</v>
      </c>
      <c r="F136" s="729" t="s">
        <v>1044</v>
      </c>
      <c r="G136" s="729" t="s">
        <v>1283</v>
      </c>
      <c r="H136" s="729" t="s">
        <v>543</v>
      </c>
      <c r="I136" s="729" t="s">
        <v>1284</v>
      </c>
      <c r="J136" s="729" t="s">
        <v>1285</v>
      </c>
      <c r="K136" s="729" t="s">
        <v>1014</v>
      </c>
      <c r="L136" s="730">
        <v>0</v>
      </c>
      <c r="M136" s="730">
        <v>0</v>
      </c>
      <c r="N136" s="729">
        <v>3</v>
      </c>
      <c r="O136" s="814">
        <v>0.5</v>
      </c>
      <c r="P136" s="730">
        <v>0</v>
      </c>
      <c r="Q136" s="747"/>
      <c r="R136" s="729">
        <v>3</v>
      </c>
      <c r="S136" s="747">
        <v>1</v>
      </c>
      <c r="T136" s="814">
        <v>0.5</v>
      </c>
      <c r="U136" s="770">
        <v>1</v>
      </c>
    </row>
    <row r="137" spans="1:21" ht="14.4" customHeight="1" x14ac:dyDescent="0.3">
      <c r="A137" s="728">
        <v>25</v>
      </c>
      <c r="B137" s="729" t="s">
        <v>1043</v>
      </c>
      <c r="C137" s="729" t="s">
        <v>1048</v>
      </c>
      <c r="D137" s="812" t="s">
        <v>1523</v>
      </c>
      <c r="E137" s="813" t="s">
        <v>1068</v>
      </c>
      <c r="F137" s="729" t="s">
        <v>1044</v>
      </c>
      <c r="G137" s="729" t="s">
        <v>1254</v>
      </c>
      <c r="H137" s="729" t="s">
        <v>543</v>
      </c>
      <c r="I137" s="729" t="s">
        <v>1286</v>
      </c>
      <c r="J137" s="729" t="s">
        <v>784</v>
      </c>
      <c r="K137" s="729" t="s">
        <v>1287</v>
      </c>
      <c r="L137" s="730">
        <v>33.549999999999997</v>
      </c>
      <c r="M137" s="730">
        <v>67.099999999999994</v>
      </c>
      <c r="N137" s="729">
        <v>2</v>
      </c>
      <c r="O137" s="814">
        <v>1.5</v>
      </c>
      <c r="P137" s="730">
        <v>33.549999999999997</v>
      </c>
      <c r="Q137" s="747">
        <v>0.5</v>
      </c>
      <c r="R137" s="729">
        <v>1</v>
      </c>
      <c r="S137" s="747">
        <v>0.5</v>
      </c>
      <c r="T137" s="814">
        <v>0.5</v>
      </c>
      <c r="U137" s="770">
        <v>0.33333333333333331</v>
      </c>
    </row>
    <row r="138" spans="1:21" ht="14.4" customHeight="1" x14ac:dyDescent="0.3">
      <c r="A138" s="728">
        <v>25</v>
      </c>
      <c r="B138" s="729" t="s">
        <v>1043</v>
      </c>
      <c r="C138" s="729" t="s">
        <v>1048</v>
      </c>
      <c r="D138" s="812" t="s">
        <v>1523</v>
      </c>
      <c r="E138" s="813" t="s">
        <v>1068</v>
      </c>
      <c r="F138" s="729" t="s">
        <v>1044</v>
      </c>
      <c r="G138" s="729" t="s">
        <v>1254</v>
      </c>
      <c r="H138" s="729" t="s">
        <v>543</v>
      </c>
      <c r="I138" s="729" t="s">
        <v>1288</v>
      </c>
      <c r="J138" s="729" t="s">
        <v>784</v>
      </c>
      <c r="K138" s="729" t="s">
        <v>1289</v>
      </c>
      <c r="L138" s="730">
        <v>50.32</v>
      </c>
      <c r="M138" s="730">
        <v>50.32</v>
      </c>
      <c r="N138" s="729">
        <v>1</v>
      </c>
      <c r="O138" s="814">
        <v>1</v>
      </c>
      <c r="P138" s="730"/>
      <c r="Q138" s="747">
        <v>0</v>
      </c>
      <c r="R138" s="729"/>
      <c r="S138" s="747">
        <v>0</v>
      </c>
      <c r="T138" s="814"/>
      <c r="U138" s="770">
        <v>0</v>
      </c>
    </row>
    <row r="139" spans="1:21" ht="14.4" customHeight="1" x14ac:dyDescent="0.3">
      <c r="A139" s="728">
        <v>25</v>
      </c>
      <c r="B139" s="729" t="s">
        <v>1043</v>
      </c>
      <c r="C139" s="729" t="s">
        <v>1048</v>
      </c>
      <c r="D139" s="812" t="s">
        <v>1523</v>
      </c>
      <c r="E139" s="813" t="s">
        <v>1069</v>
      </c>
      <c r="F139" s="729" t="s">
        <v>1044</v>
      </c>
      <c r="G139" s="729" t="s">
        <v>1290</v>
      </c>
      <c r="H139" s="729" t="s">
        <v>543</v>
      </c>
      <c r="I139" s="729" t="s">
        <v>1291</v>
      </c>
      <c r="J139" s="729" t="s">
        <v>1292</v>
      </c>
      <c r="K139" s="729" t="s">
        <v>1293</v>
      </c>
      <c r="L139" s="730">
        <v>0</v>
      </c>
      <c r="M139" s="730">
        <v>0</v>
      </c>
      <c r="N139" s="729">
        <v>1</v>
      </c>
      <c r="O139" s="814">
        <v>1</v>
      </c>
      <c r="P139" s="730">
        <v>0</v>
      </c>
      <c r="Q139" s="747"/>
      <c r="R139" s="729">
        <v>1</v>
      </c>
      <c r="S139" s="747">
        <v>1</v>
      </c>
      <c r="T139" s="814">
        <v>1</v>
      </c>
      <c r="U139" s="770">
        <v>1</v>
      </c>
    </row>
    <row r="140" spans="1:21" ht="14.4" customHeight="1" x14ac:dyDescent="0.3">
      <c r="A140" s="728">
        <v>25</v>
      </c>
      <c r="B140" s="729" t="s">
        <v>1043</v>
      </c>
      <c r="C140" s="729" t="s">
        <v>1048</v>
      </c>
      <c r="D140" s="812" t="s">
        <v>1523</v>
      </c>
      <c r="E140" s="813" t="s">
        <v>1074</v>
      </c>
      <c r="F140" s="729" t="s">
        <v>1044</v>
      </c>
      <c r="G140" s="729" t="s">
        <v>1093</v>
      </c>
      <c r="H140" s="729" t="s">
        <v>543</v>
      </c>
      <c r="I140" s="729" t="s">
        <v>1165</v>
      </c>
      <c r="J140" s="729" t="s">
        <v>1166</v>
      </c>
      <c r="K140" s="729" t="s">
        <v>1167</v>
      </c>
      <c r="L140" s="730">
        <v>154.36000000000001</v>
      </c>
      <c r="M140" s="730">
        <v>1852.3200000000002</v>
      </c>
      <c r="N140" s="729">
        <v>12</v>
      </c>
      <c r="O140" s="814">
        <v>11.5</v>
      </c>
      <c r="P140" s="730">
        <v>1234.8800000000001</v>
      </c>
      <c r="Q140" s="747">
        <v>0.66666666666666663</v>
      </c>
      <c r="R140" s="729">
        <v>8</v>
      </c>
      <c r="S140" s="747">
        <v>0.66666666666666663</v>
      </c>
      <c r="T140" s="814">
        <v>7.5</v>
      </c>
      <c r="U140" s="770">
        <v>0.65217391304347827</v>
      </c>
    </row>
    <row r="141" spans="1:21" ht="14.4" customHeight="1" x14ac:dyDescent="0.3">
      <c r="A141" s="728">
        <v>25</v>
      </c>
      <c r="B141" s="729" t="s">
        <v>1043</v>
      </c>
      <c r="C141" s="729" t="s">
        <v>1048</v>
      </c>
      <c r="D141" s="812" t="s">
        <v>1523</v>
      </c>
      <c r="E141" s="813" t="s">
        <v>1074</v>
      </c>
      <c r="F141" s="729" t="s">
        <v>1044</v>
      </c>
      <c r="G141" s="729" t="s">
        <v>1093</v>
      </c>
      <c r="H141" s="729" t="s">
        <v>580</v>
      </c>
      <c r="I141" s="729" t="s">
        <v>959</v>
      </c>
      <c r="J141" s="729" t="s">
        <v>872</v>
      </c>
      <c r="K141" s="729" t="s">
        <v>960</v>
      </c>
      <c r="L141" s="730">
        <v>154.36000000000001</v>
      </c>
      <c r="M141" s="730">
        <v>8026.720000000003</v>
      </c>
      <c r="N141" s="729">
        <v>52</v>
      </c>
      <c r="O141" s="814">
        <v>50.5</v>
      </c>
      <c r="P141" s="730">
        <v>3395.9200000000019</v>
      </c>
      <c r="Q141" s="747">
        <v>0.42307692307692313</v>
      </c>
      <c r="R141" s="729">
        <v>22</v>
      </c>
      <c r="S141" s="747">
        <v>0.42307692307692307</v>
      </c>
      <c r="T141" s="814">
        <v>21</v>
      </c>
      <c r="U141" s="770">
        <v>0.41584158415841582</v>
      </c>
    </row>
    <row r="142" spans="1:21" ht="14.4" customHeight="1" x14ac:dyDescent="0.3">
      <c r="A142" s="728">
        <v>25</v>
      </c>
      <c r="B142" s="729" t="s">
        <v>1043</v>
      </c>
      <c r="C142" s="729" t="s">
        <v>1048</v>
      </c>
      <c r="D142" s="812" t="s">
        <v>1523</v>
      </c>
      <c r="E142" s="813" t="s">
        <v>1074</v>
      </c>
      <c r="F142" s="729" t="s">
        <v>1044</v>
      </c>
      <c r="G142" s="729" t="s">
        <v>1093</v>
      </c>
      <c r="H142" s="729" t="s">
        <v>580</v>
      </c>
      <c r="I142" s="729" t="s">
        <v>1294</v>
      </c>
      <c r="J142" s="729" t="s">
        <v>1295</v>
      </c>
      <c r="K142" s="729" t="s">
        <v>1296</v>
      </c>
      <c r="L142" s="730">
        <v>111.22</v>
      </c>
      <c r="M142" s="730">
        <v>111.22</v>
      </c>
      <c r="N142" s="729">
        <v>1</v>
      </c>
      <c r="O142" s="814">
        <v>1</v>
      </c>
      <c r="P142" s="730">
        <v>111.22</v>
      </c>
      <c r="Q142" s="747">
        <v>1</v>
      </c>
      <c r="R142" s="729">
        <v>1</v>
      </c>
      <c r="S142" s="747">
        <v>1</v>
      </c>
      <c r="T142" s="814">
        <v>1</v>
      </c>
      <c r="U142" s="770">
        <v>1</v>
      </c>
    </row>
    <row r="143" spans="1:21" ht="14.4" customHeight="1" x14ac:dyDescent="0.3">
      <c r="A143" s="728">
        <v>25</v>
      </c>
      <c r="B143" s="729" t="s">
        <v>1043</v>
      </c>
      <c r="C143" s="729" t="s">
        <v>1048</v>
      </c>
      <c r="D143" s="812" t="s">
        <v>1523</v>
      </c>
      <c r="E143" s="813" t="s">
        <v>1074</v>
      </c>
      <c r="F143" s="729" t="s">
        <v>1044</v>
      </c>
      <c r="G143" s="729" t="s">
        <v>1093</v>
      </c>
      <c r="H143" s="729" t="s">
        <v>543</v>
      </c>
      <c r="I143" s="729" t="s">
        <v>1257</v>
      </c>
      <c r="J143" s="729" t="s">
        <v>1166</v>
      </c>
      <c r="K143" s="729" t="s">
        <v>960</v>
      </c>
      <c r="L143" s="730">
        <v>154.36000000000001</v>
      </c>
      <c r="M143" s="730">
        <v>463.08000000000004</v>
      </c>
      <c r="N143" s="729">
        <v>3</v>
      </c>
      <c r="O143" s="814">
        <v>2.5</v>
      </c>
      <c r="P143" s="730">
        <v>154.36000000000001</v>
      </c>
      <c r="Q143" s="747">
        <v>0.33333333333333331</v>
      </c>
      <c r="R143" s="729">
        <v>1</v>
      </c>
      <c r="S143" s="747">
        <v>0.33333333333333331</v>
      </c>
      <c r="T143" s="814">
        <v>0.5</v>
      </c>
      <c r="U143" s="770">
        <v>0.2</v>
      </c>
    </row>
    <row r="144" spans="1:21" ht="14.4" customHeight="1" x14ac:dyDescent="0.3">
      <c r="A144" s="728">
        <v>25</v>
      </c>
      <c r="B144" s="729" t="s">
        <v>1043</v>
      </c>
      <c r="C144" s="729" t="s">
        <v>1048</v>
      </c>
      <c r="D144" s="812" t="s">
        <v>1523</v>
      </c>
      <c r="E144" s="813" t="s">
        <v>1074</v>
      </c>
      <c r="F144" s="729" t="s">
        <v>1044</v>
      </c>
      <c r="G144" s="729" t="s">
        <v>1258</v>
      </c>
      <c r="H144" s="729" t="s">
        <v>580</v>
      </c>
      <c r="I144" s="729" t="s">
        <v>1297</v>
      </c>
      <c r="J144" s="729" t="s">
        <v>1298</v>
      </c>
      <c r="K144" s="729" t="s">
        <v>1299</v>
      </c>
      <c r="L144" s="730">
        <v>141.09</v>
      </c>
      <c r="M144" s="730">
        <v>141.09</v>
      </c>
      <c r="N144" s="729">
        <v>1</v>
      </c>
      <c r="O144" s="814">
        <v>1</v>
      </c>
      <c r="P144" s="730">
        <v>141.09</v>
      </c>
      <c r="Q144" s="747">
        <v>1</v>
      </c>
      <c r="R144" s="729">
        <v>1</v>
      </c>
      <c r="S144" s="747">
        <v>1</v>
      </c>
      <c r="T144" s="814">
        <v>1</v>
      </c>
      <c r="U144" s="770">
        <v>1</v>
      </c>
    </row>
    <row r="145" spans="1:21" ht="14.4" customHeight="1" x14ac:dyDescent="0.3">
      <c r="A145" s="728">
        <v>25</v>
      </c>
      <c r="B145" s="729" t="s">
        <v>1043</v>
      </c>
      <c r="C145" s="729" t="s">
        <v>1048</v>
      </c>
      <c r="D145" s="812" t="s">
        <v>1523</v>
      </c>
      <c r="E145" s="813" t="s">
        <v>1074</v>
      </c>
      <c r="F145" s="729" t="s">
        <v>1044</v>
      </c>
      <c r="G145" s="729" t="s">
        <v>1122</v>
      </c>
      <c r="H145" s="729" t="s">
        <v>543</v>
      </c>
      <c r="I145" s="729" t="s">
        <v>1123</v>
      </c>
      <c r="J145" s="729" t="s">
        <v>1124</v>
      </c>
      <c r="K145" s="729" t="s">
        <v>1103</v>
      </c>
      <c r="L145" s="730">
        <v>170.52</v>
      </c>
      <c r="M145" s="730">
        <v>341.04</v>
      </c>
      <c r="N145" s="729">
        <v>2</v>
      </c>
      <c r="O145" s="814">
        <v>2</v>
      </c>
      <c r="P145" s="730">
        <v>170.52</v>
      </c>
      <c r="Q145" s="747">
        <v>0.5</v>
      </c>
      <c r="R145" s="729">
        <v>1</v>
      </c>
      <c r="S145" s="747">
        <v>0.5</v>
      </c>
      <c r="T145" s="814">
        <v>1</v>
      </c>
      <c r="U145" s="770">
        <v>0.5</v>
      </c>
    </row>
    <row r="146" spans="1:21" ht="14.4" customHeight="1" x14ac:dyDescent="0.3">
      <c r="A146" s="728">
        <v>25</v>
      </c>
      <c r="B146" s="729" t="s">
        <v>1043</v>
      </c>
      <c r="C146" s="729" t="s">
        <v>1048</v>
      </c>
      <c r="D146" s="812" t="s">
        <v>1523</v>
      </c>
      <c r="E146" s="813" t="s">
        <v>1074</v>
      </c>
      <c r="F146" s="729" t="s">
        <v>1044</v>
      </c>
      <c r="G146" s="729" t="s">
        <v>1290</v>
      </c>
      <c r="H146" s="729" t="s">
        <v>543</v>
      </c>
      <c r="I146" s="729" t="s">
        <v>1300</v>
      </c>
      <c r="J146" s="729" t="s">
        <v>1292</v>
      </c>
      <c r="K146" s="729" t="s">
        <v>1301</v>
      </c>
      <c r="L146" s="730">
        <v>58.86</v>
      </c>
      <c r="M146" s="730">
        <v>58.86</v>
      </c>
      <c r="N146" s="729">
        <v>1</v>
      </c>
      <c r="O146" s="814">
        <v>1</v>
      </c>
      <c r="P146" s="730">
        <v>58.86</v>
      </c>
      <c r="Q146" s="747">
        <v>1</v>
      </c>
      <c r="R146" s="729">
        <v>1</v>
      </c>
      <c r="S146" s="747">
        <v>1</v>
      </c>
      <c r="T146" s="814">
        <v>1</v>
      </c>
      <c r="U146" s="770">
        <v>1</v>
      </c>
    </row>
    <row r="147" spans="1:21" ht="14.4" customHeight="1" x14ac:dyDescent="0.3">
      <c r="A147" s="728">
        <v>25</v>
      </c>
      <c r="B147" s="729" t="s">
        <v>1043</v>
      </c>
      <c r="C147" s="729" t="s">
        <v>1048</v>
      </c>
      <c r="D147" s="812" t="s">
        <v>1523</v>
      </c>
      <c r="E147" s="813" t="s">
        <v>1074</v>
      </c>
      <c r="F147" s="729" t="s">
        <v>1044</v>
      </c>
      <c r="G147" s="729" t="s">
        <v>1302</v>
      </c>
      <c r="H147" s="729" t="s">
        <v>543</v>
      </c>
      <c r="I147" s="729" t="s">
        <v>1303</v>
      </c>
      <c r="J147" s="729" t="s">
        <v>1304</v>
      </c>
      <c r="K147" s="729" t="s">
        <v>1305</v>
      </c>
      <c r="L147" s="730">
        <v>115.26</v>
      </c>
      <c r="M147" s="730">
        <v>115.26</v>
      </c>
      <c r="N147" s="729">
        <v>1</v>
      </c>
      <c r="O147" s="814">
        <v>1</v>
      </c>
      <c r="P147" s="730">
        <v>115.26</v>
      </c>
      <c r="Q147" s="747">
        <v>1</v>
      </c>
      <c r="R147" s="729">
        <v>1</v>
      </c>
      <c r="S147" s="747">
        <v>1</v>
      </c>
      <c r="T147" s="814">
        <v>1</v>
      </c>
      <c r="U147" s="770">
        <v>1</v>
      </c>
    </row>
    <row r="148" spans="1:21" ht="14.4" customHeight="1" x14ac:dyDescent="0.3">
      <c r="A148" s="728">
        <v>25</v>
      </c>
      <c r="B148" s="729" t="s">
        <v>1043</v>
      </c>
      <c r="C148" s="729" t="s">
        <v>1048</v>
      </c>
      <c r="D148" s="812" t="s">
        <v>1523</v>
      </c>
      <c r="E148" s="813" t="s">
        <v>1074</v>
      </c>
      <c r="F148" s="729" t="s">
        <v>1044</v>
      </c>
      <c r="G148" s="729" t="s">
        <v>1134</v>
      </c>
      <c r="H148" s="729" t="s">
        <v>543</v>
      </c>
      <c r="I148" s="729" t="s">
        <v>1306</v>
      </c>
      <c r="J148" s="729" t="s">
        <v>1136</v>
      </c>
      <c r="K148" s="729" t="s">
        <v>1307</v>
      </c>
      <c r="L148" s="730">
        <v>0</v>
      </c>
      <c r="M148" s="730">
        <v>0</v>
      </c>
      <c r="N148" s="729">
        <v>1</v>
      </c>
      <c r="O148" s="814">
        <v>1</v>
      </c>
      <c r="P148" s="730"/>
      <c r="Q148" s="747"/>
      <c r="R148" s="729"/>
      <c r="S148" s="747">
        <v>0</v>
      </c>
      <c r="T148" s="814"/>
      <c r="U148" s="770">
        <v>0</v>
      </c>
    </row>
    <row r="149" spans="1:21" ht="14.4" customHeight="1" x14ac:dyDescent="0.3">
      <c r="A149" s="728">
        <v>25</v>
      </c>
      <c r="B149" s="729" t="s">
        <v>1043</v>
      </c>
      <c r="C149" s="729" t="s">
        <v>1048</v>
      </c>
      <c r="D149" s="812" t="s">
        <v>1523</v>
      </c>
      <c r="E149" s="813" t="s">
        <v>1074</v>
      </c>
      <c r="F149" s="729" t="s">
        <v>1044</v>
      </c>
      <c r="G149" s="729" t="s">
        <v>1308</v>
      </c>
      <c r="H149" s="729" t="s">
        <v>543</v>
      </c>
      <c r="I149" s="729" t="s">
        <v>1309</v>
      </c>
      <c r="J149" s="729" t="s">
        <v>1310</v>
      </c>
      <c r="K149" s="729" t="s">
        <v>1311</v>
      </c>
      <c r="L149" s="730">
        <v>27.28</v>
      </c>
      <c r="M149" s="730">
        <v>27.28</v>
      </c>
      <c r="N149" s="729">
        <v>1</v>
      </c>
      <c r="O149" s="814">
        <v>1</v>
      </c>
      <c r="P149" s="730">
        <v>27.28</v>
      </c>
      <c r="Q149" s="747">
        <v>1</v>
      </c>
      <c r="R149" s="729">
        <v>1</v>
      </c>
      <c r="S149" s="747">
        <v>1</v>
      </c>
      <c r="T149" s="814">
        <v>1</v>
      </c>
      <c r="U149" s="770">
        <v>1</v>
      </c>
    </row>
    <row r="150" spans="1:21" ht="14.4" customHeight="1" x14ac:dyDescent="0.3">
      <c r="A150" s="728">
        <v>25</v>
      </c>
      <c r="B150" s="729" t="s">
        <v>1043</v>
      </c>
      <c r="C150" s="729" t="s">
        <v>1048</v>
      </c>
      <c r="D150" s="812" t="s">
        <v>1523</v>
      </c>
      <c r="E150" s="813" t="s">
        <v>1074</v>
      </c>
      <c r="F150" s="729" t="s">
        <v>1044</v>
      </c>
      <c r="G150" s="729" t="s">
        <v>1094</v>
      </c>
      <c r="H150" s="729" t="s">
        <v>543</v>
      </c>
      <c r="I150" s="729" t="s">
        <v>1095</v>
      </c>
      <c r="J150" s="729" t="s">
        <v>1096</v>
      </c>
      <c r="K150" s="729" t="s">
        <v>1097</v>
      </c>
      <c r="L150" s="730">
        <v>132.97999999999999</v>
      </c>
      <c r="M150" s="730">
        <v>930.8599999999999</v>
      </c>
      <c r="N150" s="729">
        <v>7</v>
      </c>
      <c r="O150" s="814">
        <v>6</v>
      </c>
      <c r="P150" s="730">
        <v>664.9</v>
      </c>
      <c r="Q150" s="747">
        <v>0.7142857142857143</v>
      </c>
      <c r="R150" s="729">
        <v>5</v>
      </c>
      <c r="S150" s="747">
        <v>0.7142857142857143</v>
      </c>
      <c r="T150" s="814">
        <v>4</v>
      </c>
      <c r="U150" s="770">
        <v>0.66666666666666663</v>
      </c>
    </row>
    <row r="151" spans="1:21" ht="14.4" customHeight="1" x14ac:dyDescent="0.3">
      <c r="A151" s="728">
        <v>25</v>
      </c>
      <c r="B151" s="729" t="s">
        <v>1043</v>
      </c>
      <c r="C151" s="729" t="s">
        <v>1048</v>
      </c>
      <c r="D151" s="812" t="s">
        <v>1523</v>
      </c>
      <c r="E151" s="813" t="s">
        <v>1074</v>
      </c>
      <c r="F151" s="729" t="s">
        <v>1044</v>
      </c>
      <c r="G151" s="729" t="s">
        <v>1094</v>
      </c>
      <c r="H151" s="729" t="s">
        <v>543</v>
      </c>
      <c r="I151" s="729" t="s">
        <v>1109</v>
      </c>
      <c r="J151" s="729" t="s">
        <v>1096</v>
      </c>
      <c r="K151" s="729" t="s">
        <v>1097</v>
      </c>
      <c r="L151" s="730">
        <v>132.97999999999999</v>
      </c>
      <c r="M151" s="730">
        <v>797.87999999999988</v>
      </c>
      <c r="N151" s="729">
        <v>6</v>
      </c>
      <c r="O151" s="814">
        <v>4</v>
      </c>
      <c r="P151" s="730"/>
      <c r="Q151" s="747">
        <v>0</v>
      </c>
      <c r="R151" s="729"/>
      <c r="S151" s="747">
        <v>0</v>
      </c>
      <c r="T151" s="814"/>
      <c r="U151" s="770">
        <v>0</v>
      </c>
    </row>
    <row r="152" spans="1:21" ht="14.4" customHeight="1" x14ac:dyDescent="0.3">
      <c r="A152" s="728">
        <v>25</v>
      </c>
      <c r="B152" s="729" t="s">
        <v>1043</v>
      </c>
      <c r="C152" s="729" t="s">
        <v>1048</v>
      </c>
      <c r="D152" s="812" t="s">
        <v>1523</v>
      </c>
      <c r="E152" s="813" t="s">
        <v>1074</v>
      </c>
      <c r="F152" s="729" t="s">
        <v>1044</v>
      </c>
      <c r="G152" s="729" t="s">
        <v>1312</v>
      </c>
      <c r="H152" s="729" t="s">
        <v>543</v>
      </c>
      <c r="I152" s="729" t="s">
        <v>1313</v>
      </c>
      <c r="J152" s="729" t="s">
        <v>1314</v>
      </c>
      <c r="K152" s="729" t="s">
        <v>1315</v>
      </c>
      <c r="L152" s="730">
        <v>69.59</v>
      </c>
      <c r="M152" s="730">
        <v>69.59</v>
      </c>
      <c r="N152" s="729">
        <v>1</v>
      </c>
      <c r="O152" s="814">
        <v>1</v>
      </c>
      <c r="P152" s="730"/>
      <c r="Q152" s="747">
        <v>0</v>
      </c>
      <c r="R152" s="729"/>
      <c r="S152" s="747">
        <v>0</v>
      </c>
      <c r="T152" s="814"/>
      <c r="U152" s="770">
        <v>0</v>
      </c>
    </row>
    <row r="153" spans="1:21" ht="14.4" customHeight="1" x14ac:dyDescent="0.3">
      <c r="A153" s="728">
        <v>25</v>
      </c>
      <c r="B153" s="729" t="s">
        <v>1043</v>
      </c>
      <c r="C153" s="729" t="s">
        <v>1048</v>
      </c>
      <c r="D153" s="812" t="s">
        <v>1523</v>
      </c>
      <c r="E153" s="813" t="s">
        <v>1074</v>
      </c>
      <c r="F153" s="729" t="s">
        <v>1044</v>
      </c>
      <c r="G153" s="729" t="s">
        <v>1119</v>
      </c>
      <c r="H153" s="729" t="s">
        <v>580</v>
      </c>
      <c r="I153" s="729" t="s">
        <v>1155</v>
      </c>
      <c r="J153" s="729" t="s">
        <v>599</v>
      </c>
      <c r="K153" s="729" t="s">
        <v>1156</v>
      </c>
      <c r="L153" s="730">
        <v>24.22</v>
      </c>
      <c r="M153" s="730">
        <v>169.54</v>
      </c>
      <c r="N153" s="729">
        <v>7</v>
      </c>
      <c r="O153" s="814">
        <v>5.5</v>
      </c>
      <c r="P153" s="730">
        <v>145.32</v>
      </c>
      <c r="Q153" s="747">
        <v>0.8571428571428571</v>
      </c>
      <c r="R153" s="729">
        <v>6</v>
      </c>
      <c r="S153" s="747">
        <v>0.8571428571428571</v>
      </c>
      <c r="T153" s="814">
        <v>4.5</v>
      </c>
      <c r="U153" s="770">
        <v>0.81818181818181823</v>
      </c>
    </row>
    <row r="154" spans="1:21" ht="14.4" customHeight="1" x14ac:dyDescent="0.3">
      <c r="A154" s="728">
        <v>25</v>
      </c>
      <c r="B154" s="729" t="s">
        <v>1043</v>
      </c>
      <c r="C154" s="729" t="s">
        <v>1048</v>
      </c>
      <c r="D154" s="812" t="s">
        <v>1523</v>
      </c>
      <c r="E154" s="813" t="s">
        <v>1074</v>
      </c>
      <c r="F154" s="729" t="s">
        <v>1044</v>
      </c>
      <c r="G154" s="729" t="s">
        <v>1119</v>
      </c>
      <c r="H154" s="729" t="s">
        <v>543</v>
      </c>
      <c r="I154" s="729" t="s">
        <v>1316</v>
      </c>
      <c r="J154" s="729" t="s">
        <v>599</v>
      </c>
      <c r="K154" s="729" t="s">
        <v>1317</v>
      </c>
      <c r="L154" s="730">
        <v>0</v>
      </c>
      <c r="M154" s="730">
        <v>0</v>
      </c>
      <c r="N154" s="729">
        <v>1</v>
      </c>
      <c r="O154" s="814">
        <v>1</v>
      </c>
      <c r="P154" s="730"/>
      <c r="Q154" s="747"/>
      <c r="R154" s="729"/>
      <c r="S154" s="747">
        <v>0</v>
      </c>
      <c r="T154" s="814"/>
      <c r="U154" s="770">
        <v>0</v>
      </c>
    </row>
    <row r="155" spans="1:21" ht="14.4" customHeight="1" x14ac:dyDescent="0.3">
      <c r="A155" s="728">
        <v>25</v>
      </c>
      <c r="B155" s="729" t="s">
        <v>1043</v>
      </c>
      <c r="C155" s="729" t="s">
        <v>1048</v>
      </c>
      <c r="D155" s="812" t="s">
        <v>1523</v>
      </c>
      <c r="E155" s="813" t="s">
        <v>1074</v>
      </c>
      <c r="F155" s="729" t="s">
        <v>1044</v>
      </c>
      <c r="G155" s="729" t="s">
        <v>1119</v>
      </c>
      <c r="H155" s="729" t="s">
        <v>543</v>
      </c>
      <c r="I155" s="729" t="s">
        <v>1157</v>
      </c>
      <c r="J155" s="729" t="s">
        <v>599</v>
      </c>
      <c r="K155" s="729" t="s">
        <v>1158</v>
      </c>
      <c r="L155" s="730">
        <v>24.22</v>
      </c>
      <c r="M155" s="730">
        <v>48.44</v>
      </c>
      <c r="N155" s="729">
        <v>2</v>
      </c>
      <c r="O155" s="814">
        <v>2</v>
      </c>
      <c r="P155" s="730">
        <v>48.44</v>
      </c>
      <c r="Q155" s="747">
        <v>1</v>
      </c>
      <c r="R155" s="729">
        <v>2</v>
      </c>
      <c r="S155" s="747">
        <v>1</v>
      </c>
      <c r="T155" s="814">
        <v>2</v>
      </c>
      <c r="U155" s="770">
        <v>1</v>
      </c>
    </row>
    <row r="156" spans="1:21" ht="14.4" customHeight="1" x14ac:dyDescent="0.3">
      <c r="A156" s="728">
        <v>25</v>
      </c>
      <c r="B156" s="729" t="s">
        <v>1043</v>
      </c>
      <c r="C156" s="729" t="s">
        <v>1048</v>
      </c>
      <c r="D156" s="812" t="s">
        <v>1523</v>
      </c>
      <c r="E156" s="813" t="s">
        <v>1074</v>
      </c>
      <c r="F156" s="729" t="s">
        <v>1044</v>
      </c>
      <c r="G156" s="729" t="s">
        <v>1119</v>
      </c>
      <c r="H156" s="729" t="s">
        <v>543</v>
      </c>
      <c r="I156" s="729" t="s">
        <v>1318</v>
      </c>
      <c r="J156" s="729" t="s">
        <v>599</v>
      </c>
      <c r="K156" s="729" t="s">
        <v>1156</v>
      </c>
      <c r="L156" s="730">
        <v>24.22</v>
      </c>
      <c r="M156" s="730">
        <v>48.44</v>
      </c>
      <c r="N156" s="729">
        <v>2</v>
      </c>
      <c r="O156" s="814">
        <v>1</v>
      </c>
      <c r="P156" s="730">
        <v>24.22</v>
      </c>
      <c r="Q156" s="747">
        <v>0.5</v>
      </c>
      <c r="R156" s="729">
        <v>1</v>
      </c>
      <c r="S156" s="747">
        <v>0.5</v>
      </c>
      <c r="T156" s="814">
        <v>0.5</v>
      </c>
      <c r="U156" s="770">
        <v>0.5</v>
      </c>
    </row>
    <row r="157" spans="1:21" ht="14.4" customHeight="1" x14ac:dyDescent="0.3">
      <c r="A157" s="728">
        <v>25</v>
      </c>
      <c r="B157" s="729" t="s">
        <v>1043</v>
      </c>
      <c r="C157" s="729" t="s">
        <v>1048</v>
      </c>
      <c r="D157" s="812" t="s">
        <v>1523</v>
      </c>
      <c r="E157" s="813" t="s">
        <v>1074</v>
      </c>
      <c r="F157" s="729" t="s">
        <v>1044</v>
      </c>
      <c r="G157" s="729" t="s">
        <v>1146</v>
      </c>
      <c r="H157" s="729" t="s">
        <v>580</v>
      </c>
      <c r="I157" s="729" t="s">
        <v>999</v>
      </c>
      <c r="J157" s="729" t="s">
        <v>1000</v>
      </c>
      <c r="K157" s="729" t="s">
        <v>1001</v>
      </c>
      <c r="L157" s="730">
        <v>0</v>
      </c>
      <c r="M157" s="730">
        <v>0</v>
      </c>
      <c r="N157" s="729">
        <v>1</v>
      </c>
      <c r="O157" s="814">
        <v>1</v>
      </c>
      <c r="P157" s="730"/>
      <c r="Q157" s="747"/>
      <c r="R157" s="729"/>
      <c r="S157" s="747">
        <v>0</v>
      </c>
      <c r="T157" s="814"/>
      <c r="U157" s="770">
        <v>0</v>
      </c>
    </row>
    <row r="158" spans="1:21" ht="14.4" customHeight="1" x14ac:dyDescent="0.3">
      <c r="A158" s="728">
        <v>25</v>
      </c>
      <c r="B158" s="729" t="s">
        <v>1043</v>
      </c>
      <c r="C158" s="729" t="s">
        <v>1048</v>
      </c>
      <c r="D158" s="812" t="s">
        <v>1523</v>
      </c>
      <c r="E158" s="813" t="s">
        <v>1074</v>
      </c>
      <c r="F158" s="729" t="s">
        <v>1045</v>
      </c>
      <c r="G158" s="729" t="s">
        <v>1198</v>
      </c>
      <c r="H158" s="729" t="s">
        <v>543</v>
      </c>
      <c r="I158" s="729" t="s">
        <v>1199</v>
      </c>
      <c r="J158" s="729" t="s">
        <v>1069</v>
      </c>
      <c r="K158" s="729"/>
      <c r="L158" s="730">
        <v>0</v>
      </c>
      <c r="M158" s="730">
        <v>0</v>
      </c>
      <c r="N158" s="729">
        <v>2</v>
      </c>
      <c r="O158" s="814">
        <v>2</v>
      </c>
      <c r="P158" s="730">
        <v>0</v>
      </c>
      <c r="Q158" s="747"/>
      <c r="R158" s="729">
        <v>1</v>
      </c>
      <c r="S158" s="747">
        <v>0.5</v>
      </c>
      <c r="T158" s="814">
        <v>1</v>
      </c>
      <c r="U158" s="770">
        <v>0.5</v>
      </c>
    </row>
    <row r="159" spans="1:21" ht="14.4" customHeight="1" x14ac:dyDescent="0.3">
      <c r="A159" s="728">
        <v>25</v>
      </c>
      <c r="B159" s="729" t="s">
        <v>1043</v>
      </c>
      <c r="C159" s="729" t="s">
        <v>1048</v>
      </c>
      <c r="D159" s="812" t="s">
        <v>1523</v>
      </c>
      <c r="E159" s="813" t="s">
        <v>1075</v>
      </c>
      <c r="F159" s="729" t="s">
        <v>1044</v>
      </c>
      <c r="G159" s="729" t="s">
        <v>1093</v>
      </c>
      <c r="H159" s="729" t="s">
        <v>580</v>
      </c>
      <c r="I159" s="729" t="s">
        <v>959</v>
      </c>
      <c r="J159" s="729" t="s">
        <v>872</v>
      </c>
      <c r="K159" s="729" t="s">
        <v>960</v>
      </c>
      <c r="L159" s="730">
        <v>154.36000000000001</v>
      </c>
      <c r="M159" s="730">
        <v>1852.3200000000002</v>
      </c>
      <c r="N159" s="729">
        <v>12</v>
      </c>
      <c r="O159" s="814">
        <v>8</v>
      </c>
      <c r="P159" s="730">
        <v>771.80000000000007</v>
      </c>
      <c r="Q159" s="747">
        <v>0.41666666666666669</v>
      </c>
      <c r="R159" s="729">
        <v>5</v>
      </c>
      <c r="S159" s="747">
        <v>0.41666666666666669</v>
      </c>
      <c r="T159" s="814">
        <v>4</v>
      </c>
      <c r="U159" s="770">
        <v>0.5</v>
      </c>
    </row>
    <row r="160" spans="1:21" ht="14.4" customHeight="1" x14ac:dyDescent="0.3">
      <c r="A160" s="728">
        <v>25</v>
      </c>
      <c r="B160" s="729" t="s">
        <v>1043</v>
      </c>
      <c r="C160" s="729" t="s">
        <v>1048</v>
      </c>
      <c r="D160" s="812" t="s">
        <v>1523</v>
      </c>
      <c r="E160" s="813" t="s">
        <v>1075</v>
      </c>
      <c r="F160" s="729" t="s">
        <v>1044</v>
      </c>
      <c r="G160" s="729" t="s">
        <v>1101</v>
      </c>
      <c r="H160" s="729" t="s">
        <v>543</v>
      </c>
      <c r="I160" s="729" t="s">
        <v>1102</v>
      </c>
      <c r="J160" s="729" t="s">
        <v>815</v>
      </c>
      <c r="K160" s="729" t="s">
        <v>1103</v>
      </c>
      <c r="L160" s="730">
        <v>78.33</v>
      </c>
      <c r="M160" s="730">
        <v>156.66</v>
      </c>
      <c r="N160" s="729">
        <v>2</v>
      </c>
      <c r="O160" s="814">
        <v>0.5</v>
      </c>
      <c r="P160" s="730">
        <v>156.66</v>
      </c>
      <c r="Q160" s="747">
        <v>1</v>
      </c>
      <c r="R160" s="729">
        <v>2</v>
      </c>
      <c r="S160" s="747">
        <v>1</v>
      </c>
      <c r="T160" s="814">
        <v>0.5</v>
      </c>
      <c r="U160" s="770">
        <v>1</v>
      </c>
    </row>
    <row r="161" spans="1:21" ht="14.4" customHeight="1" x14ac:dyDescent="0.3">
      <c r="A161" s="728">
        <v>25</v>
      </c>
      <c r="B161" s="729" t="s">
        <v>1043</v>
      </c>
      <c r="C161" s="729" t="s">
        <v>1048</v>
      </c>
      <c r="D161" s="812" t="s">
        <v>1523</v>
      </c>
      <c r="E161" s="813" t="s">
        <v>1075</v>
      </c>
      <c r="F161" s="729" t="s">
        <v>1044</v>
      </c>
      <c r="G161" s="729" t="s">
        <v>1094</v>
      </c>
      <c r="H161" s="729" t="s">
        <v>543</v>
      </c>
      <c r="I161" s="729" t="s">
        <v>1095</v>
      </c>
      <c r="J161" s="729" t="s">
        <v>1096</v>
      </c>
      <c r="K161" s="729" t="s">
        <v>1097</v>
      </c>
      <c r="L161" s="730">
        <v>132.97999999999999</v>
      </c>
      <c r="M161" s="730">
        <v>531.91999999999996</v>
      </c>
      <c r="N161" s="729">
        <v>4</v>
      </c>
      <c r="O161" s="814">
        <v>1.5</v>
      </c>
      <c r="P161" s="730">
        <v>531.91999999999996</v>
      </c>
      <c r="Q161" s="747">
        <v>1</v>
      </c>
      <c r="R161" s="729">
        <v>4</v>
      </c>
      <c r="S161" s="747">
        <v>1</v>
      </c>
      <c r="T161" s="814">
        <v>1.5</v>
      </c>
      <c r="U161" s="770">
        <v>1</v>
      </c>
    </row>
    <row r="162" spans="1:21" ht="14.4" customHeight="1" x14ac:dyDescent="0.3">
      <c r="A162" s="728">
        <v>25</v>
      </c>
      <c r="B162" s="729" t="s">
        <v>1043</v>
      </c>
      <c r="C162" s="729" t="s">
        <v>1048</v>
      </c>
      <c r="D162" s="812" t="s">
        <v>1523</v>
      </c>
      <c r="E162" s="813" t="s">
        <v>1075</v>
      </c>
      <c r="F162" s="729" t="s">
        <v>1044</v>
      </c>
      <c r="G162" s="729" t="s">
        <v>1094</v>
      </c>
      <c r="H162" s="729" t="s">
        <v>543</v>
      </c>
      <c r="I162" s="729" t="s">
        <v>1109</v>
      </c>
      <c r="J162" s="729" t="s">
        <v>1096</v>
      </c>
      <c r="K162" s="729" t="s">
        <v>1097</v>
      </c>
      <c r="L162" s="730">
        <v>132.97999999999999</v>
      </c>
      <c r="M162" s="730">
        <v>398.93999999999994</v>
      </c>
      <c r="N162" s="729">
        <v>3</v>
      </c>
      <c r="O162" s="814">
        <v>1</v>
      </c>
      <c r="P162" s="730">
        <v>398.93999999999994</v>
      </c>
      <c r="Q162" s="747">
        <v>1</v>
      </c>
      <c r="R162" s="729">
        <v>3</v>
      </c>
      <c r="S162" s="747">
        <v>1</v>
      </c>
      <c r="T162" s="814">
        <v>1</v>
      </c>
      <c r="U162" s="770">
        <v>1</v>
      </c>
    </row>
    <row r="163" spans="1:21" ht="14.4" customHeight="1" x14ac:dyDescent="0.3">
      <c r="A163" s="728">
        <v>25</v>
      </c>
      <c r="B163" s="729" t="s">
        <v>1043</v>
      </c>
      <c r="C163" s="729" t="s">
        <v>1048</v>
      </c>
      <c r="D163" s="812" t="s">
        <v>1523</v>
      </c>
      <c r="E163" s="813" t="s">
        <v>1075</v>
      </c>
      <c r="F163" s="729" t="s">
        <v>1044</v>
      </c>
      <c r="G163" s="729" t="s">
        <v>1319</v>
      </c>
      <c r="H163" s="729" t="s">
        <v>543</v>
      </c>
      <c r="I163" s="729" t="s">
        <v>1320</v>
      </c>
      <c r="J163" s="729" t="s">
        <v>1321</v>
      </c>
      <c r="K163" s="729" t="s">
        <v>1322</v>
      </c>
      <c r="L163" s="730">
        <v>0</v>
      </c>
      <c r="M163" s="730">
        <v>0</v>
      </c>
      <c r="N163" s="729">
        <v>1</v>
      </c>
      <c r="O163" s="814">
        <v>1</v>
      </c>
      <c r="P163" s="730"/>
      <c r="Q163" s="747"/>
      <c r="R163" s="729"/>
      <c r="S163" s="747">
        <v>0</v>
      </c>
      <c r="T163" s="814"/>
      <c r="U163" s="770">
        <v>0</v>
      </c>
    </row>
    <row r="164" spans="1:21" ht="14.4" customHeight="1" x14ac:dyDescent="0.3">
      <c r="A164" s="728">
        <v>25</v>
      </c>
      <c r="B164" s="729" t="s">
        <v>1043</v>
      </c>
      <c r="C164" s="729" t="s">
        <v>1048</v>
      </c>
      <c r="D164" s="812" t="s">
        <v>1523</v>
      </c>
      <c r="E164" s="813" t="s">
        <v>1075</v>
      </c>
      <c r="F164" s="729" t="s">
        <v>1044</v>
      </c>
      <c r="G164" s="729" t="s">
        <v>1323</v>
      </c>
      <c r="H164" s="729" t="s">
        <v>543</v>
      </c>
      <c r="I164" s="729" t="s">
        <v>1324</v>
      </c>
      <c r="J164" s="729" t="s">
        <v>1325</v>
      </c>
      <c r="K164" s="729" t="s">
        <v>1326</v>
      </c>
      <c r="L164" s="730">
        <v>0</v>
      </c>
      <c r="M164" s="730">
        <v>0</v>
      </c>
      <c r="N164" s="729">
        <v>2</v>
      </c>
      <c r="O164" s="814">
        <v>1</v>
      </c>
      <c r="P164" s="730"/>
      <c r="Q164" s="747"/>
      <c r="R164" s="729"/>
      <c r="S164" s="747">
        <v>0</v>
      </c>
      <c r="T164" s="814"/>
      <c r="U164" s="770">
        <v>0</v>
      </c>
    </row>
    <row r="165" spans="1:21" ht="14.4" customHeight="1" x14ac:dyDescent="0.3">
      <c r="A165" s="728">
        <v>25</v>
      </c>
      <c r="B165" s="729" t="s">
        <v>1043</v>
      </c>
      <c r="C165" s="729" t="s">
        <v>1048</v>
      </c>
      <c r="D165" s="812" t="s">
        <v>1523</v>
      </c>
      <c r="E165" s="813" t="s">
        <v>1075</v>
      </c>
      <c r="F165" s="729" t="s">
        <v>1044</v>
      </c>
      <c r="G165" s="729" t="s">
        <v>1138</v>
      </c>
      <c r="H165" s="729" t="s">
        <v>543</v>
      </c>
      <c r="I165" s="729" t="s">
        <v>1139</v>
      </c>
      <c r="J165" s="729" t="s">
        <v>824</v>
      </c>
      <c r="K165" s="729" t="s">
        <v>1140</v>
      </c>
      <c r="L165" s="730">
        <v>34.19</v>
      </c>
      <c r="M165" s="730">
        <v>68.38</v>
      </c>
      <c r="N165" s="729">
        <v>2</v>
      </c>
      <c r="O165" s="814">
        <v>0.5</v>
      </c>
      <c r="P165" s="730">
        <v>68.38</v>
      </c>
      <c r="Q165" s="747">
        <v>1</v>
      </c>
      <c r="R165" s="729">
        <v>2</v>
      </c>
      <c r="S165" s="747">
        <v>1</v>
      </c>
      <c r="T165" s="814">
        <v>0.5</v>
      </c>
      <c r="U165" s="770">
        <v>1</v>
      </c>
    </row>
    <row r="166" spans="1:21" ht="14.4" customHeight="1" x14ac:dyDescent="0.3">
      <c r="A166" s="728">
        <v>25</v>
      </c>
      <c r="B166" s="729" t="s">
        <v>1043</v>
      </c>
      <c r="C166" s="729" t="s">
        <v>1048</v>
      </c>
      <c r="D166" s="812" t="s">
        <v>1523</v>
      </c>
      <c r="E166" s="813" t="s">
        <v>1075</v>
      </c>
      <c r="F166" s="729" t="s">
        <v>1044</v>
      </c>
      <c r="G166" s="729" t="s">
        <v>1119</v>
      </c>
      <c r="H166" s="729" t="s">
        <v>580</v>
      </c>
      <c r="I166" s="729" t="s">
        <v>1155</v>
      </c>
      <c r="J166" s="729" t="s">
        <v>599</v>
      </c>
      <c r="K166" s="729" t="s">
        <v>1156</v>
      </c>
      <c r="L166" s="730">
        <v>24.22</v>
      </c>
      <c r="M166" s="730">
        <v>24.22</v>
      </c>
      <c r="N166" s="729">
        <v>1</v>
      </c>
      <c r="O166" s="814">
        <v>1</v>
      </c>
      <c r="P166" s="730">
        <v>24.22</v>
      </c>
      <c r="Q166" s="747">
        <v>1</v>
      </c>
      <c r="R166" s="729">
        <v>1</v>
      </c>
      <c r="S166" s="747">
        <v>1</v>
      </c>
      <c r="T166" s="814">
        <v>1</v>
      </c>
      <c r="U166" s="770">
        <v>1</v>
      </c>
    </row>
    <row r="167" spans="1:21" ht="14.4" customHeight="1" x14ac:dyDescent="0.3">
      <c r="A167" s="728">
        <v>25</v>
      </c>
      <c r="B167" s="729" t="s">
        <v>1043</v>
      </c>
      <c r="C167" s="729" t="s">
        <v>1048</v>
      </c>
      <c r="D167" s="812" t="s">
        <v>1523</v>
      </c>
      <c r="E167" s="813" t="s">
        <v>1075</v>
      </c>
      <c r="F167" s="729" t="s">
        <v>1044</v>
      </c>
      <c r="G167" s="729" t="s">
        <v>1119</v>
      </c>
      <c r="H167" s="729" t="s">
        <v>543</v>
      </c>
      <c r="I167" s="729" t="s">
        <v>1157</v>
      </c>
      <c r="J167" s="729" t="s">
        <v>599</v>
      </c>
      <c r="K167" s="729" t="s">
        <v>1158</v>
      </c>
      <c r="L167" s="730">
        <v>24.22</v>
      </c>
      <c r="M167" s="730">
        <v>72.66</v>
      </c>
      <c r="N167" s="729">
        <v>3</v>
      </c>
      <c r="O167" s="814">
        <v>2.5</v>
      </c>
      <c r="P167" s="730">
        <v>24.22</v>
      </c>
      <c r="Q167" s="747">
        <v>0.33333333333333331</v>
      </c>
      <c r="R167" s="729">
        <v>1</v>
      </c>
      <c r="S167" s="747">
        <v>0.33333333333333331</v>
      </c>
      <c r="T167" s="814">
        <v>0.5</v>
      </c>
      <c r="U167" s="770">
        <v>0.2</v>
      </c>
    </row>
    <row r="168" spans="1:21" ht="14.4" customHeight="1" x14ac:dyDescent="0.3">
      <c r="A168" s="728">
        <v>25</v>
      </c>
      <c r="B168" s="729" t="s">
        <v>1043</v>
      </c>
      <c r="C168" s="729" t="s">
        <v>1048</v>
      </c>
      <c r="D168" s="812" t="s">
        <v>1523</v>
      </c>
      <c r="E168" s="813" t="s">
        <v>1079</v>
      </c>
      <c r="F168" s="729" t="s">
        <v>1044</v>
      </c>
      <c r="G168" s="729" t="s">
        <v>1093</v>
      </c>
      <c r="H168" s="729" t="s">
        <v>580</v>
      </c>
      <c r="I168" s="729" t="s">
        <v>959</v>
      </c>
      <c r="J168" s="729" t="s">
        <v>872</v>
      </c>
      <c r="K168" s="729" t="s">
        <v>960</v>
      </c>
      <c r="L168" s="730">
        <v>154.36000000000001</v>
      </c>
      <c r="M168" s="730">
        <v>2624.1200000000008</v>
      </c>
      <c r="N168" s="729">
        <v>17</v>
      </c>
      <c r="O168" s="814">
        <v>10</v>
      </c>
      <c r="P168" s="730">
        <v>617.44000000000005</v>
      </c>
      <c r="Q168" s="747">
        <v>0.23529411764705876</v>
      </c>
      <c r="R168" s="729">
        <v>4</v>
      </c>
      <c r="S168" s="747">
        <v>0.23529411764705882</v>
      </c>
      <c r="T168" s="814">
        <v>2.5</v>
      </c>
      <c r="U168" s="770">
        <v>0.25</v>
      </c>
    </row>
    <row r="169" spans="1:21" ht="14.4" customHeight="1" x14ac:dyDescent="0.3">
      <c r="A169" s="728">
        <v>25</v>
      </c>
      <c r="B169" s="729" t="s">
        <v>1043</v>
      </c>
      <c r="C169" s="729" t="s">
        <v>1048</v>
      </c>
      <c r="D169" s="812" t="s">
        <v>1523</v>
      </c>
      <c r="E169" s="813" t="s">
        <v>1079</v>
      </c>
      <c r="F169" s="729" t="s">
        <v>1044</v>
      </c>
      <c r="G169" s="729" t="s">
        <v>1093</v>
      </c>
      <c r="H169" s="729" t="s">
        <v>580</v>
      </c>
      <c r="I169" s="729" t="s">
        <v>1034</v>
      </c>
      <c r="J169" s="729" t="s">
        <v>872</v>
      </c>
      <c r="K169" s="729" t="s">
        <v>1035</v>
      </c>
      <c r="L169" s="730">
        <v>225.06</v>
      </c>
      <c r="M169" s="730">
        <v>225.06</v>
      </c>
      <c r="N169" s="729">
        <v>1</v>
      </c>
      <c r="O169" s="814">
        <v>1</v>
      </c>
      <c r="P169" s="730"/>
      <c r="Q169" s="747">
        <v>0</v>
      </c>
      <c r="R169" s="729"/>
      <c r="S169" s="747">
        <v>0</v>
      </c>
      <c r="T169" s="814"/>
      <c r="U169" s="770">
        <v>0</v>
      </c>
    </row>
    <row r="170" spans="1:21" ht="14.4" customHeight="1" x14ac:dyDescent="0.3">
      <c r="A170" s="728">
        <v>25</v>
      </c>
      <c r="B170" s="729" t="s">
        <v>1043</v>
      </c>
      <c r="C170" s="729" t="s">
        <v>1048</v>
      </c>
      <c r="D170" s="812" t="s">
        <v>1523</v>
      </c>
      <c r="E170" s="813" t="s">
        <v>1079</v>
      </c>
      <c r="F170" s="729" t="s">
        <v>1044</v>
      </c>
      <c r="G170" s="729" t="s">
        <v>1122</v>
      </c>
      <c r="H170" s="729" t="s">
        <v>543</v>
      </c>
      <c r="I170" s="729" t="s">
        <v>1125</v>
      </c>
      <c r="J170" s="729" t="s">
        <v>1124</v>
      </c>
      <c r="K170" s="729" t="s">
        <v>1126</v>
      </c>
      <c r="L170" s="730">
        <v>238.72</v>
      </c>
      <c r="M170" s="730">
        <v>238.72</v>
      </c>
      <c r="N170" s="729">
        <v>1</v>
      </c>
      <c r="O170" s="814">
        <v>1</v>
      </c>
      <c r="P170" s="730">
        <v>238.72</v>
      </c>
      <c r="Q170" s="747">
        <v>1</v>
      </c>
      <c r="R170" s="729">
        <v>1</v>
      </c>
      <c r="S170" s="747">
        <v>1</v>
      </c>
      <c r="T170" s="814">
        <v>1</v>
      </c>
      <c r="U170" s="770">
        <v>1</v>
      </c>
    </row>
    <row r="171" spans="1:21" ht="14.4" customHeight="1" x14ac:dyDescent="0.3">
      <c r="A171" s="728">
        <v>25</v>
      </c>
      <c r="B171" s="729" t="s">
        <v>1043</v>
      </c>
      <c r="C171" s="729" t="s">
        <v>1048</v>
      </c>
      <c r="D171" s="812" t="s">
        <v>1523</v>
      </c>
      <c r="E171" s="813" t="s">
        <v>1079</v>
      </c>
      <c r="F171" s="729" t="s">
        <v>1044</v>
      </c>
      <c r="G171" s="729" t="s">
        <v>1127</v>
      </c>
      <c r="H171" s="729" t="s">
        <v>543</v>
      </c>
      <c r="I171" s="729" t="s">
        <v>1225</v>
      </c>
      <c r="J171" s="729" t="s">
        <v>1226</v>
      </c>
      <c r="K171" s="729" t="s">
        <v>1227</v>
      </c>
      <c r="L171" s="730">
        <v>0</v>
      </c>
      <c r="M171" s="730">
        <v>0</v>
      </c>
      <c r="N171" s="729">
        <v>1</v>
      </c>
      <c r="O171" s="814">
        <v>0.5</v>
      </c>
      <c r="P171" s="730"/>
      <c r="Q171" s="747"/>
      <c r="R171" s="729"/>
      <c r="S171" s="747">
        <v>0</v>
      </c>
      <c r="T171" s="814"/>
      <c r="U171" s="770">
        <v>0</v>
      </c>
    </row>
    <row r="172" spans="1:21" ht="14.4" customHeight="1" x14ac:dyDescent="0.3">
      <c r="A172" s="728">
        <v>25</v>
      </c>
      <c r="B172" s="729" t="s">
        <v>1043</v>
      </c>
      <c r="C172" s="729" t="s">
        <v>1048</v>
      </c>
      <c r="D172" s="812" t="s">
        <v>1523</v>
      </c>
      <c r="E172" s="813" t="s">
        <v>1079</v>
      </c>
      <c r="F172" s="729" t="s">
        <v>1044</v>
      </c>
      <c r="G172" s="729" t="s">
        <v>1327</v>
      </c>
      <c r="H172" s="729" t="s">
        <v>543</v>
      </c>
      <c r="I172" s="729" t="s">
        <v>1328</v>
      </c>
      <c r="J172" s="729" t="s">
        <v>1329</v>
      </c>
      <c r="K172" s="729" t="s">
        <v>1126</v>
      </c>
      <c r="L172" s="730">
        <v>98.75</v>
      </c>
      <c r="M172" s="730">
        <v>98.75</v>
      </c>
      <c r="N172" s="729">
        <v>1</v>
      </c>
      <c r="O172" s="814">
        <v>1</v>
      </c>
      <c r="P172" s="730">
        <v>98.75</v>
      </c>
      <c r="Q172" s="747">
        <v>1</v>
      </c>
      <c r="R172" s="729">
        <v>1</v>
      </c>
      <c r="S172" s="747">
        <v>1</v>
      </c>
      <c r="T172" s="814">
        <v>1</v>
      </c>
      <c r="U172" s="770">
        <v>1</v>
      </c>
    </row>
    <row r="173" spans="1:21" ht="14.4" customHeight="1" x14ac:dyDescent="0.3">
      <c r="A173" s="728">
        <v>25</v>
      </c>
      <c r="B173" s="729" t="s">
        <v>1043</v>
      </c>
      <c r="C173" s="729" t="s">
        <v>1048</v>
      </c>
      <c r="D173" s="812" t="s">
        <v>1523</v>
      </c>
      <c r="E173" s="813" t="s">
        <v>1079</v>
      </c>
      <c r="F173" s="729" t="s">
        <v>1044</v>
      </c>
      <c r="G173" s="729" t="s">
        <v>1240</v>
      </c>
      <c r="H173" s="729" t="s">
        <v>543</v>
      </c>
      <c r="I173" s="729" t="s">
        <v>1241</v>
      </c>
      <c r="J173" s="729" t="s">
        <v>1242</v>
      </c>
      <c r="K173" s="729" t="s">
        <v>1243</v>
      </c>
      <c r="L173" s="730">
        <v>38.56</v>
      </c>
      <c r="M173" s="730">
        <v>115.68</v>
      </c>
      <c r="N173" s="729">
        <v>3</v>
      </c>
      <c r="O173" s="814">
        <v>3</v>
      </c>
      <c r="P173" s="730"/>
      <c r="Q173" s="747">
        <v>0</v>
      </c>
      <c r="R173" s="729"/>
      <c r="S173" s="747">
        <v>0</v>
      </c>
      <c r="T173" s="814"/>
      <c r="U173" s="770">
        <v>0</v>
      </c>
    </row>
    <row r="174" spans="1:21" ht="14.4" customHeight="1" x14ac:dyDescent="0.3">
      <c r="A174" s="728">
        <v>25</v>
      </c>
      <c r="B174" s="729" t="s">
        <v>1043</v>
      </c>
      <c r="C174" s="729" t="s">
        <v>1048</v>
      </c>
      <c r="D174" s="812" t="s">
        <v>1523</v>
      </c>
      <c r="E174" s="813" t="s">
        <v>1079</v>
      </c>
      <c r="F174" s="729" t="s">
        <v>1044</v>
      </c>
      <c r="G174" s="729" t="s">
        <v>1119</v>
      </c>
      <c r="H174" s="729" t="s">
        <v>580</v>
      </c>
      <c r="I174" s="729" t="s">
        <v>1155</v>
      </c>
      <c r="J174" s="729" t="s">
        <v>599</v>
      </c>
      <c r="K174" s="729" t="s">
        <v>1156</v>
      </c>
      <c r="L174" s="730">
        <v>24.22</v>
      </c>
      <c r="M174" s="730">
        <v>72.66</v>
      </c>
      <c r="N174" s="729">
        <v>3</v>
      </c>
      <c r="O174" s="814">
        <v>2</v>
      </c>
      <c r="P174" s="730">
        <v>48.44</v>
      </c>
      <c r="Q174" s="747">
        <v>0.66666666666666663</v>
      </c>
      <c r="R174" s="729">
        <v>2</v>
      </c>
      <c r="S174" s="747">
        <v>0.66666666666666663</v>
      </c>
      <c r="T174" s="814">
        <v>1</v>
      </c>
      <c r="U174" s="770">
        <v>0.5</v>
      </c>
    </row>
    <row r="175" spans="1:21" ht="14.4" customHeight="1" x14ac:dyDescent="0.3">
      <c r="A175" s="728">
        <v>25</v>
      </c>
      <c r="B175" s="729" t="s">
        <v>1043</v>
      </c>
      <c r="C175" s="729" t="s">
        <v>1048</v>
      </c>
      <c r="D175" s="812" t="s">
        <v>1523</v>
      </c>
      <c r="E175" s="813" t="s">
        <v>1079</v>
      </c>
      <c r="F175" s="729" t="s">
        <v>1044</v>
      </c>
      <c r="G175" s="729" t="s">
        <v>1119</v>
      </c>
      <c r="H175" s="729" t="s">
        <v>580</v>
      </c>
      <c r="I175" s="729" t="s">
        <v>1120</v>
      </c>
      <c r="J175" s="729" t="s">
        <v>599</v>
      </c>
      <c r="K175" s="729" t="s">
        <v>1121</v>
      </c>
      <c r="L175" s="730">
        <v>48.42</v>
      </c>
      <c r="M175" s="730">
        <v>48.42</v>
      </c>
      <c r="N175" s="729">
        <v>1</v>
      </c>
      <c r="O175" s="814">
        <v>0.5</v>
      </c>
      <c r="P175" s="730"/>
      <c r="Q175" s="747">
        <v>0</v>
      </c>
      <c r="R175" s="729"/>
      <c r="S175" s="747">
        <v>0</v>
      </c>
      <c r="T175" s="814"/>
      <c r="U175" s="770">
        <v>0</v>
      </c>
    </row>
    <row r="176" spans="1:21" ht="14.4" customHeight="1" x14ac:dyDescent="0.3">
      <c r="A176" s="728">
        <v>25</v>
      </c>
      <c r="B176" s="729" t="s">
        <v>1043</v>
      </c>
      <c r="C176" s="729" t="s">
        <v>1048</v>
      </c>
      <c r="D176" s="812" t="s">
        <v>1523</v>
      </c>
      <c r="E176" s="813" t="s">
        <v>1079</v>
      </c>
      <c r="F176" s="729" t="s">
        <v>1044</v>
      </c>
      <c r="G176" s="729" t="s">
        <v>1119</v>
      </c>
      <c r="H176" s="729" t="s">
        <v>543</v>
      </c>
      <c r="I176" s="729" t="s">
        <v>1141</v>
      </c>
      <c r="J176" s="729" t="s">
        <v>599</v>
      </c>
      <c r="K176" s="729" t="s">
        <v>1142</v>
      </c>
      <c r="L176" s="730">
        <v>48.42</v>
      </c>
      <c r="M176" s="730">
        <v>48.42</v>
      </c>
      <c r="N176" s="729">
        <v>1</v>
      </c>
      <c r="O176" s="814">
        <v>1</v>
      </c>
      <c r="P176" s="730">
        <v>48.42</v>
      </c>
      <c r="Q176" s="747">
        <v>1</v>
      </c>
      <c r="R176" s="729">
        <v>1</v>
      </c>
      <c r="S176" s="747">
        <v>1</v>
      </c>
      <c r="T176" s="814">
        <v>1</v>
      </c>
      <c r="U176" s="770">
        <v>1</v>
      </c>
    </row>
    <row r="177" spans="1:21" ht="14.4" customHeight="1" x14ac:dyDescent="0.3">
      <c r="A177" s="728">
        <v>25</v>
      </c>
      <c r="B177" s="729" t="s">
        <v>1043</v>
      </c>
      <c r="C177" s="729" t="s">
        <v>1048</v>
      </c>
      <c r="D177" s="812" t="s">
        <v>1523</v>
      </c>
      <c r="E177" s="813" t="s">
        <v>1079</v>
      </c>
      <c r="F177" s="729" t="s">
        <v>1044</v>
      </c>
      <c r="G177" s="729" t="s">
        <v>1119</v>
      </c>
      <c r="H177" s="729" t="s">
        <v>543</v>
      </c>
      <c r="I177" s="729" t="s">
        <v>1157</v>
      </c>
      <c r="J177" s="729" t="s">
        <v>599</v>
      </c>
      <c r="K177" s="729" t="s">
        <v>1158</v>
      </c>
      <c r="L177" s="730">
        <v>24.22</v>
      </c>
      <c r="M177" s="730">
        <v>217.98</v>
      </c>
      <c r="N177" s="729">
        <v>9</v>
      </c>
      <c r="O177" s="814">
        <v>6</v>
      </c>
      <c r="P177" s="730">
        <v>72.66</v>
      </c>
      <c r="Q177" s="747">
        <v>0.33333333333333331</v>
      </c>
      <c r="R177" s="729">
        <v>3</v>
      </c>
      <c r="S177" s="747">
        <v>0.33333333333333331</v>
      </c>
      <c r="T177" s="814">
        <v>2.5</v>
      </c>
      <c r="U177" s="770">
        <v>0.41666666666666669</v>
      </c>
    </row>
    <row r="178" spans="1:21" ht="14.4" customHeight="1" x14ac:dyDescent="0.3">
      <c r="A178" s="728">
        <v>25</v>
      </c>
      <c r="B178" s="729" t="s">
        <v>1043</v>
      </c>
      <c r="C178" s="729" t="s">
        <v>1048</v>
      </c>
      <c r="D178" s="812" t="s">
        <v>1523</v>
      </c>
      <c r="E178" s="813" t="s">
        <v>1079</v>
      </c>
      <c r="F178" s="729" t="s">
        <v>1044</v>
      </c>
      <c r="G178" s="729" t="s">
        <v>1280</v>
      </c>
      <c r="H178" s="729" t="s">
        <v>543</v>
      </c>
      <c r="I178" s="729" t="s">
        <v>1330</v>
      </c>
      <c r="J178" s="729" t="s">
        <v>589</v>
      </c>
      <c r="K178" s="729" t="s">
        <v>1282</v>
      </c>
      <c r="L178" s="730">
        <v>52.61</v>
      </c>
      <c r="M178" s="730">
        <v>52.61</v>
      </c>
      <c r="N178" s="729">
        <v>1</v>
      </c>
      <c r="O178" s="814">
        <v>1</v>
      </c>
      <c r="P178" s="730"/>
      <c r="Q178" s="747">
        <v>0</v>
      </c>
      <c r="R178" s="729"/>
      <c r="S178" s="747">
        <v>0</v>
      </c>
      <c r="T178" s="814"/>
      <c r="U178" s="770">
        <v>0</v>
      </c>
    </row>
    <row r="179" spans="1:21" ht="14.4" customHeight="1" x14ac:dyDescent="0.3">
      <c r="A179" s="728">
        <v>25</v>
      </c>
      <c r="B179" s="729" t="s">
        <v>1043</v>
      </c>
      <c r="C179" s="729" t="s">
        <v>1048</v>
      </c>
      <c r="D179" s="812" t="s">
        <v>1523</v>
      </c>
      <c r="E179" s="813" t="s">
        <v>1080</v>
      </c>
      <c r="F179" s="729" t="s">
        <v>1044</v>
      </c>
      <c r="G179" s="729" t="s">
        <v>1093</v>
      </c>
      <c r="H179" s="729" t="s">
        <v>580</v>
      </c>
      <c r="I179" s="729" t="s">
        <v>959</v>
      </c>
      <c r="J179" s="729" t="s">
        <v>872</v>
      </c>
      <c r="K179" s="729" t="s">
        <v>960</v>
      </c>
      <c r="L179" s="730">
        <v>154.36000000000001</v>
      </c>
      <c r="M179" s="730">
        <v>926.16000000000008</v>
      </c>
      <c r="N179" s="729">
        <v>6</v>
      </c>
      <c r="O179" s="814">
        <v>6</v>
      </c>
      <c r="P179" s="730">
        <v>308.72000000000003</v>
      </c>
      <c r="Q179" s="747">
        <v>0.33333333333333331</v>
      </c>
      <c r="R179" s="729">
        <v>2</v>
      </c>
      <c r="S179" s="747">
        <v>0.33333333333333331</v>
      </c>
      <c r="T179" s="814">
        <v>2</v>
      </c>
      <c r="U179" s="770">
        <v>0.33333333333333331</v>
      </c>
    </row>
    <row r="180" spans="1:21" ht="14.4" customHeight="1" x14ac:dyDescent="0.3">
      <c r="A180" s="728">
        <v>25</v>
      </c>
      <c r="B180" s="729" t="s">
        <v>1043</v>
      </c>
      <c r="C180" s="729" t="s">
        <v>1048</v>
      </c>
      <c r="D180" s="812" t="s">
        <v>1523</v>
      </c>
      <c r="E180" s="813" t="s">
        <v>1080</v>
      </c>
      <c r="F180" s="729" t="s">
        <v>1044</v>
      </c>
      <c r="G180" s="729" t="s">
        <v>1122</v>
      </c>
      <c r="H180" s="729" t="s">
        <v>543</v>
      </c>
      <c r="I180" s="729" t="s">
        <v>1123</v>
      </c>
      <c r="J180" s="729" t="s">
        <v>1124</v>
      </c>
      <c r="K180" s="729" t="s">
        <v>1103</v>
      </c>
      <c r="L180" s="730">
        <v>170.52</v>
      </c>
      <c r="M180" s="730">
        <v>170.52</v>
      </c>
      <c r="N180" s="729">
        <v>1</v>
      </c>
      <c r="O180" s="814">
        <v>1</v>
      </c>
      <c r="P180" s="730"/>
      <c r="Q180" s="747">
        <v>0</v>
      </c>
      <c r="R180" s="729"/>
      <c r="S180" s="747">
        <v>0</v>
      </c>
      <c r="T180" s="814"/>
      <c r="U180" s="770">
        <v>0</v>
      </c>
    </row>
    <row r="181" spans="1:21" ht="14.4" customHeight="1" x14ac:dyDescent="0.3">
      <c r="A181" s="728">
        <v>25</v>
      </c>
      <c r="B181" s="729" t="s">
        <v>1043</v>
      </c>
      <c r="C181" s="729" t="s">
        <v>1048</v>
      </c>
      <c r="D181" s="812" t="s">
        <v>1523</v>
      </c>
      <c r="E181" s="813" t="s">
        <v>1080</v>
      </c>
      <c r="F181" s="729" t="s">
        <v>1044</v>
      </c>
      <c r="G181" s="729" t="s">
        <v>1122</v>
      </c>
      <c r="H181" s="729" t="s">
        <v>543</v>
      </c>
      <c r="I181" s="729" t="s">
        <v>1125</v>
      </c>
      <c r="J181" s="729" t="s">
        <v>1124</v>
      </c>
      <c r="K181" s="729" t="s">
        <v>1126</v>
      </c>
      <c r="L181" s="730">
        <v>238.72</v>
      </c>
      <c r="M181" s="730">
        <v>238.72</v>
      </c>
      <c r="N181" s="729">
        <v>1</v>
      </c>
      <c r="O181" s="814">
        <v>1</v>
      </c>
      <c r="P181" s="730"/>
      <c r="Q181" s="747">
        <v>0</v>
      </c>
      <c r="R181" s="729"/>
      <c r="S181" s="747">
        <v>0</v>
      </c>
      <c r="T181" s="814"/>
      <c r="U181" s="770">
        <v>0</v>
      </c>
    </row>
    <row r="182" spans="1:21" ht="14.4" customHeight="1" x14ac:dyDescent="0.3">
      <c r="A182" s="728">
        <v>25</v>
      </c>
      <c r="B182" s="729" t="s">
        <v>1043</v>
      </c>
      <c r="C182" s="729" t="s">
        <v>1048</v>
      </c>
      <c r="D182" s="812" t="s">
        <v>1523</v>
      </c>
      <c r="E182" s="813" t="s">
        <v>1080</v>
      </c>
      <c r="F182" s="729" t="s">
        <v>1044</v>
      </c>
      <c r="G182" s="729" t="s">
        <v>1331</v>
      </c>
      <c r="H182" s="729" t="s">
        <v>580</v>
      </c>
      <c r="I182" s="729" t="s">
        <v>1332</v>
      </c>
      <c r="J182" s="729" t="s">
        <v>1333</v>
      </c>
      <c r="K182" s="729" t="s">
        <v>1334</v>
      </c>
      <c r="L182" s="730">
        <v>42.57</v>
      </c>
      <c r="M182" s="730">
        <v>42.57</v>
      </c>
      <c r="N182" s="729">
        <v>1</v>
      </c>
      <c r="O182" s="814">
        <v>1</v>
      </c>
      <c r="P182" s="730"/>
      <c r="Q182" s="747">
        <v>0</v>
      </c>
      <c r="R182" s="729"/>
      <c r="S182" s="747">
        <v>0</v>
      </c>
      <c r="T182" s="814"/>
      <c r="U182" s="770">
        <v>0</v>
      </c>
    </row>
    <row r="183" spans="1:21" ht="14.4" customHeight="1" x14ac:dyDescent="0.3">
      <c r="A183" s="728">
        <v>25</v>
      </c>
      <c r="B183" s="729" t="s">
        <v>1043</v>
      </c>
      <c r="C183" s="729" t="s">
        <v>1048</v>
      </c>
      <c r="D183" s="812" t="s">
        <v>1523</v>
      </c>
      <c r="E183" s="813" t="s">
        <v>1080</v>
      </c>
      <c r="F183" s="729" t="s">
        <v>1044</v>
      </c>
      <c r="G183" s="729" t="s">
        <v>1217</v>
      </c>
      <c r="H183" s="729" t="s">
        <v>543</v>
      </c>
      <c r="I183" s="729" t="s">
        <v>1335</v>
      </c>
      <c r="J183" s="729" t="s">
        <v>1219</v>
      </c>
      <c r="K183" s="729" t="s">
        <v>1336</v>
      </c>
      <c r="L183" s="730">
        <v>0</v>
      </c>
      <c r="M183" s="730">
        <v>0</v>
      </c>
      <c r="N183" s="729">
        <v>1</v>
      </c>
      <c r="O183" s="814">
        <v>1</v>
      </c>
      <c r="P183" s="730">
        <v>0</v>
      </c>
      <c r="Q183" s="747"/>
      <c r="R183" s="729">
        <v>1</v>
      </c>
      <c r="S183" s="747">
        <v>1</v>
      </c>
      <c r="T183" s="814">
        <v>1</v>
      </c>
      <c r="U183" s="770">
        <v>1</v>
      </c>
    </row>
    <row r="184" spans="1:21" ht="14.4" customHeight="1" x14ac:dyDescent="0.3">
      <c r="A184" s="728">
        <v>25</v>
      </c>
      <c r="B184" s="729" t="s">
        <v>1043</v>
      </c>
      <c r="C184" s="729" t="s">
        <v>1048</v>
      </c>
      <c r="D184" s="812" t="s">
        <v>1523</v>
      </c>
      <c r="E184" s="813" t="s">
        <v>1080</v>
      </c>
      <c r="F184" s="729" t="s">
        <v>1044</v>
      </c>
      <c r="G184" s="729" t="s">
        <v>1337</v>
      </c>
      <c r="H184" s="729" t="s">
        <v>543</v>
      </c>
      <c r="I184" s="729" t="s">
        <v>1338</v>
      </c>
      <c r="J184" s="729" t="s">
        <v>1339</v>
      </c>
      <c r="K184" s="729" t="s">
        <v>1340</v>
      </c>
      <c r="L184" s="730">
        <v>0</v>
      </c>
      <c r="M184" s="730">
        <v>0</v>
      </c>
      <c r="N184" s="729">
        <v>1</v>
      </c>
      <c r="O184" s="814">
        <v>1</v>
      </c>
      <c r="P184" s="730">
        <v>0</v>
      </c>
      <c r="Q184" s="747"/>
      <c r="R184" s="729">
        <v>1</v>
      </c>
      <c r="S184" s="747">
        <v>1</v>
      </c>
      <c r="T184" s="814">
        <v>1</v>
      </c>
      <c r="U184" s="770">
        <v>1</v>
      </c>
    </row>
    <row r="185" spans="1:21" ht="14.4" customHeight="1" x14ac:dyDescent="0.3">
      <c r="A185" s="728">
        <v>25</v>
      </c>
      <c r="B185" s="729" t="s">
        <v>1043</v>
      </c>
      <c r="C185" s="729" t="s">
        <v>1048</v>
      </c>
      <c r="D185" s="812" t="s">
        <v>1523</v>
      </c>
      <c r="E185" s="813" t="s">
        <v>1080</v>
      </c>
      <c r="F185" s="729" t="s">
        <v>1044</v>
      </c>
      <c r="G185" s="729" t="s">
        <v>1168</v>
      </c>
      <c r="H185" s="729" t="s">
        <v>543</v>
      </c>
      <c r="I185" s="729" t="s">
        <v>1341</v>
      </c>
      <c r="J185" s="729" t="s">
        <v>709</v>
      </c>
      <c r="K185" s="729" t="s">
        <v>1170</v>
      </c>
      <c r="L185" s="730">
        <v>107.27</v>
      </c>
      <c r="M185" s="730">
        <v>107.27</v>
      </c>
      <c r="N185" s="729">
        <v>1</v>
      </c>
      <c r="O185" s="814">
        <v>1</v>
      </c>
      <c r="P185" s="730">
        <v>107.27</v>
      </c>
      <c r="Q185" s="747">
        <v>1</v>
      </c>
      <c r="R185" s="729">
        <v>1</v>
      </c>
      <c r="S185" s="747">
        <v>1</v>
      </c>
      <c r="T185" s="814">
        <v>1</v>
      </c>
      <c r="U185" s="770">
        <v>1</v>
      </c>
    </row>
    <row r="186" spans="1:21" ht="14.4" customHeight="1" x14ac:dyDescent="0.3">
      <c r="A186" s="728">
        <v>25</v>
      </c>
      <c r="B186" s="729" t="s">
        <v>1043</v>
      </c>
      <c r="C186" s="729" t="s">
        <v>1048</v>
      </c>
      <c r="D186" s="812" t="s">
        <v>1523</v>
      </c>
      <c r="E186" s="813" t="s">
        <v>1080</v>
      </c>
      <c r="F186" s="729" t="s">
        <v>1044</v>
      </c>
      <c r="G186" s="729" t="s">
        <v>1327</v>
      </c>
      <c r="H186" s="729" t="s">
        <v>543</v>
      </c>
      <c r="I186" s="729" t="s">
        <v>1328</v>
      </c>
      <c r="J186" s="729" t="s">
        <v>1329</v>
      </c>
      <c r="K186" s="729" t="s">
        <v>1126</v>
      </c>
      <c r="L186" s="730">
        <v>98.75</v>
      </c>
      <c r="M186" s="730">
        <v>98.75</v>
      </c>
      <c r="N186" s="729">
        <v>1</v>
      </c>
      <c r="O186" s="814">
        <v>0.5</v>
      </c>
      <c r="P186" s="730"/>
      <c r="Q186" s="747">
        <v>0</v>
      </c>
      <c r="R186" s="729"/>
      <c r="S186" s="747">
        <v>0</v>
      </c>
      <c r="T186" s="814"/>
      <c r="U186" s="770">
        <v>0</v>
      </c>
    </row>
    <row r="187" spans="1:21" ht="14.4" customHeight="1" x14ac:dyDescent="0.3">
      <c r="A187" s="728">
        <v>25</v>
      </c>
      <c r="B187" s="729" t="s">
        <v>1043</v>
      </c>
      <c r="C187" s="729" t="s">
        <v>1048</v>
      </c>
      <c r="D187" s="812" t="s">
        <v>1523</v>
      </c>
      <c r="E187" s="813" t="s">
        <v>1080</v>
      </c>
      <c r="F187" s="729" t="s">
        <v>1044</v>
      </c>
      <c r="G187" s="729" t="s">
        <v>1094</v>
      </c>
      <c r="H187" s="729" t="s">
        <v>543</v>
      </c>
      <c r="I187" s="729" t="s">
        <v>1109</v>
      </c>
      <c r="J187" s="729" t="s">
        <v>1096</v>
      </c>
      <c r="K187" s="729" t="s">
        <v>1097</v>
      </c>
      <c r="L187" s="730">
        <v>132.97999999999999</v>
      </c>
      <c r="M187" s="730">
        <v>398.93999999999994</v>
      </c>
      <c r="N187" s="729">
        <v>3</v>
      </c>
      <c r="O187" s="814">
        <v>1.5</v>
      </c>
      <c r="P187" s="730">
        <v>265.95999999999998</v>
      </c>
      <c r="Q187" s="747">
        <v>0.66666666666666674</v>
      </c>
      <c r="R187" s="729">
        <v>2</v>
      </c>
      <c r="S187" s="747">
        <v>0.66666666666666663</v>
      </c>
      <c r="T187" s="814">
        <v>0.5</v>
      </c>
      <c r="U187" s="770">
        <v>0.33333333333333331</v>
      </c>
    </row>
    <row r="188" spans="1:21" ht="14.4" customHeight="1" x14ac:dyDescent="0.3">
      <c r="A188" s="728">
        <v>25</v>
      </c>
      <c r="B188" s="729" t="s">
        <v>1043</v>
      </c>
      <c r="C188" s="729" t="s">
        <v>1048</v>
      </c>
      <c r="D188" s="812" t="s">
        <v>1523</v>
      </c>
      <c r="E188" s="813" t="s">
        <v>1080</v>
      </c>
      <c r="F188" s="729" t="s">
        <v>1044</v>
      </c>
      <c r="G188" s="729" t="s">
        <v>1342</v>
      </c>
      <c r="H188" s="729" t="s">
        <v>543</v>
      </c>
      <c r="I188" s="729" t="s">
        <v>1343</v>
      </c>
      <c r="J188" s="729" t="s">
        <v>1344</v>
      </c>
      <c r="K188" s="729" t="s">
        <v>1345</v>
      </c>
      <c r="L188" s="730">
        <v>0</v>
      </c>
      <c r="M188" s="730">
        <v>0</v>
      </c>
      <c r="N188" s="729">
        <v>2</v>
      </c>
      <c r="O188" s="814">
        <v>0.5</v>
      </c>
      <c r="P188" s="730">
        <v>0</v>
      </c>
      <c r="Q188" s="747"/>
      <c r="R188" s="729">
        <v>2</v>
      </c>
      <c r="S188" s="747">
        <v>1</v>
      </c>
      <c r="T188" s="814">
        <v>0.5</v>
      </c>
      <c r="U188" s="770">
        <v>1</v>
      </c>
    </row>
    <row r="189" spans="1:21" ht="14.4" customHeight="1" x14ac:dyDescent="0.3">
      <c r="A189" s="728">
        <v>25</v>
      </c>
      <c r="B189" s="729" t="s">
        <v>1043</v>
      </c>
      <c r="C189" s="729" t="s">
        <v>1048</v>
      </c>
      <c r="D189" s="812" t="s">
        <v>1523</v>
      </c>
      <c r="E189" s="813" t="s">
        <v>1080</v>
      </c>
      <c r="F189" s="729" t="s">
        <v>1044</v>
      </c>
      <c r="G189" s="729" t="s">
        <v>1346</v>
      </c>
      <c r="H189" s="729" t="s">
        <v>543</v>
      </c>
      <c r="I189" s="729" t="s">
        <v>1347</v>
      </c>
      <c r="J189" s="729" t="s">
        <v>1348</v>
      </c>
      <c r="K189" s="729" t="s">
        <v>1349</v>
      </c>
      <c r="L189" s="730">
        <v>38.04</v>
      </c>
      <c r="M189" s="730">
        <v>38.04</v>
      </c>
      <c r="N189" s="729">
        <v>1</v>
      </c>
      <c r="O189" s="814">
        <v>0.5</v>
      </c>
      <c r="P189" s="730">
        <v>38.04</v>
      </c>
      <c r="Q189" s="747">
        <v>1</v>
      </c>
      <c r="R189" s="729">
        <v>1</v>
      </c>
      <c r="S189" s="747">
        <v>1</v>
      </c>
      <c r="T189" s="814">
        <v>0.5</v>
      </c>
      <c r="U189" s="770">
        <v>1</v>
      </c>
    </row>
    <row r="190" spans="1:21" ht="14.4" customHeight="1" x14ac:dyDescent="0.3">
      <c r="A190" s="728">
        <v>25</v>
      </c>
      <c r="B190" s="729" t="s">
        <v>1043</v>
      </c>
      <c r="C190" s="729" t="s">
        <v>1048</v>
      </c>
      <c r="D190" s="812" t="s">
        <v>1523</v>
      </c>
      <c r="E190" s="813" t="s">
        <v>1080</v>
      </c>
      <c r="F190" s="729" t="s">
        <v>1044</v>
      </c>
      <c r="G190" s="729" t="s">
        <v>1346</v>
      </c>
      <c r="H190" s="729" t="s">
        <v>543</v>
      </c>
      <c r="I190" s="729" t="s">
        <v>1350</v>
      </c>
      <c r="J190" s="729" t="s">
        <v>1348</v>
      </c>
      <c r="K190" s="729" t="s">
        <v>1351</v>
      </c>
      <c r="L190" s="730">
        <v>0</v>
      </c>
      <c r="M190" s="730">
        <v>0</v>
      </c>
      <c r="N190" s="729">
        <v>2</v>
      </c>
      <c r="O190" s="814">
        <v>0.5</v>
      </c>
      <c r="P190" s="730">
        <v>0</v>
      </c>
      <c r="Q190" s="747"/>
      <c r="R190" s="729">
        <v>2</v>
      </c>
      <c r="S190" s="747">
        <v>1</v>
      </c>
      <c r="T190" s="814">
        <v>0.5</v>
      </c>
      <c r="U190" s="770">
        <v>1</v>
      </c>
    </row>
    <row r="191" spans="1:21" ht="14.4" customHeight="1" x14ac:dyDescent="0.3">
      <c r="A191" s="728">
        <v>25</v>
      </c>
      <c r="B191" s="729" t="s">
        <v>1043</v>
      </c>
      <c r="C191" s="729" t="s">
        <v>1048</v>
      </c>
      <c r="D191" s="812" t="s">
        <v>1523</v>
      </c>
      <c r="E191" s="813" t="s">
        <v>1080</v>
      </c>
      <c r="F191" s="729" t="s">
        <v>1044</v>
      </c>
      <c r="G191" s="729" t="s">
        <v>1119</v>
      </c>
      <c r="H191" s="729" t="s">
        <v>543</v>
      </c>
      <c r="I191" s="729" t="s">
        <v>1141</v>
      </c>
      <c r="J191" s="729" t="s">
        <v>599</v>
      </c>
      <c r="K191" s="729" t="s">
        <v>1142</v>
      </c>
      <c r="L191" s="730">
        <v>48.42</v>
      </c>
      <c r="M191" s="730">
        <v>48.42</v>
      </c>
      <c r="N191" s="729">
        <v>1</v>
      </c>
      <c r="O191" s="814">
        <v>0.5</v>
      </c>
      <c r="P191" s="730">
        <v>48.42</v>
      </c>
      <c r="Q191" s="747">
        <v>1</v>
      </c>
      <c r="R191" s="729">
        <v>1</v>
      </c>
      <c r="S191" s="747">
        <v>1</v>
      </c>
      <c r="T191" s="814">
        <v>0.5</v>
      </c>
      <c r="U191" s="770">
        <v>1</v>
      </c>
    </row>
    <row r="192" spans="1:21" ht="14.4" customHeight="1" x14ac:dyDescent="0.3">
      <c r="A192" s="728">
        <v>25</v>
      </c>
      <c r="B192" s="729" t="s">
        <v>1043</v>
      </c>
      <c r="C192" s="729" t="s">
        <v>1048</v>
      </c>
      <c r="D192" s="812" t="s">
        <v>1523</v>
      </c>
      <c r="E192" s="813" t="s">
        <v>1080</v>
      </c>
      <c r="F192" s="729" t="s">
        <v>1044</v>
      </c>
      <c r="G192" s="729" t="s">
        <v>1352</v>
      </c>
      <c r="H192" s="729" t="s">
        <v>543</v>
      </c>
      <c r="I192" s="729" t="s">
        <v>1353</v>
      </c>
      <c r="J192" s="729" t="s">
        <v>1354</v>
      </c>
      <c r="K192" s="729" t="s">
        <v>1355</v>
      </c>
      <c r="L192" s="730">
        <v>0</v>
      </c>
      <c r="M192" s="730">
        <v>0</v>
      </c>
      <c r="N192" s="729">
        <v>1</v>
      </c>
      <c r="O192" s="814">
        <v>0.5</v>
      </c>
      <c r="P192" s="730"/>
      <c r="Q192" s="747"/>
      <c r="R192" s="729"/>
      <c r="S192" s="747">
        <v>0</v>
      </c>
      <c r="T192" s="814"/>
      <c r="U192" s="770">
        <v>0</v>
      </c>
    </row>
    <row r="193" spans="1:21" ht="14.4" customHeight="1" x14ac:dyDescent="0.3">
      <c r="A193" s="728">
        <v>25</v>
      </c>
      <c r="B193" s="729" t="s">
        <v>1043</v>
      </c>
      <c r="C193" s="729" t="s">
        <v>1048</v>
      </c>
      <c r="D193" s="812" t="s">
        <v>1523</v>
      </c>
      <c r="E193" s="813" t="s">
        <v>1080</v>
      </c>
      <c r="F193" s="729" t="s">
        <v>1044</v>
      </c>
      <c r="G193" s="729" t="s">
        <v>1356</v>
      </c>
      <c r="H193" s="729" t="s">
        <v>580</v>
      </c>
      <c r="I193" s="729" t="s">
        <v>1357</v>
      </c>
      <c r="J193" s="729" t="s">
        <v>1358</v>
      </c>
      <c r="K193" s="729" t="s">
        <v>1359</v>
      </c>
      <c r="L193" s="730">
        <v>96.53</v>
      </c>
      <c r="M193" s="730">
        <v>96.53</v>
      </c>
      <c r="N193" s="729">
        <v>1</v>
      </c>
      <c r="O193" s="814">
        <v>1</v>
      </c>
      <c r="P193" s="730">
        <v>96.53</v>
      </c>
      <c r="Q193" s="747">
        <v>1</v>
      </c>
      <c r="R193" s="729">
        <v>1</v>
      </c>
      <c r="S193" s="747">
        <v>1</v>
      </c>
      <c r="T193" s="814">
        <v>1</v>
      </c>
      <c r="U193" s="770">
        <v>1</v>
      </c>
    </row>
    <row r="194" spans="1:21" ht="14.4" customHeight="1" x14ac:dyDescent="0.3">
      <c r="A194" s="728">
        <v>25</v>
      </c>
      <c r="B194" s="729" t="s">
        <v>1043</v>
      </c>
      <c r="C194" s="729" t="s">
        <v>1048</v>
      </c>
      <c r="D194" s="812" t="s">
        <v>1523</v>
      </c>
      <c r="E194" s="813" t="s">
        <v>1080</v>
      </c>
      <c r="F194" s="729" t="s">
        <v>1044</v>
      </c>
      <c r="G194" s="729" t="s">
        <v>1356</v>
      </c>
      <c r="H194" s="729" t="s">
        <v>580</v>
      </c>
      <c r="I194" s="729" t="s">
        <v>1360</v>
      </c>
      <c r="J194" s="729" t="s">
        <v>1358</v>
      </c>
      <c r="K194" s="729" t="s">
        <v>1361</v>
      </c>
      <c r="L194" s="730">
        <v>48.27</v>
      </c>
      <c r="M194" s="730">
        <v>241.35000000000002</v>
      </c>
      <c r="N194" s="729">
        <v>5</v>
      </c>
      <c r="O194" s="814">
        <v>1.5</v>
      </c>
      <c r="P194" s="730">
        <v>96.54</v>
      </c>
      <c r="Q194" s="747">
        <v>0.39999999999999997</v>
      </c>
      <c r="R194" s="729">
        <v>2</v>
      </c>
      <c r="S194" s="747">
        <v>0.4</v>
      </c>
      <c r="T194" s="814">
        <v>0.5</v>
      </c>
      <c r="U194" s="770">
        <v>0.33333333333333331</v>
      </c>
    </row>
    <row r="195" spans="1:21" ht="14.4" customHeight="1" x14ac:dyDescent="0.3">
      <c r="A195" s="728">
        <v>25</v>
      </c>
      <c r="B195" s="729" t="s">
        <v>1043</v>
      </c>
      <c r="C195" s="729" t="s">
        <v>1048</v>
      </c>
      <c r="D195" s="812" t="s">
        <v>1523</v>
      </c>
      <c r="E195" s="813" t="s">
        <v>1080</v>
      </c>
      <c r="F195" s="729" t="s">
        <v>1044</v>
      </c>
      <c r="G195" s="729" t="s">
        <v>1362</v>
      </c>
      <c r="H195" s="729" t="s">
        <v>543</v>
      </c>
      <c r="I195" s="729" t="s">
        <v>1363</v>
      </c>
      <c r="J195" s="729" t="s">
        <v>1364</v>
      </c>
      <c r="K195" s="729" t="s">
        <v>1365</v>
      </c>
      <c r="L195" s="730">
        <v>0</v>
      </c>
      <c r="M195" s="730">
        <v>0</v>
      </c>
      <c r="N195" s="729">
        <v>1</v>
      </c>
      <c r="O195" s="814">
        <v>1</v>
      </c>
      <c r="P195" s="730">
        <v>0</v>
      </c>
      <c r="Q195" s="747"/>
      <c r="R195" s="729">
        <v>1</v>
      </c>
      <c r="S195" s="747">
        <v>1</v>
      </c>
      <c r="T195" s="814">
        <v>1</v>
      </c>
      <c r="U195" s="770">
        <v>1</v>
      </c>
    </row>
    <row r="196" spans="1:21" ht="14.4" customHeight="1" x14ac:dyDescent="0.3">
      <c r="A196" s="728">
        <v>25</v>
      </c>
      <c r="B196" s="729" t="s">
        <v>1043</v>
      </c>
      <c r="C196" s="729" t="s">
        <v>1048</v>
      </c>
      <c r="D196" s="812" t="s">
        <v>1523</v>
      </c>
      <c r="E196" s="813" t="s">
        <v>1080</v>
      </c>
      <c r="F196" s="729" t="s">
        <v>1044</v>
      </c>
      <c r="G196" s="729" t="s">
        <v>1366</v>
      </c>
      <c r="H196" s="729" t="s">
        <v>580</v>
      </c>
      <c r="I196" s="729" t="s">
        <v>1367</v>
      </c>
      <c r="J196" s="729" t="s">
        <v>1368</v>
      </c>
      <c r="K196" s="729" t="s">
        <v>1369</v>
      </c>
      <c r="L196" s="730">
        <v>184.74</v>
      </c>
      <c r="M196" s="730">
        <v>184.74</v>
      </c>
      <c r="N196" s="729">
        <v>1</v>
      </c>
      <c r="O196" s="814">
        <v>1</v>
      </c>
      <c r="P196" s="730"/>
      <c r="Q196" s="747">
        <v>0</v>
      </c>
      <c r="R196" s="729"/>
      <c r="S196" s="747">
        <v>0</v>
      </c>
      <c r="T196" s="814"/>
      <c r="U196" s="770">
        <v>0</v>
      </c>
    </row>
    <row r="197" spans="1:21" ht="14.4" customHeight="1" x14ac:dyDescent="0.3">
      <c r="A197" s="728">
        <v>25</v>
      </c>
      <c r="B197" s="729" t="s">
        <v>1043</v>
      </c>
      <c r="C197" s="729" t="s">
        <v>1048</v>
      </c>
      <c r="D197" s="812" t="s">
        <v>1523</v>
      </c>
      <c r="E197" s="813" t="s">
        <v>1083</v>
      </c>
      <c r="F197" s="729" t="s">
        <v>1044</v>
      </c>
      <c r="G197" s="729" t="s">
        <v>1093</v>
      </c>
      <c r="H197" s="729" t="s">
        <v>543</v>
      </c>
      <c r="I197" s="729" t="s">
        <v>1165</v>
      </c>
      <c r="J197" s="729" t="s">
        <v>1166</v>
      </c>
      <c r="K197" s="729" t="s">
        <v>1167</v>
      </c>
      <c r="L197" s="730">
        <v>154.36000000000001</v>
      </c>
      <c r="M197" s="730">
        <v>926.16000000000008</v>
      </c>
      <c r="N197" s="729">
        <v>6</v>
      </c>
      <c r="O197" s="814">
        <v>6</v>
      </c>
      <c r="P197" s="730">
        <v>617.44000000000005</v>
      </c>
      <c r="Q197" s="747">
        <v>0.66666666666666663</v>
      </c>
      <c r="R197" s="729">
        <v>4</v>
      </c>
      <c r="S197" s="747">
        <v>0.66666666666666663</v>
      </c>
      <c r="T197" s="814">
        <v>4</v>
      </c>
      <c r="U197" s="770">
        <v>0.66666666666666663</v>
      </c>
    </row>
    <row r="198" spans="1:21" ht="14.4" customHeight="1" x14ac:dyDescent="0.3">
      <c r="A198" s="728">
        <v>25</v>
      </c>
      <c r="B198" s="729" t="s">
        <v>1043</v>
      </c>
      <c r="C198" s="729" t="s">
        <v>1048</v>
      </c>
      <c r="D198" s="812" t="s">
        <v>1523</v>
      </c>
      <c r="E198" s="813" t="s">
        <v>1083</v>
      </c>
      <c r="F198" s="729" t="s">
        <v>1044</v>
      </c>
      <c r="G198" s="729" t="s">
        <v>1093</v>
      </c>
      <c r="H198" s="729" t="s">
        <v>580</v>
      </c>
      <c r="I198" s="729" t="s">
        <v>959</v>
      </c>
      <c r="J198" s="729" t="s">
        <v>872</v>
      </c>
      <c r="K198" s="729" t="s">
        <v>960</v>
      </c>
      <c r="L198" s="730">
        <v>154.36000000000001</v>
      </c>
      <c r="M198" s="730">
        <v>1697.96</v>
      </c>
      <c r="N198" s="729">
        <v>11</v>
      </c>
      <c r="O198" s="814">
        <v>10</v>
      </c>
      <c r="P198" s="730">
        <v>1080.52</v>
      </c>
      <c r="Q198" s="747">
        <v>0.63636363636363635</v>
      </c>
      <c r="R198" s="729">
        <v>7</v>
      </c>
      <c r="S198" s="747">
        <v>0.63636363636363635</v>
      </c>
      <c r="T198" s="814">
        <v>7</v>
      </c>
      <c r="U198" s="770">
        <v>0.7</v>
      </c>
    </row>
    <row r="199" spans="1:21" ht="14.4" customHeight="1" x14ac:dyDescent="0.3">
      <c r="A199" s="728">
        <v>25</v>
      </c>
      <c r="B199" s="729" t="s">
        <v>1043</v>
      </c>
      <c r="C199" s="729" t="s">
        <v>1048</v>
      </c>
      <c r="D199" s="812" t="s">
        <v>1523</v>
      </c>
      <c r="E199" s="813" t="s">
        <v>1083</v>
      </c>
      <c r="F199" s="729" t="s">
        <v>1044</v>
      </c>
      <c r="G199" s="729" t="s">
        <v>1093</v>
      </c>
      <c r="H199" s="729" t="s">
        <v>543</v>
      </c>
      <c r="I199" s="729" t="s">
        <v>1370</v>
      </c>
      <c r="J199" s="729" t="s">
        <v>1166</v>
      </c>
      <c r="K199" s="729" t="s">
        <v>1371</v>
      </c>
      <c r="L199" s="730">
        <v>154.36000000000001</v>
      </c>
      <c r="M199" s="730">
        <v>154.36000000000001</v>
      </c>
      <c r="N199" s="729">
        <v>1</v>
      </c>
      <c r="O199" s="814">
        <v>1</v>
      </c>
      <c r="P199" s="730">
        <v>154.36000000000001</v>
      </c>
      <c r="Q199" s="747">
        <v>1</v>
      </c>
      <c r="R199" s="729">
        <v>1</v>
      </c>
      <c r="S199" s="747">
        <v>1</v>
      </c>
      <c r="T199" s="814">
        <v>1</v>
      </c>
      <c r="U199" s="770">
        <v>1</v>
      </c>
    </row>
    <row r="200" spans="1:21" ht="14.4" customHeight="1" x14ac:dyDescent="0.3">
      <c r="A200" s="728">
        <v>25</v>
      </c>
      <c r="B200" s="729" t="s">
        <v>1043</v>
      </c>
      <c r="C200" s="729" t="s">
        <v>1048</v>
      </c>
      <c r="D200" s="812" t="s">
        <v>1523</v>
      </c>
      <c r="E200" s="813" t="s">
        <v>1083</v>
      </c>
      <c r="F200" s="729" t="s">
        <v>1044</v>
      </c>
      <c r="G200" s="729" t="s">
        <v>1093</v>
      </c>
      <c r="H200" s="729" t="s">
        <v>580</v>
      </c>
      <c r="I200" s="729" t="s">
        <v>1034</v>
      </c>
      <c r="J200" s="729" t="s">
        <v>872</v>
      </c>
      <c r="K200" s="729" t="s">
        <v>1035</v>
      </c>
      <c r="L200" s="730">
        <v>225.06</v>
      </c>
      <c r="M200" s="730">
        <v>450.12</v>
      </c>
      <c r="N200" s="729">
        <v>2</v>
      </c>
      <c r="O200" s="814">
        <v>1.5</v>
      </c>
      <c r="P200" s="730">
        <v>225.06</v>
      </c>
      <c r="Q200" s="747">
        <v>0.5</v>
      </c>
      <c r="R200" s="729">
        <v>1</v>
      </c>
      <c r="S200" s="747">
        <v>0.5</v>
      </c>
      <c r="T200" s="814">
        <v>1</v>
      </c>
      <c r="U200" s="770">
        <v>0.66666666666666663</v>
      </c>
    </row>
    <row r="201" spans="1:21" ht="14.4" customHeight="1" x14ac:dyDescent="0.3">
      <c r="A201" s="728">
        <v>25</v>
      </c>
      <c r="B201" s="729" t="s">
        <v>1043</v>
      </c>
      <c r="C201" s="729" t="s">
        <v>1048</v>
      </c>
      <c r="D201" s="812" t="s">
        <v>1523</v>
      </c>
      <c r="E201" s="813" t="s">
        <v>1083</v>
      </c>
      <c r="F201" s="729" t="s">
        <v>1044</v>
      </c>
      <c r="G201" s="729" t="s">
        <v>1093</v>
      </c>
      <c r="H201" s="729" t="s">
        <v>543</v>
      </c>
      <c r="I201" s="729" t="s">
        <v>1257</v>
      </c>
      <c r="J201" s="729" t="s">
        <v>1166</v>
      </c>
      <c r="K201" s="729" t="s">
        <v>960</v>
      </c>
      <c r="L201" s="730">
        <v>154.36000000000001</v>
      </c>
      <c r="M201" s="730">
        <v>771.80000000000007</v>
      </c>
      <c r="N201" s="729">
        <v>5</v>
      </c>
      <c r="O201" s="814">
        <v>5</v>
      </c>
      <c r="P201" s="730">
        <v>463.08000000000004</v>
      </c>
      <c r="Q201" s="747">
        <v>0.6</v>
      </c>
      <c r="R201" s="729">
        <v>3</v>
      </c>
      <c r="S201" s="747">
        <v>0.6</v>
      </c>
      <c r="T201" s="814">
        <v>3</v>
      </c>
      <c r="U201" s="770">
        <v>0.6</v>
      </c>
    </row>
    <row r="202" spans="1:21" ht="14.4" customHeight="1" x14ac:dyDescent="0.3">
      <c r="A202" s="728">
        <v>25</v>
      </c>
      <c r="B202" s="729" t="s">
        <v>1043</v>
      </c>
      <c r="C202" s="729" t="s">
        <v>1048</v>
      </c>
      <c r="D202" s="812" t="s">
        <v>1523</v>
      </c>
      <c r="E202" s="813" t="s">
        <v>1083</v>
      </c>
      <c r="F202" s="729" t="s">
        <v>1044</v>
      </c>
      <c r="G202" s="729" t="s">
        <v>1093</v>
      </c>
      <c r="H202" s="729" t="s">
        <v>543</v>
      </c>
      <c r="I202" s="729" t="s">
        <v>1372</v>
      </c>
      <c r="J202" s="729" t="s">
        <v>1166</v>
      </c>
      <c r="K202" s="729" t="s">
        <v>960</v>
      </c>
      <c r="L202" s="730">
        <v>0</v>
      </c>
      <c r="M202" s="730">
        <v>0</v>
      </c>
      <c r="N202" s="729">
        <v>1</v>
      </c>
      <c r="O202" s="814">
        <v>1</v>
      </c>
      <c r="P202" s="730">
        <v>0</v>
      </c>
      <c r="Q202" s="747"/>
      <c r="R202" s="729">
        <v>1</v>
      </c>
      <c r="S202" s="747">
        <v>1</v>
      </c>
      <c r="T202" s="814">
        <v>1</v>
      </c>
      <c r="U202" s="770">
        <v>1</v>
      </c>
    </row>
    <row r="203" spans="1:21" ht="14.4" customHeight="1" x14ac:dyDescent="0.3">
      <c r="A203" s="728">
        <v>25</v>
      </c>
      <c r="B203" s="729" t="s">
        <v>1043</v>
      </c>
      <c r="C203" s="729" t="s">
        <v>1048</v>
      </c>
      <c r="D203" s="812" t="s">
        <v>1523</v>
      </c>
      <c r="E203" s="813" t="s">
        <v>1083</v>
      </c>
      <c r="F203" s="729" t="s">
        <v>1044</v>
      </c>
      <c r="G203" s="729" t="s">
        <v>1258</v>
      </c>
      <c r="H203" s="729" t="s">
        <v>580</v>
      </c>
      <c r="I203" s="729" t="s">
        <v>1373</v>
      </c>
      <c r="J203" s="729" t="s">
        <v>1298</v>
      </c>
      <c r="K203" s="729" t="s">
        <v>1261</v>
      </c>
      <c r="L203" s="730">
        <v>70.540000000000006</v>
      </c>
      <c r="M203" s="730">
        <v>141.08000000000001</v>
      </c>
      <c r="N203" s="729">
        <v>2</v>
      </c>
      <c r="O203" s="814">
        <v>1</v>
      </c>
      <c r="P203" s="730">
        <v>141.08000000000001</v>
      </c>
      <c r="Q203" s="747">
        <v>1</v>
      </c>
      <c r="R203" s="729">
        <v>2</v>
      </c>
      <c r="S203" s="747">
        <v>1</v>
      </c>
      <c r="T203" s="814">
        <v>1</v>
      </c>
      <c r="U203" s="770">
        <v>1</v>
      </c>
    </row>
    <row r="204" spans="1:21" ht="14.4" customHeight="1" x14ac:dyDescent="0.3">
      <c r="A204" s="728">
        <v>25</v>
      </c>
      <c r="B204" s="729" t="s">
        <v>1043</v>
      </c>
      <c r="C204" s="729" t="s">
        <v>1048</v>
      </c>
      <c r="D204" s="812" t="s">
        <v>1523</v>
      </c>
      <c r="E204" s="813" t="s">
        <v>1083</v>
      </c>
      <c r="F204" s="729" t="s">
        <v>1044</v>
      </c>
      <c r="G204" s="729" t="s">
        <v>1200</v>
      </c>
      <c r="H204" s="729" t="s">
        <v>543</v>
      </c>
      <c r="I204" s="729" t="s">
        <v>1374</v>
      </c>
      <c r="J204" s="729" t="s">
        <v>1202</v>
      </c>
      <c r="K204" s="729" t="s">
        <v>1375</v>
      </c>
      <c r="L204" s="730">
        <v>0</v>
      </c>
      <c r="M204" s="730">
        <v>0</v>
      </c>
      <c r="N204" s="729">
        <v>1</v>
      </c>
      <c r="O204" s="814">
        <v>1</v>
      </c>
      <c r="P204" s="730">
        <v>0</v>
      </c>
      <c r="Q204" s="747"/>
      <c r="R204" s="729">
        <v>1</v>
      </c>
      <c r="S204" s="747">
        <v>1</v>
      </c>
      <c r="T204" s="814">
        <v>1</v>
      </c>
      <c r="U204" s="770">
        <v>1</v>
      </c>
    </row>
    <row r="205" spans="1:21" ht="14.4" customHeight="1" x14ac:dyDescent="0.3">
      <c r="A205" s="728">
        <v>25</v>
      </c>
      <c r="B205" s="729" t="s">
        <v>1043</v>
      </c>
      <c r="C205" s="729" t="s">
        <v>1048</v>
      </c>
      <c r="D205" s="812" t="s">
        <v>1523</v>
      </c>
      <c r="E205" s="813" t="s">
        <v>1083</v>
      </c>
      <c r="F205" s="729" t="s">
        <v>1044</v>
      </c>
      <c r="G205" s="729" t="s">
        <v>1122</v>
      </c>
      <c r="H205" s="729" t="s">
        <v>543</v>
      </c>
      <c r="I205" s="729" t="s">
        <v>1123</v>
      </c>
      <c r="J205" s="729" t="s">
        <v>1124</v>
      </c>
      <c r="K205" s="729" t="s">
        <v>1103</v>
      </c>
      <c r="L205" s="730">
        <v>170.52</v>
      </c>
      <c r="M205" s="730">
        <v>682.08</v>
      </c>
      <c r="N205" s="729">
        <v>4</v>
      </c>
      <c r="O205" s="814">
        <v>2</v>
      </c>
      <c r="P205" s="730">
        <v>682.08</v>
      </c>
      <c r="Q205" s="747">
        <v>1</v>
      </c>
      <c r="R205" s="729">
        <v>4</v>
      </c>
      <c r="S205" s="747">
        <v>1</v>
      </c>
      <c r="T205" s="814">
        <v>2</v>
      </c>
      <c r="U205" s="770">
        <v>1</v>
      </c>
    </row>
    <row r="206" spans="1:21" ht="14.4" customHeight="1" x14ac:dyDescent="0.3">
      <c r="A206" s="728">
        <v>25</v>
      </c>
      <c r="B206" s="729" t="s">
        <v>1043</v>
      </c>
      <c r="C206" s="729" t="s">
        <v>1048</v>
      </c>
      <c r="D206" s="812" t="s">
        <v>1523</v>
      </c>
      <c r="E206" s="813" t="s">
        <v>1083</v>
      </c>
      <c r="F206" s="729" t="s">
        <v>1044</v>
      </c>
      <c r="G206" s="729" t="s">
        <v>1134</v>
      </c>
      <c r="H206" s="729" t="s">
        <v>543</v>
      </c>
      <c r="I206" s="729" t="s">
        <v>1376</v>
      </c>
      <c r="J206" s="729" t="s">
        <v>780</v>
      </c>
      <c r="K206" s="729" t="s">
        <v>1377</v>
      </c>
      <c r="L206" s="730">
        <v>0</v>
      </c>
      <c r="M206" s="730">
        <v>0</v>
      </c>
      <c r="N206" s="729">
        <v>1</v>
      </c>
      <c r="O206" s="814">
        <v>1</v>
      </c>
      <c r="P206" s="730"/>
      <c r="Q206" s="747"/>
      <c r="R206" s="729"/>
      <c r="S206" s="747">
        <v>0</v>
      </c>
      <c r="T206" s="814"/>
      <c r="U206" s="770">
        <v>0</v>
      </c>
    </row>
    <row r="207" spans="1:21" ht="14.4" customHeight="1" x14ac:dyDescent="0.3">
      <c r="A207" s="728">
        <v>25</v>
      </c>
      <c r="B207" s="729" t="s">
        <v>1043</v>
      </c>
      <c r="C207" s="729" t="s">
        <v>1048</v>
      </c>
      <c r="D207" s="812" t="s">
        <v>1523</v>
      </c>
      <c r="E207" s="813" t="s">
        <v>1083</v>
      </c>
      <c r="F207" s="729" t="s">
        <v>1044</v>
      </c>
      <c r="G207" s="729" t="s">
        <v>1134</v>
      </c>
      <c r="H207" s="729" t="s">
        <v>543</v>
      </c>
      <c r="I207" s="729" t="s">
        <v>1378</v>
      </c>
      <c r="J207" s="729" t="s">
        <v>780</v>
      </c>
      <c r="K207" s="729" t="s">
        <v>1379</v>
      </c>
      <c r="L207" s="730">
        <v>0</v>
      </c>
      <c r="M207" s="730">
        <v>0</v>
      </c>
      <c r="N207" s="729">
        <v>2</v>
      </c>
      <c r="O207" s="814">
        <v>2</v>
      </c>
      <c r="P207" s="730"/>
      <c r="Q207" s="747"/>
      <c r="R207" s="729"/>
      <c r="S207" s="747">
        <v>0</v>
      </c>
      <c r="T207" s="814"/>
      <c r="U207" s="770">
        <v>0</v>
      </c>
    </row>
    <row r="208" spans="1:21" ht="14.4" customHeight="1" x14ac:dyDescent="0.3">
      <c r="A208" s="728">
        <v>25</v>
      </c>
      <c r="B208" s="729" t="s">
        <v>1043</v>
      </c>
      <c r="C208" s="729" t="s">
        <v>1048</v>
      </c>
      <c r="D208" s="812" t="s">
        <v>1523</v>
      </c>
      <c r="E208" s="813" t="s">
        <v>1083</v>
      </c>
      <c r="F208" s="729" t="s">
        <v>1044</v>
      </c>
      <c r="G208" s="729" t="s">
        <v>1134</v>
      </c>
      <c r="H208" s="729" t="s">
        <v>543</v>
      </c>
      <c r="I208" s="729" t="s">
        <v>1380</v>
      </c>
      <c r="J208" s="729" t="s">
        <v>780</v>
      </c>
      <c r="K208" s="729" t="s">
        <v>1381</v>
      </c>
      <c r="L208" s="730">
        <v>0</v>
      </c>
      <c r="M208" s="730">
        <v>0</v>
      </c>
      <c r="N208" s="729">
        <v>1</v>
      </c>
      <c r="O208" s="814">
        <v>1</v>
      </c>
      <c r="P208" s="730"/>
      <c r="Q208" s="747"/>
      <c r="R208" s="729"/>
      <c r="S208" s="747">
        <v>0</v>
      </c>
      <c r="T208" s="814"/>
      <c r="U208" s="770">
        <v>0</v>
      </c>
    </row>
    <row r="209" spans="1:21" ht="14.4" customHeight="1" x14ac:dyDescent="0.3">
      <c r="A209" s="728">
        <v>25</v>
      </c>
      <c r="B209" s="729" t="s">
        <v>1043</v>
      </c>
      <c r="C209" s="729" t="s">
        <v>1048</v>
      </c>
      <c r="D209" s="812" t="s">
        <v>1523</v>
      </c>
      <c r="E209" s="813" t="s">
        <v>1083</v>
      </c>
      <c r="F209" s="729" t="s">
        <v>1044</v>
      </c>
      <c r="G209" s="729" t="s">
        <v>1382</v>
      </c>
      <c r="H209" s="729" t="s">
        <v>543</v>
      </c>
      <c r="I209" s="729" t="s">
        <v>1383</v>
      </c>
      <c r="J209" s="729" t="s">
        <v>1384</v>
      </c>
      <c r="K209" s="729" t="s">
        <v>1385</v>
      </c>
      <c r="L209" s="730">
        <v>46.75</v>
      </c>
      <c r="M209" s="730">
        <v>46.75</v>
      </c>
      <c r="N209" s="729">
        <v>1</v>
      </c>
      <c r="O209" s="814">
        <v>1</v>
      </c>
      <c r="P209" s="730">
        <v>46.75</v>
      </c>
      <c r="Q209" s="747">
        <v>1</v>
      </c>
      <c r="R209" s="729">
        <v>1</v>
      </c>
      <c r="S209" s="747">
        <v>1</v>
      </c>
      <c r="T209" s="814">
        <v>1</v>
      </c>
      <c r="U209" s="770">
        <v>1</v>
      </c>
    </row>
    <row r="210" spans="1:21" ht="14.4" customHeight="1" x14ac:dyDescent="0.3">
      <c r="A210" s="728">
        <v>25</v>
      </c>
      <c r="B210" s="729" t="s">
        <v>1043</v>
      </c>
      <c r="C210" s="729" t="s">
        <v>1048</v>
      </c>
      <c r="D210" s="812" t="s">
        <v>1523</v>
      </c>
      <c r="E210" s="813" t="s">
        <v>1083</v>
      </c>
      <c r="F210" s="729" t="s">
        <v>1044</v>
      </c>
      <c r="G210" s="729" t="s">
        <v>1127</v>
      </c>
      <c r="H210" s="729" t="s">
        <v>543</v>
      </c>
      <c r="I210" s="729" t="s">
        <v>1386</v>
      </c>
      <c r="J210" s="729" t="s">
        <v>1226</v>
      </c>
      <c r="K210" s="729" t="s">
        <v>1387</v>
      </c>
      <c r="L210" s="730">
        <v>0</v>
      </c>
      <c r="M210" s="730">
        <v>0</v>
      </c>
      <c r="N210" s="729">
        <v>1</v>
      </c>
      <c r="O210" s="814">
        <v>1</v>
      </c>
      <c r="P210" s="730"/>
      <c r="Q210" s="747"/>
      <c r="R210" s="729"/>
      <c r="S210" s="747">
        <v>0</v>
      </c>
      <c r="T210" s="814"/>
      <c r="U210" s="770">
        <v>0</v>
      </c>
    </row>
    <row r="211" spans="1:21" ht="14.4" customHeight="1" x14ac:dyDescent="0.3">
      <c r="A211" s="728">
        <v>25</v>
      </c>
      <c r="B211" s="729" t="s">
        <v>1043</v>
      </c>
      <c r="C211" s="729" t="s">
        <v>1048</v>
      </c>
      <c r="D211" s="812" t="s">
        <v>1523</v>
      </c>
      <c r="E211" s="813" t="s">
        <v>1083</v>
      </c>
      <c r="F211" s="729" t="s">
        <v>1044</v>
      </c>
      <c r="G211" s="729" t="s">
        <v>1388</v>
      </c>
      <c r="H211" s="729" t="s">
        <v>543</v>
      </c>
      <c r="I211" s="729" t="s">
        <v>1389</v>
      </c>
      <c r="J211" s="729" t="s">
        <v>1390</v>
      </c>
      <c r="K211" s="729" t="s">
        <v>1391</v>
      </c>
      <c r="L211" s="730">
        <v>48.42</v>
      </c>
      <c r="M211" s="730">
        <v>48.42</v>
      </c>
      <c r="N211" s="729">
        <v>1</v>
      </c>
      <c r="O211" s="814">
        <v>1</v>
      </c>
      <c r="P211" s="730"/>
      <c r="Q211" s="747">
        <v>0</v>
      </c>
      <c r="R211" s="729"/>
      <c r="S211" s="747">
        <v>0</v>
      </c>
      <c r="T211" s="814"/>
      <c r="U211" s="770">
        <v>0</v>
      </c>
    </row>
    <row r="212" spans="1:21" ht="14.4" customHeight="1" x14ac:dyDescent="0.3">
      <c r="A212" s="728">
        <v>25</v>
      </c>
      <c r="B212" s="729" t="s">
        <v>1043</v>
      </c>
      <c r="C212" s="729" t="s">
        <v>1048</v>
      </c>
      <c r="D212" s="812" t="s">
        <v>1523</v>
      </c>
      <c r="E212" s="813" t="s">
        <v>1083</v>
      </c>
      <c r="F212" s="729" t="s">
        <v>1044</v>
      </c>
      <c r="G212" s="729" t="s">
        <v>1104</v>
      </c>
      <c r="H212" s="729" t="s">
        <v>543</v>
      </c>
      <c r="I212" s="729" t="s">
        <v>1105</v>
      </c>
      <c r="J212" s="729" t="s">
        <v>826</v>
      </c>
      <c r="K212" s="729" t="s">
        <v>1106</v>
      </c>
      <c r="L212" s="730">
        <v>48.09</v>
      </c>
      <c r="M212" s="730">
        <v>48.09</v>
      </c>
      <c r="N212" s="729">
        <v>1</v>
      </c>
      <c r="O212" s="814">
        <v>1</v>
      </c>
      <c r="P212" s="730"/>
      <c r="Q212" s="747">
        <v>0</v>
      </c>
      <c r="R212" s="729"/>
      <c r="S212" s="747">
        <v>0</v>
      </c>
      <c r="T212" s="814"/>
      <c r="U212" s="770">
        <v>0</v>
      </c>
    </row>
    <row r="213" spans="1:21" ht="14.4" customHeight="1" x14ac:dyDescent="0.3">
      <c r="A213" s="728">
        <v>25</v>
      </c>
      <c r="B213" s="729" t="s">
        <v>1043</v>
      </c>
      <c r="C213" s="729" t="s">
        <v>1048</v>
      </c>
      <c r="D213" s="812" t="s">
        <v>1523</v>
      </c>
      <c r="E213" s="813" t="s">
        <v>1083</v>
      </c>
      <c r="F213" s="729" t="s">
        <v>1044</v>
      </c>
      <c r="G213" s="729" t="s">
        <v>1104</v>
      </c>
      <c r="H213" s="729" t="s">
        <v>543</v>
      </c>
      <c r="I213" s="729" t="s">
        <v>1392</v>
      </c>
      <c r="J213" s="729" t="s">
        <v>1274</v>
      </c>
      <c r="K213" s="729" t="s">
        <v>1393</v>
      </c>
      <c r="L213" s="730">
        <v>0</v>
      </c>
      <c r="M213" s="730">
        <v>0</v>
      </c>
      <c r="N213" s="729">
        <v>1</v>
      </c>
      <c r="O213" s="814">
        <v>1</v>
      </c>
      <c r="P213" s="730"/>
      <c r="Q213" s="747"/>
      <c r="R213" s="729"/>
      <c r="S213" s="747">
        <v>0</v>
      </c>
      <c r="T213" s="814"/>
      <c r="U213" s="770">
        <v>0</v>
      </c>
    </row>
    <row r="214" spans="1:21" ht="14.4" customHeight="1" x14ac:dyDescent="0.3">
      <c r="A214" s="728">
        <v>25</v>
      </c>
      <c r="B214" s="729" t="s">
        <v>1043</v>
      </c>
      <c r="C214" s="729" t="s">
        <v>1048</v>
      </c>
      <c r="D214" s="812" t="s">
        <v>1523</v>
      </c>
      <c r="E214" s="813" t="s">
        <v>1083</v>
      </c>
      <c r="F214" s="729" t="s">
        <v>1044</v>
      </c>
      <c r="G214" s="729" t="s">
        <v>1094</v>
      </c>
      <c r="H214" s="729" t="s">
        <v>543</v>
      </c>
      <c r="I214" s="729" t="s">
        <v>1095</v>
      </c>
      <c r="J214" s="729" t="s">
        <v>1096</v>
      </c>
      <c r="K214" s="729" t="s">
        <v>1097</v>
      </c>
      <c r="L214" s="730">
        <v>132.97999999999999</v>
      </c>
      <c r="M214" s="730">
        <v>265.95999999999998</v>
      </c>
      <c r="N214" s="729">
        <v>2</v>
      </c>
      <c r="O214" s="814">
        <v>2</v>
      </c>
      <c r="P214" s="730">
        <v>132.97999999999999</v>
      </c>
      <c r="Q214" s="747">
        <v>0.5</v>
      </c>
      <c r="R214" s="729">
        <v>1</v>
      </c>
      <c r="S214" s="747">
        <v>0.5</v>
      </c>
      <c r="T214" s="814">
        <v>1</v>
      </c>
      <c r="U214" s="770">
        <v>0.5</v>
      </c>
    </row>
    <row r="215" spans="1:21" ht="14.4" customHeight="1" x14ac:dyDescent="0.3">
      <c r="A215" s="728">
        <v>25</v>
      </c>
      <c r="B215" s="729" t="s">
        <v>1043</v>
      </c>
      <c r="C215" s="729" t="s">
        <v>1048</v>
      </c>
      <c r="D215" s="812" t="s">
        <v>1523</v>
      </c>
      <c r="E215" s="813" t="s">
        <v>1083</v>
      </c>
      <c r="F215" s="729" t="s">
        <v>1044</v>
      </c>
      <c r="G215" s="729" t="s">
        <v>1094</v>
      </c>
      <c r="H215" s="729" t="s">
        <v>543</v>
      </c>
      <c r="I215" s="729" t="s">
        <v>1109</v>
      </c>
      <c r="J215" s="729" t="s">
        <v>1096</v>
      </c>
      <c r="K215" s="729" t="s">
        <v>1097</v>
      </c>
      <c r="L215" s="730">
        <v>132.97999999999999</v>
      </c>
      <c r="M215" s="730">
        <v>664.9</v>
      </c>
      <c r="N215" s="729">
        <v>5</v>
      </c>
      <c r="O215" s="814">
        <v>4</v>
      </c>
      <c r="P215" s="730">
        <v>132.97999999999999</v>
      </c>
      <c r="Q215" s="747">
        <v>0.19999999999999998</v>
      </c>
      <c r="R215" s="729">
        <v>1</v>
      </c>
      <c r="S215" s="747">
        <v>0.2</v>
      </c>
      <c r="T215" s="814">
        <v>1</v>
      </c>
      <c r="U215" s="770">
        <v>0.25</v>
      </c>
    </row>
    <row r="216" spans="1:21" ht="14.4" customHeight="1" x14ac:dyDescent="0.3">
      <c r="A216" s="728">
        <v>25</v>
      </c>
      <c r="B216" s="729" t="s">
        <v>1043</v>
      </c>
      <c r="C216" s="729" t="s">
        <v>1048</v>
      </c>
      <c r="D216" s="812" t="s">
        <v>1523</v>
      </c>
      <c r="E216" s="813" t="s">
        <v>1083</v>
      </c>
      <c r="F216" s="729" t="s">
        <v>1044</v>
      </c>
      <c r="G216" s="729" t="s">
        <v>1119</v>
      </c>
      <c r="H216" s="729" t="s">
        <v>543</v>
      </c>
      <c r="I216" s="729" t="s">
        <v>1141</v>
      </c>
      <c r="J216" s="729" t="s">
        <v>599</v>
      </c>
      <c r="K216" s="729" t="s">
        <v>1142</v>
      </c>
      <c r="L216" s="730">
        <v>48.42</v>
      </c>
      <c r="M216" s="730">
        <v>48.42</v>
      </c>
      <c r="N216" s="729">
        <v>1</v>
      </c>
      <c r="O216" s="814">
        <v>0.5</v>
      </c>
      <c r="P216" s="730"/>
      <c r="Q216" s="747">
        <v>0</v>
      </c>
      <c r="R216" s="729"/>
      <c r="S216" s="747">
        <v>0</v>
      </c>
      <c r="T216" s="814"/>
      <c r="U216" s="770">
        <v>0</v>
      </c>
    </row>
    <row r="217" spans="1:21" ht="14.4" customHeight="1" x14ac:dyDescent="0.3">
      <c r="A217" s="728">
        <v>25</v>
      </c>
      <c r="B217" s="729" t="s">
        <v>1043</v>
      </c>
      <c r="C217" s="729" t="s">
        <v>1048</v>
      </c>
      <c r="D217" s="812" t="s">
        <v>1523</v>
      </c>
      <c r="E217" s="813" t="s">
        <v>1084</v>
      </c>
      <c r="F217" s="729" t="s">
        <v>1044</v>
      </c>
      <c r="G217" s="729" t="s">
        <v>1131</v>
      </c>
      <c r="H217" s="729" t="s">
        <v>580</v>
      </c>
      <c r="I217" s="729" t="s">
        <v>1394</v>
      </c>
      <c r="J217" s="729" t="s">
        <v>1395</v>
      </c>
      <c r="K217" s="729" t="s">
        <v>1396</v>
      </c>
      <c r="L217" s="730">
        <v>9.4</v>
      </c>
      <c r="M217" s="730">
        <v>9.4</v>
      </c>
      <c r="N217" s="729">
        <v>1</v>
      </c>
      <c r="O217" s="814">
        <v>1</v>
      </c>
      <c r="P217" s="730">
        <v>9.4</v>
      </c>
      <c r="Q217" s="747">
        <v>1</v>
      </c>
      <c r="R217" s="729">
        <v>1</v>
      </c>
      <c r="S217" s="747">
        <v>1</v>
      </c>
      <c r="T217" s="814">
        <v>1</v>
      </c>
      <c r="U217" s="770">
        <v>1</v>
      </c>
    </row>
    <row r="218" spans="1:21" ht="14.4" customHeight="1" x14ac:dyDescent="0.3">
      <c r="A218" s="728">
        <v>25</v>
      </c>
      <c r="B218" s="729" t="s">
        <v>1043</v>
      </c>
      <c r="C218" s="729" t="s">
        <v>1048</v>
      </c>
      <c r="D218" s="812" t="s">
        <v>1523</v>
      </c>
      <c r="E218" s="813" t="s">
        <v>1084</v>
      </c>
      <c r="F218" s="729" t="s">
        <v>1044</v>
      </c>
      <c r="G218" s="729" t="s">
        <v>1093</v>
      </c>
      <c r="H218" s="729" t="s">
        <v>580</v>
      </c>
      <c r="I218" s="729" t="s">
        <v>959</v>
      </c>
      <c r="J218" s="729" t="s">
        <v>872</v>
      </c>
      <c r="K218" s="729" t="s">
        <v>960</v>
      </c>
      <c r="L218" s="730">
        <v>154.36000000000001</v>
      </c>
      <c r="M218" s="730">
        <v>1234.8800000000001</v>
      </c>
      <c r="N218" s="729">
        <v>8</v>
      </c>
      <c r="O218" s="814">
        <v>7</v>
      </c>
      <c r="P218" s="730">
        <v>154.36000000000001</v>
      </c>
      <c r="Q218" s="747">
        <v>0.125</v>
      </c>
      <c r="R218" s="729">
        <v>1</v>
      </c>
      <c r="S218" s="747">
        <v>0.125</v>
      </c>
      <c r="T218" s="814">
        <v>1</v>
      </c>
      <c r="U218" s="770">
        <v>0.14285714285714285</v>
      </c>
    </row>
    <row r="219" spans="1:21" ht="14.4" customHeight="1" x14ac:dyDescent="0.3">
      <c r="A219" s="728">
        <v>25</v>
      </c>
      <c r="B219" s="729" t="s">
        <v>1043</v>
      </c>
      <c r="C219" s="729" t="s">
        <v>1048</v>
      </c>
      <c r="D219" s="812" t="s">
        <v>1523</v>
      </c>
      <c r="E219" s="813" t="s">
        <v>1084</v>
      </c>
      <c r="F219" s="729" t="s">
        <v>1044</v>
      </c>
      <c r="G219" s="729" t="s">
        <v>1093</v>
      </c>
      <c r="H219" s="729" t="s">
        <v>543</v>
      </c>
      <c r="I219" s="729" t="s">
        <v>1151</v>
      </c>
      <c r="J219" s="729" t="s">
        <v>872</v>
      </c>
      <c r="K219" s="729" t="s">
        <v>960</v>
      </c>
      <c r="L219" s="730">
        <v>154.36000000000001</v>
      </c>
      <c r="M219" s="730">
        <v>154.36000000000001</v>
      </c>
      <c r="N219" s="729">
        <v>1</v>
      </c>
      <c r="O219" s="814">
        <v>1</v>
      </c>
      <c r="P219" s="730"/>
      <c r="Q219" s="747">
        <v>0</v>
      </c>
      <c r="R219" s="729"/>
      <c r="S219" s="747">
        <v>0</v>
      </c>
      <c r="T219" s="814"/>
      <c r="U219" s="770">
        <v>0</v>
      </c>
    </row>
    <row r="220" spans="1:21" ht="14.4" customHeight="1" x14ac:dyDescent="0.3">
      <c r="A220" s="728">
        <v>25</v>
      </c>
      <c r="B220" s="729" t="s">
        <v>1043</v>
      </c>
      <c r="C220" s="729" t="s">
        <v>1048</v>
      </c>
      <c r="D220" s="812" t="s">
        <v>1523</v>
      </c>
      <c r="E220" s="813" t="s">
        <v>1084</v>
      </c>
      <c r="F220" s="729" t="s">
        <v>1044</v>
      </c>
      <c r="G220" s="729" t="s">
        <v>1122</v>
      </c>
      <c r="H220" s="729" t="s">
        <v>543</v>
      </c>
      <c r="I220" s="729" t="s">
        <v>1125</v>
      </c>
      <c r="J220" s="729" t="s">
        <v>1124</v>
      </c>
      <c r="K220" s="729" t="s">
        <v>1126</v>
      </c>
      <c r="L220" s="730">
        <v>238.72</v>
      </c>
      <c r="M220" s="730">
        <v>238.72</v>
      </c>
      <c r="N220" s="729">
        <v>1</v>
      </c>
      <c r="O220" s="814">
        <v>1</v>
      </c>
      <c r="P220" s="730">
        <v>238.72</v>
      </c>
      <c r="Q220" s="747">
        <v>1</v>
      </c>
      <c r="R220" s="729">
        <v>1</v>
      </c>
      <c r="S220" s="747">
        <v>1</v>
      </c>
      <c r="T220" s="814">
        <v>1</v>
      </c>
      <c r="U220" s="770">
        <v>1</v>
      </c>
    </row>
    <row r="221" spans="1:21" ht="14.4" customHeight="1" x14ac:dyDescent="0.3">
      <c r="A221" s="728">
        <v>25</v>
      </c>
      <c r="B221" s="729" t="s">
        <v>1043</v>
      </c>
      <c r="C221" s="729" t="s">
        <v>1048</v>
      </c>
      <c r="D221" s="812" t="s">
        <v>1523</v>
      </c>
      <c r="E221" s="813" t="s">
        <v>1084</v>
      </c>
      <c r="F221" s="729" t="s">
        <v>1044</v>
      </c>
      <c r="G221" s="729" t="s">
        <v>1269</v>
      </c>
      <c r="H221" s="729" t="s">
        <v>543</v>
      </c>
      <c r="I221" s="729" t="s">
        <v>1397</v>
      </c>
      <c r="J221" s="729" t="s">
        <v>1398</v>
      </c>
      <c r="K221" s="729" t="s">
        <v>1399</v>
      </c>
      <c r="L221" s="730">
        <v>846.47</v>
      </c>
      <c r="M221" s="730">
        <v>846.47</v>
      </c>
      <c r="N221" s="729">
        <v>1</v>
      </c>
      <c r="O221" s="814">
        <v>1</v>
      </c>
      <c r="P221" s="730">
        <v>846.47</v>
      </c>
      <c r="Q221" s="747">
        <v>1</v>
      </c>
      <c r="R221" s="729">
        <v>1</v>
      </c>
      <c r="S221" s="747">
        <v>1</v>
      </c>
      <c r="T221" s="814">
        <v>1</v>
      </c>
      <c r="U221" s="770">
        <v>1</v>
      </c>
    </row>
    <row r="222" spans="1:21" ht="14.4" customHeight="1" x14ac:dyDescent="0.3">
      <c r="A222" s="728">
        <v>25</v>
      </c>
      <c r="B222" s="729" t="s">
        <v>1043</v>
      </c>
      <c r="C222" s="729" t="s">
        <v>1048</v>
      </c>
      <c r="D222" s="812" t="s">
        <v>1523</v>
      </c>
      <c r="E222" s="813" t="s">
        <v>1084</v>
      </c>
      <c r="F222" s="729" t="s">
        <v>1044</v>
      </c>
      <c r="G222" s="729" t="s">
        <v>1104</v>
      </c>
      <c r="H222" s="729" t="s">
        <v>543</v>
      </c>
      <c r="I222" s="729" t="s">
        <v>1105</v>
      </c>
      <c r="J222" s="729" t="s">
        <v>826</v>
      </c>
      <c r="K222" s="729" t="s">
        <v>1106</v>
      </c>
      <c r="L222" s="730">
        <v>48.09</v>
      </c>
      <c r="M222" s="730">
        <v>96.18</v>
      </c>
      <c r="N222" s="729">
        <v>2</v>
      </c>
      <c r="O222" s="814">
        <v>1.5</v>
      </c>
      <c r="P222" s="730">
        <v>48.09</v>
      </c>
      <c r="Q222" s="747">
        <v>0.5</v>
      </c>
      <c r="R222" s="729">
        <v>1</v>
      </c>
      <c r="S222" s="747">
        <v>0.5</v>
      </c>
      <c r="T222" s="814">
        <v>1</v>
      </c>
      <c r="U222" s="770">
        <v>0.66666666666666663</v>
      </c>
    </row>
    <row r="223" spans="1:21" ht="14.4" customHeight="1" x14ac:dyDescent="0.3">
      <c r="A223" s="728">
        <v>25</v>
      </c>
      <c r="B223" s="729" t="s">
        <v>1043</v>
      </c>
      <c r="C223" s="729" t="s">
        <v>1048</v>
      </c>
      <c r="D223" s="812" t="s">
        <v>1523</v>
      </c>
      <c r="E223" s="813" t="s">
        <v>1084</v>
      </c>
      <c r="F223" s="729" t="s">
        <v>1044</v>
      </c>
      <c r="G223" s="729" t="s">
        <v>1400</v>
      </c>
      <c r="H223" s="729" t="s">
        <v>543</v>
      </c>
      <c r="I223" s="729" t="s">
        <v>1401</v>
      </c>
      <c r="J223" s="729" t="s">
        <v>587</v>
      </c>
      <c r="K223" s="729" t="s">
        <v>1402</v>
      </c>
      <c r="L223" s="730">
        <v>0</v>
      </c>
      <c r="M223" s="730">
        <v>0</v>
      </c>
      <c r="N223" s="729">
        <v>1</v>
      </c>
      <c r="O223" s="814">
        <v>0.5</v>
      </c>
      <c r="P223" s="730"/>
      <c r="Q223" s="747"/>
      <c r="R223" s="729"/>
      <c r="S223" s="747">
        <v>0</v>
      </c>
      <c r="T223" s="814"/>
      <c r="U223" s="770">
        <v>0</v>
      </c>
    </row>
    <row r="224" spans="1:21" ht="14.4" customHeight="1" x14ac:dyDescent="0.3">
      <c r="A224" s="728">
        <v>25</v>
      </c>
      <c r="B224" s="729" t="s">
        <v>1043</v>
      </c>
      <c r="C224" s="729" t="s">
        <v>1048</v>
      </c>
      <c r="D224" s="812" t="s">
        <v>1523</v>
      </c>
      <c r="E224" s="813" t="s">
        <v>1084</v>
      </c>
      <c r="F224" s="729" t="s">
        <v>1044</v>
      </c>
      <c r="G224" s="729" t="s">
        <v>1342</v>
      </c>
      <c r="H224" s="729" t="s">
        <v>543</v>
      </c>
      <c r="I224" s="729" t="s">
        <v>1403</v>
      </c>
      <c r="J224" s="729" t="s">
        <v>1404</v>
      </c>
      <c r="K224" s="729" t="s">
        <v>1405</v>
      </c>
      <c r="L224" s="730">
        <v>58.62</v>
      </c>
      <c r="M224" s="730">
        <v>58.62</v>
      </c>
      <c r="N224" s="729">
        <v>1</v>
      </c>
      <c r="O224" s="814">
        <v>1</v>
      </c>
      <c r="P224" s="730"/>
      <c r="Q224" s="747">
        <v>0</v>
      </c>
      <c r="R224" s="729"/>
      <c r="S224" s="747">
        <v>0</v>
      </c>
      <c r="T224" s="814"/>
      <c r="U224" s="770">
        <v>0</v>
      </c>
    </row>
    <row r="225" spans="1:21" ht="14.4" customHeight="1" x14ac:dyDescent="0.3">
      <c r="A225" s="728">
        <v>25</v>
      </c>
      <c r="B225" s="729" t="s">
        <v>1043</v>
      </c>
      <c r="C225" s="729" t="s">
        <v>1048</v>
      </c>
      <c r="D225" s="812" t="s">
        <v>1523</v>
      </c>
      <c r="E225" s="813" t="s">
        <v>1084</v>
      </c>
      <c r="F225" s="729" t="s">
        <v>1044</v>
      </c>
      <c r="G225" s="729" t="s">
        <v>1119</v>
      </c>
      <c r="H225" s="729" t="s">
        <v>580</v>
      </c>
      <c r="I225" s="729" t="s">
        <v>1155</v>
      </c>
      <c r="J225" s="729" t="s">
        <v>599</v>
      </c>
      <c r="K225" s="729" t="s">
        <v>1156</v>
      </c>
      <c r="L225" s="730">
        <v>24.22</v>
      </c>
      <c r="M225" s="730">
        <v>24.22</v>
      </c>
      <c r="N225" s="729">
        <v>1</v>
      </c>
      <c r="O225" s="814">
        <v>1</v>
      </c>
      <c r="P225" s="730"/>
      <c r="Q225" s="747">
        <v>0</v>
      </c>
      <c r="R225" s="729"/>
      <c r="S225" s="747">
        <v>0</v>
      </c>
      <c r="T225" s="814"/>
      <c r="U225" s="770">
        <v>0</v>
      </c>
    </row>
    <row r="226" spans="1:21" ht="14.4" customHeight="1" x14ac:dyDescent="0.3">
      <c r="A226" s="728">
        <v>25</v>
      </c>
      <c r="B226" s="729" t="s">
        <v>1043</v>
      </c>
      <c r="C226" s="729" t="s">
        <v>1048</v>
      </c>
      <c r="D226" s="812" t="s">
        <v>1523</v>
      </c>
      <c r="E226" s="813" t="s">
        <v>1084</v>
      </c>
      <c r="F226" s="729" t="s">
        <v>1044</v>
      </c>
      <c r="G226" s="729" t="s">
        <v>1119</v>
      </c>
      <c r="H226" s="729" t="s">
        <v>580</v>
      </c>
      <c r="I226" s="729" t="s">
        <v>1120</v>
      </c>
      <c r="J226" s="729" t="s">
        <v>599</v>
      </c>
      <c r="K226" s="729" t="s">
        <v>1121</v>
      </c>
      <c r="L226" s="730">
        <v>48.42</v>
      </c>
      <c r="M226" s="730">
        <v>48.42</v>
      </c>
      <c r="N226" s="729">
        <v>1</v>
      </c>
      <c r="O226" s="814">
        <v>1</v>
      </c>
      <c r="P226" s="730">
        <v>48.42</v>
      </c>
      <c r="Q226" s="747">
        <v>1</v>
      </c>
      <c r="R226" s="729">
        <v>1</v>
      </c>
      <c r="S226" s="747">
        <v>1</v>
      </c>
      <c r="T226" s="814">
        <v>1</v>
      </c>
      <c r="U226" s="770">
        <v>1</v>
      </c>
    </row>
    <row r="227" spans="1:21" ht="14.4" customHeight="1" x14ac:dyDescent="0.3">
      <c r="A227" s="728">
        <v>25</v>
      </c>
      <c r="B227" s="729" t="s">
        <v>1043</v>
      </c>
      <c r="C227" s="729" t="s">
        <v>1048</v>
      </c>
      <c r="D227" s="812" t="s">
        <v>1523</v>
      </c>
      <c r="E227" s="813" t="s">
        <v>1084</v>
      </c>
      <c r="F227" s="729" t="s">
        <v>1044</v>
      </c>
      <c r="G227" s="729" t="s">
        <v>1119</v>
      </c>
      <c r="H227" s="729" t="s">
        <v>543</v>
      </c>
      <c r="I227" s="729" t="s">
        <v>1406</v>
      </c>
      <c r="J227" s="729" t="s">
        <v>1407</v>
      </c>
      <c r="K227" s="729" t="s">
        <v>1408</v>
      </c>
      <c r="L227" s="730">
        <v>48.42</v>
      </c>
      <c r="M227" s="730">
        <v>48.42</v>
      </c>
      <c r="N227" s="729">
        <v>1</v>
      </c>
      <c r="O227" s="814">
        <v>0.5</v>
      </c>
      <c r="P227" s="730"/>
      <c r="Q227" s="747">
        <v>0</v>
      </c>
      <c r="R227" s="729"/>
      <c r="S227" s="747">
        <v>0</v>
      </c>
      <c r="T227" s="814"/>
      <c r="U227" s="770">
        <v>0</v>
      </c>
    </row>
    <row r="228" spans="1:21" ht="14.4" customHeight="1" x14ac:dyDescent="0.3">
      <c r="A228" s="728">
        <v>25</v>
      </c>
      <c r="B228" s="729" t="s">
        <v>1043</v>
      </c>
      <c r="C228" s="729" t="s">
        <v>1048</v>
      </c>
      <c r="D228" s="812" t="s">
        <v>1523</v>
      </c>
      <c r="E228" s="813" t="s">
        <v>1084</v>
      </c>
      <c r="F228" s="729" t="s">
        <v>1044</v>
      </c>
      <c r="G228" s="729" t="s">
        <v>1119</v>
      </c>
      <c r="H228" s="729" t="s">
        <v>543</v>
      </c>
      <c r="I228" s="729" t="s">
        <v>1409</v>
      </c>
      <c r="J228" s="729" t="s">
        <v>599</v>
      </c>
      <c r="K228" s="729" t="s">
        <v>1408</v>
      </c>
      <c r="L228" s="730">
        <v>48.42</v>
      </c>
      <c r="M228" s="730">
        <v>48.42</v>
      </c>
      <c r="N228" s="729">
        <v>1</v>
      </c>
      <c r="O228" s="814">
        <v>1</v>
      </c>
      <c r="P228" s="730"/>
      <c r="Q228" s="747">
        <v>0</v>
      </c>
      <c r="R228" s="729"/>
      <c r="S228" s="747">
        <v>0</v>
      </c>
      <c r="T228" s="814"/>
      <c r="U228" s="770">
        <v>0</v>
      </c>
    </row>
    <row r="229" spans="1:21" ht="14.4" customHeight="1" x14ac:dyDescent="0.3">
      <c r="A229" s="728">
        <v>25</v>
      </c>
      <c r="B229" s="729" t="s">
        <v>1043</v>
      </c>
      <c r="C229" s="729" t="s">
        <v>1048</v>
      </c>
      <c r="D229" s="812" t="s">
        <v>1523</v>
      </c>
      <c r="E229" s="813" t="s">
        <v>1084</v>
      </c>
      <c r="F229" s="729" t="s">
        <v>1044</v>
      </c>
      <c r="G229" s="729" t="s">
        <v>1146</v>
      </c>
      <c r="H229" s="729" t="s">
        <v>580</v>
      </c>
      <c r="I229" s="729" t="s">
        <v>999</v>
      </c>
      <c r="J229" s="729" t="s">
        <v>1000</v>
      </c>
      <c r="K229" s="729" t="s">
        <v>1001</v>
      </c>
      <c r="L229" s="730">
        <v>0</v>
      </c>
      <c r="M229" s="730">
        <v>0</v>
      </c>
      <c r="N229" s="729">
        <v>1</v>
      </c>
      <c r="O229" s="814">
        <v>0.5</v>
      </c>
      <c r="P229" s="730"/>
      <c r="Q229" s="747"/>
      <c r="R229" s="729"/>
      <c r="S229" s="747">
        <v>0</v>
      </c>
      <c r="T229" s="814"/>
      <c r="U229" s="770">
        <v>0</v>
      </c>
    </row>
    <row r="230" spans="1:21" ht="14.4" customHeight="1" x14ac:dyDescent="0.3">
      <c r="A230" s="728">
        <v>25</v>
      </c>
      <c r="B230" s="729" t="s">
        <v>1043</v>
      </c>
      <c r="C230" s="729" t="s">
        <v>1048</v>
      </c>
      <c r="D230" s="812" t="s">
        <v>1523</v>
      </c>
      <c r="E230" s="813" t="s">
        <v>1087</v>
      </c>
      <c r="F230" s="729" t="s">
        <v>1044</v>
      </c>
      <c r="G230" s="729" t="s">
        <v>1131</v>
      </c>
      <c r="H230" s="729" t="s">
        <v>543</v>
      </c>
      <c r="I230" s="729" t="s">
        <v>1410</v>
      </c>
      <c r="J230" s="729" t="s">
        <v>782</v>
      </c>
      <c r="K230" s="729" t="s">
        <v>1396</v>
      </c>
      <c r="L230" s="730">
        <v>9.4</v>
      </c>
      <c r="M230" s="730">
        <v>37.6</v>
      </c>
      <c r="N230" s="729">
        <v>4</v>
      </c>
      <c r="O230" s="814">
        <v>3</v>
      </c>
      <c r="P230" s="730"/>
      <c r="Q230" s="747">
        <v>0</v>
      </c>
      <c r="R230" s="729"/>
      <c r="S230" s="747">
        <v>0</v>
      </c>
      <c r="T230" s="814"/>
      <c r="U230" s="770">
        <v>0</v>
      </c>
    </row>
    <row r="231" spans="1:21" ht="14.4" customHeight="1" x14ac:dyDescent="0.3">
      <c r="A231" s="728">
        <v>25</v>
      </c>
      <c r="B231" s="729" t="s">
        <v>1043</v>
      </c>
      <c r="C231" s="729" t="s">
        <v>1048</v>
      </c>
      <c r="D231" s="812" t="s">
        <v>1523</v>
      </c>
      <c r="E231" s="813" t="s">
        <v>1087</v>
      </c>
      <c r="F231" s="729" t="s">
        <v>1044</v>
      </c>
      <c r="G231" s="729" t="s">
        <v>1093</v>
      </c>
      <c r="H231" s="729" t="s">
        <v>543</v>
      </c>
      <c r="I231" s="729" t="s">
        <v>1117</v>
      </c>
      <c r="J231" s="729" t="s">
        <v>872</v>
      </c>
      <c r="K231" s="729" t="s">
        <v>1118</v>
      </c>
      <c r="L231" s="730">
        <v>0</v>
      </c>
      <c r="M231" s="730">
        <v>0</v>
      </c>
      <c r="N231" s="729">
        <v>1</v>
      </c>
      <c r="O231" s="814">
        <v>1</v>
      </c>
      <c r="P231" s="730"/>
      <c r="Q231" s="747"/>
      <c r="R231" s="729"/>
      <c r="S231" s="747">
        <v>0</v>
      </c>
      <c r="T231" s="814"/>
      <c r="U231" s="770">
        <v>0</v>
      </c>
    </row>
    <row r="232" spans="1:21" ht="14.4" customHeight="1" x14ac:dyDescent="0.3">
      <c r="A232" s="728">
        <v>25</v>
      </c>
      <c r="B232" s="729" t="s">
        <v>1043</v>
      </c>
      <c r="C232" s="729" t="s">
        <v>1048</v>
      </c>
      <c r="D232" s="812" t="s">
        <v>1523</v>
      </c>
      <c r="E232" s="813" t="s">
        <v>1087</v>
      </c>
      <c r="F232" s="729" t="s">
        <v>1044</v>
      </c>
      <c r="G232" s="729" t="s">
        <v>1134</v>
      </c>
      <c r="H232" s="729" t="s">
        <v>543</v>
      </c>
      <c r="I232" s="729" t="s">
        <v>1411</v>
      </c>
      <c r="J232" s="729" t="s">
        <v>1412</v>
      </c>
      <c r="K232" s="729" t="s">
        <v>1413</v>
      </c>
      <c r="L232" s="730">
        <v>0</v>
      </c>
      <c r="M232" s="730">
        <v>0</v>
      </c>
      <c r="N232" s="729">
        <v>1</v>
      </c>
      <c r="O232" s="814">
        <v>1</v>
      </c>
      <c r="P232" s="730">
        <v>0</v>
      </c>
      <c r="Q232" s="747"/>
      <c r="R232" s="729">
        <v>1</v>
      </c>
      <c r="S232" s="747">
        <v>1</v>
      </c>
      <c r="T232" s="814">
        <v>1</v>
      </c>
      <c r="U232" s="770">
        <v>1</v>
      </c>
    </row>
    <row r="233" spans="1:21" ht="14.4" customHeight="1" x14ac:dyDescent="0.3">
      <c r="A233" s="728">
        <v>25</v>
      </c>
      <c r="B233" s="729" t="s">
        <v>1043</v>
      </c>
      <c r="C233" s="729" t="s">
        <v>1048</v>
      </c>
      <c r="D233" s="812" t="s">
        <v>1523</v>
      </c>
      <c r="E233" s="813" t="s">
        <v>1087</v>
      </c>
      <c r="F233" s="729" t="s">
        <v>1044</v>
      </c>
      <c r="G233" s="729" t="s">
        <v>1414</v>
      </c>
      <c r="H233" s="729" t="s">
        <v>543</v>
      </c>
      <c r="I233" s="729" t="s">
        <v>1415</v>
      </c>
      <c r="J233" s="729" t="s">
        <v>1416</v>
      </c>
      <c r="K233" s="729" t="s">
        <v>1417</v>
      </c>
      <c r="L233" s="730">
        <v>0</v>
      </c>
      <c r="M233" s="730">
        <v>0</v>
      </c>
      <c r="N233" s="729">
        <v>1</v>
      </c>
      <c r="O233" s="814">
        <v>1</v>
      </c>
      <c r="P233" s="730"/>
      <c r="Q233" s="747"/>
      <c r="R233" s="729"/>
      <c r="S233" s="747">
        <v>0</v>
      </c>
      <c r="T233" s="814"/>
      <c r="U233" s="770">
        <v>0</v>
      </c>
    </row>
    <row r="234" spans="1:21" ht="14.4" customHeight="1" x14ac:dyDescent="0.3">
      <c r="A234" s="728">
        <v>25</v>
      </c>
      <c r="B234" s="729" t="s">
        <v>1043</v>
      </c>
      <c r="C234" s="729" t="s">
        <v>1048</v>
      </c>
      <c r="D234" s="812" t="s">
        <v>1523</v>
      </c>
      <c r="E234" s="813" t="s">
        <v>1087</v>
      </c>
      <c r="F234" s="729" t="s">
        <v>1044</v>
      </c>
      <c r="G234" s="729" t="s">
        <v>1178</v>
      </c>
      <c r="H234" s="729" t="s">
        <v>543</v>
      </c>
      <c r="I234" s="729" t="s">
        <v>1418</v>
      </c>
      <c r="J234" s="729" t="s">
        <v>1419</v>
      </c>
      <c r="K234" s="729" t="s">
        <v>1420</v>
      </c>
      <c r="L234" s="730">
        <v>64.56</v>
      </c>
      <c r="M234" s="730">
        <v>64.56</v>
      </c>
      <c r="N234" s="729">
        <v>1</v>
      </c>
      <c r="O234" s="814">
        <v>1</v>
      </c>
      <c r="P234" s="730">
        <v>64.56</v>
      </c>
      <c r="Q234" s="747">
        <v>1</v>
      </c>
      <c r="R234" s="729">
        <v>1</v>
      </c>
      <c r="S234" s="747">
        <v>1</v>
      </c>
      <c r="T234" s="814">
        <v>1</v>
      </c>
      <c r="U234" s="770">
        <v>1</v>
      </c>
    </row>
    <row r="235" spans="1:21" ht="14.4" customHeight="1" x14ac:dyDescent="0.3">
      <c r="A235" s="728">
        <v>25</v>
      </c>
      <c r="B235" s="729" t="s">
        <v>1043</v>
      </c>
      <c r="C235" s="729" t="s">
        <v>1048</v>
      </c>
      <c r="D235" s="812" t="s">
        <v>1523</v>
      </c>
      <c r="E235" s="813" t="s">
        <v>1087</v>
      </c>
      <c r="F235" s="729" t="s">
        <v>1044</v>
      </c>
      <c r="G235" s="729" t="s">
        <v>1094</v>
      </c>
      <c r="H235" s="729" t="s">
        <v>543</v>
      </c>
      <c r="I235" s="729" t="s">
        <v>1421</v>
      </c>
      <c r="J235" s="729" t="s">
        <v>1422</v>
      </c>
      <c r="K235" s="729" t="s">
        <v>1423</v>
      </c>
      <c r="L235" s="730">
        <v>81.44</v>
      </c>
      <c r="M235" s="730">
        <v>81.44</v>
      </c>
      <c r="N235" s="729">
        <v>1</v>
      </c>
      <c r="O235" s="814">
        <v>1</v>
      </c>
      <c r="P235" s="730"/>
      <c r="Q235" s="747">
        <v>0</v>
      </c>
      <c r="R235" s="729"/>
      <c r="S235" s="747">
        <v>0</v>
      </c>
      <c r="T235" s="814"/>
      <c r="U235" s="770">
        <v>0</v>
      </c>
    </row>
    <row r="236" spans="1:21" ht="14.4" customHeight="1" x14ac:dyDescent="0.3">
      <c r="A236" s="728">
        <v>25</v>
      </c>
      <c r="B236" s="729" t="s">
        <v>1043</v>
      </c>
      <c r="C236" s="729" t="s">
        <v>1048</v>
      </c>
      <c r="D236" s="812" t="s">
        <v>1523</v>
      </c>
      <c r="E236" s="813" t="s">
        <v>1087</v>
      </c>
      <c r="F236" s="729" t="s">
        <v>1044</v>
      </c>
      <c r="G236" s="729" t="s">
        <v>1352</v>
      </c>
      <c r="H236" s="729" t="s">
        <v>543</v>
      </c>
      <c r="I236" s="729" t="s">
        <v>1424</v>
      </c>
      <c r="J236" s="729" t="s">
        <v>1354</v>
      </c>
      <c r="K236" s="729" t="s">
        <v>1425</v>
      </c>
      <c r="L236" s="730">
        <v>0</v>
      </c>
      <c r="M236" s="730">
        <v>0</v>
      </c>
      <c r="N236" s="729">
        <v>2</v>
      </c>
      <c r="O236" s="814">
        <v>2</v>
      </c>
      <c r="P236" s="730">
        <v>0</v>
      </c>
      <c r="Q236" s="747"/>
      <c r="R236" s="729">
        <v>1</v>
      </c>
      <c r="S236" s="747">
        <v>0.5</v>
      </c>
      <c r="T236" s="814">
        <v>1</v>
      </c>
      <c r="U236" s="770">
        <v>0.5</v>
      </c>
    </row>
    <row r="237" spans="1:21" ht="14.4" customHeight="1" x14ac:dyDescent="0.3">
      <c r="A237" s="728">
        <v>25</v>
      </c>
      <c r="B237" s="729" t="s">
        <v>1043</v>
      </c>
      <c r="C237" s="729" t="s">
        <v>1048</v>
      </c>
      <c r="D237" s="812" t="s">
        <v>1523</v>
      </c>
      <c r="E237" s="813" t="s">
        <v>1089</v>
      </c>
      <c r="F237" s="729" t="s">
        <v>1044</v>
      </c>
      <c r="G237" s="729" t="s">
        <v>1093</v>
      </c>
      <c r="H237" s="729" t="s">
        <v>580</v>
      </c>
      <c r="I237" s="729" t="s">
        <v>959</v>
      </c>
      <c r="J237" s="729" t="s">
        <v>872</v>
      </c>
      <c r="K237" s="729" t="s">
        <v>960</v>
      </c>
      <c r="L237" s="730">
        <v>154.36000000000001</v>
      </c>
      <c r="M237" s="730">
        <v>154.36000000000001</v>
      </c>
      <c r="N237" s="729">
        <v>1</v>
      </c>
      <c r="O237" s="814">
        <v>1</v>
      </c>
      <c r="P237" s="730"/>
      <c r="Q237" s="747">
        <v>0</v>
      </c>
      <c r="R237" s="729"/>
      <c r="S237" s="747">
        <v>0</v>
      </c>
      <c r="T237" s="814"/>
      <c r="U237" s="770">
        <v>0</v>
      </c>
    </row>
    <row r="238" spans="1:21" ht="14.4" customHeight="1" x14ac:dyDescent="0.3">
      <c r="A238" s="728">
        <v>25</v>
      </c>
      <c r="B238" s="729" t="s">
        <v>1043</v>
      </c>
      <c r="C238" s="729" t="s">
        <v>1048</v>
      </c>
      <c r="D238" s="812" t="s">
        <v>1523</v>
      </c>
      <c r="E238" s="813" t="s">
        <v>1089</v>
      </c>
      <c r="F238" s="729" t="s">
        <v>1044</v>
      </c>
      <c r="G238" s="729" t="s">
        <v>1134</v>
      </c>
      <c r="H238" s="729" t="s">
        <v>543</v>
      </c>
      <c r="I238" s="729" t="s">
        <v>1426</v>
      </c>
      <c r="J238" s="729" t="s">
        <v>1136</v>
      </c>
      <c r="K238" s="729" t="s">
        <v>1427</v>
      </c>
      <c r="L238" s="730">
        <v>32.28</v>
      </c>
      <c r="M238" s="730">
        <v>32.28</v>
      </c>
      <c r="N238" s="729">
        <v>1</v>
      </c>
      <c r="O238" s="814">
        <v>0.5</v>
      </c>
      <c r="P238" s="730">
        <v>32.28</v>
      </c>
      <c r="Q238" s="747">
        <v>1</v>
      </c>
      <c r="R238" s="729">
        <v>1</v>
      </c>
      <c r="S238" s="747">
        <v>1</v>
      </c>
      <c r="T238" s="814">
        <v>0.5</v>
      </c>
      <c r="U238" s="770">
        <v>1</v>
      </c>
    </row>
    <row r="239" spans="1:21" ht="14.4" customHeight="1" x14ac:dyDescent="0.3">
      <c r="A239" s="728">
        <v>25</v>
      </c>
      <c r="B239" s="729" t="s">
        <v>1043</v>
      </c>
      <c r="C239" s="729" t="s">
        <v>1048</v>
      </c>
      <c r="D239" s="812" t="s">
        <v>1523</v>
      </c>
      <c r="E239" s="813" t="s">
        <v>1089</v>
      </c>
      <c r="F239" s="729" t="s">
        <v>1044</v>
      </c>
      <c r="G239" s="729" t="s">
        <v>1134</v>
      </c>
      <c r="H239" s="729" t="s">
        <v>543</v>
      </c>
      <c r="I239" s="729" t="s">
        <v>1135</v>
      </c>
      <c r="J239" s="729" t="s">
        <v>1136</v>
      </c>
      <c r="K239" s="729" t="s">
        <v>1137</v>
      </c>
      <c r="L239" s="730">
        <v>80.7</v>
      </c>
      <c r="M239" s="730">
        <v>161.4</v>
      </c>
      <c r="N239" s="729">
        <v>2</v>
      </c>
      <c r="O239" s="814">
        <v>1.5</v>
      </c>
      <c r="P239" s="730">
        <v>80.7</v>
      </c>
      <c r="Q239" s="747">
        <v>0.5</v>
      </c>
      <c r="R239" s="729">
        <v>1</v>
      </c>
      <c r="S239" s="747">
        <v>0.5</v>
      </c>
      <c r="T239" s="814">
        <v>0.5</v>
      </c>
      <c r="U239" s="770">
        <v>0.33333333333333331</v>
      </c>
    </row>
    <row r="240" spans="1:21" ht="14.4" customHeight="1" x14ac:dyDescent="0.3">
      <c r="A240" s="728">
        <v>25</v>
      </c>
      <c r="B240" s="729" t="s">
        <v>1043</v>
      </c>
      <c r="C240" s="729" t="s">
        <v>1048</v>
      </c>
      <c r="D240" s="812" t="s">
        <v>1523</v>
      </c>
      <c r="E240" s="813" t="s">
        <v>1089</v>
      </c>
      <c r="F240" s="729" t="s">
        <v>1044</v>
      </c>
      <c r="G240" s="729" t="s">
        <v>1428</v>
      </c>
      <c r="H240" s="729" t="s">
        <v>543</v>
      </c>
      <c r="I240" s="729" t="s">
        <v>1429</v>
      </c>
      <c r="J240" s="729" t="s">
        <v>1430</v>
      </c>
      <c r="K240" s="729" t="s">
        <v>1431</v>
      </c>
      <c r="L240" s="730">
        <v>34.15</v>
      </c>
      <c r="M240" s="730">
        <v>34.15</v>
      </c>
      <c r="N240" s="729">
        <v>1</v>
      </c>
      <c r="O240" s="814">
        <v>1</v>
      </c>
      <c r="P240" s="730"/>
      <c r="Q240" s="747">
        <v>0</v>
      </c>
      <c r="R240" s="729"/>
      <c r="S240" s="747">
        <v>0</v>
      </c>
      <c r="T240" s="814"/>
      <c r="U240" s="770">
        <v>0</v>
      </c>
    </row>
    <row r="241" spans="1:21" ht="14.4" customHeight="1" x14ac:dyDescent="0.3">
      <c r="A241" s="728">
        <v>25</v>
      </c>
      <c r="B241" s="729" t="s">
        <v>1043</v>
      </c>
      <c r="C241" s="729" t="s">
        <v>1048</v>
      </c>
      <c r="D241" s="812" t="s">
        <v>1523</v>
      </c>
      <c r="E241" s="813" t="s">
        <v>1089</v>
      </c>
      <c r="F241" s="729" t="s">
        <v>1044</v>
      </c>
      <c r="G241" s="729" t="s">
        <v>1400</v>
      </c>
      <c r="H241" s="729" t="s">
        <v>543</v>
      </c>
      <c r="I241" s="729" t="s">
        <v>1401</v>
      </c>
      <c r="J241" s="729" t="s">
        <v>587</v>
      </c>
      <c r="K241" s="729" t="s">
        <v>1402</v>
      </c>
      <c r="L241" s="730">
        <v>0</v>
      </c>
      <c r="M241" s="730">
        <v>0</v>
      </c>
      <c r="N241" s="729">
        <v>1</v>
      </c>
      <c r="O241" s="814">
        <v>0.5</v>
      </c>
      <c r="P241" s="730">
        <v>0</v>
      </c>
      <c r="Q241" s="747"/>
      <c r="R241" s="729">
        <v>1</v>
      </c>
      <c r="S241" s="747">
        <v>1</v>
      </c>
      <c r="T241" s="814">
        <v>0.5</v>
      </c>
      <c r="U241" s="770">
        <v>1</v>
      </c>
    </row>
    <row r="242" spans="1:21" ht="14.4" customHeight="1" x14ac:dyDescent="0.3">
      <c r="A242" s="728">
        <v>25</v>
      </c>
      <c r="B242" s="729" t="s">
        <v>1043</v>
      </c>
      <c r="C242" s="729" t="s">
        <v>1048</v>
      </c>
      <c r="D242" s="812" t="s">
        <v>1523</v>
      </c>
      <c r="E242" s="813" t="s">
        <v>1089</v>
      </c>
      <c r="F242" s="729" t="s">
        <v>1044</v>
      </c>
      <c r="G242" s="729" t="s">
        <v>1178</v>
      </c>
      <c r="H242" s="729" t="s">
        <v>543</v>
      </c>
      <c r="I242" s="729" t="s">
        <v>1432</v>
      </c>
      <c r="J242" s="729" t="s">
        <v>1433</v>
      </c>
      <c r="K242" s="729" t="s">
        <v>1434</v>
      </c>
      <c r="L242" s="730">
        <v>76.180000000000007</v>
      </c>
      <c r="M242" s="730">
        <v>76.180000000000007</v>
      </c>
      <c r="N242" s="729">
        <v>1</v>
      </c>
      <c r="O242" s="814">
        <v>0.5</v>
      </c>
      <c r="P242" s="730">
        <v>76.180000000000007</v>
      </c>
      <c r="Q242" s="747">
        <v>1</v>
      </c>
      <c r="R242" s="729">
        <v>1</v>
      </c>
      <c r="S242" s="747">
        <v>1</v>
      </c>
      <c r="T242" s="814">
        <v>0.5</v>
      </c>
      <c r="U242" s="770">
        <v>1</v>
      </c>
    </row>
    <row r="243" spans="1:21" ht="14.4" customHeight="1" x14ac:dyDescent="0.3">
      <c r="A243" s="728">
        <v>25</v>
      </c>
      <c r="B243" s="729" t="s">
        <v>1043</v>
      </c>
      <c r="C243" s="729" t="s">
        <v>1048</v>
      </c>
      <c r="D243" s="812" t="s">
        <v>1523</v>
      </c>
      <c r="E243" s="813" t="s">
        <v>1089</v>
      </c>
      <c r="F243" s="729" t="s">
        <v>1044</v>
      </c>
      <c r="G243" s="729" t="s">
        <v>1178</v>
      </c>
      <c r="H243" s="729" t="s">
        <v>543</v>
      </c>
      <c r="I243" s="729" t="s">
        <v>1435</v>
      </c>
      <c r="J243" s="729" t="s">
        <v>1433</v>
      </c>
      <c r="K243" s="729" t="s">
        <v>1436</v>
      </c>
      <c r="L243" s="730">
        <v>38.08</v>
      </c>
      <c r="M243" s="730">
        <v>38.08</v>
      </c>
      <c r="N243" s="729">
        <v>1</v>
      </c>
      <c r="O243" s="814">
        <v>0.5</v>
      </c>
      <c r="P243" s="730">
        <v>38.08</v>
      </c>
      <c r="Q243" s="747">
        <v>1</v>
      </c>
      <c r="R243" s="729">
        <v>1</v>
      </c>
      <c r="S243" s="747">
        <v>1</v>
      </c>
      <c r="T243" s="814">
        <v>0.5</v>
      </c>
      <c r="U243" s="770">
        <v>1</v>
      </c>
    </row>
    <row r="244" spans="1:21" ht="14.4" customHeight="1" x14ac:dyDescent="0.3">
      <c r="A244" s="728">
        <v>25</v>
      </c>
      <c r="B244" s="729" t="s">
        <v>1043</v>
      </c>
      <c r="C244" s="729" t="s">
        <v>1048</v>
      </c>
      <c r="D244" s="812" t="s">
        <v>1523</v>
      </c>
      <c r="E244" s="813" t="s">
        <v>1089</v>
      </c>
      <c r="F244" s="729" t="s">
        <v>1044</v>
      </c>
      <c r="G244" s="729" t="s">
        <v>1094</v>
      </c>
      <c r="H244" s="729" t="s">
        <v>543</v>
      </c>
      <c r="I244" s="729" t="s">
        <v>1095</v>
      </c>
      <c r="J244" s="729" t="s">
        <v>1096</v>
      </c>
      <c r="K244" s="729" t="s">
        <v>1097</v>
      </c>
      <c r="L244" s="730">
        <v>132.97999999999999</v>
      </c>
      <c r="M244" s="730">
        <v>132.97999999999999</v>
      </c>
      <c r="N244" s="729">
        <v>1</v>
      </c>
      <c r="O244" s="814">
        <v>0.5</v>
      </c>
      <c r="P244" s="730">
        <v>132.97999999999999</v>
      </c>
      <c r="Q244" s="747">
        <v>1</v>
      </c>
      <c r="R244" s="729">
        <v>1</v>
      </c>
      <c r="S244" s="747">
        <v>1</v>
      </c>
      <c r="T244" s="814">
        <v>0.5</v>
      </c>
      <c r="U244" s="770">
        <v>1</v>
      </c>
    </row>
    <row r="245" spans="1:21" ht="14.4" customHeight="1" x14ac:dyDescent="0.3">
      <c r="A245" s="728">
        <v>25</v>
      </c>
      <c r="B245" s="729" t="s">
        <v>1043</v>
      </c>
      <c r="C245" s="729" t="s">
        <v>1048</v>
      </c>
      <c r="D245" s="812" t="s">
        <v>1523</v>
      </c>
      <c r="E245" s="813" t="s">
        <v>1089</v>
      </c>
      <c r="F245" s="729" t="s">
        <v>1045</v>
      </c>
      <c r="G245" s="729" t="s">
        <v>1198</v>
      </c>
      <c r="H245" s="729" t="s">
        <v>543</v>
      </c>
      <c r="I245" s="729" t="s">
        <v>1437</v>
      </c>
      <c r="J245" s="729" t="s">
        <v>1069</v>
      </c>
      <c r="K245" s="729"/>
      <c r="L245" s="730">
        <v>0</v>
      </c>
      <c r="M245" s="730">
        <v>0</v>
      </c>
      <c r="N245" s="729">
        <v>1</v>
      </c>
      <c r="O245" s="814">
        <v>1</v>
      </c>
      <c r="P245" s="730">
        <v>0</v>
      </c>
      <c r="Q245" s="747"/>
      <c r="R245" s="729">
        <v>1</v>
      </c>
      <c r="S245" s="747">
        <v>1</v>
      </c>
      <c r="T245" s="814">
        <v>1</v>
      </c>
      <c r="U245" s="770">
        <v>1</v>
      </c>
    </row>
    <row r="246" spans="1:21" ht="14.4" customHeight="1" x14ac:dyDescent="0.3">
      <c r="A246" s="728">
        <v>25</v>
      </c>
      <c r="B246" s="729" t="s">
        <v>1043</v>
      </c>
      <c r="C246" s="729" t="s">
        <v>1048</v>
      </c>
      <c r="D246" s="812" t="s">
        <v>1523</v>
      </c>
      <c r="E246" s="813" t="s">
        <v>1092</v>
      </c>
      <c r="F246" s="729" t="s">
        <v>1044</v>
      </c>
      <c r="G246" s="729" t="s">
        <v>1438</v>
      </c>
      <c r="H246" s="729" t="s">
        <v>543</v>
      </c>
      <c r="I246" s="729" t="s">
        <v>1439</v>
      </c>
      <c r="J246" s="729" t="s">
        <v>1440</v>
      </c>
      <c r="K246" s="729" t="s">
        <v>1369</v>
      </c>
      <c r="L246" s="730">
        <v>103.64</v>
      </c>
      <c r="M246" s="730">
        <v>207.28</v>
      </c>
      <c r="N246" s="729">
        <v>2</v>
      </c>
      <c r="O246" s="814">
        <v>1</v>
      </c>
      <c r="P246" s="730">
        <v>207.28</v>
      </c>
      <c r="Q246" s="747">
        <v>1</v>
      </c>
      <c r="R246" s="729">
        <v>2</v>
      </c>
      <c r="S246" s="747">
        <v>1</v>
      </c>
      <c r="T246" s="814">
        <v>1</v>
      </c>
      <c r="U246" s="770">
        <v>1</v>
      </c>
    </row>
    <row r="247" spans="1:21" ht="14.4" customHeight="1" x14ac:dyDescent="0.3">
      <c r="A247" s="728">
        <v>25</v>
      </c>
      <c r="B247" s="729" t="s">
        <v>1043</v>
      </c>
      <c r="C247" s="729" t="s">
        <v>1048</v>
      </c>
      <c r="D247" s="812" t="s">
        <v>1523</v>
      </c>
      <c r="E247" s="813" t="s">
        <v>1092</v>
      </c>
      <c r="F247" s="729" t="s">
        <v>1044</v>
      </c>
      <c r="G247" s="729" t="s">
        <v>1438</v>
      </c>
      <c r="H247" s="729" t="s">
        <v>543</v>
      </c>
      <c r="I247" s="729" t="s">
        <v>1441</v>
      </c>
      <c r="J247" s="729" t="s">
        <v>1440</v>
      </c>
      <c r="K247" s="729" t="s">
        <v>1442</v>
      </c>
      <c r="L247" s="730">
        <v>0</v>
      </c>
      <c r="M247" s="730">
        <v>0</v>
      </c>
      <c r="N247" s="729">
        <v>1</v>
      </c>
      <c r="O247" s="814">
        <v>0.5</v>
      </c>
      <c r="P247" s="730">
        <v>0</v>
      </c>
      <c r="Q247" s="747"/>
      <c r="R247" s="729">
        <v>1</v>
      </c>
      <c r="S247" s="747">
        <v>1</v>
      </c>
      <c r="T247" s="814">
        <v>0.5</v>
      </c>
      <c r="U247" s="770">
        <v>1</v>
      </c>
    </row>
    <row r="248" spans="1:21" ht="14.4" customHeight="1" x14ac:dyDescent="0.3">
      <c r="A248" s="728">
        <v>25</v>
      </c>
      <c r="B248" s="729" t="s">
        <v>1043</v>
      </c>
      <c r="C248" s="729" t="s">
        <v>1048</v>
      </c>
      <c r="D248" s="812" t="s">
        <v>1523</v>
      </c>
      <c r="E248" s="813" t="s">
        <v>1092</v>
      </c>
      <c r="F248" s="729" t="s">
        <v>1044</v>
      </c>
      <c r="G248" s="729" t="s">
        <v>1093</v>
      </c>
      <c r="H248" s="729" t="s">
        <v>580</v>
      </c>
      <c r="I248" s="729" t="s">
        <v>959</v>
      </c>
      <c r="J248" s="729" t="s">
        <v>872</v>
      </c>
      <c r="K248" s="729" t="s">
        <v>960</v>
      </c>
      <c r="L248" s="730">
        <v>154.36000000000001</v>
      </c>
      <c r="M248" s="730">
        <v>154.36000000000001</v>
      </c>
      <c r="N248" s="729">
        <v>1</v>
      </c>
      <c r="O248" s="814">
        <v>1</v>
      </c>
      <c r="P248" s="730"/>
      <c r="Q248" s="747">
        <v>0</v>
      </c>
      <c r="R248" s="729"/>
      <c r="S248" s="747">
        <v>0</v>
      </c>
      <c r="T248" s="814"/>
      <c r="U248" s="770">
        <v>0</v>
      </c>
    </row>
    <row r="249" spans="1:21" ht="14.4" customHeight="1" x14ac:dyDescent="0.3">
      <c r="A249" s="728">
        <v>25</v>
      </c>
      <c r="B249" s="729" t="s">
        <v>1043</v>
      </c>
      <c r="C249" s="729" t="s">
        <v>1048</v>
      </c>
      <c r="D249" s="812" t="s">
        <v>1523</v>
      </c>
      <c r="E249" s="813" t="s">
        <v>1092</v>
      </c>
      <c r="F249" s="729" t="s">
        <v>1044</v>
      </c>
      <c r="G249" s="729" t="s">
        <v>1258</v>
      </c>
      <c r="H249" s="729" t="s">
        <v>580</v>
      </c>
      <c r="I249" s="729" t="s">
        <v>1297</v>
      </c>
      <c r="J249" s="729" t="s">
        <v>1298</v>
      </c>
      <c r="K249" s="729" t="s">
        <v>1299</v>
      </c>
      <c r="L249" s="730">
        <v>141.09</v>
      </c>
      <c r="M249" s="730">
        <v>282.18</v>
      </c>
      <c r="N249" s="729">
        <v>2</v>
      </c>
      <c r="O249" s="814">
        <v>0.5</v>
      </c>
      <c r="P249" s="730">
        <v>282.18</v>
      </c>
      <c r="Q249" s="747">
        <v>1</v>
      </c>
      <c r="R249" s="729">
        <v>2</v>
      </c>
      <c r="S249" s="747">
        <v>1</v>
      </c>
      <c r="T249" s="814">
        <v>0.5</v>
      </c>
      <c r="U249" s="770">
        <v>1</v>
      </c>
    </row>
    <row r="250" spans="1:21" ht="14.4" customHeight="1" x14ac:dyDescent="0.3">
      <c r="A250" s="728">
        <v>25</v>
      </c>
      <c r="B250" s="729" t="s">
        <v>1043</v>
      </c>
      <c r="C250" s="729" t="s">
        <v>1048</v>
      </c>
      <c r="D250" s="812" t="s">
        <v>1523</v>
      </c>
      <c r="E250" s="813" t="s">
        <v>1092</v>
      </c>
      <c r="F250" s="729" t="s">
        <v>1044</v>
      </c>
      <c r="G250" s="729" t="s">
        <v>1178</v>
      </c>
      <c r="H250" s="729" t="s">
        <v>543</v>
      </c>
      <c r="I250" s="729" t="s">
        <v>1443</v>
      </c>
      <c r="J250" s="729" t="s">
        <v>1444</v>
      </c>
      <c r="K250" s="729" t="s">
        <v>1445</v>
      </c>
      <c r="L250" s="730">
        <v>63.47</v>
      </c>
      <c r="M250" s="730">
        <v>63.47</v>
      </c>
      <c r="N250" s="729">
        <v>1</v>
      </c>
      <c r="O250" s="814">
        <v>0.5</v>
      </c>
      <c r="P250" s="730">
        <v>63.47</v>
      </c>
      <c r="Q250" s="747">
        <v>1</v>
      </c>
      <c r="R250" s="729">
        <v>1</v>
      </c>
      <c r="S250" s="747">
        <v>1</v>
      </c>
      <c r="T250" s="814">
        <v>0.5</v>
      </c>
      <c r="U250" s="770">
        <v>1</v>
      </c>
    </row>
    <row r="251" spans="1:21" ht="14.4" customHeight="1" x14ac:dyDescent="0.3">
      <c r="A251" s="728">
        <v>25</v>
      </c>
      <c r="B251" s="729" t="s">
        <v>1043</v>
      </c>
      <c r="C251" s="729" t="s">
        <v>1048</v>
      </c>
      <c r="D251" s="812" t="s">
        <v>1523</v>
      </c>
      <c r="E251" s="813" t="s">
        <v>1092</v>
      </c>
      <c r="F251" s="729" t="s">
        <v>1044</v>
      </c>
      <c r="G251" s="729" t="s">
        <v>1094</v>
      </c>
      <c r="H251" s="729" t="s">
        <v>543</v>
      </c>
      <c r="I251" s="729" t="s">
        <v>1095</v>
      </c>
      <c r="J251" s="729" t="s">
        <v>1096</v>
      </c>
      <c r="K251" s="729" t="s">
        <v>1097</v>
      </c>
      <c r="L251" s="730">
        <v>132.97999999999999</v>
      </c>
      <c r="M251" s="730">
        <v>265.95999999999998</v>
      </c>
      <c r="N251" s="729">
        <v>2</v>
      </c>
      <c r="O251" s="814">
        <v>1</v>
      </c>
      <c r="P251" s="730"/>
      <c r="Q251" s="747">
        <v>0</v>
      </c>
      <c r="R251" s="729"/>
      <c r="S251" s="747">
        <v>0</v>
      </c>
      <c r="T251" s="814"/>
      <c r="U251" s="770">
        <v>0</v>
      </c>
    </row>
    <row r="252" spans="1:21" ht="14.4" customHeight="1" x14ac:dyDescent="0.3">
      <c r="A252" s="728">
        <v>25</v>
      </c>
      <c r="B252" s="729" t="s">
        <v>1043</v>
      </c>
      <c r="C252" s="729" t="s">
        <v>1048</v>
      </c>
      <c r="D252" s="812" t="s">
        <v>1523</v>
      </c>
      <c r="E252" s="813" t="s">
        <v>1092</v>
      </c>
      <c r="F252" s="729" t="s">
        <v>1044</v>
      </c>
      <c r="G252" s="729" t="s">
        <v>1094</v>
      </c>
      <c r="H252" s="729" t="s">
        <v>543</v>
      </c>
      <c r="I252" s="729" t="s">
        <v>1109</v>
      </c>
      <c r="J252" s="729" t="s">
        <v>1096</v>
      </c>
      <c r="K252" s="729" t="s">
        <v>1097</v>
      </c>
      <c r="L252" s="730">
        <v>132.97999999999999</v>
      </c>
      <c r="M252" s="730">
        <v>265.95999999999998</v>
      </c>
      <c r="N252" s="729">
        <v>2</v>
      </c>
      <c r="O252" s="814">
        <v>1</v>
      </c>
      <c r="P252" s="730">
        <v>265.95999999999998</v>
      </c>
      <c r="Q252" s="747">
        <v>1</v>
      </c>
      <c r="R252" s="729">
        <v>2</v>
      </c>
      <c r="S252" s="747">
        <v>1</v>
      </c>
      <c r="T252" s="814">
        <v>1</v>
      </c>
      <c r="U252" s="770">
        <v>1</v>
      </c>
    </row>
    <row r="253" spans="1:21" ht="14.4" customHeight="1" x14ac:dyDescent="0.3">
      <c r="A253" s="728">
        <v>25</v>
      </c>
      <c r="B253" s="729" t="s">
        <v>1043</v>
      </c>
      <c r="C253" s="729" t="s">
        <v>1048</v>
      </c>
      <c r="D253" s="812" t="s">
        <v>1523</v>
      </c>
      <c r="E253" s="813" t="s">
        <v>1092</v>
      </c>
      <c r="F253" s="729" t="s">
        <v>1044</v>
      </c>
      <c r="G253" s="729" t="s">
        <v>1119</v>
      </c>
      <c r="H253" s="729" t="s">
        <v>580</v>
      </c>
      <c r="I253" s="729" t="s">
        <v>1120</v>
      </c>
      <c r="J253" s="729" t="s">
        <v>599</v>
      </c>
      <c r="K253" s="729" t="s">
        <v>1121</v>
      </c>
      <c r="L253" s="730">
        <v>48.42</v>
      </c>
      <c r="M253" s="730">
        <v>48.42</v>
      </c>
      <c r="N253" s="729">
        <v>1</v>
      </c>
      <c r="O253" s="814">
        <v>1</v>
      </c>
      <c r="P253" s="730">
        <v>48.42</v>
      </c>
      <c r="Q253" s="747">
        <v>1</v>
      </c>
      <c r="R253" s="729">
        <v>1</v>
      </c>
      <c r="S253" s="747">
        <v>1</v>
      </c>
      <c r="T253" s="814">
        <v>1</v>
      </c>
      <c r="U253" s="770">
        <v>1</v>
      </c>
    </row>
    <row r="254" spans="1:21" ht="14.4" customHeight="1" x14ac:dyDescent="0.3">
      <c r="A254" s="728">
        <v>25</v>
      </c>
      <c r="B254" s="729" t="s">
        <v>1043</v>
      </c>
      <c r="C254" s="729" t="s">
        <v>1048</v>
      </c>
      <c r="D254" s="812" t="s">
        <v>1523</v>
      </c>
      <c r="E254" s="813" t="s">
        <v>1092</v>
      </c>
      <c r="F254" s="729" t="s">
        <v>1044</v>
      </c>
      <c r="G254" s="729" t="s">
        <v>1446</v>
      </c>
      <c r="H254" s="729" t="s">
        <v>580</v>
      </c>
      <c r="I254" s="729" t="s">
        <v>1447</v>
      </c>
      <c r="J254" s="729" t="s">
        <v>1448</v>
      </c>
      <c r="K254" s="729" t="s">
        <v>1449</v>
      </c>
      <c r="L254" s="730">
        <v>205.84</v>
      </c>
      <c r="M254" s="730">
        <v>4322.6400000000003</v>
      </c>
      <c r="N254" s="729">
        <v>21</v>
      </c>
      <c r="O254" s="814">
        <v>0.5</v>
      </c>
      <c r="P254" s="730">
        <v>4322.6400000000003</v>
      </c>
      <c r="Q254" s="747">
        <v>1</v>
      </c>
      <c r="R254" s="729">
        <v>21</v>
      </c>
      <c r="S254" s="747">
        <v>1</v>
      </c>
      <c r="T254" s="814">
        <v>0.5</v>
      </c>
      <c r="U254" s="770">
        <v>1</v>
      </c>
    </row>
    <row r="255" spans="1:21" ht="14.4" customHeight="1" x14ac:dyDescent="0.3">
      <c r="A255" s="728">
        <v>25</v>
      </c>
      <c r="B255" s="729" t="s">
        <v>1043</v>
      </c>
      <c r="C255" s="729" t="s">
        <v>1048</v>
      </c>
      <c r="D255" s="812" t="s">
        <v>1523</v>
      </c>
      <c r="E255" s="813" t="s">
        <v>1092</v>
      </c>
      <c r="F255" s="729" t="s">
        <v>1044</v>
      </c>
      <c r="G255" s="729" t="s">
        <v>1450</v>
      </c>
      <c r="H255" s="729" t="s">
        <v>543</v>
      </c>
      <c r="I255" s="729" t="s">
        <v>1451</v>
      </c>
      <c r="J255" s="729" t="s">
        <v>1452</v>
      </c>
      <c r="K255" s="729" t="s">
        <v>1453</v>
      </c>
      <c r="L255" s="730">
        <v>0</v>
      </c>
      <c r="M255" s="730">
        <v>0</v>
      </c>
      <c r="N255" s="729">
        <v>1</v>
      </c>
      <c r="O255" s="814">
        <v>1</v>
      </c>
      <c r="P255" s="730"/>
      <c r="Q255" s="747"/>
      <c r="R255" s="729"/>
      <c r="S255" s="747">
        <v>0</v>
      </c>
      <c r="T255" s="814"/>
      <c r="U255" s="770">
        <v>0</v>
      </c>
    </row>
    <row r="256" spans="1:21" ht="14.4" customHeight="1" x14ac:dyDescent="0.3">
      <c r="A256" s="728">
        <v>25</v>
      </c>
      <c r="B256" s="729" t="s">
        <v>1043</v>
      </c>
      <c r="C256" s="729" t="s">
        <v>1048</v>
      </c>
      <c r="D256" s="812" t="s">
        <v>1523</v>
      </c>
      <c r="E256" s="813" t="s">
        <v>1060</v>
      </c>
      <c r="F256" s="729" t="s">
        <v>1044</v>
      </c>
      <c r="G256" s="729" t="s">
        <v>1093</v>
      </c>
      <c r="H256" s="729" t="s">
        <v>543</v>
      </c>
      <c r="I256" s="729" t="s">
        <v>1165</v>
      </c>
      <c r="J256" s="729" t="s">
        <v>1166</v>
      </c>
      <c r="K256" s="729" t="s">
        <v>1167</v>
      </c>
      <c r="L256" s="730">
        <v>154.36000000000001</v>
      </c>
      <c r="M256" s="730">
        <v>154.36000000000001</v>
      </c>
      <c r="N256" s="729">
        <v>1</v>
      </c>
      <c r="O256" s="814">
        <v>1</v>
      </c>
      <c r="P256" s="730"/>
      <c r="Q256" s="747">
        <v>0</v>
      </c>
      <c r="R256" s="729"/>
      <c r="S256" s="747">
        <v>0</v>
      </c>
      <c r="T256" s="814"/>
      <c r="U256" s="770">
        <v>0</v>
      </c>
    </row>
    <row r="257" spans="1:21" ht="14.4" customHeight="1" x14ac:dyDescent="0.3">
      <c r="A257" s="728">
        <v>25</v>
      </c>
      <c r="B257" s="729" t="s">
        <v>1043</v>
      </c>
      <c r="C257" s="729" t="s">
        <v>1048</v>
      </c>
      <c r="D257" s="812" t="s">
        <v>1523</v>
      </c>
      <c r="E257" s="813" t="s">
        <v>1060</v>
      </c>
      <c r="F257" s="729" t="s">
        <v>1044</v>
      </c>
      <c r="G257" s="729" t="s">
        <v>1093</v>
      </c>
      <c r="H257" s="729" t="s">
        <v>580</v>
      </c>
      <c r="I257" s="729" t="s">
        <v>959</v>
      </c>
      <c r="J257" s="729" t="s">
        <v>872</v>
      </c>
      <c r="K257" s="729" t="s">
        <v>960</v>
      </c>
      <c r="L257" s="730">
        <v>154.36000000000001</v>
      </c>
      <c r="M257" s="730">
        <v>4013.3600000000015</v>
      </c>
      <c r="N257" s="729">
        <v>26</v>
      </c>
      <c r="O257" s="814">
        <v>23</v>
      </c>
      <c r="P257" s="730">
        <v>1852.3200000000006</v>
      </c>
      <c r="Q257" s="747">
        <v>0.46153846153846151</v>
      </c>
      <c r="R257" s="729">
        <v>12</v>
      </c>
      <c r="S257" s="747">
        <v>0.46153846153846156</v>
      </c>
      <c r="T257" s="814">
        <v>11</v>
      </c>
      <c r="U257" s="770">
        <v>0.47826086956521741</v>
      </c>
    </row>
    <row r="258" spans="1:21" ht="14.4" customHeight="1" x14ac:dyDescent="0.3">
      <c r="A258" s="728">
        <v>25</v>
      </c>
      <c r="B258" s="729" t="s">
        <v>1043</v>
      </c>
      <c r="C258" s="729" t="s">
        <v>1048</v>
      </c>
      <c r="D258" s="812" t="s">
        <v>1523</v>
      </c>
      <c r="E258" s="813" t="s">
        <v>1060</v>
      </c>
      <c r="F258" s="729" t="s">
        <v>1044</v>
      </c>
      <c r="G258" s="729" t="s">
        <v>1093</v>
      </c>
      <c r="H258" s="729" t="s">
        <v>580</v>
      </c>
      <c r="I258" s="729" t="s">
        <v>1031</v>
      </c>
      <c r="J258" s="729" t="s">
        <v>1032</v>
      </c>
      <c r="K258" s="729" t="s">
        <v>1033</v>
      </c>
      <c r="L258" s="730">
        <v>149.52000000000001</v>
      </c>
      <c r="M258" s="730">
        <v>149.52000000000001</v>
      </c>
      <c r="N258" s="729">
        <v>1</v>
      </c>
      <c r="O258" s="814">
        <v>0.5</v>
      </c>
      <c r="P258" s="730"/>
      <c r="Q258" s="747">
        <v>0</v>
      </c>
      <c r="R258" s="729"/>
      <c r="S258" s="747">
        <v>0</v>
      </c>
      <c r="T258" s="814"/>
      <c r="U258" s="770">
        <v>0</v>
      </c>
    </row>
    <row r="259" spans="1:21" ht="14.4" customHeight="1" x14ac:dyDescent="0.3">
      <c r="A259" s="728">
        <v>25</v>
      </c>
      <c r="B259" s="729" t="s">
        <v>1043</v>
      </c>
      <c r="C259" s="729" t="s">
        <v>1048</v>
      </c>
      <c r="D259" s="812" t="s">
        <v>1523</v>
      </c>
      <c r="E259" s="813" t="s">
        <v>1060</v>
      </c>
      <c r="F259" s="729" t="s">
        <v>1044</v>
      </c>
      <c r="G259" s="729" t="s">
        <v>1200</v>
      </c>
      <c r="H259" s="729" t="s">
        <v>543</v>
      </c>
      <c r="I259" s="729" t="s">
        <v>1454</v>
      </c>
      <c r="J259" s="729" t="s">
        <v>1455</v>
      </c>
      <c r="K259" s="729" t="s">
        <v>1456</v>
      </c>
      <c r="L259" s="730">
        <v>0</v>
      </c>
      <c r="M259" s="730">
        <v>0</v>
      </c>
      <c r="N259" s="729">
        <v>1</v>
      </c>
      <c r="O259" s="814">
        <v>0.5</v>
      </c>
      <c r="P259" s="730">
        <v>0</v>
      </c>
      <c r="Q259" s="747"/>
      <c r="R259" s="729">
        <v>1</v>
      </c>
      <c r="S259" s="747">
        <v>1</v>
      </c>
      <c r="T259" s="814">
        <v>0.5</v>
      </c>
      <c r="U259" s="770">
        <v>1</v>
      </c>
    </row>
    <row r="260" spans="1:21" ht="14.4" customHeight="1" x14ac:dyDescent="0.3">
      <c r="A260" s="728">
        <v>25</v>
      </c>
      <c r="B260" s="729" t="s">
        <v>1043</v>
      </c>
      <c r="C260" s="729" t="s">
        <v>1048</v>
      </c>
      <c r="D260" s="812" t="s">
        <v>1523</v>
      </c>
      <c r="E260" s="813" t="s">
        <v>1060</v>
      </c>
      <c r="F260" s="729" t="s">
        <v>1044</v>
      </c>
      <c r="G260" s="729" t="s">
        <v>1122</v>
      </c>
      <c r="H260" s="729" t="s">
        <v>543</v>
      </c>
      <c r="I260" s="729" t="s">
        <v>1264</v>
      </c>
      <c r="J260" s="729" t="s">
        <v>1124</v>
      </c>
      <c r="K260" s="729" t="s">
        <v>1265</v>
      </c>
      <c r="L260" s="730">
        <v>0</v>
      </c>
      <c r="M260" s="730">
        <v>0</v>
      </c>
      <c r="N260" s="729">
        <v>1</v>
      </c>
      <c r="O260" s="814">
        <v>1</v>
      </c>
      <c r="P260" s="730"/>
      <c r="Q260" s="747"/>
      <c r="R260" s="729"/>
      <c r="S260" s="747">
        <v>0</v>
      </c>
      <c r="T260" s="814"/>
      <c r="U260" s="770">
        <v>0</v>
      </c>
    </row>
    <row r="261" spans="1:21" ht="14.4" customHeight="1" x14ac:dyDescent="0.3">
      <c r="A261" s="728">
        <v>25</v>
      </c>
      <c r="B261" s="729" t="s">
        <v>1043</v>
      </c>
      <c r="C261" s="729" t="s">
        <v>1048</v>
      </c>
      <c r="D261" s="812" t="s">
        <v>1523</v>
      </c>
      <c r="E261" s="813" t="s">
        <v>1060</v>
      </c>
      <c r="F261" s="729" t="s">
        <v>1044</v>
      </c>
      <c r="G261" s="729" t="s">
        <v>1122</v>
      </c>
      <c r="H261" s="729" t="s">
        <v>543</v>
      </c>
      <c r="I261" s="729" t="s">
        <v>1125</v>
      </c>
      <c r="J261" s="729" t="s">
        <v>1124</v>
      </c>
      <c r="K261" s="729" t="s">
        <v>1126</v>
      </c>
      <c r="L261" s="730">
        <v>238.72</v>
      </c>
      <c r="M261" s="730">
        <v>477.44</v>
      </c>
      <c r="N261" s="729">
        <v>2</v>
      </c>
      <c r="O261" s="814">
        <v>2</v>
      </c>
      <c r="P261" s="730">
        <v>238.72</v>
      </c>
      <c r="Q261" s="747">
        <v>0.5</v>
      </c>
      <c r="R261" s="729">
        <v>1</v>
      </c>
      <c r="S261" s="747">
        <v>0.5</v>
      </c>
      <c r="T261" s="814">
        <v>1</v>
      </c>
      <c r="U261" s="770">
        <v>0.5</v>
      </c>
    </row>
    <row r="262" spans="1:21" ht="14.4" customHeight="1" x14ac:dyDescent="0.3">
      <c r="A262" s="728">
        <v>25</v>
      </c>
      <c r="B262" s="729" t="s">
        <v>1043</v>
      </c>
      <c r="C262" s="729" t="s">
        <v>1048</v>
      </c>
      <c r="D262" s="812" t="s">
        <v>1523</v>
      </c>
      <c r="E262" s="813" t="s">
        <v>1060</v>
      </c>
      <c r="F262" s="729" t="s">
        <v>1044</v>
      </c>
      <c r="G262" s="729" t="s">
        <v>1331</v>
      </c>
      <c r="H262" s="729" t="s">
        <v>580</v>
      </c>
      <c r="I262" s="729" t="s">
        <v>1332</v>
      </c>
      <c r="J262" s="729" t="s">
        <v>1333</v>
      </c>
      <c r="K262" s="729" t="s">
        <v>1334</v>
      </c>
      <c r="L262" s="730">
        <v>42.57</v>
      </c>
      <c r="M262" s="730">
        <v>42.57</v>
      </c>
      <c r="N262" s="729">
        <v>1</v>
      </c>
      <c r="O262" s="814">
        <v>0.5</v>
      </c>
      <c r="P262" s="730">
        <v>42.57</v>
      </c>
      <c r="Q262" s="747">
        <v>1</v>
      </c>
      <c r="R262" s="729">
        <v>1</v>
      </c>
      <c r="S262" s="747">
        <v>1</v>
      </c>
      <c r="T262" s="814">
        <v>0.5</v>
      </c>
      <c r="U262" s="770">
        <v>1</v>
      </c>
    </row>
    <row r="263" spans="1:21" ht="14.4" customHeight="1" x14ac:dyDescent="0.3">
      <c r="A263" s="728">
        <v>25</v>
      </c>
      <c r="B263" s="729" t="s">
        <v>1043</v>
      </c>
      <c r="C263" s="729" t="s">
        <v>1048</v>
      </c>
      <c r="D263" s="812" t="s">
        <v>1523</v>
      </c>
      <c r="E263" s="813" t="s">
        <v>1060</v>
      </c>
      <c r="F263" s="729" t="s">
        <v>1044</v>
      </c>
      <c r="G263" s="729" t="s">
        <v>1457</v>
      </c>
      <c r="H263" s="729" t="s">
        <v>543</v>
      </c>
      <c r="I263" s="729" t="s">
        <v>1458</v>
      </c>
      <c r="J263" s="729" t="s">
        <v>711</v>
      </c>
      <c r="K263" s="729" t="s">
        <v>1459</v>
      </c>
      <c r="L263" s="730">
        <v>42.05</v>
      </c>
      <c r="M263" s="730">
        <v>42.05</v>
      </c>
      <c r="N263" s="729">
        <v>1</v>
      </c>
      <c r="O263" s="814">
        <v>0.5</v>
      </c>
      <c r="P263" s="730"/>
      <c r="Q263" s="747">
        <v>0</v>
      </c>
      <c r="R263" s="729"/>
      <c r="S263" s="747">
        <v>0</v>
      </c>
      <c r="T263" s="814"/>
      <c r="U263" s="770">
        <v>0</v>
      </c>
    </row>
    <row r="264" spans="1:21" ht="14.4" customHeight="1" x14ac:dyDescent="0.3">
      <c r="A264" s="728">
        <v>25</v>
      </c>
      <c r="B264" s="729" t="s">
        <v>1043</v>
      </c>
      <c r="C264" s="729" t="s">
        <v>1048</v>
      </c>
      <c r="D264" s="812" t="s">
        <v>1523</v>
      </c>
      <c r="E264" s="813" t="s">
        <v>1060</v>
      </c>
      <c r="F264" s="729" t="s">
        <v>1044</v>
      </c>
      <c r="G264" s="729" t="s">
        <v>1460</v>
      </c>
      <c r="H264" s="729" t="s">
        <v>543</v>
      </c>
      <c r="I264" s="729" t="s">
        <v>1461</v>
      </c>
      <c r="J264" s="729" t="s">
        <v>1462</v>
      </c>
      <c r="K264" s="729" t="s">
        <v>1463</v>
      </c>
      <c r="L264" s="730">
        <v>23.72</v>
      </c>
      <c r="M264" s="730">
        <v>23.72</v>
      </c>
      <c r="N264" s="729">
        <v>1</v>
      </c>
      <c r="O264" s="814">
        <v>1</v>
      </c>
      <c r="P264" s="730"/>
      <c r="Q264" s="747">
        <v>0</v>
      </c>
      <c r="R264" s="729"/>
      <c r="S264" s="747">
        <v>0</v>
      </c>
      <c r="T264" s="814"/>
      <c r="U264" s="770">
        <v>0</v>
      </c>
    </row>
    <row r="265" spans="1:21" ht="14.4" customHeight="1" x14ac:dyDescent="0.3">
      <c r="A265" s="728">
        <v>25</v>
      </c>
      <c r="B265" s="729" t="s">
        <v>1043</v>
      </c>
      <c r="C265" s="729" t="s">
        <v>1048</v>
      </c>
      <c r="D265" s="812" t="s">
        <v>1523</v>
      </c>
      <c r="E265" s="813" t="s">
        <v>1060</v>
      </c>
      <c r="F265" s="729" t="s">
        <v>1044</v>
      </c>
      <c r="G265" s="729" t="s">
        <v>1134</v>
      </c>
      <c r="H265" s="729" t="s">
        <v>543</v>
      </c>
      <c r="I265" s="729" t="s">
        <v>1135</v>
      </c>
      <c r="J265" s="729" t="s">
        <v>1136</v>
      </c>
      <c r="K265" s="729" t="s">
        <v>1137</v>
      </c>
      <c r="L265" s="730">
        <v>80.7</v>
      </c>
      <c r="M265" s="730">
        <v>80.7</v>
      </c>
      <c r="N265" s="729">
        <v>1</v>
      </c>
      <c r="O265" s="814">
        <v>1</v>
      </c>
      <c r="P265" s="730"/>
      <c r="Q265" s="747">
        <v>0</v>
      </c>
      <c r="R265" s="729"/>
      <c r="S265" s="747">
        <v>0</v>
      </c>
      <c r="T265" s="814"/>
      <c r="U265" s="770">
        <v>0</v>
      </c>
    </row>
    <row r="266" spans="1:21" ht="14.4" customHeight="1" x14ac:dyDescent="0.3">
      <c r="A266" s="728">
        <v>25</v>
      </c>
      <c r="B266" s="729" t="s">
        <v>1043</v>
      </c>
      <c r="C266" s="729" t="s">
        <v>1048</v>
      </c>
      <c r="D266" s="812" t="s">
        <v>1523</v>
      </c>
      <c r="E266" s="813" t="s">
        <v>1060</v>
      </c>
      <c r="F266" s="729" t="s">
        <v>1044</v>
      </c>
      <c r="G266" s="729" t="s">
        <v>1269</v>
      </c>
      <c r="H266" s="729" t="s">
        <v>580</v>
      </c>
      <c r="I266" s="729" t="s">
        <v>1464</v>
      </c>
      <c r="J266" s="729" t="s">
        <v>1465</v>
      </c>
      <c r="K266" s="729" t="s">
        <v>1466</v>
      </c>
      <c r="L266" s="730">
        <v>3231.81</v>
      </c>
      <c r="M266" s="730">
        <v>9695.43</v>
      </c>
      <c r="N266" s="729">
        <v>3</v>
      </c>
      <c r="O266" s="814">
        <v>2</v>
      </c>
      <c r="P266" s="730">
        <v>6463.62</v>
      </c>
      <c r="Q266" s="747">
        <v>0.66666666666666663</v>
      </c>
      <c r="R266" s="729">
        <v>2</v>
      </c>
      <c r="S266" s="747">
        <v>0.66666666666666663</v>
      </c>
      <c r="T266" s="814">
        <v>1.5</v>
      </c>
      <c r="U266" s="770">
        <v>0.75</v>
      </c>
    </row>
    <row r="267" spans="1:21" ht="14.4" customHeight="1" x14ac:dyDescent="0.3">
      <c r="A267" s="728">
        <v>25</v>
      </c>
      <c r="B267" s="729" t="s">
        <v>1043</v>
      </c>
      <c r="C267" s="729" t="s">
        <v>1048</v>
      </c>
      <c r="D267" s="812" t="s">
        <v>1523</v>
      </c>
      <c r="E267" s="813" t="s">
        <v>1060</v>
      </c>
      <c r="F267" s="729" t="s">
        <v>1044</v>
      </c>
      <c r="G267" s="729" t="s">
        <v>1168</v>
      </c>
      <c r="H267" s="729" t="s">
        <v>543</v>
      </c>
      <c r="I267" s="729" t="s">
        <v>1341</v>
      </c>
      <c r="J267" s="729" t="s">
        <v>709</v>
      </c>
      <c r="K267" s="729" t="s">
        <v>1170</v>
      </c>
      <c r="L267" s="730">
        <v>107.27</v>
      </c>
      <c r="M267" s="730">
        <v>107.27</v>
      </c>
      <c r="N267" s="729">
        <v>1</v>
      </c>
      <c r="O267" s="814">
        <v>0.5</v>
      </c>
      <c r="P267" s="730"/>
      <c r="Q267" s="747">
        <v>0</v>
      </c>
      <c r="R267" s="729"/>
      <c r="S267" s="747">
        <v>0</v>
      </c>
      <c r="T267" s="814"/>
      <c r="U267" s="770">
        <v>0</v>
      </c>
    </row>
    <row r="268" spans="1:21" ht="14.4" customHeight="1" x14ac:dyDescent="0.3">
      <c r="A268" s="728">
        <v>25</v>
      </c>
      <c r="B268" s="729" t="s">
        <v>1043</v>
      </c>
      <c r="C268" s="729" t="s">
        <v>1048</v>
      </c>
      <c r="D268" s="812" t="s">
        <v>1523</v>
      </c>
      <c r="E268" s="813" t="s">
        <v>1060</v>
      </c>
      <c r="F268" s="729" t="s">
        <v>1044</v>
      </c>
      <c r="G268" s="729" t="s">
        <v>1168</v>
      </c>
      <c r="H268" s="729" t="s">
        <v>543</v>
      </c>
      <c r="I268" s="729" t="s">
        <v>1169</v>
      </c>
      <c r="J268" s="729" t="s">
        <v>709</v>
      </c>
      <c r="K268" s="729" t="s">
        <v>1170</v>
      </c>
      <c r="L268" s="730">
        <v>107.27</v>
      </c>
      <c r="M268" s="730">
        <v>321.81</v>
      </c>
      <c r="N268" s="729">
        <v>3</v>
      </c>
      <c r="O268" s="814">
        <v>0.5</v>
      </c>
      <c r="P268" s="730"/>
      <c r="Q268" s="747">
        <v>0</v>
      </c>
      <c r="R268" s="729"/>
      <c r="S268" s="747">
        <v>0</v>
      </c>
      <c r="T268" s="814"/>
      <c r="U268" s="770">
        <v>0</v>
      </c>
    </row>
    <row r="269" spans="1:21" ht="14.4" customHeight="1" x14ac:dyDescent="0.3">
      <c r="A269" s="728">
        <v>25</v>
      </c>
      <c r="B269" s="729" t="s">
        <v>1043</v>
      </c>
      <c r="C269" s="729" t="s">
        <v>1048</v>
      </c>
      <c r="D269" s="812" t="s">
        <v>1523</v>
      </c>
      <c r="E269" s="813" t="s">
        <v>1060</v>
      </c>
      <c r="F269" s="729" t="s">
        <v>1044</v>
      </c>
      <c r="G269" s="729" t="s">
        <v>1104</v>
      </c>
      <c r="H269" s="729" t="s">
        <v>543</v>
      </c>
      <c r="I269" s="729" t="s">
        <v>1105</v>
      </c>
      <c r="J269" s="729" t="s">
        <v>826</v>
      </c>
      <c r="K269" s="729" t="s">
        <v>1106</v>
      </c>
      <c r="L269" s="730">
        <v>48.09</v>
      </c>
      <c r="M269" s="730">
        <v>144.27000000000001</v>
      </c>
      <c r="N269" s="729">
        <v>3</v>
      </c>
      <c r="O269" s="814">
        <v>2.5</v>
      </c>
      <c r="P269" s="730">
        <v>144.27000000000001</v>
      </c>
      <c r="Q269" s="747">
        <v>1</v>
      </c>
      <c r="R269" s="729">
        <v>3</v>
      </c>
      <c r="S269" s="747">
        <v>1</v>
      </c>
      <c r="T269" s="814">
        <v>2.5</v>
      </c>
      <c r="U269" s="770">
        <v>1</v>
      </c>
    </row>
    <row r="270" spans="1:21" ht="14.4" customHeight="1" x14ac:dyDescent="0.3">
      <c r="A270" s="728">
        <v>25</v>
      </c>
      <c r="B270" s="729" t="s">
        <v>1043</v>
      </c>
      <c r="C270" s="729" t="s">
        <v>1048</v>
      </c>
      <c r="D270" s="812" t="s">
        <v>1523</v>
      </c>
      <c r="E270" s="813" t="s">
        <v>1060</v>
      </c>
      <c r="F270" s="729" t="s">
        <v>1044</v>
      </c>
      <c r="G270" s="729" t="s">
        <v>1094</v>
      </c>
      <c r="H270" s="729" t="s">
        <v>543</v>
      </c>
      <c r="I270" s="729" t="s">
        <v>1095</v>
      </c>
      <c r="J270" s="729" t="s">
        <v>1096</v>
      </c>
      <c r="K270" s="729" t="s">
        <v>1097</v>
      </c>
      <c r="L270" s="730">
        <v>132.97999999999999</v>
      </c>
      <c r="M270" s="730">
        <v>398.93999999999994</v>
      </c>
      <c r="N270" s="729">
        <v>3</v>
      </c>
      <c r="O270" s="814">
        <v>2.5</v>
      </c>
      <c r="P270" s="730">
        <v>132.97999999999999</v>
      </c>
      <c r="Q270" s="747">
        <v>0.33333333333333337</v>
      </c>
      <c r="R270" s="729">
        <v>1</v>
      </c>
      <c r="S270" s="747">
        <v>0.33333333333333331</v>
      </c>
      <c r="T270" s="814">
        <v>0.5</v>
      </c>
      <c r="U270" s="770">
        <v>0.2</v>
      </c>
    </row>
    <row r="271" spans="1:21" ht="14.4" customHeight="1" x14ac:dyDescent="0.3">
      <c r="A271" s="728">
        <v>25</v>
      </c>
      <c r="B271" s="729" t="s">
        <v>1043</v>
      </c>
      <c r="C271" s="729" t="s">
        <v>1048</v>
      </c>
      <c r="D271" s="812" t="s">
        <v>1523</v>
      </c>
      <c r="E271" s="813" t="s">
        <v>1060</v>
      </c>
      <c r="F271" s="729" t="s">
        <v>1044</v>
      </c>
      <c r="G271" s="729" t="s">
        <v>1094</v>
      </c>
      <c r="H271" s="729" t="s">
        <v>543</v>
      </c>
      <c r="I271" s="729" t="s">
        <v>1109</v>
      </c>
      <c r="J271" s="729" t="s">
        <v>1096</v>
      </c>
      <c r="K271" s="729" t="s">
        <v>1097</v>
      </c>
      <c r="L271" s="730">
        <v>132.97999999999999</v>
      </c>
      <c r="M271" s="730">
        <v>3058.54</v>
      </c>
      <c r="N271" s="729">
        <v>23</v>
      </c>
      <c r="O271" s="814">
        <v>13.5</v>
      </c>
      <c r="P271" s="730">
        <v>664.9</v>
      </c>
      <c r="Q271" s="747">
        <v>0.21739130434782608</v>
      </c>
      <c r="R271" s="729">
        <v>5</v>
      </c>
      <c r="S271" s="747">
        <v>0.21739130434782608</v>
      </c>
      <c r="T271" s="814">
        <v>3.5</v>
      </c>
      <c r="U271" s="770">
        <v>0.25925925925925924</v>
      </c>
    </row>
    <row r="272" spans="1:21" ht="14.4" customHeight="1" x14ac:dyDescent="0.3">
      <c r="A272" s="728">
        <v>25</v>
      </c>
      <c r="B272" s="729" t="s">
        <v>1043</v>
      </c>
      <c r="C272" s="729" t="s">
        <v>1048</v>
      </c>
      <c r="D272" s="812" t="s">
        <v>1523</v>
      </c>
      <c r="E272" s="813" t="s">
        <v>1060</v>
      </c>
      <c r="F272" s="729" t="s">
        <v>1044</v>
      </c>
      <c r="G272" s="729" t="s">
        <v>1244</v>
      </c>
      <c r="H272" s="729" t="s">
        <v>580</v>
      </c>
      <c r="I272" s="729" t="s">
        <v>1245</v>
      </c>
      <c r="J272" s="729" t="s">
        <v>1246</v>
      </c>
      <c r="K272" s="729" t="s">
        <v>1247</v>
      </c>
      <c r="L272" s="730">
        <v>141.25</v>
      </c>
      <c r="M272" s="730">
        <v>423.75</v>
      </c>
      <c r="N272" s="729">
        <v>3</v>
      </c>
      <c r="O272" s="814">
        <v>2.5</v>
      </c>
      <c r="P272" s="730">
        <v>141.25</v>
      </c>
      <c r="Q272" s="747">
        <v>0.33333333333333331</v>
      </c>
      <c r="R272" s="729">
        <v>1</v>
      </c>
      <c r="S272" s="747">
        <v>0.33333333333333331</v>
      </c>
      <c r="T272" s="814">
        <v>1</v>
      </c>
      <c r="U272" s="770">
        <v>0.4</v>
      </c>
    </row>
    <row r="273" spans="1:21" ht="14.4" customHeight="1" x14ac:dyDescent="0.3">
      <c r="A273" s="728">
        <v>25</v>
      </c>
      <c r="B273" s="729" t="s">
        <v>1043</v>
      </c>
      <c r="C273" s="729" t="s">
        <v>1048</v>
      </c>
      <c r="D273" s="812" t="s">
        <v>1523</v>
      </c>
      <c r="E273" s="813" t="s">
        <v>1060</v>
      </c>
      <c r="F273" s="729" t="s">
        <v>1044</v>
      </c>
      <c r="G273" s="729" t="s">
        <v>1119</v>
      </c>
      <c r="H273" s="729" t="s">
        <v>580</v>
      </c>
      <c r="I273" s="729" t="s">
        <v>1120</v>
      </c>
      <c r="J273" s="729" t="s">
        <v>599</v>
      </c>
      <c r="K273" s="729" t="s">
        <v>1121</v>
      </c>
      <c r="L273" s="730">
        <v>48.42</v>
      </c>
      <c r="M273" s="730">
        <v>96.84</v>
      </c>
      <c r="N273" s="729">
        <v>2</v>
      </c>
      <c r="O273" s="814">
        <v>1</v>
      </c>
      <c r="P273" s="730"/>
      <c r="Q273" s="747">
        <v>0</v>
      </c>
      <c r="R273" s="729"/>
      <c r="S273" s="747">
        <v>0</v>
      </c>
      <c r="T273" s="814"/>
      <c r="U273" s="770">
        <v>0</v>
      </c>
    </row>
    <row r="274" spans="1:21" ht="14.4" customHeight="1" x14ac:dyDescent="0.3">
      <c r="A274" s="728">
        <v>25</v>
      </c>
      <c r="B274" s="729" t="s">
        <v>1043</v>
      </c>
      <c r="C274" s="729" t="s">
        <v>1048</v>
      </c>
      <c r="D274" s="812" t="s">
        <v>1523</v>
      </c>
      <c r="E274" s="813" t="s">
        <v>1060</v>
      </c>
      <c r="F274" s="729" t="s">
        <v>1044</v>
      </c>
      <c r="G274" s="729" t="s">
        <v>1119</v>
      </c>
      <c r="H274" s="729" t="s">
        <v>543</v>
      </c>
      <c r="I274" s="729" t="s">
        <v>1141</v>
      </c>
      <c r="J274" s="729" t="s">
        <v>599</v>
      </c>
      <c r="K274" s="729" t="s">
        <v>1142</v>
      </c>
      <c r="L274" s="730">
        <v>48.42</v>
      </c>
      <c r="M274" s="730">
        <v>193.68</v>
      </c>
      <c r="N274" s="729">
        <v>4</v>
      </c>
      <c r="O274" s="814">
        <v>2.5</v>
      </c>
      <c r="P274" s="730">
        <v>96.84</v>
      </c>
      <c r="Q274" s="747">
        <v>0.5</v>
      </c>
      <c r="R274" s="729">
        <v>2</v>
      </c>
      <c r="S274" s="747">
        <v>0.5</v>
      </c>
      <c r="T274" s="814">
        <v>1.5</v>
      </c>
      <c r="U274" s="770">
        <v>0.6</v>
      </c>
    </row>
    <row r="275" spans="1:21" ht="14.4" customHeight="1" x14ac:dyDescent="0.3">
      <c r="A275" s="728">
        <v>25</v>
      </c>
      <c r="B275" s="729" t="s">
        <v>1043</v>
      </c>
      <c r="C275" s="729" t="s">
        <v>1048</v>
      </c>
      <c r="D275" s="812" t="s">
        <v>1523</v>
      </c>
      <c r="E275" s="813" t="s">
        <v>1060</v>
      </c>
      <c r="F275" s="729" t="s">
        <v>1044</v>
      </c>
      <c r="G275" s="729" t="s">
        <v>1467</v>
      </c>
      <c r="H275" s="729" t="s">
        <v>543</v>
      </c>
      <c r="I275" s="729" t="s">
        <v>1468</v>
      </c>
      <c r="J275" s="729" t="s">
        <v>1469</v>
      </c>
      <c r="K275" s="729" t="s">
        <v>1470</v>
      </c>
      <c r="L275" s="730">
        <v>0</v>
      </c>
      <c r="M275" s="730">
        <v>0</v>
      </c>
      <c r="N275" s="729">
        <v>2</v>
      </c>
      <c r="O275" s="814">
        <v>1.5</v>
      </c>
      <c r="P275" s="730">
        <v>0</v>
      </c>
      <c r="Q275" s="747"/>
      <c r="R275" s="729">
        <v>1</v>
      </c>
      <c r="S275" s="747">
        <v>0.5</v>
      </c>
      <c r="T275" s="814">
        <v>0.5</v>
      </c>
      <c r="U275" s="770">
        <v>0.33333333333333331</v>
      </c>
    </row>
    <row r="276" spans="1:21" ht="14.4" customHeight="1" x14ac:dyDescent="0.3">
      <c r="A276" s="728">
        <v>25</v>
      </c>
      <c r="B276" s="729" t="s">
        <v>1043</v>
      </c>
      <c r="C276" s="729" t="s">
        <v>1048</v>
      </c>
      <c r="D276" s="812" t="s">
        <v>1523</v>
      </c>
      <c r="E276" s="813" t="s">
        <v>1060</v>
      </c>
      <c r="F276" s="729" t="s">
        <v>1044</v>
      </c>
      <c r="G276" s="729" t="s">
        <v>1280</v>
      </c>
      <c r="H276" s="729" t="s">
        <v>543</v>
      </c>
      <c r="I276" s="729" t="s">
        <v>1330</v>
      </c>
      <c r="J276" s="729" t="s">
        <v>589</v>
      </c>
      <c r="K276" s="729" t="s">
        <v>1282</v>
      </c>
      <c r="L276" s="730">
        <v>52.61</v>
      </c>
      <c r="M276" s="730">
        <v>52.61</v>
      </c>
      <c r="N276" s="729">
        <v>1</v>
      </c>
      <c r="O276" s="814">
        <v>0.5</v>
      </c>
      <c r="P276" s="730">
        <v>52.61</v>
      </c>
      <c r="Q276" s="747">
        <v>1</v>
      </c>
      <c r="R276" s="729">
        <v>1</v>
      </c>
      <c r="S276" s="747">
        <v>1</v>
      </c>
      <c r="T276" s="814">
        <v>0.5</v>
      </c>
      <c r="U276" s="770">
        <v>1</v>
      </c>
    </row>
    <row r="277" spans="1:21" ht="14.4" customHeight="1" x14ac:dyDescent="0.3">
      <c r="A277" s="728">
        <v>25</v>
      </c>
      <c r="B277" s="729" t="s">
        <v>1043</v>
      </c>
      <c r="C277" s="729" t="s">
        <v>1048</v>
      </c>
      <c r="D277" s="812" t="s">
        <v>1523</v>
      </c>
      <c r="E277" s="813" t="s">
        <v>1060</v>
      </c>
      <c r="F277" s="729" t="s">
        <v>1044</v>
      </c>
      <c r="G277" s="729" t="s">
        <v>1146</v>
      </c>
      <c r="H277" s="729" t="s">
        <v>580</v>
      </c>
      <c r="I277" s="729" t="s">
        <v>999</v>
      </c>
      <c r="J277" s="729" t="s">
        <v>1000</v>
      </c>
      <c r="K277" s="729" t="s">
        <v>1001</v>
      </c>
      <c r="L277" s="730">
        <v>0</v>
      </c>
      <c r="M277" s="730">
        <v>0</v>
      </c>
      <c r="N277" s="729">
        <v>4</v>
      </c>
      <c r="O277" s="814">
        <v>3</v>
      </c>
      <c r="P277" s="730"/>
      <c r="Q277" s="747"/>
      <c r="R277" s="729"/>
      <c r="S277" s="747">
        <v>0</v>
      </c>
      <c r="T277" s="814"/>
      <c r="U277" s="770">
        <v>0</v>
      </c>
    </row>
    <row r="278" spans="1:21" ht="14.4" customHeight="1" x14ac:dyDescent="0.3">
      <c r="A278" s="728">
        <v>25</v>
      </c>
      <c r="B278" s="729" t="s">
        <v>1043</v>
      </c>
      <c r="C278" s="729" t="s">
        <v>1048</v>
      </c>
      <c r="D278" s="812" t="s">
        <v>1523</v>
      </c>
      <c r="E278" s="813" t="s">
        <v>1060</v>
      </c>
      <c r="F278" s="729" t="s">
        <v>1044</v>
      </c>
      <c r="G278" s="729" t="s">
        <v>1098</v>
      </c>
      <c r="H278" s="729" t="s">
        <v>543</v>
      </c>
      <c r="I278" s="729" t="s">
        <v>1471</v>
      </c>
      <c r="J278" s="729" t="s">
        <v>811</v>
      </c>
      <c r="K278" s="729" t="s">
        <v>1100</v>
      </c>
      <c r="L278" s="730">
        <v>42.54</v>
      </c>
      <c r="M278" s="730">
        <v>170.16</v>
      </c>
      <c r="N278" s="729">
        <v>4</v>
      </c>
      <c r="O278" s="814">
        <v>0.5</v>
      </c>
      <c r="P278" s="730"/>
      <c r="Q278" s="747">
        <v>0</v>
      </c>
      <c r="R278" s="729"/>
      <c r="S278" s="747">
        <v>0</v>
      </c>
      <c r="T278" s="814"/>
      <c r="U278" s="770">
        <v>0</v>
      </c>
    </row>
    <row r="279" spans="1:21" ht="14.4" customHeight="1" x14ac:dyDescent="0.3">
      <c r="A279" s="728">
        <v>25</v>
      </c>
      <c r="B279" s="729" t="s">
        <v>1043</v>
      </c>
      <c r="C279" s="729" t="s">
        <v>1048</v>
      </c>
      <c r="D279" s="812" t="s">
        <v>1523</v>
      </c>
      <c r="E279" s="813" t="s">
        <v>1060</v>
      </c>
      <c r="F279" s="729" t="s">
        <v>1044</v>
      </c>
      <c r="G279" s="729" t="s">
        <v>1147</v>
      </c>
      <c r="H279" s="729" t="s">
        <v>543</v>
      </c>
      <c r="I279" s="729" t="s">
        <v>1472</v>
      </c>
      <c r="J279" s="729" t="s">
        <v>1473</v>
      </c>
      <c r="K279" s="729" t="s">
        <v>1474</v>
      </c>
      <c r="L279" s="730">
        <v>31.32</v>
      </c>
      <c r="M279" s="730">
        <v>31.32</v>
      </c>
      <c r="N279" s="729">
        <v>1</v>
      </c>
      <c r="O279" s="814">
        <v>0.5</v>
      </c>
      <c r="P279" s="730"/>
      <c r="Q279" s="747">
        <v>0</v>
      </c>
      <c r="R279" s="729"/>
      <c r="S279" s="747">
        <v>0</v>
      </c>
      <c r="T279" s="814"/>
      <c r="U279" s="770">
        <v>0</v>
      </c>
    </row>
    <row r="280" spans="1:21" ht="14.4" customHeight="1" x14ac:dyDescent="0.3">
      <c r="A280" s="728">
        <v>25</v>
      </c>
      <c r="B280" s="729" t="s">
        <v>1043</v>
      </c>
      <c r="C280" s="729" t="s">
        <v>1048</v>
      </c>
      <c r="D280" s="812" t="s">
        <v>1523</v>
      </c>
      <c r="E280" s="813" t="s">
        <v>1060</v>
      </c>
      <c r="F280" s="729" t="s">
        <v>1044</v>
      </c>
      <c r="G280" s="729" t="s">
        <v>1254</v>
      </c>
      <c r="H280" s="729" t="s">
        <v>543</v>
      </c>
      <c r="I280" s="729" t="s">
        <v>1475</v>
      </c>
      <c r="J280" s="729" t="s">
        <v>784</v>
      </c>
      <c r="K280" s="729" t="s">
        <v>1476</v>
      </c>
      <c r="L280" s="730">
        <v>100.62</v>
      </c>
      <c r="M280" s="730">
        <v>100.62</v>
      </c>
      <c r="N280" s="729">
        <v>1</v>
      </c>
      <c r="O280" s="814">
        <v>0.5</v>
      </c>
      <c r="P280" s="730">
        <v>100.62</v>
      </c>
      <c r="Q280" s="747">
        <v>1</v>
      </c>
      <c r="R280" s="729">
        <v>1</v>
      </c>
      <c r="S280" s="747">
        <v>1</v>
      </c>
      <c r="T280" s="814">
        <v>0.5</v>
      </c>
      <c r="U280" s="770">
        <v>1</v>
      </c>
    </row>
    <row r="281" spans="1:21" ht="14.4" customHeight="1" x14ac:dyDescent="0.3">
      <c r="A281" s="728">
        <v>25</v>
      </c>
      <c r="B281" s="729" t="s">
        <v>1043</v>
      </c>
      <c r="C281" s="729" t="s">
        <v>1048</v>
      </c>
      <c r="D281" s="812" t="s">
        <v>1523</v>
      </c>
      <c r="E281" s="813" t="s">
        <v>1063</v>
      </c>
      <c r="F281" s="729" t="s">
        <v>1044</v>
      </c>
      <c r="G281" s="729" t="s">
        <v>1093</v>
      </c>
      <c r="H281" s="729" t="s">
        <v>543</v>
      </c>
      <c r="I281" s="729" t="s">
        <v>1165</v>
      </c>
      <c r="J281" s="729" t="s">
        <v>1166</v>
      </c>
      <c r="K281" s="729" t="s">
        <v>1167</v>
      </c>
      <c r="L281" s="730">
        <v>154.36000000000001</v>
      </c>
      <c r="M281" s="730">
        <v>154.36000000000001</v>
      </c>
      <c r="N281" s="729">
        <v>1</v>
      </c>
      <c r="O281" s="814">
        <v>1</v>
      </c>
      <c r="P281" s="730"/>
      <c r="Q281" s="747">
        <v>0</v>
      </c>
      <c r="R281" s="729"/>
      <c r="S281" s="747">
        <v>0</v>
      </c>
      <c r="T281" s="814"/>
      <c r="U281" s="770">
        <v>0</v>
      </c>
    </row>
    <row r="282" spans="1:21" ht="14.4" customHeight="1" x14ac:dyDescent="0.3">
      <c r="A282" s="728">
        <v>25</v>
      </c>
      <c r="B282" s="729" t="s">
        <v>1043</v>
      </c>
      <c r="C282" s="729" t="s">
        <v>1048</v>
      </c>
      <c r="D282" s="812" t="s">
        <v>1523</v>
      </c>
      <c r="E282" s="813" t="s">
        <v>1063</v>
      </c>
      <c r="F282" s="729" t="s">
        <v>1044</v>
      </c>
      <c r="G282" s="729" t="s">
        <v>1093</v>
      </c>
      <c r="H282" s="729" t="s">
        <v>580</v>
      </c>
      <c r="I282" s="729" t="s">
        <v>959</v>
      </c>
      <c r="J282" s="729" t="s">
        <v>872</v>
      </c>
      <c r="K282" s="729" t="s">
        <v>960</v>
      </c>
      <c r="L282" s="730">
        <v>154.36000000000001</v>
      </c>
      <c r="M282" s="730">
        <v>771.80000000000007</v>
      </c>
      <c r="N282" s="729">
        <v>5</v>
      </c>
      <c r="O282" s="814">
        <v>4.5</v>
      </c>
      <c r="P282" s="730">
        <v>308.72000000000003</v>
      </c>
      <c r="Q282" s="747">
        <v>0.4</v>
      </c>
      <c r="R282" s="729">
        <v>2</v>
      </c>
      <c r="S282" s="747">
        <v>0.4</v>
      </c>
      <c r="T282" s="814">
        <v>2</v>
      </c>
      <c r="U282" s="770">
        <v>0.44444444444444442</v>
      </c>
    </row>
    <row r="283" spans="1:21" ht="14.4" customHeight="1" x14ac:dyDescent="0.3">
      <c r="A283" s="728">
        <v>25</v>
      </c>
      <c r="B283" s="729" t="s">
        <v>1043</v>
      </c>
      <c r="C283" s="729" t="s">
        <v>1048</v>
      </c>
      <c r="D283" s="812" t="s">
        <v>1523</v>
      </c>
      <c r="E283" s="813" t="s">
        <v>1063</v>
      </c>
      <c r="F283" s="729" t="s">
        <v>1044</v>
      </c>
      <c r="G283" s="729" t="s">
        <v>1093</v>
      </c>
      <c r="H283" s="729" t="s">
        <v>543</v>
      </c>
      <c r="I283" s="729" t="s">
        <v>1151</v>
      </c>
      <c r="J283" s="729" t="s">
        <v>872</v>
      </c>
      <c r="K283" s="729" t="s">
        <v>960</v>
      </c>
      <c r="L283" s="730">
        <v>154.36000000000001</v>
      </c>
      <c r="M283" s="730">
        <v>1697.96</v>
      </c>
      <c r="N283" s="729">
        <v>11</v>
      </c>
      <c r="O283" s="814">
        <v>11</v>
      </c>
      <c r="P283" s="730">
        <v>1080.52</v>
      </c>
      <c r="Q283" s="747">
        <v>0.63636363636363635</v>
      </c>
      <c r="R283" s="729">
        <v>7</v>
      </c>
      <c r="S283" s="747">
        <v>0.63636363636363635</v>
      </c>
      <c r="T283" s="814">
        <v>7</v>
      </c>
      <c r="U283" s="770">
        <v>0.63636363636363635</v>
      </c>
    </row>
    <row r="284" spans="1:21" ht="14.4" customHeight="1" x14ac:dyDescent="0.3">
      <c r="A284" s="728">
        <v>25</v>
      </c>
      <c r="B284" s="729" t="s">
        <v>1043</v>
      </c>
      <c r="C284" s="729" t="s">
        <v>1048</v>
      </c>
      <c r="D284" s="812" t="s">
        <v>1523</v>
      </c>
      <c r="E284" s="813" t="s">
        <v>1063</v>
      </c>
      <c r="F284" s="729" t="s">
        <v>1044</v>
      </c>
      <c r="G284" s="729" t="s">
        <v>1093</v>
      </c>
      <c r="H284" s="729" t="s">
        <v>543</v>
      </c>
      <c r="I284" s="729" t="s">
        <v>1477</v>
      </c>
      <c r="J284" s="729" t="s">
        <v>872</v>
      </c>
      <c r="K284" s="729" t="s">
        <v>960</v>
      </c>
      <c r="L284" s="730">
        <v>154.36000000000001</v>
      </c>
      <c r="M284" s="730">
        <v>154.36000000000001</v>
      </c>
      <c r="N284" s="729">
        <v>1</v>
      </c>
      <c r="O284" s="814">
        <v>1</v>
      </c>
      <c r="P284" s="730"/>
      <c r="Q284" s="747">
        <v>0</v>
      </c>
      <c r="R284" s="729"/>
      <c r="S284" s="747">
        <v>0</v>
      </c>
      <c r="T284" s="814"/>
      <c r="U284" s="770">
        <v>0</v>
      </c>
    </row>
    <row r="285" spans="1:21" ht="14.4" customHeight="1" x14ac:dyDescent="0.3">
      <c r="A285" s="728">
        <v>25</v>
      </c>
      <c r="B285" s="729" t="s">
        <v>1043</v>
      </c>
      <c r="C285" s="729" t="s">
        <v>1048</v>
      </c>
      <c r="D285" s="812" t="s">
        <v>1523</v>
      </c>
      <c r="E285" s="813" t="s">
        <v>1063</v>
      </c>
      <c r="F285" s="729" t="s">
        <v>1044</v>
      </c>
      <c r="G285" s="729" t="s">
        <v>1122</v>
      </c>
      <c r="H285" s="729" t="s">
        <v>543</v>
      </c>
      <c r="I285" s="729" t="s">
        <v>1264</v>
      </c>
      <c r="J285" s="729" t="s">
        <v>1124</v>
      </c>
      <c r="K285" s="729" t="s">
        <v>1265</v>
      </c>
      <c r="L285" s="730">
        <v>0</v>
      </c>
      <c r="M285" s="730">
        <v>0</v>
      </c>
      <c r="N285" s="729">
        <v>1</v>
      </c>
      <c r="O285" s="814">
        <v>1</v>
      </c>
      <c r="P285" s="730"/>
      <c r="Q285" s="747"/>
      <c r="R285" s="729"/>
      <c r="S285" s="747">
        <v>0</v>
      </c>
      <c r="T285" s="814"/>
      <c r="U285" s="770">
        <v>0</v>
      </c>
    </row>
    <row r="286" spans="1:21" ht="14.4" customHeight="1" x14ac:dyDescent="0.3">
      <c r="A286" s="728">
        <v>25</v>
      </c>
      <c r="B286" s="729" t="s">
        <v>1043</v>
      </c>
      <c r="C286" s="729" t="s">
        <v>1048</v>
      </c>
      <c r="D286" s="812" t="s">
        <v>1523</v>
      </c>
      <c r="E286" s="813" t="s">
        <v>1063</v>
      </c>
      <c r="F286" s="729" t="s">
        <v>1044</v>
      </c>
      <c r="G286" s="729" t="s">
        <v>1122</v>
      </c>
      <c r="H286" s="729" t="s">
        <v>543</v>
      </c>
      <c r="I286" s="729" t="s">
        <v>1125</v>
      </c>
      <c r="J286" s="729" t="s">
        <v>1124</v>
      </c>
      <c r="K286" s="729" t="s">
        <v>1126</v>
      </c>
      <c r="L286" s="730">
        <v>238.72</v>
      </c>
      <c r="M286" s="730">
        <v>954.88</v>
      </c>
      <c r="N286" s="729">
        <v>4</v>
      </c>
      <c r="O286" s="814">
        <v>4</v>
      </c>
      <c r="P286" s="730">
        <v>477.44</v>
      </c>
      <c r="Q286" s="747">
        <v>0.5</v>
      </c>
      <c r="R286" s="729">
        <v>2</v>
      </c>
      <c r="S286" s="747">
        <v>0.5</v>
      </c>
      <c r="T286" s="814">
        <v>2</v>
      </c>
      <c r="U286" s="770">
        <v>0.5</v>
      </c>
    </row>
    <row r="287" spans="1:21" ht="14.4" customHeight="1" x14ac:dyDescent="0.3">
      <c r="A287" s="728">
        <v>25</v>
      </c>
      <c r="B287" s="729" t="s">
        <v>1043</v>
      </c>
      <c r="C287" s="729" t="s">
        <v>1048</v>
      </c>
      <c r="D287" s="812" t="s">
        <v>1523</v>
      </c>
      <c r="E287" s="813" t="s">
        <v>1063</v>
      </c>
      <c r="F287" s="729" t="s">
        <v>1044</v>
      </c>
      <c r="G287" s="729" t="s">
        <v>1290</v>
      </c>
      <c r="H287" s="729" t="s">
        <v>543</v>
      </c>
      <c r="I287" s="729" t="s">
        <v>1300</v>
      </c>
      <c r="J287" s="729" t="s">
        <v>1292</v>
      </c>
      <c r="K287" s="729" t="s">
        <v>1301</v>
      </c>
      <c r="L287" s="730">
        <v>58.86</v>
      </c>
      <c r="M287" s="730">
        <v>58.86</v>
      </c>
      <c r="N287" s="729">
        <v>1</v>
      </c>
      <c r="O287" s="814">
        <v>0.5</v>
      </c>
      <c r="P287" s="730"/>
      <c r="Q287" s="747">
        <v>0</v>
      </c>
      <c r="R287" s="729"/>
      <c r="S287" s="747">
        <v>0</v>
      </c>
      <c r="T287" s="814"/>
      <c r="U287" s="770">
        <v>0</v>
      </c>
    </row>
    <row r="288" spans="1:21" ht="14.4" customHeight="1" x14ac:dyDescent="0.3">
      <c r="A288" s="728">
        <v>25</v>
      </c>
      <c r="B288" s="729" t="s">
        <v>1043</v>
      </c>
      <c r="C288" s="729" t="s">
        <v>1048</v>
      </c>
      <c r="D288" s="812" t="s">
        <v>1523</v>
      </c>
      <c r="E288" s="813" t="s">
        <v>1063</v>
      </c>
      <c r="F288" s="729" t="s">
        <v>1044</v>
      </c>
      <c r="G288" s="729" t="s">
        <v>1269</v>
      </c>
      <c r="H288" s="729" t="s">
        <v>543</v>
      </c>
      <c r="I288" s="729" t="s">
        <v>1397</v>
      </c>
      <c r="J288" s="729" t="s">
        <v>1398</v>
      </c>
      <c r="K288" s="729" t="s">
        <v>1399</v>
      </c>
      <c r="L288" s="730">
        <v>846.47</v>
      </c>
      <c r="M288" s="730">
        <v>846.47</v>
      </c>
      <c r="N288" s="729">
        <v>1</v>
      </c>
      <c r="O288" s="814">
        <v>0.5</v>
      </c>
      <c r="P288" s="730"/>
      <c r="Q288" s="747">
        <v>0</v>
      </c>
      <c r="R288" s="729"/>
      <c r="S288" s="747">
        <v>0</v>
      </c>
      <c r="T288" s="814"/>
      <c r="U288" s="770">
        <v>0</v>
      </c>
    </row>
    <row r="289" spans="1:21" ht="14.4" customHeight="1" x14ac:dyDescent="0.3">
      <c r="A289" s="728">
        <v>25</v>
      </c>
      <c r="B289" s="729" t="s">
        <v>1043</v>
      </c>
      <c r="C289" s="729" t="s">
        <v>1048</v>
      </c>
      <c r="D289" s="812" t="s">
        <v>1523</v>
      </c>
      <c r="E289" s="813" t="s">
        <v>1063</v>
      </c>
      <c r="F289" s="729" t="s">
        <v>1044</v>
      </c>
      <c r="G289" s="729" t="s">
        <v>1094</v>
      </c>
      <c r="H289" s="729" t="s">
        <v>543</v>
      </c>
      <c r="I289" s="729" t="s">
        <v>1478</v>
      </c>
      <c r="J289" s="729" t="s">
        <v>1096</v>
      </c>
      <c r="K289" s="729" t="s">
        <v>1479</v>
      </c>
      <c r="L289" s="730">
        <v>77.52</v>
      </c>
      <c r="M289" s="730">
        <v>77.52</v>
      </c>
      <c r="N289" s="729">
        <v>1</v>
      </c>
      <c r="O289" s="814">
        <v>1</v>
      </c>
      <c r="P289" s="730">
        <v>77.52</v>
      </c>
      <c r="Q289" s="747">
        <v>1</v>
      </c>
      <c r="R289" s="729">
        <v>1</v>
      </c>
      <c r="S289" s="747">
        <v>1</v>
      </c>
      <c r="T289" s="814">
        <v>1</v>
      </c>
      <c r="U289" s="770">
        <v>1</v>
      </c>
    </row>
    <row r="290" spans="1:21" ht="14.4" customHeight="1" x14ac:dyDescent="0.3">
      <c r="A290" s="728">
        <v>25</v>
      </c>
      <c r="B290" s="729" t="s">
        <v>1043</v>
      </c>
      <c r="C290" s="729" t="s">
        <v>1048</v>
      </c>
      <c r="D290" s="812" t="s">
        <v>1523</v>
      </c>
      <c r="E290" s="813" t="s">
        <v>1063</v>
      </c>
      <c r="F290" s="729" t="s">
        <v>1044</v>
      </c>
      <c r="G290" s="729" t="s">
        <v>1094</v>
      </c>
      <c r="H290" s="729" t="s">
        <v>543</v>
      </c>
      <c r="I290" s="729" t="s">
        <v>1109</v>
      </c>
      <c r="J290" s="729" t="s">
        <v>1096</v>
      </c>
      <c r="K290" s="729" t="s">
        <v>1097</v>
      </c>
      <c r="L290" s="730">
        <v>132.97999999999999</v>
      </c>
      <c r="M290" s="730">
        <v>132.97999999999999</v>
      </c>
      <c r="N290" s="729">
        <v>1</v>
      </c>
      <c r="O290" s="814">
        <v>1</v>
      </c>
      <c r="P290" s="730"/>
      <c r="Q290" s="747">
        <v>0</v>
      </c>
      <c r="R290" s="729"/>
      <c r="S290" s="747">
        <v>0</v>
      </c>
      <c r="T290" s="814"/>
      <c r="U290" s="770">
        <v>0</v>
      </c>
    </row>
    <row r="291" spans="1:21" ht="14.4" customHeight="1" x14ac:dyDescent="0.3">
      <c r="A291" s="728">
        <v>25</v>
      </c>
      <c r="B291" s="729" t="s">
        <v>1043</v>
      </c>
      <c r="C291" s="729" t="s">
        <v>1048</v>
      </c>
      <c r="D291" s="812" t="s">
        <v>1523</v>
      </c>
      <c r="E291" s="813" t="s">
        <v>1063</v>
      </c>
      <c r="F291" s="729" t="s">
        <v>1044</v>
      </c>
      <c r="G291" s="729" t="s">
        <v>1119</v>
      </c>
      <c r="H291" s="729" t="s">
        <v>580</v>
      </c>
      <c r="I291" s="729" t="s">
        <v>1155</v>
      </c>
      <c r="J291" s="729" t="s">
        <v>599</v>
      </c>
      <c r="K291" s="729" t="s">
        <v>1156</v>
      </c>
      <c r="L291" s="730">
        <v>24.22</v>
      </c>
      <c r="M291" s="730">
        <v>96.88</v>
      </c>
      <c r="N291" s="729">
        <v>4</v>
      </c>
      <c r="O291" s="814">
        <v>4</v>
      </c>
      <c r="P291" s="730">
        <v>24.22</v>
      </c>
      <c r="Q291" s="747">
        <v>0.25</v>
      </c>
      <c r="R291" s="729">
        <v>1</v>
      </c>
      <c r="S291" s="747">
        <v>0.25</v>
      </c>
      <c r="T291" s="814">
        <v>1</v>
      </c>
      <c r="U291" s="770">
        <v>0.25</v>
      </c>
    </row>
    <row r="292" spans="1:21" ht="14.4" customHeight="1" x14ac:dyDescent="0.3">
      <c r="A292" s="728">
        <v>25</v>
      </c>
      <c r="B292" s="729" t="s">
        <v>1043</v>
      </c>
      <c r="C292" s="729" t="s">
        <v>1048</v>
      </c>
      <c r="D292" s="812" t="s">
        <v>1523</v>
      </c>
      <c r="E292" s="813" t="s">
        <v>1063</v>
      </c>
      <c r="F292" s="729" t="s">
        <v>1044</v>
      </c>
      <c r="G292" s="729" t="s">
        <v>1119</v>
      </c>
      <c r="H292" s="729" t="s">
        <v>543</v>
      </c>
      <c r="I292" s="729" t="s">
        <v>1157</v>
      </c>
      <c r="J292" s="729" t="s">
        <v>599</v>
      </c>
      <c r="K292" s="729" t="s">
        <v>1158</v>
      </c>
      <c r="L292" s="730">
        <v>24.22</v>
      </c>
      <c r="M292" s="730">
        <v>24.22</v>
      </c>
      <c r="N292" s="729">
        <v>1</v>
      </c>
      <c r="O292" s="814">
        <v>1</v>
      </c>
      <c r="P292" s="730"/>
      <c r="Q292" s="747">
        <v>0</v>
      </c>
      <c r="R292" s="729"/>
      <c r="S292" s="747">
        <v>0</v>
      </c>
      <c r="T292" s="814"/>
      <c r="U292" s="770">
        <v>0</v>
      </c>
    </row>
    <row r="293" spans="1:21" ht="14.4" customHeight="1" x14ac:dyDescent="0.3">
      <c r="A293" s="728">
        <v>25</v>
      </c>
      <c r="B293" s="729" t="s">
        <v>1043</v>
      </c>
      <c r="C293" s="729" t="s">
        <v>1048</v>
      </c>
      <c r="D293" s="812" t="s">
        <v>1523</v>
      </c>
      <c r="E293" s="813" t="s">
        <v>1063</v>
      </c>
      <c r="F293" s="729" t="s">
        <v>1044</v>
      </c>
      <c r="G293" s="729" t="s">
        <v>1146</v>
      </c>
      <c r="H293" s="729" t="s">
        <v>580</v>
      </c>
      <c r="I293" s="729" t="s">
        <v>999</v>
      </c>
      <c r="J293" s="729" t="s">
        <v>1000</v>
      </c>
      <c r="K293" s="729" t="s">
        <v>1001</v>
      </c>
      <c r="L293" s="730">
        <v>0</v>
      </c>
      <c r="M293" s="730">
        <v>0</v>
      </c>
      <c r="N293" s="729">
        <v>4</v>
      </c>
      <c r="O293" s="814">
        <v>3.5</v>
      </c>
      <c r="P293" s="730"/>
      <c r="Q293" s="747"/>
      <c r="R293" s="729"/>
      <c r="S293" s="747">
        <v>0</v>
      </c>
      <c r="T293" s="814"/>
      <c r="U293" s="770">
        <v>0</v>
      </c>
    </row>
    <row r="294" spans="1:21" ht="14.4" customHeight="1" x14ac:dyDescent="0.3">
      <c r="A294" s="728">
        <v>25</v>
      </c>
      <c r="B294" s="729" t="s">
        <v>1043</v>
      </c>
      <c r="C294" s="729" t="s">
        <v>1048</v>
      </c>
      <c r="D294" s="812" t="s">
        <v>1523</v>
      </c>
      <c r="E294" s="813" t="s">
        <v>1063</v>
      </c>
      <c r="F294" s="729" t="s">
        <v>1045</v>
      </c>
      <c r="G294" s="729" t="s">
        <v>1198</v>
      </c>
      <c r="H294" s="729" t="s">
        <v>543</v>
      </c>
      <c r="I294" s="729" t="s">
        <v>1480</v>
      </c>
      <c r="J294" s="729" t="s">
        <v>1069</v>
      </c>
      <c r="K294" s="729"/>
      <c r="L294" s="730">
        <v>0</v>
      </c>
      <c r="M294" s="730">
        <v>0</v>
      </c>
      <c r="N294" s="729">
        <v>1</v>
      </c>
      <c r="O294" s="814">
        <v>1</v>
      </c>
      <c r="P294" s="730"/>
      <c r="Q294" s="747"/>
      <c r="R294" s="729"/>
      <c r="S294" s="747">
        <v>0</v>
      </c>
      <c r="T294" s="814"/>
      <c r="U294" s="770">
        <v>0</v>
      </c>
    </row>
    <row r="295" spans="1:21" ht="14.4" customHeight="1" x14ac:dyDescent="0.3">
      <c r="A295" s="728">
        <v>25</v>
      </c>
      <c r="B295" s="729" t="s">
        <v>1043</v>
      </c>
      <c r="C295" s="729" t="s">
        <v>1048</v>
      </c>
      <c r="D295" s="812" t="s">
        <v>1523</v>
      </c>
      <c r="E295" s="813" t="s">
        <v>1059</v>
      </c>
      <c r="F295" s="729" t="s">
        <v>1044</v>
      </c>
      <c r="G295" s="729" t="s">
        <v>1093</v>
      </c>
      <c r="H295" s="729" t="s">
        <v>580</v>
      </c>
      <c r="I295" s="729" t="s">
        <v>959</v>
      </c>
      <c r="J295" s="729" t="s">
        <v>872</v>
      </c>
      <c r="K295" s="729" t="s">
        <v>960</v>
      </c>
      <c r="L295" s="730">
        <v>154.36000000000001</v>
      </c>
      <c r="M295" s="730">
        <v>5248.2400000000025</v>
      </c>
      <c r="N295" s="729">
        <v>34</v>
      </c>
      <c r="O295" s="814">
        <v>30.5</v>
      </c>
      <c r="P295" s="730">
        <v>2006.6800000000007</v>
      </c>
      <c r="Q295" s="747">
        <v>0.38235294117647056</v>
      </c>
      <c r="R295" s="729">
        <v>13</v>
      </c>
      <c r="S295" s="747">
        <v>0.38235294117647056</v>
      </c>
      <c r="T295" s="814">
        <v>11.5</v>
      </c>
      <c r="U295" s="770">
        <v>0.37704918032786883</v>
      </c>
    </row>
    <row r="296" spans="1:21" ht="14.4" customHeight="1" x14ac:dyDescent="0.3">
      <c r="A296" s="728">
        <v>25</v>
      </c>
      <c r="B296" s="729" t="s">
        <v>1043</v>
      </c>
      <c r="C296" s="729" t="s">
        <v>1048</v>
      </c>
      <c r="D296" s="812" t="s">
        <v>1523</v>
      </c>
      <c r="E296" s="813" t="s">
        <v>1059</v>
      </c>
      <c r="F296" s="729" t="s">
        <v>1044</v>
      </c>
      <c r="G296" s="729" t="s">
        <v>1101</v>
      </c>
      <c r="H296" s="729" t="s">
        <v>543</v>
      </c>
      <c r="I296" s="729" t="s">
        <v>1102</v>
      </c>
      <c r="J296" s="729" t="s">
        <v>815</v>
      </c>
      <c r="K296" s="729" t="s">
        <v>1103</v>
      </c>
      <c r="L296" s="730">
        <v>78.33</v>
      </c>
      <c r="M296" s="730">
        <v>156.66</v>
      </c>
      <c r="N296" s="729">
        <v>2</v>
      </c>
      <c r="O296" s="814">
        <v>0.5</v>
      </c>
      <c r="P296" s="730">
        <v>156.66</v>
      </c>
      <c r="Q296" s="747">
        <v>1</v>
      </c>
      <c r="R296" s="729">
        <v>2</v>
      </c>
      <c r="S296" s="747">
        <v>1</v>
      </c>
      <c r="T296" s="814">
        <v>0.5</v>
      </c>
      <c r="U296" s="770">
        <v>1</v>
      </c>
    </row>
    <row r="297" spans="1:21" ht="14.4" customHeight="1" x14ac:dyDescent="0.3">
      <c r="A297" s="728">
        <v>25</v>
      </c>
      <c r="B297" s="729" t="s">
        <v>1043</v>
      </c>
      <c r="C297" s="729" t="s">
        <v>1048</v>
      </c>
      <c r="D297" s="812" t="s">
        <v>1523</v>
      </c>
      <c r="E297" s="813" t="s">
        <v>1059</v>
      </c>
      <c r="F297" s="729" t="s">
        <v>1044</v>
      </c>
      <c r="G297" s="729" t="s">
        <v>1134</v>
      </c>
      <c r="H297" s="729" t="s">
        <v>543</v>
      </c>
      <c r="I297" s="729" t="s">
        <v>1481</v>
      </c>
      <c r="J297" s="729" t="s">
        <v>1136</v>
      </c>
      <c r="K297" s="729" t="s">
        <v>1482</v>
      </c>
      <c r="L297" s="730">
        <v>161.4</v>
      </c>
      <c r="M297" s="730">
        <v>322.8</v>
      </c>
      <c r="N297" s="729">
        <v>2</v>
      </c>
      <c r="O297" s="814">
        <v>2</v>
      </c>
      <c r="P297" s="730">
        <v>161.4</v>
      </c>
      <c r="Q297" s="747">
        <v>0.5</v>
      </c>
      <c r="R297" s="729">
        <v>1</v>
      </c>
      <c r="S297" s="747">
        <v>0.5</v>
      </c>
      <c r="T297" s="814">
        <v>1</v>
      </c>
      <c r="U297" s="770">
        <v>0.5</v>
      </c>
    </row>
    <row r="298" spans="1:21" ht="14.4" customHeight="1" x14ac:dyDescent="0.3">
      <c r="A298" s="728">
        <v>25</v>
      </c>
      <c r="B298" s="729" t="s">
        <v>1043</v>
      </c>
      <c r="C298" s="729" t="s">
        <v>1048</v>
      </c>
      <c r="D298" s="812" t="s">
        <v>1523</v>
      </c>
      <c r="E298" s="813" t="s">
        <v>1059</v>
      </c>
      <c r="F298" s="729" t="s">
        <v>1044</v>
      </c>
      <c r="G298" s="729" t="s">
        <v>1217</v>
      </c>
      <c r="H298" s="729" t="s">
        <v>543</v>
      </c>
      <c r="I298" s="729" t="s">
        <v>1483</v>
      </c>
      <c r="J298" s="729" t="s">
        <v>1219</v>
      </c>
      <c r="K298" s="729" t="s">
        <v>1484</v>
      </c>
      <c r="L298" s="730">
        <v>477.5</v>
      </c>
      <c r="M298" s="730">
        <v>477.5</v>
      </c>
      <c r="N298" s="729">
        <v>1</v>
      </c>
      <c r="O298" s="814">
        <v>1</v>
      </c>
      <c r="P298" s="730"/>
      <c r="Q298" s="747">
        <v>0</v>
      </c>
      <c r="R298" s="729"/>
      <c r="S298" s="747">
        <v>0</v>
      </c>
      <c r="T298" s="814"/>
      <c r="U298" s="770">
        <v>0</v>
      </c>
    </row>
    <row r="299" spans="1:21" ht="14.4" customHeight="1" x14ac:dyDescent="0.3">
      <c r="A299" s="728">
        <v>25</v>
      </c>
      <c r="B299" s="729" t="s">
        <v>1043</v>
      </c>
      <c r="C299" s="729" t="s">
        <v>1048</v>
      </c>
      <c r="D299" s="812" t="s">
        <v>1523</v>
      </c>
      <c r="E299" s="813" t="s">
        <v>1059</v>
      </c>
      <c r="F299" s="729" t="s">
        <v>1044</v>
      </c>
      <c r="G299" s="729" t="s">
        <v>1094</v>
      </c>
      <c r="H299" s="729" t="s">
        <v>543</v>
      </c>
      <c r="I299" s="729" t="s">
        <v>1095</v>
      </c>
      <c r="J299" s="729" t="s">
        <v>1096</v>
      </c>
      <c r="K299" s="729" t="s">
        <v>1097</v>
      </c>
      <c r="L299" s="730">
        <v>132.97999999999999</v>
      </c>
      <c r="M299" s="730">
        <v>132.97999999999999</v>
      </c>
      <c r="N299" s="729">
        <v>1</v>
      </c>
      <c r="O299" s="814">
        <v>1</v>
      </c>
      <c r="P299" s="730">
        <v>132.97999999999999</v>
      </c>
      <c r="Q299" s="747">
        <v>1</v>
      </c>
      <c r="R299" s="729">
        <v>1</v>
      </c>
      <c r="S299" s="747">
        <v>1</v>
      </c>
      <c r="T299" s="814">
        <v>1</v>
      </c>
      <c r="U299" s="770">
        <v>1</v>
      </c>
    </row>
    <row r="300" spans="1:21" ht="14.4" customHeight="1" x14ac:dyDescent="0.3">
      <c r="A300" s="728">
        <v>25</v>
      </c>
      <c r="B300" s="729" t="s">
        <v>1043</v>
      </c>
      <c r="C300" s="729" t="s">
        <v>1048</v>
      </c>
      <c r="D300" s="812" t="s">
        <v>1523</v>
      </c>
      <c r="E300" s="813" t="s">
        <v>1059</v>
      </c>
      <c r="F300" s="729" t="s">
        <v>1044</v>
      </c>
      <c r="G300" s="729" t="s">
        <v>1094</v>
      </c>
      <c r="H300" s="729" t="s">
        <v>543</v>
      </c>
      <c r="I300" s="729" t="s">
        <v>1109</v>
      </c>
      <c r="J300" s="729" t="s">
        <v>1096</v>
      </c>
      <c r="K300" s="729" t="s">
        <v>1097</v>
      </c>
      <c r="L300" s="730">
        <v>132.97999999999999</v>
      </c>
      <c r="M300" s="730">
        <v>531.91999999999996</v>
      </c>
      <c r="N300" s="729">
        <v>4</v>
      </c>
      <c r="O300" s="814">
        <v>1.5</v>
      </c>
      <c r="P300" s="730">
        <v>531.91999999999996</v>
      </c>
      <c r="Q300" s="747">
        <v>1</v>
      </c>
      <c r="R300" s="729">
        <v>4</v>
      </c>
      <c r="S300" s="747">
        <v>1</v>
      </c>
      <c r="T300" s="814">
        <v>1.5</v>
      </c>
      <c r="U300" s="770">
        <v>1</v>
      </c>
    </row>
    <row r="301" spans="1:21" ht="14.4" customHeight="1" x14ac:dyDescent="0.3">
      <c r="A301" s="728">
        <v>25</v>
      </c>
      <c r="B301" s="729" t="s">
        <v>1043</v>
      </c>
      <c r="C301" s="729" t="s">
        <v>1048</v>
      </c>
      <c r="D301" s="812" t="s">
        <v>1523</v>
      </c>
      <c r="E301" s="813" t="s">
        <v>1059</v>
      </c>
      <c r="F301" s="729" t="s">
        <v>1044</v>
      </c>
      <c r="G301" s="729" t="s">
        <v>1244</v>
      </c>
      <c r="H301" s="729" t="s">
        <v>580</v>
      </c>
      <c r="I301" s="729" t="s">
        <v>1245</v>
      </c>
      <c r="J301" s="729" t="s">
        <v>1246</v>
      </c>
      <c r="K301" s="729" t="s">
        <v>1247</v>
      </c>
      <c r="L301" s="730">
        <v>141.25</v>
      </c>
      <c r="M301" s="730">
        <v>423.75</v>
      </c>
      <c r="N301" s="729">
        <v>3</v>
      </c>
      <c r="O301" s="814">
        <v>3</v>
      </c>
      <c r="P301" s="730">
        <v>282.5</v>
      </c>
      <c r="Q301" s="747">
        <v>0.66666666666666663</v>
      </c>
      <c r="R301" s="729">
        <v>2</v>
      </c>
      <c r="S301" s="747">
        <v>0.66666666666666663</v>
      </c>
      <c r="T301" s="814">
        <v>2</v>
      </c>
      <c r="U301" s="770">
        <v>0.66666666666666663</v>
      </c>
    </row>
    <row r="302" spans="1:21" ht="14.4" customHeight="1" x14ac:dyDescent="0.3">
      <c r="A302" s="728">
        <v>25</v>
      </c>
      <c r="B302" s="729" t="s">
        <v>1043</v>
      </c>
      <c r="C302" s="729" t="s">
        <v>1048</v>
      </c>
      <c r="D302" s="812" t="s">
        <v>1523</v>
      </c>
      <c r="E302" s="813" t="s">
        <v>1059</v>
      </c>
      <c r="F302" s="729" t="s">
        <v>1044</v>
      </c>
      <c r="G302" s="729" t="s">
        <v>1119</v>
      </c>
      <c r="H302" s="729" t="s">
        <v>580</v>
      </c>
      <c r="I302" s="729" t="s">
        <v>1155</v>
      </c>
      <c r="J302" s="729" t="s">
        <v>599</v>
      </c>
      <c r="K302" s="729" t="s">
        <v>1156</v>
      </c>
      <c r="L302" s="730">
        <v>24.22</v>
      </c>
      <c r="M302" s="730">
        <v>48.44</v>
      </c>
      <c r="N302" s="729">
        <v>2</v>
      </c>
      <c r="O302" s="814">
        <v>2</v>
      </c>
      <c r="P302" s="730">
        <v>24.22</v>
      </c>
      <c r="Q302" s="747">
        <v>0.5</v>
      </c>
      <c r="R302" s="729">
        <v>1</v>
      </c>
      <c r="S302" s="747">
        <v>0.5</v>
      </c>
      <c r="T302" s="814">
        <v>1</v>
      </c>
      <c r="U302" s="770">
        <v>0.5</v>
      </c>
    </row>
    <row r="303" spans="1:21" ht="14.4" customHeight="1" x14ac:dyDescent="0.3">
      <c r="A303" s="728">
        <v>25</v>
      </c>
      <c r="B303" s="729" t="s">
        <v>1043</v>
      </c>
      <c r="C303" s="729" t="s">
        <v>1048</v>
      </c>
      <c r="D303" s="812" t="s">
        <v>1523</v>
      </c>
      <c r="E303" s="813" t="s">
        <v>1059</v>
      </c>
      <c r="F303" s="729" t="s">
        <v>1044</v>
      </c>
      <c r="G303" s="729" t="s">
        <v>1119</v>
      </c>
      <c r="H303" s="729" t="s">
        <v>580</v>
      </c>
      <c r="I303" s="729" t="s">
        <v>1120</v>
      </c>
      <c r="J303" s="729" t="s">
        <v>599</v>
      </c>
      <c r="K303" s="729" t="s">
        <v>1121</v>
      </c>
      <c r="L303" s="730">
        <v>48.42</v>
      </c>
      <c r="M303" s="730">
        <v>435.78000000000003</v>
      </c>
      <c r="N303" s="729">
        <v>9</v>
      </c>
      <c r="O303" s="814">
        <v>8</v>
      </c>
      <c r="P303" s="730">
        <v>290.52000000000004</v>
      </c>
      <c r="Q303" s="747">
        <v>0.66666666666666674</v>
      </c>
      <c r="R303" s="729">
        <v>6</v>
      </c>
      <c r="S303" s="747">
        <v>0.66666666666666663</v>
      </c>
      <c r="T303" s="814">
        <v>5</v>
      </c>
      <c r="U303" s="770">
        <v>0.625</v>
      </c>
    </row>
    <row r="304" spans="1:21" ht="14.4" customHeight="1" x14ac:dyDescent="0.3">
      <c r="A304" s="728">
        <v>25</v>
      </c>
      <c r="B304" s="729" t="s">
        <v>1043</v>
      </c>
      <c r="C304" s="729" t="s">
        <v>1048</v>
      </c>
      <c r="D304" s="812" t="s">
        <v>1523</v>
      </c>
      <c r="E304" s="813" t="s">
        <v>1059</v>
      </c>
      <c r="F304" s="729" t="s">
        <v>1044</v>
      </c>
      <c r="G304" s="729" t="s">
        <v>1119</v>
      </c>
      <c r="H304" s="729" t="s">
        <v>543</v>
      </c>
      <c r="I304" s="729" t="s">
        <v>1141</v>
      </c>
      <c r="J304" s="729" t="s">
        <v>599</v>
      </c>
      <c r="K304" s="729" t="s">
        <v>1142</v>
      </c>
      <c r="L304" s="730">
        <v>48.42</v>
      </c>
      <c r="M304" s="730">
        <v>387.36</v>
      </c>
      <c r="N304" s="729">
        <v>8</v>
      </c>
      <c r="O304" s="814">
        <v>6.5</v>
      </c>
      <c r="P304" s="730">
        <v>193.68</v>
      </c>
      <c r="Q304" s="747">
        <v>0.5</v>
      </c>
      <c r="R304" s="729">
        <v>4</v>
      </c>
      <c r="S304" s="747">
        <v>0.5</v>
      </c>
      <c r="T304" s="814">
        <v>3.5</v>
      </c>
      <c r="U304" s="770">
        <v>0.53846153846153844</v>
      </c>
    </row>
    <row r="305" spans="1:21" ht="14.4" customHeight="1" x14ac:dyDescent="0.3">
      <c r="A305" s="728">
        <v>25</v>
      </c>
      <c r="B305" s="729" t="s">
        <v>1043</v>
      </c>
      <c r="C305" s="729" t="s">
        <v>1048</v>
      </c>
      <c r="D305" s="812" t="s">
        <v>1523</v>
      </c>
      <c r="E305" s="813" t="s">
        <v>1059</v>
      </c>
      <c r="F305" s="729" t="s">
        <v>1044</v>
      </c>
      <c r="G305" s="729" t="s">
        <v>1119</v>
      </c>
      <c r="H305" s="729" t="s">
        <v>543</v>
      </c>
      <c r="I305" s="729" t="s">
        <v>1157</v>
      </c>
      <c r="J305" s="729" t="s">
        <v>599</v>
      </c>
      <c r="K305" s="729" t="s">
        <v>1158</v>
      </c>
      <c r="L305" s="730">
        <v>24.22</v>
      </c>
      <c r="M305" s="730">
        <v>121.1</v>
      </c>
      <c r="N305" s="729">
        <v>5</v>
      </c>
      <c r="O305" s="814">
        <v>4</v>
      </c>
      <c r="P305" s="730">
        <v>24.22</v>
      </c>
      <c r="Q305" s="747">
        <v>0.2</v>
      </c>
      <c r="R305" s="729">
        <v>1</v>
      </c>
      <c r="S305" s="747">
        <v>0.2</v>
      </c>
      <c r="T305" s="814">
        <v>1</v>
      </c>
      <c r="U305" s="770">
        <v>0.25</v>
      </c>
    </row>
    <row r="306" spans="1:21" ht="14.4" customHeight="1" x14ac:dyDescent="0.3">
      <c r="A306" s="728">
        <v>25</v>
      </c>
      <c r="B306" s="729" t="s">
        <v>1043</v>
      </c>
      <c r="C306" s="729" t="s">
        <v>1048</v>
      </c>
      <c r="D306" s="812" t="s">
        <v>1523</v>
      </c>
      <c r="E306" s="813" t="s">
        <v>1059</v>
      </c>
      <c r="F306" s="729" t="s">
        <v>1044</v>
      </c>
      <c r="G306" s="729" t="s">
        <v>1146</v>
      </c>
      <c r="H306" s="729" t="s">
        <v>580</v>
      </c>
      <c r="I306" s="729" t="s">
        <v>999</v>
      </c>
      <c r="J306" s="729" t="s">
        <v>1000</v>
      </c>
      <c r="K306" s="729" t="s">
        <v>1001</v>
      </c>
      <c r="L306" s="730">
        <v>0</v>
      </c>
      <c r="M306" s="730">
        <v>0</v>
      </c>
      <c r="N306" s="729">
        <v>3</v>
      </c>
      <c r="O306" s="814">
        <v>3</v>
      </c>
      <c r="P306" s="730">
        <v>0</v>
      </c>
      <c r="Q306" s="747"/>
      <c r="R306" s="729">
        <v>1</v>
      </c>
      <c r="S306" s="747">
        <v>0.33333333333333331</v>
      </c>
      <c r="T306" s="814">
        <v>1</v>
      </c>
      <c r="U306" s="770">
        <v>0.33333333333333331</v>
      </c>
    </row>
    <row r="307" spans="1:21" ht="14.4" customHeight="1" x14ac:dyDescent="0.3">
      <c r="A307" s="728">
        <v>25</v>
      </c>
      <c r="B307" s="729" t="s">
        <v>1043</v>
      </c>
      <c r="C307" s="729" t="s">
        <v>1048</v>
      </c>
      <c r="D307" s="812" t="s">
        <v>1523</v>
      </c>
      <c r="E307" s="813" t="s">
        <v>1059</v>
      </c>
      <c r="F307" s="729" t="s">
        <v>1044</v>
      </c>
      <c r="G307" s="729" t="s">
        <v>1147</v>
      </c>
      <c r="H307" s="729" t="s">
        <v>543</v>
      </c>
      <c r="I307" s="729" t="s">
        <v>1485</v>
      </c>
      <c r="J307" s="729" t="s">
        <v>1473</v>
      </c>
      <c r="K307" s="729" t="s">
        <v>1486</v>
      </c>
      <c r="L307" s="730">
        <v>300.68</v>
      </c>
      <c r="M307" s="730">
        <v>601.36</v>
      </c>
      <c r="N307" s="729">
        <v>2</v>
      </c>
      <c r="O307" s="814">
        <v>2</v>
      </c>
      <c r="P307" s="730"/>
      <c r="Q307" s="747">
        <v>0</v>
      </c>
      <c r="R307" s="729"/>
      <c r="S307" s="747">
        <v>0</v>
      </c>
      <c r="T307" s="814"/>
      <c r="U307" s="770">
        <v>0</v>
      </c>
    </row>
    <row r="308" spans="1:21" ht="14.4" customHeight="1" x14ac:dyDescent="0.3">
      <c r="A308" s="728">
        <v>25</v>
      </c>
      <c r="B308" s="729" t="s">
        <v>1043</v>
      </c>
      <c r="C308" s="729" t="s">
        <v>1048</v>
      </c>
      <c r="D308" s="812" t="s">
        <v>1523</v>
      </c>
      <c r="E308" s="813" t="s">
        <v>1081</v>
      </c>
      <c r="F308" s="729" t="s">
        <v>1044</v>
      </c>
      <c r="G308" s="729" t="s">
        <v>1487</v>
      </c>
      <c r="H308" s="729" t="s">
        <v>543</v>
      </c>
      <c r="I308" s="729" t="s">
        <v>1488</v>
      </c>
      <c r="J308" s="729" t="s">
        <v>1489</v>
      </c>
      <c r="K308" s="729" t="s">
        <v>1490</v>
      </c>
      <c r="L308" s="730">
        <v>462.73</v>
      </c>
      <c r="M308" s="730">
        <v>462.73</v>
      </c>
      <c r="N308" s="729">
        <v>1</v>
      </c>
      <c r="O308" s="814">
        <v>1</v>
      </c>
      <c r="P308" s="730">
        <v>462.73</v>
      </c>
      <c r="Q308" s="747">
        <v>1</v>
      </c>
      <c r="R308" s="729">
        <v>1</v>
      </c>
      <c r="S308" s="747">
        <v>1</v>
      </c>
      <c r="T308" s="814">
        <v>1</v>
      </c>
      <c r="U308" s="770">
        <v>1</v>
      </c>
    </row>
    <row r="309" spans="1:21" ht="14.4" customHeight="1" x14ac:dyDescent="0.3">
      <c r="A309" s="728">
        <v>25</v>
      </c>
      <c r="B309" s="729" t="s">
        <v>1043</v>
      </c>
      <c r="C309" s="729" t="s">
        <v>1048</v>
      </c>
      <c r="D309" s="812" t="s">
        <v>1523</v>
      </c>
      <c r="E309" s="813" t="s">
        <v>1081</v>
      </c>
      <c r="F309" s="729" t="s">
        <v>1044</v>
      </c>
      <c r="G309" s="729" t="s">
        <v>1093</v>
      </c>
      <c r="H309" s="729" t="s">
        <v>580</v>
      </c>
      <c r="I309" s="729" t="s">
        <v>959</v>
      </c>
      <c r="J309" s="729" t="s">
        <v>872</v>
      </c>
      <c r="K309" s="729" t="s">
        <v>960</v>
      </c>
      <c r="L309" s="730">
        <v>154.36000000000001</v>
      </c>
      <c r="M309" s="730">
        <v>5865.6800000000021</v>
      </c>
      <c r="N309" s="729">
        <v>38</v>
      </c>
      <c r="O309" s="814">
        <v>32</v>
      </c>
      <c r="P309" s="730">
        <v>2469.7600000000007</v>
      </c>
      <c r="Q309" s="747">
        <v>0.42105263157894735</v>
      </c>
      <c r="R309" s="729">
        <v>16</v>
      </c>
      <c r="S309" s="747">
        <v>0.42105263157894735</v>
      </c>
      <c r="T309" s="814">
        <v>12.5</v>
      </c>
      <c r="U309" s="770">
        <v>0.390625</v>
      </c>
    </row>
    <row r="310" spans="1:21" ht="14.4" customHeight="1" x14ac:dyDescent="0.3">
      <c r="A310" s="728">
        <v>25</v>
      </c>
      <c r="B310" s="729" t="s">
        <v>1043</v>
      </c>
      <c r="C310" s="729" t="s">
        <v>1048</v>
      </c>
      <c r="D310" s="812" t="s">
        <v>1523</v>
      </c>
      <c r="E310" s="813" t="s">
        <v>1081</v>
      </c>
      <c r="F310" s="729" t="s">
        <v>1044</v>
      </c>
      <c r="G310" s="729" t="s">
        <v>1258</v>
      </c>
      <c r="H310" s="729" t="s">
        <v>543</v>
      </c>
      <c r="I310" s="729" t="s">
        <v>1259</v>
      </c>
      <c r="J310" s="729" t="s">
        <v>1260</v>
      </c>
      <c r="K310" s="729" t="s">
        <v>1261</v>
      </c>
      <c r="L310" s="730">
        <v>119.7</v>
      </c>
      <c r="M310" s="730">
        <v>119.7</v>
      </c>
      <c r="N310" s="729">
        <v>1</v>
      </c>
      <c r="O310" s="814">
        <v>1</v>
      </c>
      <c r="P310" s="730"/>
      <c r="Q310" s="747">
        <v>0</v>
      </c>
      <c r="R310" s="729"/>
      <c r="S310" s="747">
        <v>0</v>
      </c>
      <c r="T310" s="814"/>
      <c r="U310" s="770">
        <v>0</v>
      </c>
    </row>
    <row r="311" spans="1:21" ht="14.4" customHeight="1" x14ac:dyDescent="0.3">
      <c r="A311" s="728">
        <v>25</v>
      </c>
      <c r="B311" s="729" t="s">
        <v>1043</v>
      </c>
      <c r="C311" s="729" t="s">
        <v>1048</v>
      </c>
      <c r="D311" s="812" t="s">
        <v>1523</v>
      </c>
      <c r="E311" s="813" t="s">
        <v>1081</v>
      </c>
      <c r="F311" s="729" t="s">
        <v>1044</v>
      </c>
      <c r="G311" s="729" t="s">
        <v>1200</v>
      </c>
      <c r="H311" s="729" t="s">
        <v>543</v>
      </c>
      <c r="I311" s="729" t="s">
        <v>1201</v>
      </c>
      <c r="J311" s="729" t="s">
        <v>1202</v>
      </c>
      <c r="K311" s="729" t="s">
        <v>1203</v>
      </c>
      <c r="L311" s="730">
        <v>0</v>
      </c>
      <c r="M311" s="730">
        <v>0</v>
      </c>
      <c r="N311" s="729">
        <v>1</v>
      </c>
      <c r="O311" s="814">
        <v>0.5</v>
      </c>
      <c r="P311" s="730"/>
      <c r="Q311" s="747"/>
      <c r="R311" s="729"/>
      <c r="S311" s="747">
        <v>0</v>
      </c>
      <c r="T311" s="814"/>
      <c r="U311" s="770">
        <v>0</v>
      </c>
    </row>
    <row r="312" spans="1:21" ht="14.4" customHeight="1" x14ac:dyDescent="0.3">
      <c r="A312" s="728">
        <v>25</v>
      </c>
      <c r="B312" s="729" t="s">
        <v>1043</v>
      </c>
      <c r="C312" s="729" t="s">
        <v>1048</v>
      </c>
      <c r="D312" s="812" t="s">
        <v>1523</v>
      </c>
      <c r="E312" s="813" t="s">
        <v>1081</v>
      </c>
      <c r="F312" s="729" t="s">
        <v>1044</v>
      </c>
      <c r="G312" s="729" t="s">
        <v>1200</v>
      </c>
      <c r="H312" s="729" t="s">
        <v>543</v>
      </c>
      <c r="I312" s="729" t="s">
        <v>1454</v>
      </c>
      <c r="J312" s="729" t="s">
        <v>1455</v>
      </c>
      <c r="K312" s="729" t="s">
        <v>1456</v>
      </c>
      <c r="L312" s="730">
        <v>0</v>
      </c>
      <c r="M312" s="730">
        <v>0</v>
      </c>
      <c r="N312" s="729">
        <v>1</v>
      </c>
      <c r="O312" s="814">
        <v>1</v>
      </c>
      <c r="P312" s="730"/>
      <c r="Q312" s="747"/>
      <c r="R312" s="729"/>
      <c r="S312" s="747">
        <v>0</v>
      </c>
      <c r="T312" s="814"/>
      <c r="U312" s="770">
        <v>0</v>
      </c>
    </row>
    <row r="313" spans="1:21" ht="14.4" customHeight="1" x14ac:dyDescent="0.3">
      <c r="A313" s="728">
        <v>25</v>
      </c>
      <c r="B313" s="729" t="s">
        <v>1043</v>
      </c>
      <c r="C313" s="729" t="s">
        <v>1048</v>
      </c>
      <c r="D313" s="812" t="s">
        <v>1523</v>
      </c>
      <c r="E313" s="813" t="s">
        <v>1081</v>
      </c>
      <c r="F313" s="729" t="s">
        <v>1044</v>
      </c>
      <c r="G313" s="729" t="s">
        <v>1331</v>
      </c>
      <c r="H313" s="729" t="s">
        <v>580</v>
      </c>
      <c r="I313" s="729" t="s">
        <v>1332</v>
      </c>
      <c r="J313" s="729" t="s">
        <v>1333</v>
      </c>
      <c r="K313" s="729" t="s">
        <v>1334</v>
      </c>
      <c r="L313" s="730">
        <v>42.57</v>
      </c>
      <c r="M313" s="730">
        <v>42.57</v>
      </c>
      <c r="N313" s="729">
        <v>1</v>
      </c>
      <c r="O313" s="814">
        <v>0.5</v>
      </c>
      <c r="P313" s="730"/>
      <c r="Q313" s="747">
        <v>0</v>
      </c>
      <c r="R313" s="729"/>
      <c r="S313" s="747">
        <v>0</v>
      </c>
      <c r="T313" s="814"/>
      <c r="U313" s="770">
        <v>0</v>
      </c>
    </row>
    <row r="314" spans="1:21" ht="14.4" customHeight="1" x14ac:dyDescent="0.3">
      <c r="A314" s="728">
        <v>25</v>
      </c>
      <c r="B314" s="729" t="s">
        <v>1043</v>
      </c>
      <c r="C314" s="729" t="s">
        <v>1048</v>
      </c>
      <c r="D314" s="812" t="s">
        <v>1523</v>
      </c>
      <c r="E314" s="813" t="s">
        <v>1081</v>
      </c>
      <c r="F314" s="729" t="s">
        <v>1044</v>
      </c>
      <c r="G314" s="729" t="s">
        <v>1302</v>
      </c>
      <c r="H314" s="729" t="s">
        <v>543</v>
      </c>
      <c r="I314" s="729" t="s">
        <v>1491</v>
      </c>
      <c r="J314" s="729" t="s">
        <v>1492</v>
      </c>
      <c r="K314" s="729" t="s">
        <v>1493</v>
      </c>
      <c r="L314" s="730">
        <v>34.57</v>
      </c>
      <c r="M314" s="730">
        <v>34.57</v>
      </c>
      <c r="N314" s="729">
        <v>1</v>
      </c>
      <c r="O314" s="814">
        <v>1</v>
      </c>
      <c r="P314" s="730">
        <v>34.57</v>
      </c>
      <c r="Q314" s="747">
        <v>1</v>
      </c>
      <c r="R314" s="729">
        <v>1</v>
      </c>
      <c r="S314" s="747">
        <v>1</v>
      </c>
      <c r="T314" s="814">
        <v>1</v>
      </c>
      <c r="U314" s="770">
        <v>1</v>
      </c>
    </row>
    <row r="315" spans="1:21" ht="14.4" customHeight="1" x14ac:dyDescent="0.3">
      <c r="A315" s="728">
        <v>25</v>
      </c>
      <c r="B315" s="729" t="s">
        <v>1043</v>
      </c>
      <c r="C315" s="729" t="s">
        <v>1048</v>
      </c>
      <c r="D315" s="812" t="s">
        <v>1523</v>
      </c>
      <c r="E315" s="813" t="s">
        <v>1081</v>
      </c>
      <c r="F315" s="729" t="s">
        <v>1044</v>
      </c>
      <c r="G315" s="729" t="s">
        <v>1217</v>
      </c>
      <c r="H315" s="729" t="s">
        <v>543</v>
      </c>
      <c r="I315" s="729" t="s">
        <v>1335</v>
      </c>
      <c r="J315" s="729" t="s">
        <v>1219</v>
      </c>
      <c r="K315" s="729" t="s">
        <v>1336</v>
      </c>
      <c r="L315" s="730">
        <v>0</v>
      </c>
      <c r="M315" s="730">
        <v>0</v>
      </c>
      <c r="N315" s="729">
        <v>1</v>
      </c>
      <c r="O315" s="814">
        <v>1</v>
      </c>
      <c r="P315" s="730">
        <v>0</v>
      </c>
      <c r="Q315" s="747"/>
      <c r="R315" s="729">
        <v>1</v>
      </c>
      <c r="S315" s="747">
        <v>1</v>
      </c>
      <c r="T315" s="814">
        <v>1</v>
      </c>
      <c r="U315" s="770">
        <v>1</v>
      </c>
    </row>
    <row r="316" spans="1:21" ht="14.4" customHeight="1" x14ac:dyDescent="0.3">
      <c r="A316" s="728">
        <v>25</v>
      </c>
      <c r="B316" s="729" t="s">
        <v>1043</v>
      </c>
      <c r="C316" s="729" t="s">
        <v>1048</v>
      </c>
      <c r="D316" s="812" t="s">
        <v>1523</v>
      </c>
      <c r="E316" s="813" t="s">
        <v>1081</v>
      </c>
      <c r="F316" s="729" t="s">
        <v>1044</v>
      </c>
      <c r="G316" s="729" t="s">
        <v>1269</v>
      </c>
      <c r="H316" s="729" t="s">
        <v>580</v>
      </c>
      <c r="I316" s="729" t="s">
        <v>1464</v>
      </c>
      <c r="J316" s="729" t="s">
        <v>1465</v>
      </c>
      <c r="K316" s="729" t="s">
        <v>1466</v>
      </c>
      <c r="L316" s="730">
        <v>3231.81</v>
      </c>
      <c r="M316" s="730">
        <v>3231.81</v>
      </c>
      <c r="N316" s="729">
        <v>1</v>
      </c>
      <c r="O316" s="814">
        <v>1</v>
      </c>
      <c r="P316" s="730"/>
      <c r="Q316" s="747">
        <v>0</v>
      </c>
      <c r="R316" s="729"/>
      <c r="S316" s="747">
        <v>0</v>
      </c>
      <c r="T316" s="814"/>
      <c r="U316" s="770">
        <v>0</v>
      </c>
    </row>
    <row r="317" spans="1:21" ht="14.4" customHeight="1" x14ac:dyDescent="0.3">
      <c r="A317" s="728">
        <v>25</v>
      </c>
      <c r="B317" s="729" t="s">
        <v>1043</v>
      </c>
      <c r="C317" s="729" t="s">
        <v>1048</v>
      </c>
      <c r="D317" s="812" t="s">
        <v>1523</v>
      </c>
      <c r="E317" s="813" t="s">
        <v>1081</v>
      </c>
      <c r="F317" s="729" t="s">
        <v>1044</v>
      </c>
      <c r="G317" s="729" t="s">
        <v>1104</v>
      </c>
      <c r="H317" s="729" t="s">
        <v>543</v>
      </c>
      <c r="I317" s="729" t="s">
        <v>1273</v>
      </c>
      <c r="J317" s="729" t="s">
        <v>1274</v>
      </c>
      <c r="K317" s="729" t="s">
        <v>1275</v>
      </c>
      <c r="L317" s="730">
        <v>89.91</v>
      </c>
      <c r="M317" s="730">
        <v>89.91</v>
      </c>
      <c r="N317" s="729">
        <v>1</v>
      </c>
      <c r="O317" s="814">
        <v>1</v>
      </c>
      <c r="P317" s="730">
        <v>89.91</v>
      </c>
      <c r="Q317" s="747">
        <v>1</v>
      </c>
      <c r="R317" s="729">
        <v>1</v>
      </c>
      <c r="S317" s="747">
        <v>1</v>
      </c>
      <c r="T317" s="814">
        <v>1</v>
      </c>
      <c r="U317" s="770">
        <v>1</v>
      </c>
    </row>
    <row r="318" spans="1:21" ht="14.4" customHeight="1" x14ac:dyDescent="0.3">
      <c r="A318" s="728">
        <v>25</v>
      </c>
      <c r="B318" s="729" t="s">
        <v>1043</v>
      </c>
      <c r="C318" s="729" t="s">
        <v>1048</v>
      </c>
      <c r="D318" s="812" t="s">
        <v>1523</v>
      </c>
      <c r="E318" s="813" t="s">
        <v>1081</v>
      </c>
      <c r="F318" s="729" t="s">
        <v>1044</v>
      </c>
      <c r="G318" s="729" t="s">
        <v>1178</v>
      </c>
      <c r="H318" s="729" t="s">
        <v>543</v>
      </c>
      <c r="I318" s="729" t="s">
        <v>1179</v>
      </c>
      <c r="J318" s="729" t="s">
        <v>1180</v>
      </c>
      <c r="K318" s="729" t="s">
        <v>1181</v>
      </c>
      <c r="L318" s="730">
        <v>26.9</v>
      </c>
      <c r="M318" s="730">
        <v>349.70000000000005</v>
      </c>
      <c r="N318" s="729">
        <v>13</v>
      </c>
      <c r="O318" s="814">
        <v>7.5</v>
      </c>
      <c r="P318" s="730">
        <v>215.20000000000002</v>
      </c>
      <c r="Q318" s="747">
        <v>0.61538461538461531</v>
      </c>
      <c r="R318" s="729">
        <v>8</v>
      </c>
      <c r="S318" s="747">
        <v>0.61538461538461542</v>
      </c>
      <c r="T318" s="814">
        <v>5</v>
      </c>
      <c r="U318" s="770">
        <v>0.66666666666666663</v>
      </c>
    </row>
    <row r="319" spans="1:21" ht="14.4" customHeight="1" x14ac:dyDescent="0.3">
      <c r="A319" s="728">
        <v>25</v>
      </c>
      <c r="B319" s="729" t="s">
        <v>1043</v>
      </c>
      <c r="C319" s="729" t="s">
        <v>1048</v>
      </c>
      <c r="D319" s="812" t="s">
        <v>1523</v>
      </c>
      <c r="E319" s="813" t="s">
        <v>1081</v>
      </c>
      <c r="F319" s="729" t="s">
        <v>1044</v>
      </c>
      <c r="G319" s="729" t="s">
        <v>1178</v>
      </c>
      <c r="H319" s="729" t="s">
        <v>543</v>
      </c>
      <c r="I319" s="729" t="s">
        <v>1435</v>
      </c>
      <c r="J319" s="729" t="s">
        <v>1433</v>
      </c>
      <c r="K319" s="729" t="s">
        <v>1436</v>
      </c>
      <c r="L319" s="730">
        <v>38.08</v>
      </c>
      <c r="M319" s="730">
        <v>418.87999999999994</v>
      </c>
      <c r="N319" s="729">
        <v>11</v>
      </c>
      <c r="O319" s="814">
        <v>5.5</v>
      </c>
      <c r="P319" s="730">
        <v>228.47999999999996</v>
      </c>
      <c r="Q319" s="747">
        <v>0.54545454545454541</v>
      </c>
      <c r="R319" s="729">
        <v>6</v>
      </c>
      <c r="S319" s="747">
        <v>0.54545454545454541</v>
      </c>
      <c r="T319" s="814">
        <v>3</v>
      </c>
      <c r="U319" s="770">
        <v>0.54545454545454541</v>
      </c>
    </row>
    <row r="320" spans="1:21" ht="14.4" customHeight="1" x14ac:dyDescent="0.3">
      <c r="A320" s="728">
        <v>25</v>
      </c>
      <c r="B320" s="729" t="s">
        <v>1043</v>
      </c>
      <c r="C320" s="729" t="s">
        <v>1048</v>
      </c>
      <c r="D320" s="812" t="s">
        <v>1523</v>
      </c>
      <c r="E320" s="813" t="s">
        <v>1081</v>
      </c>
      <c r="F320" s="729" t="s">
        <v>1044</v>
      </c>
      <c r="G320" s="729" t="s">
        <v>1094</v>
      </c>
      <c r="H320" s="729" t="s">
        <v>543</v>
      </c>
      <c r="I320" s="729" t="s">
        <v>1095</v>
      </c>
      <c r="J320" s="729" t="s">
        <v>1096</v>
      </c>
      <c r="K320" s="729" t="s">
        <v>1097</v>
      </c>
      <c r="L320" s="730">
        <v>132.97999999999999</v>
      </c>
      <c r="M320" s="730">
        <v>1063.8399999999999</v>
      </c>
      <c r="N320" s="729">
        <v>8</v>
      </c>
      <c r="O320" s="814">
        <v>7.5</v>
      </c>
      <c r="P320" s="730">
        <v>531.91999999999996</v>
      </c>
      <c r="Q320" s="747">
        <v>0.5</v>
      </c>
      <c r="R320" s="729">
        <v>4</v>
      </c>
      <c r="S320" s="747">
        <v>0.5</v>
      </c>
      <c r="T320" s="814">
        <v>4</v>
      </c>
      <c r="U320" s="770">
        <v>0.53333333333333333</v>
      </c>
    </row>
    <row r="321" spans="1:21" ht="14.4" customHeight="1" x14ac:dyDescent="0.3">
      <c r="A321" s="728">
        <v>25</v>
      </c>
      <c r="B321" s="729" t="s">
        <v>1043</v>
      </c>
      <c r="C321" s="729" t="s">
        <v>1048</v>
      </c>
      <c r="D321" s="812" t="s">
        <v>1523</v>
      </c>
      <c r="E321" s="813" t="s">
        <v>1081</v>
      </c>
      <c r="F321" s="729" t="s">
        <v>1044</v>
      </c>
      <c r="G321" s="729" t="s">
        <v>1319</v>
      </c>
      <c r="H321" s="729" t="s">
        <v>543</v>
      </c>
      <c r="I321" s="729" t="s">
        <v>1494</v>
      </c>
      <c r="J321" s="729" t="s">
        <v>1321</v>
      </c>
      <c r="K321" s="729" t="s">
        <v>1322</v>
      </c>
      <c r="L321" s="730">
        <v>73.989999999999995</v>
      </c>
      <c r="M321" s="730">
        <v>147.97999999999999</v>
      </c>
      <c r="N321" s="729">
        <v>2</v>
      </c>
      <c r="O321" s="814">
        <v>1</v>
      </c>
      <c r="P321" s="730">
        <v>147.97999999999999</v>
      </c>
      <c r="Q321" s="747">
        <v>1</v>
      </c>
      <c r="R321" s="729">
        <v>2</v>
      </c>
      <c r="S321" s="747">
        <v>1</v>
      </c>
      <c r="T321" s="814">
        <v>1</v>
      </c>
      <c r="U321" s="770">
        <v>1</v>
      </c>
    </row>
    <row r="322" spans="1:21" ht="14.4" customHeight="1" x14ac:dyDescent="0.3">
      <c r="A322" s="728">
        <v>25</v>
      </c>
      <c r="B322" s="729" t="s">
        <v>1043</v>
      </c>
      <c r="C322" s="729" t="s">
        <v>1048</v>
      </c>
      <c r="D322" s="812" t="s">
        <v>1523</v>
      </c>
      <c r="E322" s="813" t="s">
        <v>1081</v>
      </c>
      <c r="F322" s="729" t="s">
        <v>1044</v>
      </c>
      <c r="G322" s="729" t="s">
        <v>1495</v>
      </c>
      <c r="H322" s="729" t="s">
        <v>580</v>
      </c>
      <c r="I322" s="729" t="s">
        <v>1496</v>
      </c>
      <c r="J322" s="729" t="s">
        <v>1497</v>
      </c>
      <c r="K322" s="729" t="s">
        <v>1498</v>
      </c>
      <c r="L322" s="730">
        <v>0</v>
      </c>
      <c r="M322" s="730">
        <v>0</v>
      </c>
      <c r="N322" s="729">
        <v>1</v>
      </c>
      <c r="O322" s="814">
        <v>0.5</v>
      </c>
      <c r="P322" s="730">
        <v>0</v>
      </c>
      <c r="Q322" s="747"/>
      <c r="R322" s="729">
        <v>1</v>
      </c>
      <c r="S322" s="747">
        <v>1</v>
      </c>
      <c r="T322" s="814">
        <v>0.5</v>
      </c>
      <c r="U322" s="770">
        <v>1</v>
      </c>
    </row>
    <row r="323" spans="1:21" ht="14.4" customHeight="1" x14ac:dyDescent="0.3">
      <c r="A323" s="728">
        <v>25</v>
      </c>
      <c r="B323" s="729" t="s">
        <v>1043</v>
      </c>
      <c r="C323" s="729" t="s">
        <v>1048</v>
      </c>
      <c r="D323" s="812" t="s">
        <v>1523</v>
      </c>
      <c r="E323" s="813" t="s">
        <v>1081</v>
      </c>
      <c r="F323" s="729" t="s">
        <v>1044</v>
      </c>
      <c r="G323" s="729" t="s">
        <v>1119</v>
      </c>
      <c r="H323" s="729" t="s">
        <v>580</v>
      </c>
      <c r="I323" s="729" t="s">
        <v>1120</v>
      </c>
      <c r="J323" s="729" t="s">
        <v>599</v>
      </c>
      <c r="K323" s="729" t="s">
        <v>1121</v>
      </c>
      <c r="L323" s="730">
        <v>48.42</v>
      </c>
      <c r="M323" s="730">
        <v>48.42</v>
      </c>
      <c r="N323" s="729">
        <v>1</v>
      </c>
      <c r="O323" s="814">
        <v>0.5</v>
      </c>
      <c r="P323" s="730"/>
      <c r="Q323" s="747">
        <v>0</v>
      </c>
      <c r="R323" s="729"/>
      <c r="S323" s="747">
        <v>0</v>
      </c>
      <c r="T323" s="814"/>
      <c r="U323" s="770">
        <v>0</v>
      </c>
    </row>
    <row r="324" spans="1:21" ht="14.4" customHeight="1" x14ac:dyDescent="0.3">
      <c r="A324" s="728">
        <v>25</v>
      </c>
      <c r="B324" s="729" t="s">
        <v>1043</v>
      </c>
      <c r="C324" s="729" t="s">
        <v>1048</v>
      </c>
      <c r="D324" s="812" t="s">
        <v>1523</v>
      </c>
      <c r="E324" s="813" t="s">
        <v>1081</v>
      </c>
      <c r="F324" s="729" t="s">
        <v>1044</v>
      </c>
      <c r="G324" s="729" t="s">
        <v>1119</v>
      </c>
      <c r="H324" s="729" t="s">
        <v>543</v>
      </c>
      <c r="I324" s="729" t="s">
        <v>1141</v>
      </c>
      <c r="J324" s="729" t="s">
        <v>599</v>
      </c>
      <c r="K324" s="729" t="s">
        <v>1142</v>
      </c>
      <c r="L324" s="730">
        <v>48.42</v>
      </c>
      <c r="M324" s="730">
        <v>532.62000000000012</v>
      </c>
      <c r="N324" s="729">
        <v>11</v>
      </c>
      <c r="O324" s="814">
        <v>7.5</v>
      </c>
      <c r="P324" s="730">
        <v>242.10000000000002</v>
      </c>
      <c r="Q324" s="747">
        <v>0.45454545454545447</v>
      </c>
      <c r="R324" s="729">
        <v>5</v>
      </c>
      <c r="S324" s="747">
        <v>0.45454545454545453</v>
      </c>
      <c r="T324" s="814">
        <v>3</v>
      </c>
      <c r="U324" s="770">
        <v>0.4</v>
      </c>
    </row>
    <row r="325" spans="1:21" ht="14.4" customHeight="1" x14ac:dyDescent="0.3">
      <c r="A325" s="728">
        <v>25</v>
      </c>
      <c r="B325" s="729" t="s">
        <v>1043</v>
      </c>
      <c r="C325" s="729" t="s">
        <v>1048</v>
      </c>
      <c r="D325" s="812" t="s">
        <v>1523</v>
      </c>
      <c r="E325" s="813" t="s">
        <v>1081</v>
      </c>
      <c r="F325" s="729" t="s">
        <v>1044</v>
      </c>
      <c r="G325" s="729" t="s">
        <v>1146</v>
      </c>
      <c r="H325" s="729" t="s">
        <v>580</v>
      </c>
      <c r="I325" s="729" t="s">
        <v>999</v>
      </c>
      <c r="J325" s="729" t="s">
        <v>1000</v>
      </c>
      <c r="K325" s="729" t="s">
        <v>1001</v>
      </c>
      <c r="L325" s="730">
        <v>0</v>
      </c>
      <c r="M325" s="730">
        <v>0</v>
      </c>
      <c r="N325" s="729">
        <v>2</v>
      </c>
      <c r="O325" s="814">
        <v>0.5</v>
      </c>
      <c r="P325" s="730">
        <v>0</v>
      </c>
      <c r="Q325" s="747"/>
      <c r="R325" s="729">
        <v>2</v>
      </c>
      <c r="S325" s="747">
        <v>1</v>
      </c>
      <c r="T325" s="814">
        <v>0.5</v>
      </c>
      <c r="U325" s="770">
        <v>1</v>
      </c>
    </row>
    <row r="326" spans="1:21" ht="14.4" customHeight="1" x14ac:dyDescent="0.3">
      <c r="A326" s="728">
        <v>25</v>
      </c>
      <c r="B326" s="729" t="s">
        <v>1043</v>
      </c>
      <c r="C326" s="729" t="s">
        <v>1048</v>
      </c>
      <c r="D326" s="812" t="s">
        <v>1523</v>
      </c>
      <c r="E326" s="813" t="s">
        <v>1081</v>
      </c>
      <c r="F326" s="729" t="s">
        <v>1044</v>
      </c>
      <c r="G326" s="729" t="s">
        <v>1098</v>
      </c>
      <c r="H326" s="729" t="s">
        <v>543</v>
      </c>
      <c r="I326" s="729" t="s">
        <v>1099</v>
      </c>
      <c r="J326" s="729" t="s">
        <v>835</v>
      </c>
      <c r="K326" s="729" t="s">
        <v>1100</v>
      </c>
      <c r="L326" s="730">
        <v>42.54</v>
      </c>
      <c r="M326" s="730">
        <v>85.08</v>
      </c>
      <c r="N326" s="729">
        <v>2</v>
      </c>
      <c r="O326" s="814">
        <v>1</v>
      </c>
      <c r="P326" s="730"/>
      <c r="Q326" s="747">
        <v>0</v>
      </c>
      <c r="R326" s="729"/>
      <c r="S326" s="747">
        <v>0</v>
      </c>
      <c r="T326" s="814"/>
      <c r="U326" s="770">
        <v>0</v>
      </c>
    </row>
    <row r="327" spans="1:21" ht="14.4" customHeight="1" x14ac:dyDescent="0.3">
      <c r="A327" s="728">
        <v>25</v>
      </c>
      <c r="B327" s="729" t="s">
        <v>1043</v>
      </c>
      <c r="C327" s="729" t="s">
        <v>1048</v>
      </c>
      <c r="D327" s="812" t="s">
        <v>1523</v>
      </c>
      <c r="E327" s="813" t="s">
        <v>1081</v>
      </c>
      <c r="F327" s="729" t="s">
        <v>1044</v>
      </c>
      <c r="G327" s="729" t="s">
        <v>1147</v>
      </c>
      <c r="H327" s="729" t="s">
        <v>543</v>
      </c>
      <c r="I327" s="729" t="s">
        <v>1499</v>
      </c>
      <c r="J327" s="729" t="s">
        <v>1473</v>
      </c>
      <c r="K327" s="729" t="s">
        <v>1474</v>
      </c>
      <c r="L327" s="730">
        <v>31.32</v>
      </c>
      <c r="M327" s="730">
        <v>31.32</v>
      </c>
      <c r="N327" s="729">
        <v>1</v>
      </c>
      <c r="O327" s="814">
        <v>1</v>
      </c>
      <c r="P327" s="730"/>
      <c r="Q327" s="747">
        <v>0</v>
      </c>
      <c r="R327" s="729"/>
      <c r="S327" s="747">
        <v>0</v>
      </c>
      <c r="T327" s="814"/>
      <c r="U327" s="770">
        <v>0</v>
      </c>
    </row>
    <row r="328" spans="1:21" ht="14.4" customHeight="1" x14ac:dyDescent="0.3">
      <c r="A328" s="728">
        <v>25</v>
      </c>
      <c r="B328" s="729" t="s">
        <v>1043</v>
      </c>
      <c r="C328" s="729" t="s">
        <v>1048</v>
      </c>
      <c r="D328" s="812" t="s">
        <v>1523</v>
      </c>
      <c r="E328" s="813" t="s">
        <v>1081</v>
      </c>
      <c r="F328" s="729" t="s">
        <v>1044</v>
      </c>
      <c r="G328" s="729" t="s">
        <v>1147</v>
      </c>
      <c r="H328" s="729" t="s">
        <v>543</v>
      </c>
      <c r="I328" s="729" t="s">
        <v>1485</v>
      </c>
      <c r="J328" s="729" t="s">
        <v>1473</v>
      </c>
      <c r="K328" s="729" t="s">
        <v>1486</v>
      </c>
      <c r="L328" s="730">
        <v>300.68</v>
      </c>
      <c r="M328" s="730">
        <v>300.68</v>
      </c>
      <c r="N328" s="729">
        <v>1</v>
      </c>
      <c r="O328" s="814">
        <v>0.5</v>
      </c>
      <c r="P328" s="730">
        <v>300.68</v>
      </c>
      <c r="Q328" s="747">
        <v>1</v>
      </c>
      <c r="R328" s="729">
        <v>1</v>
      </c>
      <c r="S328" s="747">
        <v>1</v>
      </c>
      <c r="T328" s="814">
        <v>0.5</v>
      </c>
      <c r="U328" s="770">
        <v>1</v>
      </c>
    </row>
    <row r="329" spans="1:21" ht="14.4" customHeight="1" x14ac:dyDescent="0.3">
      <c r="A329" s="728">
        <v>25</v>
      </c>
      <c r="B329" s="729" t="s">
        <v>1043</v>
      </c>
      <c r="C329" s="729" t="s">
        <v>1048</v>
      </c>
      <c r="D329" s="812" t="s">
        <v>1523</v>
      </c>
      <c r="E329" s="813" t="s">
        <v>1081</v>
      </c>
      <c r="F329" s="729" t="s">
        <v>1044</v>
      </c>
      <c r="G329" s="729" t="s">
        <v>1147</v>
      </c>
      <c r="H329" s="729" t="s">
        <v>543</v>
      </c>
      <c r="I329" s="729" t="s">
        <v>1500</v>
      </c>
      <c r="J329" s="729" t="s">
        <v>1473</v>
      </c>
      <c r="K329" s="729" t="s">
        <v>1486</v>
      </c>
      <c r="L329" s="730">
        <v>300.68</v>
      </c>
      <c r="M329" s="730">
        <v>300.68</v>
      </c>
      <c r="N329" s="729">
        <v>1</v>
      </c>
      <c r="O329" s="814">
        <v>1</v>
      </c>
      <c r="P329" s="730"/>
      <c r="Q329" s="747">
        <v>0</v>
      </c>
      <c r="R329" s="729"/>
      <c r="S329" s="747">
        <v>0</v>
      </c>
      <c r="T329" s="814"/>
      <c r="U329" s="770">
        <v>0</v>
      </c>
    </row>
    <row r="330" spans="1:21" ht="14.4" customHeight="1" x14ac:dyDescent="0.3">
      <c r="A330" s="728">
        <v>25</v>
      </c>
      <c r="B330" s="729" t="s">
        <v>1043</v>
      </c>
      <c r="C330" s="729" t="s">
        <v>1048</v>
      </c>
      <c r="D330" s="812" t="s">
        <v>1523</v>
      </c>
      <c r="E330" s="813" t="s">
        <v>1061</v>
      </c>
      <c r="F330" s="729" t="s">
        <v>1044</v>
      </c>
      <c r="G330" s="729" t="s">
        <v>1093</v>
      </c>
      <c r="H330" s="729" t="s">
        <v>580</v>
      </c>
      <c r="I330" s="729" t="s">
        <v>959</v>
      </c>
      <c r="J330" s="729" t="s">
        <v>872</v>
      </c>
      <c r="K330" s="729" t="s">
        <v>960</v>
      </c>
      <c r="L330" s="730">
        <v>154.36000000000001</v>
      </c>
      <c r="M330" s="730">
        <v>4630.800000000002</v>
      </c>
      <c r="N330" s="729">
        <v>30</v>
      </c>
      <c r="O330" s="814">
        <v>30</v>
      </c>
      <c r="P330" s="730">
        <v>1852.3200000000006</v>
      </c>
      <c r="Q330" s="747">
        <v>0.39999999999999997</v>
      </c>
      <c r="R330" s="729">
        <v>12</v>
      </c>
      <c r="S330" s="747">
        <v>0.4</v>
      </c>
      <c r="T330" s="814">
        <v>12</v>
      </c>
      <c r="U330" s="770">
        <v>0.4</v>
      </c>
    </row>
    <row r="331" spans="1:21" ht="14.4" customHeight="1" x14ac:dyDescent="0.3">
      <c r="A331" s="728">
        <v>25</v>
      </c>
      <c r="B331" s="729" t="s">
        <v>1043</v>
      </c>
      <c r="C331" s="729" t="s">
        <v>1048</v>
      </c>
      <c r="D331" s="812" t="s">
        <v>1523</v>
      </c>
      <c r="E331" s="813" t="s">
        <v>1061</v>
      </c>
      <c r="F331" s="729" t="s">
        <v>1044</v>
      </c>
      <c r="G331" s="729" t="s">
        <v>1093</v>
      </c>
      <c r="H331" s="729" t="s">
        <v>580</v>
      </c>
      <c r="I331" s="729" t="s">
        <v>1031</v>
      </c>
      <c r="J331" s="729" t="s">
        <v>1032</v>
      </c>
      <c r="K331" s="729" t="s">
        <v>1033</v>
      </c>
      <c r="L331" s="730">
        <v>149.52000000000001</v>
      </c>
      <c r="M331" s="730">
        <v>448.56000000000006</v>
      </c>
      <c r="N331" s="729">
        <v>3</v>
      </c>
      <c r="O331" s="814">
        <v>3</v>
      </c>
      <c r="P331" s="730">
        <v>149.52000000000001</v>
      </c>
      <c r="Q331" s="747">
        <v>0.33333333333333331</v>
      </c>
      <c r="R331" s="729">
        <v>1</v>
      </c>
      <c r="S331" s="747">
        <v>0.33333333333333331</v>
      </c>
      <c r="T331" s="814">
        <v>1</v>
      </c>
      <c r="U331" s="770">
        <v>0.33333333333333331</v>
      </c>
    </row>
    <row r="332" spans="1:21" ht="14.4" customHeight="1" x14ac:dyDescent="0.3">
      <c r="A332" s="728">
        <v>25</v>
      </c>
      <c r="B332" s="729" t="s">
        <v>1043</v>
      </c>
      <c r="C332" s="729" t="s">
        <v>1048</v>
      </c>
      <c r="D332" s="812" t="s">
        <v>1523</v>
      </c>
      <c r="E332" s="813" t="s">
        <v>1061</v>
      </c>
      <c r="F332" s="729" t="s">
        <v>1044</v>
      </c>
      <c r="G332" s="729" t="s">
        <v>1093</v>
      </c>
      <c r="H332" s="729" t="s">
        <v>580</v>
      </c>
      <c r="I332" s="729" t="s">
        <v>1034</v>
      </c>
      <c r="J332" s="729" t="s">
        <v>872</v>
      </c>
      <c r="K332" s="729" t="s">
        <v>1035</v>
      </c>
      <c r="L332" s="730">
        <v>225.06</v>
      </c>
      <c r="M332" s="730">
        <v>225.06</v>
      </c>
      <c r="N332" s="729">
        <v>1</v>
      </c>
      <c r="O332" s="814">
        <v>1</v>
      </c>
      <c r="P332" s="730"/>
      <c r="Q332" s="747">
        <v>0</v>
      </c>
      <c r="R332" s="729"/>
      <c r="S332" s="747">
        <v>0</v>
      </c>
      <c r="T332" s="814"/>
      <c r="U332" s="770">
        <v>0</v>
      </c>
    </row>
    <row r="333" spans="1:21" ht="14.4" customHeight="1" x14ac:dyDescent="0.3">
      <c r="A333" s="728">
        <v>25</v>
      </c>
      <c r="B333" s="729" t="s">
        <v>1043</v>
      </c>
      <c r="C333" s="729" t="s">
        <v>1048</v>
      </c>
      <c r="D333" s="812" t="s">
        <v>1523</v>
      </c>
      <c r="E333" s="813" t="s">
        <v>1061</v>
      </c>
      <c r="F333" s="729" t="s">
        <v>1044</v>
      </c>
      <c r="G333" s="729" t="s">
        <v>1122</v>
      </c>
      <c r="H333" s="729" t="s">
        <v>543</v>
      </c>
      <c r="I333" s="729" t="s">
        <v>1123</v>
      </c>
      <c r="J333" s="729" t="s">
        <v>1124</v>
      </c>
      <c r="K333" s="729" t="s">
        <v>1103</v>
      </c>
      <c r="L333" s="730">
        <v>170.52</v>
      </c>
      <c r="M333" s="730">
        <v>170.52</v>
      </c>
      <c r="N333" s="729">
        <v>1</v>
      </c>
      <c r="O333" s="814">
        <v>1</v>
      </c>
      <c r="P333" s="730"/>
      <c r="Q333" s="747">
        <v>0</v>
      </c>
      <c r="R333" s="729"/>
      <c r="S333" s="747">
        <v>0</v>
      </c>
      <c r="T333" s="814"/>
      <c r="U333" s="770">
        <v>0</v>
      </c>
    </row>
    <row r="334" spans="1:21" ht="14.4" customHeight="1" x14ac:dyDescent="0.3">
      <c r="A334" s="728">
        <v>25</v>
      </c>
      <c r="B334" s="729" t="s">
        <v>1043</v>
      </c>
      <c r="C334" s="729" t="s">
        <v>1048</v>
      </c>
      <c r="D334" s="812" t="s">
        <v>1523</v>
      </c>
      <c r="E334" s="813" t="s">
        <v>1061</v>
      </c>
      <c r="F334" s="729" t="s">
        <v>1044</v>
      </c>
      <c r="G334" s="729" t="s">
        <v>1122</v>
      </c>
      <c r="H334" s="729" t="s">
        <v>543</v>
      </c>
      <c r="I334" s="729" t="s">
        <v>1125</v>
      </c>
      <c r="J334" s="729" t="s">
        <v>1124</v>
      </c>
      <c r="K334" s="729" t="s">
        <v>1126</v>
      </c>
      <c r="L334" s="730">
        <v>238.72</v>
      </c>
      <c r="M334" s="730">
        <v>477.44</v>
      </c>
      <c r="N334" s="729">
        <v>2</v>
      </c>
      <c r="O334" s="814">
        <v>2</v>
      </c>
      <c r="P334" s="730">
        <v>238.72</v>
      </c>
      <c r="Q334" s="747">
        <v>0.5</v>
      </c>
      <c r="R334" s="729">
        <v>1</v>
      </c>
      <c r="S334" s="747">
        <v>0.5</v>
      </c>
      <c r="T334" s="814">
        <v>1</v>
      </c>
      <c r="U334" s="770">
        <v>0.5</v>
      </c>
    </row>
    <row r="335" spans="1:21" ht="14.4" customHeight="1" x14ac:dyDescent="0.3">
      <c r="A335" s="728">
        <v>25</v>
      </c>
      <c r="B335" s="729" t="s">
        <v>1043</v>
      </c>
      <c r="C335" s="729" t="s">
        <v>1048</v>
      </c>
      <c r="D335" s="812" t="s">
        <v>1523</v>
      </c>
      <c r="E335" s="813" t="s">
        <v>1061</v>
      </c>
      <c r="F335" s="729" t="s">
        <v>1044</v>
      </c>
      <c r="G335" s="729" t="s">
        <v>1104</v>
      </c>
      <c r="H335" s="729" t="s">
        <v>543</v>
      </c>
      <c r="I335" s="729" t="s">
        <v>1105</v>
      </c>
      <c r="J335" s="729" t="s">
        <v>826</v>
      </c>
      <c r="K335" s="729" t="s">
        <v>1106</v>
      </c>
      <c r="L335" s="730">
        <v>48.09</v>
      </c>
      <c r="M335" s="730">
        <v>48.09</v>
      </c>
      <c r="N335" s="729">
        <v>1</v>
      </c>
      <c r="O335" s="814">
        <v>1</v>
      </c>
      <c r="P335" s="730"/>
      <c r="Q335" s="747">
        <v>0</v>
      </c>
      <c r="R335" s="729"/>
      <c r="S335" s="747">
        <v>0</v>
      </c>
      <c r="T335" s="814"/>
      <c r="U335" s="770">
        <v>0</v>
      </c>
    </row>
    <row r="336" spans="1:21" ht="14.4" customHeight="1" x14ac:dyDescent="0.3">
      <c r="A336" s="728">
        <v>25</v>
      </c>
      <c r="B336" s="729" t="s">
        <v>1043</v>
      </c>
      <c r="C336" s="729" t="s">
        <v>1048</v>
      </c>
      <c r="D336" s="812" t="s">
        <v>1523</v>
      </c>
      <c r="E336" s="813" t="s">
        <v>1061</v>
      </c>
      <c r="F336" s="729" t="s">
        <v>1044</v>
      </c>
      <c r="G336" s="729" t="s">
        <v>1327</v>
      </c>
      <c r="H336" s="729" t="s">
        <v>543</v>
      </c>
      <c r="I336" s="729" t="s">
        <v>1328</v>
      </c>
      <c r="J336" s="729" t="s">
        <v>1329</v>
      </c>
      <c r="K336" s="729" t="s">
        <v>1126</v>
      </c>
      <c r="L336" s="730">
        <v>98.75</v>
      </c>
      <c r="M336" s="730">
        <v>98.75</v>
      </c>
      <c r="N336" s="729">
        <v>1</v>
      </c>
      <c r="O336" s="814">
        <v>1</v>
      </c>
      <c r="P336" s="730"/>
      <c r="Q336" s="747">
        <v>0</v>
      </c>
      <c r="R336" s="729"/>
      <c r="S336" s="747">
        <v>0</v>
      </c>
      <c r="T336" s="814"/>
      <c r="U336" s="770">
        <v>0</v>
      </c>
    </row>
    <row r="337" spans="1:21" ht="14.4" customHeight="1" x14ac:dyDescent="0.3">
      <c r="A337" s="728">
        <v>25</v>
      </c>
      <c r="B337" s="729" t="s">
        <v>1043</v>
      </c>
      <c r="C337" s="729" t="s">
        <v>1048</v>
      </c>
      <c r="D337" s="812" t="s">
        <v>1523</v>
      </c>
      <c r="E337" s="813" t="s">
        <v>1061</v>
      </c>
      <c r="F337" s="729" t="s">
        <v>1044</v>
      </c>
      <c r="G337" s="729" t="s">
        <v>1094</v>
      </c>
      <c r="H337" s="729" t="s">
        <v>543</v>
      </c>
      <c r="I337" s="729" t="s">
        <v>1095</v>
      </c>
      <c r="J337" s="729" t="s">
        <v>1096</v>
      </c>
      <c r="K337" s="729" t="s">
        <v>1097</v>
      </c>
      <c r="L337" s="730">
        <v>132.97999999999999</v>
      </c>
      <c r="M337" s="730">
        <v>664.9</v>
      </c>
      <c r="N337" s="729">
        <v>5</v>
      </c>
      <c r="O337" s="814">
        <v>2.5</v>
      </c>
      <c r="P337" s="730">
        <v>132.97999999999999</v>
      </c>
      <c r="Q337" s="747">
        <v>0.19999999999999998</v>
      </c>
      <c r="R337" s="729">
        <v>1</v>
      </c>
      <c r="S337" s="747">
        <v>0.2</v>
      </c>
      <c r="T337" s="814">
        <v>1</v>
      </c>
      <c r="U337" s="770">
        <v>0.4</v>
      </c>
    </row>
    <row r="338" spans="1:21" ht="14.4" customHeight="1" x14ac:dyDescent="0.3">
      <c r="A338" s="728">
        <v>25</v>
      </c>
      <c r="B338" s="729" t="s">
        <v>1043</v>
      </c>
      <c r="C338" s="729" t="s">
        <v>1048</v>
      </c>
      <c r="D338" s="812" t="s">
        <v>1523</v>
      </c>
      <c r="E338" s="813" t="s">
        <v>1061</v>
      </c>
      <c r="F338" s="729" t="s">
        <v>1044</v>
      </c>
      <c r="G338" s="729" t="s">
        <v>1094</v>
      </c>
      <c r="H338" s="729" t="s">
        <v>543</v>
      </c>
      <c r="I338" s="729" t="s">
        <v>1109</v>
      </c>
      <c r="J338" s="729" t="s">
        <v>1096</v>
      </c>
      <c r="K338" s="729" t="s">
        <v>1097</v>
      </c>
      <c r="L338" s="730">
        <v>132.97999999999999</v>
      </c>
      <c r="M338" s="730">
        <v>797.87999999999988</v>
      </c>
      <c r="N338" s="729">
        <v>6</v>
      </c>
      <c r="O338" s="814">
        <v>3</v>
      </c>
      <c r="P338" s="730"/>
      <c r="Q338" s="747">
        <v>0</v>
      </c>
      <c r="R338" s="729"/>
      <c r="S338" s="747">
        <v>0</v>
      </c>
      <c r="T338" s="814"/>
      <c r="U338" s="770">
        <v>0</v>
      </c>
    </row>
    <row r="339" spans="1:21" ht="14.4" customHeight="1" x14ac:dyDescent="0.3">
      <c r="A339" s="728">
        <v>25</v>
      </c>
      <c r="B339" s="729" t="s">
        <v>1043</v>
      </c>
      <c r="C339" s="729" t="s">
        <v>1048</v>
      </c>
      <c r="D339" s="812" t="s">
        <v>1523</v>
      </c>
      <c r="E339" s="813" t="s">
        <v>1061</v>
      </c>
      <c r="F339" s="729" t="s">
        <v>1044</v>
      </c>
      <c r="G339" s="729" t="s">
        <v>1138</v>
      </c>
      <c r="H339" s="729" t="s">
        <v>543</v>
      </c>
      <c r="I339" s="729" t="s">
        <v>1139</v>
      </c>
      <c r="J339" s="729" t="s">
        <v>824</v>
      </c>
      <c r="K339" s="729" t="s">
        <v>1140</v>
      </c>
      <c r="L339" s="730">
        <v>34.19</v>
      </c>
      <c r="M339" s="730">
        <v>34.19</v>
      </c>
      <c r="N339" s="729">
        <v>1</v>
      </c>
      <c r="O339" s="814">
        <v>0.5</v>
      </c>
      <c r="P339" s="730"/>
      <c r="Q339" s="747">
        <v>0</v>
      </c>
      <c r="R339" s="729"/>
      <c r="S339" s="747">
        <v>0</v>
      </c>
      <c r="T339" s="814"/>
      <c r="U339" s="770">
        <v>0</v>
      </c>
    </row>
    <row r="340" spans="1:21" ht="14.4" customHeight="1" x14ac:dyDescent="0.3">
      <c r="A340" s="728">
        <v>25</v>
      </c>
      <c r="B340" s="729" t="s">
        <v>1043</v>
      </c>
      <c r="C340" s="729" t="s">
        <v>1048</v>
      </c>
      <c r="D340" s="812" t="s">
        <v>1523</v>
      </c>
      <c r="E340" s="813" t="s">
        <v>1061</v>
      </c>
      <c r="F340" s="729" t="s">
        <v>1044</v>
      </c>
      <c r="G340" s="729" t="s">
        <v>1119</v>
      </c>
      <c r="H340" s="729" t="s">
        <v>580</v>
      </c>
      <c r="I340" s="729" t="s">
        <v>1155</v>
      </c>
      <c r="J340" s="729" t="s">
        <v>599</v>
      </c>
      <c r="K340" s="729" t="s">
        <v>1156</v>
      </c>
      <c r="L340" s="730">
        <v>24.22</v>
      </c>
      <c r="M340" s="730">
        <v>24.22</v>
      </c>
      <c r="N340" s="729">
        <v>1</v>
      </c>
      <c r="O340" s="814">
        <v>1</v>
      </c>
      <c r="P340" s="730">
        <v>24.22</v>
      </c>
      <c r="Q340" s="747">
        <v>1</v>
      </c>
      <c r="R340" s="729">
        <v>1</v>
      </c>
      <c r="S340" s="747">
        <v>1</v>
      </c>
      <c r="T340" s="814">
        <v>1</v>
      </c>
      <c r="U340" s="770">
        <v>1</v>
      </c>
    </row>
    <row r="341" spans="1:21" ht="14.4" customHeight="1" x14ac:dyDescent="0.3">
      <c r="A341" s="728">
        <v>25</v>
      </c>
      <c r="B341" s="729" t="s">
        <v>1043</v>
      </c>
      <c r="C341" s="729" t="s">
        <v>1048</v>
      </c>
      <c r="D341" s="812" t="s">
        <v>1523</v>
      </c>
      <c r="E341" s="813" t="s">
        <v>1061</v>
      </c>
      <c r="F341" s="729" t="s">
        <v>1044</v>
      </c>
      <c r="G341" s="729" t="s">
        <v>1119</v>
      </c>
      <c r="H341" s="729" t="s">
        <v>580</v>
      </c>
      <c r="I341" s="729" t="s">
        <v>1120</v>
      </c>
      <c r="J341" s="729" t="s">
        <v>599</v>
      </c>
      <c r="K341" s="729" t="s">
        <v>1121</v>
      </c>
      <c r="L341" s="730">
        <v>48.42</v>
      </c>
      <c r="M341" s="730">
        <v>145.26</v>
      </c>
      <c r="N341" s="729">
        <v>3</v>
      </c>
      <c r="O341" s="814">
        <v>3</v>
      </c>
      <c r="P341" s="730">
        <v>48.42</v>
      </c>
      <c r="Q341" s="747">
        <v>0.33333333333333337</v>
      </c>
      <c r="R341" s="729">
        <v>1</v>
      </c>
      <c r="S341" s="747">
        <v>0.33333333333333331</v>
      </c>
      <c r="T341" s="814">
        <v>1</v>
      </c>
      <c r="U341" s="770">
        <v>0.33333333333333331</v>
      </c>
    </row>
    <row r="342" spans="1:21" ht="14.4" customHeight="1" x14ac:dyDescent="0.3">
      <c r="A342" s="728">
        <v>25</v>
      </c>
      <c r="B342" s="729" t="s">
        <v>1043</v>
      </c>
      <c r="C342" s="729" t="s">
        <v>1048</v>
      </c>
      <c r="D342" s="812" t="s">
        <v>1523</v>
      </c>
      <c r="E342" s="813" t="s">
        <v>1082</v>
      </c>
      <c r="F342" s="729" t="s">
        <v>1044</v>
      </c>
      <c r="G342" s="729" t="s">
        <v>1093</v>
      </c>
      <c r="H342" s="729" t="s">
        <v>543</v>
      </c>
      <c r="I342" s="729" t="s">
        <v>1117</v>
      </c>
      <c r="J342" s="729" t="s">
        <v>872</v>
      </c>
      <c r="K342" s="729" t="s">
        <v>1118</v>
      </c>
      <c r="L342" s="730">
        <v>0</v>
      </c>
      <c r="M342" s="730">
        <v>0</v>
      </c>
      <c r="N342" s="729">
        <v>3</v>
      </c>
      <c r="O342" s="814">
        <v>3</v>
      </c>
      <c r="P342" s="730">
        <v>0</v>
      </c>
      <c r="Q342" s="747"/>
      <c r="R342" s="729">
        <v>2</v>
      </c>
      <c r="S342" s="747">
        <v>0.66666666666666663</v>
      </c>
      <c r="T342" s="814">
        <v>2</v>
      </c>
      <c r="U342" s="770">
        <v>0.66666666666666663</v>
      </c>
    </row>
    <row r="343" spans="1:21" ht="14.4" customHeight="1" x14ac:dyDescent="0.3">
      <c r="A343" s="728">
        <v>25</v>
      </c>
      <c r="B343" s="729" t="s">
        <v>1043</v>
      </c>
      <c r="C343" s="729" t="s">
        <v>1048</v>
      </c>
      <c r="D343" s="812" t="s">
        <v>1523</v>
      </c>
      <c r="E343" s="813" t="s">
        <v>1082</v>
      </c>
      <c r="F343" s="729" t="s">
        <v>1044</v>
      </c>
      <c r="G343" s="729" t="s">
        <v>1093</v>
      </c>
      <c r="H343" s="729" t="s">
        <v>580</v>
      </c>
      <c r="I343" s="729" t="s">
        <v>959</v>
      </c>
      <c r="J343" s="729" t="s">
        <v>872</v>
      </c>
      <c r="K343" s="729" t="s">
        <v>960</v>
      </c>
      <c r="L343" s="730">
        <v>154.36000000000001</v>
      </c>
      <c r="M343" s="730">
        <v>463.08000000000004</v>
      </c>
      <c r="N343" s="729">
        <v>3</v>
      </c>
      <c r="O343" s="814">
        <v>3</v>
      </c>
      <c r="P343" s="730">
        <v>154.36000000000001</v>
      </c>
      <c r="Q343" s="747">
        <v>0.33333333333333331</v>
      </c>
      <c r="R343" s="729">
        <v>1</v>
      </c>
      <c r="S343" s="747">
        <v>0.33333333333333331</v>
      </c>
      <c r="T343" s="814">
        <v>1</v>
      </c>
      <c r="U343" s="770">
        <v>0.33333333333333331</v>
      </c>
    </row>
    <row r="344" spans="1:21" ht="14.4" customHeight="1" x14ac:dyDescent="0.3">
      <c r="A344" s="728">
        <v>25</v>
      </c>
      <c r="B344" s="729" t="s">
        <v>1043</v>
      </c>
      <c r="C344" s="729" t="s">
        <v>1048</v>
      </c>
      <c r="D344" s="812" t="s">
        <v>1523</v>
      </c>
      <c r="E344" s="813" t="s">
        <v>1082</v>
      </c>
      <c r="F344" s="729" t="s">
        <v>1044</v>
      </c>
      <c r="G344" s="729" t="s">
        <v>1094</v>
      </c>
      <c r="H344" s="729" t="s">
        <v>543</v>
      </c>
      <c r="I344" s="729" t="s">
        <v>1095</v>
      </c>
      <c r="J344" s="729" t="s">
        <v>1096</v>
      </c>
      <c r="K344" s="729" t="s">
        <v>1097</v>
      </c>
      <c r="L344" s="730">
        <v>132.97999999999999</v>
      </c>
      <c r="M344" s="730">
        <v>132.97999999999999</v>
      </c>
      <c r="N344" s="729">
        <v>1</v>
      </c>
      <c r="O344" s="814">
        <v>1</v>
      </c>
      <c r="P344" s="730"/>
      <c r="Q344" s="747">
        <v>0</v>
      </c>
      <c r="R344" s="729"/>
      <c r="S344" s="747">
        <v>0</v>
      </c>
      <c r="T344" s="814"/>
      <c r="U344" s="770">
        <v>0</v>
      </c>
    </row>
    <row r="345" spans="1:21" ht="14.4" customHeight="1" x14ac:dyDescent="0.3">
      <c r="A345" s="728">
        <v>25</v>
      </c>
      <c r="B345" s="729" t="s">
        <v>1043</v>
      </c>
      <c r="C345" s="729" t="s">
        <v>1048</v>
      </c>
      <c r="D345" s="812" t="s">
        <v>1523</v>
      </c>
      <c r="E345" s="813" t="s">
        <v>1082</v>
      </c>
      <c r="F345" s="729" t="s">
        <v>1044</v>
      </c>
      <c r="G345" s="729" t="s">
        <v>1094</v>
      </c>
      <c r="H345" s="729" t="s">
        <v>543</v>
      </c>
      <c r="I345" s="729" t="s">
        <v>1109</v>
      </c>
      <c r="J345" s="729" t="s">
        <v>1096</v>
      </c>
      <c r="K345" s="729" t="s">
        <v>1097</v>
      </c>
      <c r="L345" s="730">
        <v>132.97999999999999</v>
      </c>
      <c r="M345" s="730">
        <v>132.97999999999999</v>
      </c>
      <c r="N345" s="729">
        <v>1</v>
      </c>
      <c r="O345" s="814">
        <v>1</v>
      </c>
      <c r="P345" s="730">
        <v>132.97999999999999</v>
      </c>
      <c r="Q345" s="747">
        <v>1</v>
      </c>
      <c r="R345" s="729">
        <v>1</v>
      </c>
      <c r="S345" s="747">
        <v>1</v>
      </c>
      <c r="T345" s="814">
        <v>1</v>
      </c>
      <c r="U345" s="770">
        <v>1</v>
      </c>
    </row>
    <row r="346" spans="1:21" ht="14.4" customHeight="1" x14ac:dyDescent="0.3">
      <c r="A346" s="728">
        <v>25</v>
      </c>
      <c r="B346" s="729" t="s">
        <v>1043</v>
      </c>
      <c r="C346" s="729" t="s">
        <v>1050</v>
      </c>
      <c r="D346" s="812" t="s">
        <v>1524</v>
      </c>
      <c r="E346" s="813" t="s">
        <v>1064</v>
      </c>
      <c r="F346" s="729" t="s">
        <v>1044</v>
      </c>
      <c r="G346" s="729" t="s">
        <v>1093</v>
      </c>
      <c r="H346" s="729" t="s">
        <v>580</v>
      </c>
      <c r="I346" s="729" t="s">
        <v>959</v>
      </c>
      <c r="J346" s="729" t="s">
        <v>872</v>
      </c>
      <c r="K346" s="729" t="s">
        <v>960</v>
      </c>
      <c r="L346" s="730">
        <v>154.36000000000001</v>
      </c>
      <c r="M346" s="730">
        <v>1080.52</v>
      </c>
      <c r="N346" s="729">
        <v>7</v>
      </c>
      <c r="O346" s="814">
        <v>4</v>
      </c>
      <c r="P346" s="730">
        <v>463.08000000000004</v>
      </c>
      <c r="Q346" s="747">
        <v>0.4285714285714286</v>
      </c>
      <c r="R346" s="729">
        <v>3</v>
      </c>
      <c r="S346" s="747">
        <v>0.42857142857142855</v>
      </c>
      <c r="T346" s="814">
        <v>1.5</v>
      </c>
      <c r="U346" s="770">
        <v>0.375</v>
      </c>
    </row>
    <row r="347" spans="1:21" ht="14.4" customHeight="1" x14ac:dyDescent="0.3">
      <c r="A347" s="728">
        <v>25</v>
      </c>
      <c r="B347" s="729" t="s">
        <v>1043</v>
      </c>
      <c r="C347" s="729" t="s">
        <v>1050</v>
      </c>
      <c r="D347" s="812" t="s">
        <v>1524</v>
      </c>
      <c r="E347" s="813" t="s">
        <v>1064</v>
      </c>
      <c r="F347" s="729" t="s">
        <v>1044</v>
      </c>
      <c r="G347" s="729" t="s">
        <v>1119</v>
      </c>
      <c r="H347" s="729" t="s">
        <v>580</v>
      </c>
      <c r="I347" s="729" t="s">
        <v>1155</v>
      </c>
      <c r="J347" s="729" t="s">
        <v>599</v>
      </c>
      <c r="K347" s="729" t="s">
        <v>1156</v>
      </c>
      <c r="L347" s="730">
        <v>24.22</v>
      </c>
      <c r="M347" s="730">
        <v>169.54</v>
      </c>
      <c r="N347" s="729">
        <v>7</v>
      </c>
      <c r="O347" s="814">
        <v>4</v>
      </c>
      <c r="P347" s="730">
        <v>72.66</v>
      </c>
      <c r="Q347" s="747">
        <v>0.42857142857142855</v>
      </c>
      <c r="R347" s="729">
        <v>3</v>
      </c>
      <c r="S347" s="747">
        <v>0.42857142857142855</v>
      </c>
      <c r="T347" s="814">
        <v>1.5</v>
      </c>
      <c r="U347" s="770">
        <v>0.375</v>
      </c>
    </row>
    <row r="348" spans="1:21" ht="14.4" customHeight="1" x14ac:dyDescent="0.3">
      <c r="A348" s="728">
        <v>25</v>
      </c>
      <c r="B348" s="729" t="s">
        <v>1043</v>
      </c>
      <c r="C348" s="729" t="s">
        <v>1050</v>
      </c>
      <c r="D348" s="812" t="s">
        <v>1524</v>
      </c>
      <c r="E348" s="813" t="s">
        <v>1064</v>
      </c>
      <c r="F348" s="729" t="s">
        <v>1044</v>
      </c>
      <c r="G348" s="729" t="s">
        <v>1450</v>
      </c>
      <c r="H348" s="729" t="s">
        <v>543</v>
      </c>
      <c r="I348" s="729" t="s">
        <v>1501</v>
      </c>
      <c r="J348" s="729" t="s">
        <v>1452</v>
      </c>
      <c r="K348" s="729" t="s">
        <v>1502</v>
      </c>
      <c r="L348" s="730">
        <v>0</v>
      </c>
      <c r="M348" s="730">
        <v>0</v>
      </c>
      <c r="N348" s="729">
        <v>1</v>
      </c>
      <c r="O348" s="814">
        <v>1</v>
      </c>
      <c r="P348" s="730">
        <v>0</v>
      </c>
      <c r="Q348" s="747"/>
      <c r="R348" s="729">
        <v>1</v>
      </c>
      <c r="S348" s="747">
        <v>1</v>
      </c>
      <c r="T348" s="814">
        <v>1</v>
      </c>
      <c r="U348" s="770">
        <v>1</v>
      </c>
    </row>
    <row r="349" spans="1:21" ht="14.4" customHeight="1" x14ac:dyDescent="0.3">
      <c r="A349" s="728">
        <v>25</v>
      </c>
      <c r="B349" s="729" t="s">
        <v>1043</v>
      </c>
      <c r="C349" s="729" t="s">
        <v>1050</v>
      </c>
      <c r="D349" s="812" t="s">
        <v>1524</v>
      </c>
      <c r="E349" s="813" t="s">
        <v>1066</v>
      </c>
      <c r="F349" s="729" t="s">
        <v>1044</v>
      </c>
      <c r="G349" s="729" t="s">
        <v>1093</v>
      </c>
      <c r="H349" s="729" t="s">
        <v>580</v>
      </c>
      <c r="I349" s="729" t="s">
        <v>959</v>
      </c>
      <c r="J349" s="729" t="s">
        <v>872</v>
      </c>
      <c r="K349" s="729" t="s">
        <v>960</v>
      </c>
      <c r="L349" s="730">
        <v>154.36000000000001</v>
      </c>
      <c r="M349" s="730">
        <v>463.08000000000004</v>
      </c>
      <c r="N349" s="729">
        <v>3</v>
      </c>
      <c r="O349" s="814">
        <v>3</v>
      </c>
      <c r="P349" s="730">
        <v>308.72000000000003</v>
      </c>
      <c r="Q349" s="747">
        <v>0.66666666666666663</v>
      </c>
      <c r="R349" s="729">
        <v>2</v>
      </c>
      <c r="S349" s="747">
        <v>0.66666666666666663</v>
      </c>
      <c r="T349" s="814">
        <v>2</v>
      </c>
      <c r="U349" s="770">
        <v>0.66666666666666663</v>
      </c>
    </row>
    <row r="350" spans="1:21" ht="14.4" customHeight="1" x14ac:dyDescent="0.3">
      <c r="A350" s="728">
        <v>25</v>
      </c>
      <c r="B350" s="729" t="s">
        <v>1043</v>
      </c>
      <c r="C350" s="729" t="s">
        <v>1050</v>
      </c>
      <c r="D350" s="812" t="s">
        <v>1524</v>
      </c>
      <c r="E350" s="813" t="s">
        <v>1066</v>
      </c>
      <c r="F350" s="729" t="s">
        <v>1044</v>
      </c>
      <c r="G350" s="729" t="s">
        <v>1122</v>
      </c>
      <c r="H350" s="729" t="s">
        <v>543</v>
      </c>
      <c r="I350" s="729" t="s">
        <v>1503</v>
      </c>
      <c r="J350" s="729" t="s">
        <v>1124</v>
      </c>
      <c r="K350" s="729" t="s">
        <v>1103</v>
      </c>
      <c r="L350" s="730">
        <v>170.52</v>
      </c>
      <c r="M350" s="730">
        <v>170.52</v>
      </c>
      <c r="N350" s="729">
        <v>1</v>
      </c>
      <c r="O350" s="814">
        <v>0.5</v>
      </c>
      <c r="P350" s="730"/>
      <c r="Q350" s="747">
        <v>0</v>
      </c>
      <c r="R350" s="729"/>
      <c r="S350" s="747">
        <v>0</v>
      </c>
      <c r="T350" s="814"/>
      <c r="U350" s="770">
        <v>0</v>
      </c>
    </row>
    <row r="351" spans="1:21" ht="14.4" customHeight="1" x14ac:dyDescent="0.3">
      <c r="A351" s="728">
        <v>25</v>
      </c>
      <c r="B351" s="729" t="s">
        <v>1043</v>
      </c>
      <c r="C351" s="729" t="s">
        <v>1050</v>
      </c>
      <c r="D351" s="812" t="s">
        <v>1524</v>
      </c>
      <c r="E351" s="813" t="s">
        <v>1066</v>
      </c>
      <c r="F351" s="729" t="s">
        <v>1044</v>
      </c>
      <c r="G351" s="729" t="s">
        <v>1119</v>
      </c>
      <c r="H351" s="729" t="s">
        <v>543</v>
      </c>
      <c r="I351" s="729" t="s">
        <v>1157</v>
      </c>
      <c r="J351" s="729" t="s">
        <v>599</v>
      </c>
      <c r="K351" s="729" t="s">
        <v>1158</v>
      </c>
      <c r="L351" s="730">
        <v>24.22</v>
      </c>
      <c r="M351" s="730">
        <v>24.22</v>
      </c>
      <c r="N351" s="729">
        <v>1</v>
      </c>
      <c r="O351" s="814">
        <v>0.5</v>
      </c>
      <c r="P351" s="730"/>
      <c r="Q351" s="747">
        <v>0</v>
      </c>
      <c r="R351" s="729"/>
      <c r="S351" s="747">
        <v>0</v>
      </c>
      <c r="T351" s="814"/>
      <c r="U351" s="770">
        <v>0</v>
      </c>
    </row>
    <row r="352" spans="1:21" ht="14.4" customHeight="1" x14ac:dyDescent="0.3">
      <c r="A352" s="728">
        <v>25</v>
      </c>
      <c r="B352" s="729" t="s">
        <v>1043</v>
      </c>
      <c r="C352" s="729" t="s">
        <v>1050</v>
      </c>
      <c r="D352" s="812" t="s">
        <v>1524</v>
      </c>
      <c r="E352" s="813" t="s">
        <v>1068</v>
      </c>
      <c r="F352" s="729" t="s">
        <v>1044</v>
      </c>
      <c r="G352" s="729" t="s">
        <v>1093</v>
      </c>
      <c r="H352" s="729" t="s">
        <v>543</v>
      </c>
      <c r="I352" s="729" t="s">
        <v>1165</v>
      </c>
      <c r="J352" s="729" t="s">
        <v>1166</v>
      </c>
      <c r="K352" s="729" t="s">
        <v>1167</v>
      </c>
      <c r="L352" s="730">
        <v>154.36000000000001</v>
      </c>
      <c r="M352" s="730">
        <v>154.36000000000001</v>
      </c>
      <c r="N352" s="729">
        <v>1</v>
      </c>
      <c r="O352" s="814">
        <v>1</v>
      </c>
      <c r="P352" s="730"/>
      <c r="Q352" s="747">
        <v>0</v>
      </c>
      <c r="R352" s="729"/>
      <c r="S352" s="747">
        <v>0</v>
      </c>
      <c r="T352" s="814"/>
      <c r="U352" s="770">
        <v>0</v>
      </c>
    </row>
    <row r="353" spans="1:21" ht="14.4" customHeight="1" x14ac:dyDescent="0.3">
      <c r="A353" s="728">
        <v>25</v>
      </c>
      <c r="B353" s="729" t="s">
        <v>1043</v>
      </c>
      <c r="C353" s="729" t="s">
        <v>1050</v>
      </c>
      <c r="D353" s="812" t="s">
        <v>1524</v>
      </c>
      <c r="E353" s="813" t="s">
        <v>1074</v>
      </c>
      <c r="F353" s="729" t="s">
        <v>1044</v>
      </c>
      <c r="G353" s="729" t="s">
        <v>1093</v>
      </c>
      <c r="H353" s="729" t="s">
        <v>580</v>
      </c>
      <c r="I353" s="729" t="s">
        <v>959</v>
      </c>
      <c r="J353" s="729" t="s">
        <v>872</v>
      </c>
      <c r="K353" s="729" t="s">
        <v>960</v>
      </c>
      <c r="L353" s="730">
        <v>154.36000000000001</v>
      </c>
      <c r="M353" s="730">
        <v>1080.52</v>
      </c>
      <c r="N353" s="729">
        <v>7</v>
      </c>
      <c r="O353" s="814">
        <v>3.5</v>
      </c>
      <c r="P353" s="730">
        <v>463.08000000000004</v>
      </c>
      <c r="Q353" s="747">
        <v>0.4285714285714286</v>
      </c>
      <c r="R353" s="729">
        <v>3</v>
      </c>
      <c r="S353" s="747">
        <v>0.42857142857142855</v>
      </c>
      <c r="T353" s="814">
        <v>1.5</v>
      </c>
      <c r="U353" s="770">
        <v>0.42857142857142855</v>
      </c>
    </row>
    <row r="354" spans="1:21" ht="14.4" customHeight="1" x14ac:dyDescent="0.3">
      <c r="A354" s="728">
        <v>25</v>
      </c>
      <c r="B354" s="729" t="s">
        <v>1043</v>
      </c>
      <c r="C354" s="729" t="s">
        <v>1050</v>
      </c>
      <c r="D354" s="812" t="s">
        <v>1524</v>
      </c>
      <c r="E354" s="813" t="s">
        <v>1074</v>
      </c>
      <c r="F354" s="729" t="s">
        <v>1044</v>
      </c>
      <c r="G354" s="729" t="s">
        <v>1122</v>
      </c>
      <c r="H354" s="729" t="s">
        <v>543</v>
      </c>
      <c r="I354" s="729" t="s">
        <v>1504</v>
      </c>
      <c r="J354" s="729" t="s">
        <v>1124</v>
      </c>
      <c r="K354" s="729" t="s">
        <v>1505</v>
      </c>
      <c r="L354" s="730">
        <v>42.63</v>
      </c>
      <c r="M354" s="730">
        <v>42.63</v>
      </c>
      <c r="N354" s="729">
        <v>1</v>
      </c>
      <c r="O354" s="814">
        <v>1</v>
      </c>
      <c r="P354" s="730">
        <v>42.63</v>
      </c>
      <c r="Q354" s="747">
        <v>1</v>
      </c>
      <c r="R354" s="729">
        <v>1</v>
      </c>
      <c r="S354" s="747">
        <v>1</v>
      </c>
      <c r="T354" s="814">
        <v>1</v>
      </c>
      <c r="U354" s="770">
        <v>1</v>
      </c>
    </row>
    <row r="355" spans="1:21" ht="14.4" customHeight="1" x14ac:dyDescent="0.3">
      <c r="A355" s="728">
        <v>25</v>
      </c>
      <c r="B355" s="729" t="s">
        <v>1043</v>
      </c>
      <c r="C355" s="729" t="s">
        <v>1050</v>
      </c>
      <c r="D355" s="812" t="s">
        <v>1524</v>
      </c>
      <c r="E355" s="813" t="s">
        <v>1074</v>
      </c>
      <c r="F355" s="729" t="s">
        <v>1044</v>
      </c>
      <c r="G355" s="729" t="s">
        <v>1119</v>
      </c>
      <c r="H355" s="729" t="s">
        <v>580</v>
      </c>
      <c r="I355" s="729" t="s">
        <v>1155</v>
      </c>
      <c r="J355" s="729" t="s">
        <v>599</v>
      </c>
      <c r="K355" s="729" t="s">
        <v>1156</v>
      </c>
      <c r="L355" s="730">
        <v>24.22</v>
      </c>
      <c r="M355" s="730">
        <v>72.66</v>
      </c>
      <c r="N355" s="729">
        <v>3</v>
      </c>
      <c r="O355" s="814">
        <v>1.5</v>
      </c>
      <c r="P355" s="730">
        <v>24.22</v>
      </c>
      <c r="Q355" s="747">
        <v>0.33333333333333331</v>
      </c>
      <c r="R355" s="729">
        <v>1</v>
      </c>
      <c r="S355" s="747">
        <v>0.33333333333333331</v>
      </c>
      <c r="T355" s="814">
        <v>0.5</v>
      </c>
      <c r="U355" s="770">
        <v>0.33333333333333331</v>
      </c>
    </row>
    <row r="356" spans="1:21" ht="14.4" customHeight="1" x14ac:dyDescent="0.3">
      <c r="A356" s="728">
        <v>25</v>
      </c>
      <c r="B356" s="729" t="s">
        <v>1043</v>
      </c>
      <c r="C356" s="729" t="s">
        <v>1050</v>
      </c>
      <c r="D356" s="812" t="s">
        <v>1524</v>
      </c>
      <c r="E356" s="813" t="s">
        <v>1074</v>
      </c>
      <c r="F356" s="729" t="s">
        <v>1044</v>
      </c>
      <c r="G356" s="729" t="s">
        <v>1119</v>
      </c>
      <c r="H356" s="729" t="s">
        <v>543</v>
      </c>
      <c r="I356" s="729" t="s">
        <v>1157</v>
      </c>
      <c r="J356" s="729" t="s">
        <v>599</v>
      </c>
      <c r="K356" s="729" t="s">
        <v>1158</v>
      </c>
      <c r="L356" s="730">
        <v>24.22</v>
      </c>
      <c r="M356" s="730">
        <v>24.22</v>
      </c>
      <c r="N356" s="729">
        <v>1</v>
      </c>
      <c r="O356" s="814">
        <v>1</v>
      </c>
      <c r="P356" s="730">
        <v>24.22</v>
      </c>
      <c r="Q356" s="747">
        <v>1</v>
      </c>
      <c r="R356" s="729">
        <v>1</v>
      </c>
      <c r="S356" s="747">
        <v>1</v>
      </c>
      <c r="T356" s="814">
        <v>1</v>
      </c>
      <c r="U356" s="770">
        <v>1</v>
      </c>
    </row>
    <row r="357" spans="1:21" ht="14.4" customHeight="1" x14ac:dyDescent="0.3">
      <c r="A357" s="728">
        <v>25</v>
      </c>
      <c r="B357" s="729" t="s">
        <v>1043</v>
      </c>
      <c r="C357" s="729" t="s">
        <v>1050</v>
      </c>
      <c r="D357" s="812" t="s">
        <v>1524</v>
      </c>
      <c r="E357" s="813" t="s">
        <v>1075</v>
      </c>
      <c r="F357" s="729" t="s">
        <v>1044</v>
      </c>
      <c r="G357" s="729" t="s">
        <v>1093</v>
      </c>
      <c r="H357" s="729" t="s">
        <v>580</v>
      </c>
      <c r="I357" s="729" t="s">
        <v>959</v>
      </c>
      <c r="J357" s="729" t="s">
        <v>872</v>
      </c>
      <c r="K357" s="729" t="s">
        <v>960</v>
      </c>
      <c r="L357" s="730">
        <v>154.36000000000001</v>
      </c>
      <c r="M357" s="730">
        <v>1080.52</v>
      </c>
      <c r="N357" s="729">
        <v>7</v>
      </c>
      <c r="O357" s="814">
        <v>7</v>
      </c>
      <c r="P357" s="730">
        <v>463.08000000000004</v>
      </c>
      <c r="Q357" s="747">
        <v>0.4285714285714286</v>
      </c>
      <c r="R357" s="729">
        <v>3</v>
      </c>
      <c r="S357" s="747">
        <v>0.42857142857142855</v>
      </c>
      <c r="T357" s="814">
        <v>3</v>
      </c>
      <c r="U357" s="770">
        <v>0.42857142857142855</v>
      </c>
    </row>
    <row r="358" spans="1:21" ht="14.4" customHeight="1" x14ac:dyDescent="0.3">
      <c r="A358" s="728">
        <v>25</v>
      </c>
      <c r="B358" s="729" t="s">
        <v>1043</v>
      </c>
      <c r="C358" s="729" t="s">
        <v>1050</v>
      </c>
      <c r="D358" s="812" t="s">
        <v>1524</v>
      </c>
      <c r="E358" s="813" t="s">
        <v>1075</v>
      </c>
      <c r="F358" s="729" t="s">
        <v>1044</v>
      </c>
      <c r="G358" s="729" t="s">
        <v>1094</v>
      </c>
      <c r="H358" s="729" t="s">
        <v>543</v>
      </c>
      <c r="I358" s="729" t="s">
        <v>1109</v>
      </c>
      <c r="J358" s="729" t="s">
        <v>1096</v>
      </c>
      <c r="K358" s="729" t="s">
        <v>1097</v>
      </c>
      <c r="L358" s="730">
        <v>132.97999999999999</v>
      </c>
      <c r="M358" s="730">
        <v>265.95999999999998</v>
      </c>
      <c r="N358" s="729">
        <v>2</v>
      </c>
      <c r="O358" s="814">
        <v>1</v>
      </c>
      <c r="P358" s="730">
        <v>265.95999999999998</v>
      </c>
      <c r="Q358" s="747">
        <v>1</v>
      </c>
      <c r="R358" s="729">
        <v>2</v>
      </c>
      <c r="S358" s="747">
        <v>1</v>
      </c>
      <c r="T358" s="814">
        <v>1</v>
      </c>
      <c r="U358" s="770">
        <v>1</v>
      </c>
    </row>
    <row r="359" spans="1:21" ht="14.4" customHeight="1" x14ac:dyDescent="0.3">
      <c r="A359" s="728">
        <v>25</v>
      </c>
      <c r="B359" s="729" t="s">
        <v>1043</v>
      </c>
      <c r="C359" s="729" t="s">
        <v>1050</v>
      </c>
      <c r="D359" s="812" t="s">
        <v>1524</v>
      </c>
      <c r="E359" s="813" t="s">
        <v>1079</v>
      </c>
      <c r="F359" s="729" t="s">
        <v>1044</v>
      </c>
      <c r="G359" s="729" t="s">
        <v>1093</v>
      </c>
      <c r="H359" s="729" t="s">
        <v>580</v>
      </c>
      <c r="I359" s="729" t="s">
        <v>959</v>
      </c>
      <c r="J359" s="729" t="s">
        <v>872</v>
      </c>
      <c r="K359" s="729" t="s">
        <v>960</v>
      </c>
      <c r="L359" s="730">
        <v>154.36000000000001</v>
      </c>
      <c r="M359" s="730">
        <v>463.08000000000004</v>
      </c>
      <c r="N359" s="729">
        <v>3</v>
      </c>
      <c r="O359" s="814">
        <v>2</v>
      </c>
      <c r="P359" s="730"/>
      <c r="Q359" s="747">
        <v>0</v>
      </c>
      <c r="R359" s="729"/>
      <c r="S359" s="747">
        <v>0</v>
      </c>
      <c r="T359" s="814"/>
      <c r="U359" s="770">
        <v>0</v>
      </c>
    </row>
    <row r="360" spans="1:21" ht="14.4" customHeight="1" x14ac:dyDescent="0.3">
      <c r="A360" s="728">
        <v>25</v>
      </c>
      <c r="B360" s="729" t="s">
        <v>1043</v>
      </c>
      <c r="C360" s="729" t="s">
        <v>1050</v>
      </c>
      <c r="D360" s="812" t="s">
        <v>1524</v>
      </c>
      <c r="E360" s="813" t="s">
        <v>1079</v>
      </c>
      <c r="F360" s="729" t="s">
        <v>1044</v>
      </c>
      <c r="G360" s="729" t="s">
        <v>1094</v>
      </c>
      <c r="H360" s="729" t="s">
        <v>543</v>
      </c>
      <c r="I360" s="729" t="s">
        <v>1095</v>
      </c>
      <c r="J360" s="729" t="s">
        <v>1096</v>
      </c>
      <c r="K360" s="729" t="s">
        <v>1097</v>
      </c>
      <c r="L360" s="730">
        <v>132.97999999999999</v>
      </c>
      <c r="M360" s="730">
        <v>132.97999999999999</v>
      </c>
      <c r="N360" s="729">
        <v>1</v>
      </c>
      <c r="O360" s="814">
        <v>1</v>
      </c>
      <c r="P360" s="730"/>
      <c r="Q360" s="747">
        <v>0</v>
      </c>
      <c r="R360" s="729"/>
      <c r="S360" s="747">
        <v>0</v>
      </c>
      <c r="T360" s="814"/>
      <c r="U360" s="770">
        <v>0</v>
      </c>
    </row>
    <row r="361" spans="1:21" ht="14.4" customHeight="1" x14ac:dyDescent="0.3">
      <c r="A361" s="728">
        <v>25</v>
      </c>
      <c r="B361" s="729" t="s">
        <v>1043</v>
      </c>
      <c r="C361" s="729" t="s">
        <v>1050</v>
      </c>
      <c r="D361" s="812" t="s">
        <v>1524</v>
      </c>
      <c r="E361" s="813" t="s">
        <v>1079</v>
      </c>
      <c r="F361" s="729" t="s">
        <v>1044</v>
      </c>
      <c r="G361" s="729" t="s">
        <v>1094</v>
      </c>
      <c r="H361" s="729" t="s">
        <v>543</v>
      </c>
      <c r="I361" s="729" t="s">
        <v>1506</v>
      </c>
      <c r="J361" s="729" t="s">
        <v>1096</v>
      </c>
      <c r="K361" s="729" t="s">
        <v>1507</v>
      </c>
      <c r="L361" s="730">
        <v>0</v>
      </c>
      <c r="M361" s="730">
        <v>0</v>
      </c>
      <c r="N361" s="729">
        <v>1</v>
      </c>
      <c r="O361" s="814">
        <v>1</v>
      </c>
      <c r="P361" s="730"/>
      <c r="Q361" s="747"/>
      <c r="R361" s="729"/>
      <c r="S361" s="747">
        <v>0</v>
      </c>
      <c r="T361" s="814"/>
      <c r="U361" s="770">
        <v>0</v>
      </c>
    </row>
    <row r="362" spans="1:21" ht="14.4" customHeight="1" x14ac:dyDescent="0.3">
      <c r="A362" s="728">
        <v>25</v>
      </c>
      <c r="B362" s="729" t="s">
        <v>1043</v>
      </c>
      <c r="C362" s="729" t="s">
        <v>1050</v>
      </c>
      <c r="D362" s="812" t="s">
        <v>1524</v>
      </c>
      <c r="E362" s="813" t="s">
        <v>1079</v>
      </c>
      <c r="F362" s="729" t="s">
        <v>1044</v>
      </c>
      <c r="G362" s="729" t="s">
        <v>1119</v>
      </c>
      <c r="H362" s="729" t="s">
        <v>543</v>
      </c>
      <c r="I362" s="729" t="s">
        <v>1157</v>
      </c>
      <c r="J362" s="729" t="s">
        <v>599</v>
      </c>
      <c r="K362" s="729" t="s">
        <v>1158</v>
      </c>
      <c r="L362" s="730">
        <v>24.22</v>
      </c>
      <c r="M362" s="730">
        <v>72.66</v>
      </c>
      <c r="N362" s="729">
        <v>3</v>
      </c>
      <c r="O362" s="814">
        <v>2</v>
      </c>
      <c r="P362" s="730">
        <v>24.22</v>
      </c>
      <c r="Q362" s="747">
        <v>0.33333333333333331</v>
      </c>
      <c r="R362" s="729">
        <v>1</v>
      </c>
      <c r="S362" s="747">
        <v>0.33333333333333331</v>
      </c>
      <c r="T362" s="814">
        <v>1</v>
      </c>
      <c r="U362" s="770">
        <v>0.5</v>
      </c>
    </row>
    <row r="363" spans="1:21" ht="14.4" customHeight="1" x14ac:dyDescent="0.3">
      <c r="A363" s="728">
        <v>25</v>
      </c>
      <c r="B363" s="729" t="s">
        <v>1043</v>
      </c>
      <c r="C363" s="729" t="s">
        <v>1050</v>
      </c>
      <c r="D363" s="812" t="s">
        <v>1524</v>
      </c>
      <c r="E363" s="813" t="s">
        <v>1084</v>
      </c>
      <c r="F363" s="729" t="s">
        <v>1044</v>
      </c>
      <c r="G363" s="729" t="s">
        <v>1094</v>
      </c>
      <c r="H363" s="729" t="s">
        <v>543</v>
      </c>
      <c r="I363" s="729" t="s">
        <v>1095</v>
      </c>
      <c r="J363" s="729" t="s">
        <v>1096</v>
      </c>
      <c r="K363" s="729" t="s">
        <v>1097</v>
      </c>
      <c r="L363" s="730">
        <v>132.97999999999999</v>
      </c>
      <c r="M363" s="730">
        <v>132.97999999999999</v>
      </c>
      <c r="N363" s="729">
        <v>1</v>
      </c>
      <c r="O363" s="814">
        <v>1</v>
      </c>
      <c r="P363" s="730">
        <v>132.97999999999999</v>
      </c>
      <c r="Q363" s="747">
        <v>1</v>
      </c>
      <c r="R363" s="729">
        <v>1</v>
      </c>
      <c r="S363" s="747">
        <v>1</v>
      </c>
      <c r="T363" s="814">
        <v>1</v>
      </c>
      <c r="U363" s="770">
        <v>1</v>
      </c>
    </row>
    <row r="364" spans="1:21" ht="14.4" customHeight="1" x14ac:dyDescent="0.3">
      <c r="A364" s="728">
        <v>25</v>
      </c>
      <c r="B364" s="729" t="s">
        <v>1043</v>
      </c>
      <c r="C364" s="729" t="s">
        <v>1050</v>
      </c>
      <c r="D364" s="812" t="s">
        <v>1524</v>
      </c>
      <c r="E364" s="813" t="s">
        <v>1084</v>
      </c>
      <c r="F364" s="729" t="s">
        <v>1044</v>
      </c>
      <c r="G364" s="729" t="s">
        <v>1119</v>
      </c>
      <c r="H364" s="729" t="s">
        <v>580</v>
      </c>
      <c r="I364" s="729" t="s">
        <v>1120</v>
      </c>
      <c r="J364" s="729" t="s">
        <v>599</v>
      </c>
      <c r="K364" s="729" t="s">
        <v>1121</v>
      </c>
      <c r="L364" s="730">
        <v>48.42</v>
      </c>
      <c r="M364" s="730">
        <v>48.42</v>
      </c>
      <c r="N364" s="729">
        <v>1</v>
      </c>
      <c r="O364" s="814">
        <v>1</v>
      </c>
      <c r="P364" s="730">
        <v>48.42</v>
      </c>
      <c r="Q364" s="747">
        <v>1</v>
      </c>
      <c r="R364" s="729">
        <v>1</v>
      </c>
      <c r="S364" s="747">
        <v>1</v>
      </c>
      <c r="T364" s="814">
        <v>1</v>
      </c>
      <c r="U364" s="770">
        <v>1</v>
      </c>
    </row>
    <row r="365" spans="1:21" ht="14.4" customHeight="1" x14ac:dyDescent="0.3">
      <c r="A365" s="728">
        <v>25</v>
      </c>
      <c r="B365" s="729" t="s">
        <v>1043</v>
      </c>
      <c r="C365" s="729" t="s">
        <v>1050</v>
      </c>
      <c r="D365" s="812" t="s">
        <v>1524</v>
      </c>
      <c r="E365" s="813" t="s">
        <v>1089</v>
      </c>
      <c r="F365" s="729" t="s">
        <v>1044</v>
      </c>
      <c r="G365" s="729" t="s">
        <v>1093</v>
      </c>
      <c r="H365" s="729" t="s">
        <v>580</v>
      </c>
      <c r="I365" s="729" t="s">
        <v>959</v>
      </c>
      <c r="J365" s="729" t="s">
        <v>872</v>
      </c>
      <c r="K365" s="729" t="s">
        <v>960</v>
      </c>
      <c r="L365" s="730">
        <v>154.36000000000001</v>
      </c>
      <c r="M365" s="730">
        <v>154.36000000000001</v>
      </c>
      <c r="N365" s="729">
        <v>1</v>
      </c>
      <c r="O365" s="814">
        <v>1</v>
      </c>
      <c r="P365" s="730">
        <v>154.36000000000001</v>
      </c>
      <c r="Q365" s="747">
        <v>1</v>
      </c>
      <c r="R365" s="729">
        <v>1</v>
      </c>
      <c r="S365" s="747">
        <v>1</v>
      </c>
      <c r="T365" s="814">
        <v>1</v>
      </c>
      <c r="U365" s="770">
        <v>1</v>
      </c>
    </row>
    <row r="366" spans="1:21" ht="14.4" customHeight="1" x14ac:dyDescent="0.3">
      <c r="A366" s="728">
        <v>25</v>
      </c>
      <c r="B366" s="729" t="s">
        <v>1043</v>
      </c>
      <c r="C366" s="729" t="s">
        <v>1050</v>
      </c>
      <c r="D366" s="812" t="s">
        <v>1524</v>
      </c>
      <c r="E366" s="813" t="s">
        <v>1092</v>
      </c>
      <c r="F366" s="729" t="s">
        <v>1044</v>
      </c>
      <c r="G366" s="729" t="s">
        <v>1093</v>
      </c>
      <c r="H366" s="729" t="s">
        <v>580</v>
      </c>
      <c r="I366" s="729" t="s">
        <v>1034</v>
      </c>
      <c r="J366" s="729" t="s">
        <v>872</v>
      </c>
      <c r="K366" s="729" t="s">
        <v>1035</v>
      </c>
      <c r="L366" s="730">
        <v>225.06</v>
      </c>
      <c r="M366" s="730">
        <v>225.06</v>
      </c>
      <c r="N366" s="729">
        <v>1</v>
      </c>
      <c r="O366" s="814">
        <v>1</v>
      </c>
      <c r="P366" s="730">
        <v>225.06</v>
      </c>
      <c r="Q366" s="747">
        <v>1</v>
      </c>
      <c r="R366" s="729">
        <v>1</v>
      </c>
      <c r="S366" s="747">
        <v>1</v>
      </c>
      <c r="T366" s="814">
        <v>1</v>
      </c>
      <c r="U366" s="770">
        <v>1</v>
      </c>
    </row>
    <row r="367" spans="1:21" ht="14.4" customHeight="1" x14ac:dyDescent="0.3">
      <c r="A367" s="728">
        <v>25</v>
      </c>
      <c r="B367" s="729" t="s">
        <v>1043</v>
      </c>
      <c r="C367" s="729" t="s">
        <v>1050</v>
      </c>
      <c r="D367" s="812" t="s">
        <v>1524</v>
      </c>
      <c r="E367" s="813" t="s">
        <v>1060</v>
      </c>
      <c r="F367" s="729" t="s">
        <v>1044</v>
      </c>
      <c r="G367" s="729" t="s">
        <v>1093</v>
      </c>
      <c r="H367" s="729" t="s">
        <v>580</v>
      </c>
      <c r="I367" s="729" t="s">
        <v>959</v>
      </c>
      <c r="J367" s="729" t="s">
        <v>872</v>
      </c>
      <c r="K367" s="729" t="s">
        <v>960</v>
      </c>
      <c r="L367" s="730">
        <v>154.36000000000001</v>
      </c>
      <c r="M367" s="730">
        <v>1234.8800000000001</v>
      </c>
      <c r="N367" s="729">
        <v>8</v>
      </c>
      <c r="O367" s="814">
        <v>7</v>
      </c>
      <c r="P367" s="730">
        <v>771.80000000000007</v>
      </c>
      <c r="Q367" s="747">
        <v>0.625</v>
      </c>
      <c r="R367" s="729">
        <v>5</v>
      </c>
      <c r="S367" s="747">
        <v>0.625</v>
      </c>
      <c r="T367" s="814">
        <v>4</v>
      </c>
      <c r="U367" s="770">
        <v>0.5714285714285714</v>
      </c>
    </row>
    <row r="368" spans="1:21" ht="14.4" customHeight="1" x14ac:dyDescent="0.3">
      <c r="A368" s="728">
        <v>25</v>
      </c>
      <c r="B368" s="729" t="s">
        <v>1043</v>
      </c>
      <c r="C368" s="729" t="s">
        <v>1050</v>
      </c>
      <c r="D368" s="812" t="s">
        <v>1524</v>
      </c>
      <c r="E368" s="813" t="s">
        <v>1060</v>
      </c>
      <c r="F368" s="729" t="s">
        <v>1044</v>
      </c>
      <c r="G368" s="729" t="s">
        <v>1094</v>
      </c>
      <c r="H368" s="729" t="s">
        <v>543</v>
      </c>
      <c r="I368" s="729" t="s">
        <v>1095</v>
      </c>
      <c r="J368" s="729" t="s">
        <v>1096</v>
      </c>
      <c r="K368" s="729" t="s">
        <v>1097</v>
      </c>
      <c r="L368" s="730">
        <v>132.97999999999999</v>
      </c>
      <c r="M368" s="730">
        <v>132.97999999999999</v>
      </c>
      <c r="N368" s="729">
        <v>1</v>
      </c>
      <c r="O368" s="814">
        <v>1</v>
      </c>
      <c r="P368" s="730"/>
      <c r="Q368" s="747">
        <v>0</v>
      </c>
      <c r="R368" s="729"/>
      <c r="S368" s="747">
        <v>0</v>
      </c>
      <c r="T368" s="814"/>
      <c r="U368" s="770">
        <v>0</v>
      </c>
    </row>
    <row r="369" spans="1:21" ht="14.4" customHeight="1" x14ac:dyDescent="0.3">
      <c r="A369" s="728">
        <v>25</v>
      </c>
      <c r="B369" s="729" t="s">
        <v>1043</v>
      </c>
      <c r="C369" s="729" t="s">
        <v>1050</v>
      </c>
      <c r="D369" s="812" t="s">
        <v>1524</v>
      </c>
      <c r="E369" s="813" t="s">
        <v>1060</v>
      </c>
      <c r="F369" s="729" t="s">
        <v>1044</v>
      </c>
      <c r="G369" s="729" t="s">
        <v>1094</v>
      </c>
      <c r="H369" s="729" t="s">
        <v>543</v>
      </c>
      <c r="I369" s="729" t="s">
        <v>1109</v>
      </c>
      <c r="J369" s="729" t="s">
        <v>1096</v>
      </c>
      <c r="K369" s="729" t="s">
        <v>1097</v>
      </c>
      <c r="L369" s="730">
        <v>132.97999999999999</v>
      </c>
      <c r="M369" s="730">
        <v>265.95999999999998</v>
      </c>
      <c r="N369" s="729">
        <v>2</v>
      </c>
      <c r="O369" s="814">
        <v>2</v>
      </c>
      <c r="P369" s="730">
        <v>132.97999999999999</v>
      </c>
      <c r="Q369" s="747">
        <v>0.5</v>
      </c>
      <c r="R369" s="729">
        <v>1</v>
      </c>
      <c r="S369" s="747">
        <v>0.5</v>
      </c>
      <c r="T369" s="814">
        <v>1</v>
      </c>
      <c r="U369" s="770">
        <v>0.5</v>
      </c>
    </row>
    <row r="370" spans="1:21" ht="14.4" customHeight="1" x14ac:dyDescent="0.3">
      <c r="A370" s="728">
        <v>25</v>
      </c>
      <c r="B370" s="729" t="s">
        <v>1043</v>
      </c>
      <c r="C370" s="729" t="s">
        <v>1050</v>
      </c>
      <c r="D370" s="812" t="s">
        <v>1524</v>
      </c>
      <c r="E370" s="813" t="s">
        <v>1060</v>
      </c>
      <c r="F370" s="729" t="s">
        <v>1044</v>
      </c>
      <c r="G370" s="729" t="s">
        <v>1119</v>
      </c>
      <c r="H370" s="729" t="s">
        <v>543</v>
      </c>
      <c r="I370" s="729" t="s">
        <v>1141</v>
      </c>
      <c r="J370" s="729" t="s">
        <v>599</v>
      </c>
      <c r="K370" s="729" t="s">
        <v>1142</v>
      </c>
      <c r="L370" s="730">
        <v>48.42</v>
      </c>
      <c r="M370" s="730">
        <v>96.84</v>
      </c>
      <c r="N370" s="729">
        <v>2</v>
      </c>
      <c r="O370" s="814">
        <v>1</v>
      </c>
      <c r="P370" s="730">
        <v>96.84</v>
      </c>
      <c r="Q370" s="747">
        <v>1</v>
      </c>
      <c r="R370" s="729">
        <v>2</v>
      </c>
      <c r="S370" s="747">
        <v>1</v>
      </c>
      <c r="T370" s="814">
        <v>1</v>
      </c>
      <c r="U370" s="770">
        <v>1</v>
      </c>
    </row>
    <row r="371" spans="1:21" ht="14.4" customHeight="1" x14ac:dyDescent="0.3">
      <c r="A371" s="728">
        <v>25</v>
      </c>
      <c r="B371" s="729" t="s">
        <v>1043</v>
      </c>
      <c r="C371" s="729" t="s">
        <v>1050</v>
      </c>
      <c r="D371" s="812" t="s">
        <v>1524</v>
      </c>
      <c r="E371" s="813" t="s">
        <v>1063</v>
      </c>
      <c r="F371" s="729" t="s">
        <v>1044</v>
      </c>
      <c r="G371" s="729" t="s">
        <v>1093</v>
      </c>
      <c r="H371" s="729" t="s">
        <v>580</v>
      </c>
      <c r="I371" s="729" t="s">
        <v>959</v>
      </c>
      <c r="J371" s="729" t="s">
        <v>872</v>
      </c>
      <c r="K371" s="729" t="s">
        <v>960</v>
      </c>
      <c r="L371" s="730">
        <v>154.36000000000001</v>
      </c>
      <c r="M371" s="730">
        <v>308.72000000000003</v>
      </c>
      <c r="N371" s="729">
        <v>2</v>
      </c>
      <c r="O371" s="814">
        <v>1.5</v>
      </c>
      <c r="P371" s="730"/>
      <c r="Q371" s="747">
        <v>0</v>
      </c>
      <c r="R371" s="729"/>
      <c r="S371" s="747">
        <v>0</v>
      </c>
      <c r="T371" s="814"/>
      <c r="U371" s="770">
        <v>0</v>
      </c>
    </row>
    <row r="372" spans="1:21" ht="14.4" customHeight="1" x14ac:dyDescent="0.3">
      <c r="A372" s="728">
        <v>25</v>
      </c>
      <c r="B372" s="729" t="s">
        <v>1043</v>
      </c>
      <c r="C372" s="729" t="s">
        <v>1050</v>
      </c>
      <c r="D372" s="812" t="s">
        <v>1524</v>
      </c>
      <c r="E372" s="813" t="s">
        <v>1063</v>
      </c>
      <c r="F372" s="729" t="s">
        <v>1044</v>
      </c>
      <c r="G372" s="729" t="s">
        <v>1093</v>
      </c>
      <c r="H372" s="729" t="s">
        <v>543</v>
      </c>
      <c r="I372" s="729" t="s">
        <v>1151</v>
      </c>
      <c r="J372" s="729" t="s">
        <v>872</v>
      </c>
      <c r="K372" s="729" t="s">
        <v>960</v>
      </c>
      <c r="L372" s="730">
        <v>154.36000000000001</v>
      </c>
      <c r="M372" s="730">
        <v>926.16000000000008</v>
      </c>
      <c r="N372" s="729">
        <v>6</v>
      </c>
      <c r="O372" s="814">
        <v>6</v>
      </c>
      <c r="P372" s="730">
        <v>617.44000000000005</v>
      </c>
      <c r="Q372" s="747">
        <v>0.66666666666666663</v>
      </c>
      <c r="R372" s="729">
        <v>4</v>
      </c>
      <c r="S372" s="747">
        <v>0.66666666666666663</v>
      </c>
      <c r="T372" s="814">
        <v>4</v>
      </c>
      <c r="U372" s="770">
        <v>0.66666666666666663</v>
      </c>
    </row>
    <row r="373" spans="1:21" ht="14.4" customHeight="1" x14ac:dyDescent="0.3">
      <c r="A373" s="728">
        <v>25</v>
      </c>
      <c r="B373" s="729" t="s">
        <v>1043</v>
      </c>
      <c r="C373" s="729" t="s">
        <v>1050</v>
      </c>
      <c r="D373" s="812" t="s">
        <v>1524</v>
      </c>
      <c r="E373" s="813" t="s">
        <v>1063</v>
      </c>
      <c r="F373" s="729" t="s">
        <v>1044</v>
      </c>
      <c r="G373" s="729" t="s">
        <v>1104</v>
      </c>
      <c r="H373" s="729" t="s">
        <v>543</v>
      </c>
      <c r="I373" s="729" t="s">
        <v>1105</v>
      </c>
      <c r="J373" s="729" t="s">
        <v>826</v>
      </c>
      <c r="K373" s="729" t="s">
        <v>1106</v>
      </c>
      <c r="L373" s="730">
        <v>48.09</v>
      </c>
      <c r="M373" s="730">
        <v>96.18</v>
      </c>
      <c r="N373" s="729">
        <v>2</v>
      </c>
      <c r="O373" s="814">
        <v>2</v>
      </c>
      <c r="P373" s="730">
        <v>96.18</v>
      </c>
      <c r="Q373" s="747">
        <v>1</v>
      </c>
      <c r="R373" s="729">
        <v>2</v>
      </c>
      <c r="S373" s="747">
        <v>1</v>
      </c>
      <c r="T373" s="814">
        <v>2</v>
      </c>
      <c r="U373" s="770">
        <v>1</v>
      </c>
    </row>
    <row r="374" spans="1:21" ht="14.4" customHeight="1" x14ac:dyDescent="0.3">
      <c r="A374" s="728">
        <v>25</v>
      </c>
      <c r="B374" s="729" t="s">
        <v>1043</v>
      </c>
      <c r="C374" s="729" t="s">
        <v>1050</v>
      </c>
      <c r="D374" s="812" t="s">
        <v>1524</v>
      </c>
      <c r="E374" s="813" t="s">
        <v>1063</v>
      </c>
      <c r="F374" s="729" t="s">
        <v>1044</v>
      </c>
      <c r="G374" s="729" t="s">
        <v>1094</v>
      </c>
      <c r="H374" s="729" t="s">
        <v>543</v>
      </c>
      <c r="I374" s="729" t="s">
        <v>1109</v>
      </c>
      <c r="J374" s="729" t="s">
        <v>1096</v>
      </c>
      <c r="K374" s="729" t="s">
        <v>1097</v>
      </c>
      <c r="L374" s="730">
        <v>132.97999999999999</v>
      </c>
      <c r="M374" s="730">
        <v>132.97999999999999</v>
      </c>
      <c r="N374" s="729">
        <v>1</v>
      </c>
      <c r="O374" s="814">
        <v>0.5</v>
      </c>
      <c r="P374" s="730">
        <v>132.97999999999999</v>
      </c>
      <c r="Q374" s="747">
        <v>1</v>
      </c>
      <c r="R374" s="729">
        <v>1</v>
      </c>
      <c r="S374" s="747">
        <v>1</v>
      </c>
      <c r="T374" s="814">
        <v>0.5</v>
      </c>
      <c r="U374" s="770">
        <v>1</v>
      </c>
    </row>
    <row r="375" spans="1:21" ht="14.4" customHeight="1" x14ac:dyDescent="0.3">
      <c r="A375" s="728">
        <v>25</v>
      </c>
      <c r="B375" s="729" t="s">
        <v>1043</v>
      </c>
      <c r="C375" s="729" t="s">
        <v>1050</v>
      </c>
      <c r="D375" s="812" t="s">
        <v>1524</v>
      </c>
      <c r="E375" s="813" t="s">
        <v>1063</v>
      </c>
      <c r="F375" s="729" t="s">
        <v>1044</v>
      </c>
      <c r="G375" s="729" t="s">
        <v>1508</v>
      </c>
      <c r="H375" s="729" t="s">
        <v>543</v>
      </c>
      <c r="I375" s="729" t="s">
        <v>1509</v>
      </c>
      <c r="J375" s="729" t="s">
        <v>1510</v>
      </c>
      <c r="K375" s="729" t="s">
        <v>1511</v>
      </c>
      <c r="L375" s="730">
        <v>0</v>
      </c>
      <c r="M375" s="730">
        <v>0</v>
      </c>
      <c r="N375" s="729">
        <v>1</v>
      </c>
      <c r="O375" s="814">
        <v>1</v>
      </c>
      <c r="P375" s="730"/>
      <c r="Q375" s="747"/>
      <c r="R375" s="729"/>
      <c r="S375" s="747">
        <v>0</v>
      </c>
      <c r="T375" s="814"/>
      <c r="U375" s="770">
        <v>0</v>
      </c>
    </row>
    <row r="376" spans="1:21" ht="14.4" customHeight="1" x14ac:dyDescent="0.3">
      <c r="A376" s="728">
        <v>25</v>
      </c>
      <c r="B376" s="729" t="s">
        <v>1043</v>
      </c>
      <c r="C376" s="729" t="s">
        <v>1050</v>
      </c>
      <c r="D376" s="812" t="s">
        <v>1524</v>
      </c>
      <c r="E376" s="813" t="s">
        <v>1063</v>
      </c>
      <c r="F376" s="729" t="s">
        <v>1044</v>
      </c>
      <c r="G376" s="729" t="s">
        <v>1119</v>
      </c>
      <c r="H376" s="729" t="s">
        <v>580</v>
      </c>
      <c r="I376" s="729" t="s">
        <v>1155</v>
      </c>
      <c r="J376" s="729" t="s">
        <v>599</v>
      </c>
      <c r="K376" s="729" t="s">
        <v>1156</v>
      </c>
      <c r="L376" s="730">
        <v>24.22</v>
      </c>
      <c r="M376" s="730">
        <v>24.22</v>
      </c>
      <c r="N376" s="729">
        <v>1</v>
      </c>
      <c r="O376" s="814">
        <v>1</v>
      </c>
      <c r="P376" s="730"/>
      <c r="Q376" s="747">
        <v>0</v>
      </c>
      <c r="R376" s="729"/>
      <c r="S376" s="747">
        <v>0</v>
      </c>
      <c r="T376" s="814"/>
      <c r="U376" s="770">
        <v>0</v>
      </c>
    </row>
    <row r="377" spans="1:21" ht="14.4" customHeight="1" x14ac:dyDescent="0.3">
      <c r="A377" s="728">
        <v>25</v>
      </c>
      <c r="B377" s="729" t="s">
        <v>1043</v>
      </c>
      <c r="C377" s="729" t="s">
        <v>1050</v>
      </c>
      <c r="D377" s="812" t="s">
        <v>1524</v>
      </c>
      <c r="E377" s="813" t="s">
        <v>1063</v>
      </c>
      <c r="F377" s="729" t="s">
        <v>1044</v>
      </c>
      <c r="G377" s="729" t="s">
        <v>1119</v>
      </c>
      <c r="H377" s="729" t="s">
        <v>543</v>
      </c>
      <c r="I377" s="729" t="s">
        <v>1157</v>
      </c>
      <c r="J377" s="729" t="s">
        <v>599</v>
      </c>
      <c r="K377" s="729" t="s">
        <v>1158</v>
      </c>
      <c r="L377" s="730">
        <v>24.22</v>
      </c>
      <c r="M377" s="730">
        <v>72.66</v>
      </c>
      <c r="N377" s="729">
        <v>3</v>
      </c>
      <c r="O377" s="814">
        <v>2</v>
      </c>
      <c r="P377" s="730">
        <v>24.22</v>
      </c>
      <c r="Q377" s="747">
        <v>0.33333333333333331</v>
      </c>
      <c r="R377" s="729">
        <v>1</v>
      </c>
      <c r="S377" s="747">
        <v>0.33333333333333331</v>
      </c>
      <c r="T377" s="814">
        <v>0.5</v>
      </c>
      <c r="U377" s="770">
        <v>0.25</v>
      </c>
    </row>
    <row r="378" spans="1:21" ht="14.4" customHeight="1" x14ac:dyDescent="0.3">
      <c r="A378" s="728">
        <v>25</v>
      </c>
      <c r="B378" s="729" t="s">
        <v>1043</v>
      </c>
      <c r="C378" s="729" t="s">
        <v>1050</v>
      </c>
      <c r="D378" s="812" t="s">
        <v>1524</v>
      </c>
      <c r="E378" s="813" t="s">
        <v>1059</v>
      </c>
      <c r="F378" s="729" t="s">
        <v>1044</v>
      </c>
      <c r="G378" s="729" t="s">
        <v>1093</v>
      </c>
      <c r="H378" s="729" t="s">
        <v>580</v>
      </c>
      <c r="I378" s="729" t="s">
        <v>959</v>
      </c>
      <c r="J378" s="729" t="s">
        <v>872</v>
      </c>
      <c r="K378" s="729" t="s">
        <v>960</v>
      </c>
      <c r="L378" s="730">
        <v>154.36000000000001</v>
      </c>
      <c r="M378" s="730">
        <v>2469.7600000000002</v>
      </c>
      <c r="N378" s="729">
        <v>16</v>
      </c>
      <c r="O378" s="814">
        <v>13.5</v>
      </c>
      <c r="P378" s="730">
        <v>1389.2400000000002</v>
      </c>
      <c r="Q378" s="747">
        <v>0.5625</v>
      </c>
      <c r="R378" s="729">
        <v>9</v>
      </c>
      <c r="S378" s="747">
        <v>0.5625</v>
      </c>
      <c r="T378" s="814">
        <v>7.5</v>
      </c>
      <c r="U378" s="770">
        <v>0.55555555555555558</v>
      </c>
    </row>
    <row r="379" spans="1:21" ht="14.4" customHeight="1" x14ac:dyDescent="0.3">
      <c r="A379" s="728">
        <v>25</v>
      </c>
      <c r="B379" s="729" t="s">
        <v>1043</v>
      </c>
      <c r="C379" s="729" t="s">
        <v>1050</v>
      </c>
      <c r="D379" s="812" t="s">
        <v>1524</v>
      </c>
      <c r="E379" s="813" t="s">
        <v>1059</v>
      </c>
      <c r="F379" s="729" t="s">
        <v>1044</v>
      </c>
      <c r="G379" s="729" t="s">
        <v>1094</v>
      </c>
      <c r="H379" s="729" t="s">
        <v>543</v>
      </c>
      <c r="I379" s="729" t="s">
        <v>1095</v>
      </c>
      <c r="J379" s="729" t="s">
        <v>1096</v>
      </c>
      <c r="K379" s="729" t="s">
        <v>1097</v>
      </c>
      <c r="L379" s="730">
        <v>132.97999999999999</v>
      </c>
      <c r="M379" s="730">
        <v>265.95999999999998</v>
      </c>
      <c r="N379" s="729">
        <v>2</v>
      </c>
      <c r="O379" s="814">
        <v>1</v>
      </c>
      <c r="P379" s="730">
        <v>265.95999999999998</v>
      </c>
      <c r="Q379" s="747">
        <v>1</v>
      </c>
      <c r="R379" s="729">
        <v>2</v>
      </c>
      <c r="S379" s="747">
        <v>1</v>
      </c>
      <c r="T379" s="814">
        <v>1</v>
      </c>
      <c r="U379" s="770">
        <v>1</v>
      </c>
    </row>
    <row r="380" spans="1:21" ht="14.4" customHeight="1" x14ac:dyDescent="0.3">
      <c r="A380" s="728">
        <v>25</v>
      </c>
      <c r="B380" s="729" t="s">
        <v>1043</v>
      </c>
      <c r="C380" s="729" t="s">
        <v>1050</v>
      </c>
      <c r="D380" s="812" t="s">
        <v>1524</v>
      </c>
      <c r="E380" s="813" t="s">
        <v>1059</v>
      </c>
      <c r="F380" s="729" t="s">
        <v>1044</v>
      </c>
      <c r="G380" s="729" t="s">
        <v>1119</v>
      </c>
      <c r="H380" s="729" t="s">
        <v>580</v>
      </c>
      <c r="I380" s="729" t="s">
        <v>1120</v>
      </c>
      <c r="J380" s="729" t="s">
        <v>599</v>
      </c>
      <c r="K380" s="729" t="s">
        <v>1121</v>
      </c>
      <c r="L380" s="730">
        <v>48.42</v>
      </c>
      <c r="M380" s="730">
        <v>145.26</v>
      </c>
      <c r="N380" s="729">
        <v>3</v>
      </c>
      <c r="O380" s="814">
        <v>2</v>
      </c>
      <c r="P380" s="730">
        <v>48.42</v>
      </c>
      <c r="Q380" s="747">
        <v>0.33333333333333337</v>
      </c>
      <c r="R380" s="729">
        <v>1</v>
      </c>
      <c r="S380" s="747">
        <v>0.33333333333333331</v>
      </c>
      <c r="T380" s="814">
        <v>0.5</v>
      </c>
      <c r="U380" s="770">
        <v>0.25</v>
      </c>
    </row>
    <row r="381" spans="1:21" ht="14.4" customHeight="1" x14ac:dyDescent="0.3">
      <c r="A381" s="728">
        <v>25</v>
      </c>
      <c r="B381" s="729" t="s">
        <v>1043</v>
      </c>
      <c r="C381" s="729" t="s">
        <v>1050</v>
      </c>
      <c r="D381" s="812" t="s">
        <v>1524</v>
      </c>
      <c r="E381" s="813" t="s">
        <v>1059</v>
      </c>
      <c r="F381" s="729" t="s">
        <v>1044</v>
      </c>
      <c r="G381" s="729" t="s">
        <v>1119</v>
      </c>
      <c r="H381" s="729" t="s">
        <v>543</v>
      </c>
      <c r="I381" s="729" t="s">
        <v>1141</v>
      </c>
      <c r="J381" s="729" t="s">
        <v>599</v>
      </c>
      <c r="K381" s="729" t="s">
        <v>1142</v>
      </c>
      <c r="L381" s="730">
        <v>48.42</v>
      </c>
      <c r="M381" s="730">
        <v>145.26</v>
      </c>
      <c r="N381" s="729">
        <v>3</v>
      </c>
      <c r="O381" s="814">
        <v>1.5</v>
      </c>
      <c r="P381" s="730">
        <v>96.84</v>
      </c>
      <c r="Q381" s="747">
        <v>0.66666666666666674</v>
      </c>
      <c r="R381" s="729">
        <v>2</v>
      </c>
      <c r="S381" s="747">
        <v>0.66666666666666663</v>
      </c>
      <c r="T381" s="814">
        <v>1</v>
      </c>
      <c r="U381" s="770">
        <v>0.66666666666666663</v>
      </c>
    </row>
    <row r="382" spans="1:21" ht="14.4" customHeight="1" x14ac:dyDescent="0.3">
      <c r="A382" s="728">
        <v>25</v>
      </c>
      <c r="B382" s="729" t="s">
        <v>1043</v>
      </c>
      <c r="C382" s="729" t="s">
        <v>1050</v>
      </c>
      <c r="D382" s="812" t="s">
        <v>1524</v>
      </c>
      <c r="E382" s="813" t="s">
        <v>1081</v>
      </c>
      <c r="F382" s="729" t="s">
        <v>1044</v>
      </c>
      <c r="G382" s="729" t="s">
        <v>1093</v>
      </c>
      <c r="H382" s="729" t="s">
        <v>580</v>
      </c>
      <c r="I382" s="729" t="s">
        <v>959</v>
      </c>
      <c r="J382" s="729" t="s">
        <v>872</v>
      </c>
      <c r="K382" s="729" t="s">
        <v>960</v>
      </c>
      <c r="L382" s="730">
        <v>154.36000000000001</v>
      </c>
      <c r="M382" s="730">
        <v>463.08000000000004</v>
      </c>
      <c r="N382" s="729">
        <v>3</v>
      </c>
      <c r="O382" s="814">
        <v>2.5</v>
      </c>
      <c r="P382" s="730">
        <v>154.36000000000001</v>
      </c>
      <c r="Q382" s="747">
        <v>0.33333333333333331</v>
      </c>
      <c r="R382" s="729">
        <v>1</v>
      </c>
      <c r="S382" s="747">
        <v>0.33333333333333331</v>
      </c>
      <c r="T382" s="814">
        <v>1</v>
      </c>
      <c r="U382" s="770">
        <v>0.4</v>
      </c>
    </row>
    <row r="383" spans="1:21" ht="14.4" customHeight="1" x14ac:dyDescent="0.3">
      <c r="A383" s="728">
        <v>25</v>
      </c>
      <c r="B383" s="729" t="s">
        <v>1043</v>
      </c>
      <c r="C383" s="729" t="s">
        <v>1050</v>
      </c>
      <c r="D383" s="812" t="s">
        <v>1524</v>
      </c>
      <c r="E383" s="813" t="s">
        <v>1081</v>
      </c>
      <c r="F383" s="729" t="s">
        <v>1044</v>
      </c>
      <c r="G383" s="729" t="s">
        <v>1093</v>
      </c>
      <c r="H383" s="729" t="s">
        <v>580</v>
      </c>
      <c r="I383" s="729" t="s">
        <v>1031</v>
      </c>
      <c r="J383" s="729" t="s">
        <v>1032</v>
      </c>
      <c r="K383" s="729" t="s">
        <v>1033</v>
      </c>
      <c r="L383" s="730">
        <v>149.52000000000001</v>
      </c>
      <c r="M383" s="730">
        <v>299.04000000000002</v>
      </c>
      <c r="N383" s="729">
        <v>2</v>
      </c>
      <c r="O383" s="814">
        <v>1.5</v>
      </c>
      <c r="P383" s="730"/>
      <c r="Q383" s="747">
        <v>0</v>
      </c>
      <c r="R383" s="729"/>
      <c r="S383" s="747">
        <v>0</v>
      </c>
      <c r="T383" s="814"/>
      <c r="U383" s="770">
        <v>0</v>
      </c>
    </row>
    <row r="384" spans="1:21" ht="14.4" customHeight="1" x14ac:dyDescent="0.3">
      <c r="A384" s="728">
        <v>25</v>
      </c>
      <c r="B384" s="729" t="s">
        <v>1043</v>
      </c>
      <c r="C384" s="729" t="s">
        <v>1050</v>
      </c>
      <c r="D384" s="812" t="s">
        <v>1524</v>
      </c>
      <c r="E384" s="813" t="s">
        <v>1081</v>
      </c>
      <c r="F384" s="729" t="s">
        <v>1044</v>
      </c>
      <c r="G384" s="729" t="s">
        <v>1094</v>
      </c>
      <c r="H384" s="729" t="s">
        <v>543</v>
      </c>
      <c r="I384" s="729" t="s">
        <v>1095</v>
      </c>
      <c r="J384" s="729" t="s">
        <v>1096</v>
      </c>
      <c r="K384" s="729" t="s">
        <v>1097</v>
      </c>
      <c r="L384" s="730">
        <v>132.97999999999999</v>
      </c>
      <c r="M384" s="730">
        <v>398.93999999999994</v>
      </c>
      <c r="N384" s="729">
        <v>3</v>
      </c>
      <c r="O384" s="814">
        <v>1.5</v>
      </c>
      <c r="P384" s="730">
        <v>132.97999999999999</v>
      </c>
      <c r="Q384" s="747">
        <v>0.33333333333333337</v>
      </c>
      <c r="R384" s="729">
        <v>1</v>
      </c>
      <c r="S384" s="747">
        <v>0.33333333333333331</v>
      </c>
      <c r="T384" s="814">
        <v>1</v>
      </c>
      <c r="U384" s="770">
        <v>0.66666666666666663</v>
      </c>
    </row>
    <row r="385" spans="1:21" ht="14.4" customHeight="1" x14ac:dyDescent="0.3">
      <c r="A385" s="728">
        <v>25</v>
      </c>
      <c r="B385" s="729" t="s">
        <v>1043</v>
      </c>
      <c r="C385" s="729" t="s">
        <v>1050</v>
      </c>
      <c r="D385" s="812" t="s">
        <v>1524</v>
      </c>
      <c r="E385" s="813" t="s">
        <v>1081</v>
      </c>
      <c r="F385" s="729" t="s">
        <v>1044</v>
      </c>
      <c r="G385" s="729" t="s">
        <v>1094</v>
      </c>
      <c r="H385" s="729" t="s">
        <v>543</v>
      </c>
      <c r="I385" s="729" t="s">
        <v>1109</v>
      </c>
      <c r="J385" s="729" t="s">
        <v>1096</v>
      </c>
      <c r="K385" s="729" t="s">
        <v>1097</v>
      </c>
      <c r="L385" s="730">
        <v>132.97999999999999</v>
      </c>
      <c r="M385" s="730">
        <v>132.97999999999999</v>
      </c>
      <c r="N385" s="729">
        <v>1</v>
      </c>
      <c r="O385" s="814">
        <v>0.5</v>
      </c>
      <c r="P385" s="730"/>
      <c r="Q385" s="747">
        <v>0</v>
      </c>
      <c r="R385" s="729"/>
      <c r="S385" s="747">
        <v>0</v>
      </c>
      <c r="T385" s="814"/>
      <c r="U385" s="770">
        <v>0</v>
      </c>
    </row>
    <row r="386" spans="1:21" ht="14.4" customHeight="1" x14ac:dyDescent="0.3">
      <c r="A386" s="728">
        <v>25</v>
      </c>
      <c r="B386" s="729" t="s">
        <v>1043</v>
      </c>
      <c r="C386" s="729" t="s">
        <v>1050</v>
      </c>
      <c r="D386" s="812" t="s">
        <v>1524</v>
      </c>
      <c r="E386" s="813" t="s">
        <v>1081</v>
      </c>
      <c r="F386" s="729" t="s">
        <v>1044</v>
      </c>
      <c r="G386" s="729" t="s">
        <v>1119</v>
      </c>
      <c r="H386" s="729" t="s">
        <v>580</v>
      </c>
      <c r="I386" s="729" t="s">
        <v>1120</v>
      </c>
      <c r="J386" s="729" t="s">
        <v>599</v>
      </c>
      <c r="K386" s="729" t="s">
        <v>1121</v>
      </c>
      <c r="L386" s="730">
        <v>48.42</v>
      </c>
      <c r="M386" s="730">
        <v>48.42</v>
      </c>
      <c r="N386" s="729">
        <v>1</v>
      </c>
      <c r="O386" s="814">
        <v>1</v>
      </c>
      <c r="P386" s="730">
        <v>48.42</v>
      </c>
      <c r="Q386" s="747">
        <v>1</v>
      </c>
      <c r="R386" s="729">
        <v>1</v>
      </c>
      <c r="S386" s="747">
        <v>1</v>
      </c>
      <c r="T386" s="814">
        <v>1</v>
      </c>
      <c r="U386" s="770">
        <v>1</v>
      </c>
    </row>
    <row r="387" spans="1:21" ht="14.4" customHeight="1" x14ac:dyDescent="0.3">
      <c r="A387" s="728">
        <v>25</v>
      </c>
      <c r="B387" s="729" t="s">
        <v>1043</v>
      </c>
      <c r="C387" s="729" t="s">
        <v>1050</v>
      </c>
      <c r="D387" s="812" t="s">
        <v>1524</v>
      </c>
      <c r="E387" s="813" t="s">
        <v>1081</v>
      </c>
      <c r="F387" s="729" t="s">
        <v>1044</v>
      </c>
      <c r="G387" s="729" t="s">
        <v>1119</v>
      </c>
      <c r="H387" s="729" t="s">
        <v>543</v>
      </c>
      <c r="I387" s="729" t="s">
        <v>1141</v>
      </c>
      <c r="J387" s="729" t="s">
        <v>599</v>
      </c>
      <c r="K387" s="729" t="s">
        <v>1142</v>
      </c>
      <c r="L387" s="730">
        <v>48.42</v>
      </c>
      <c r="M387" s="730">
        <v>290.52000000000004</v>
      </c>
      <c r="N387" s="729">
        <v>6</v>
      </c>
      <c r="O387" s="814">
        <v>4.5</v>
      </c>
      <c r="P387" s="730"/>
      <c r="Q387" s="747">
        <v>0</v>
      </c>
      <c r="R387" s="729"/>
      <c r="S387" s="747">
        <v>0</v>
      </c>
      <c r="T387" s="814"/>
      <c r="U387" s="770">
        <v>0</v>
      </c>
    </row>
    <row r="388" spans="1:21" ht="14.4" customHeight="1" x14ac:dyDescent="0.3">
      <c r="A388" s="728">
        <v>25</v>
      </c>
      <c r="B388" s="729" t="s">
        <v>1043</v>
      </c>
      <c r="C388" s="729" t="s">
        <v>1050</v>
      </c>
      <c r="D388" s="812" t="s">
        <v>1524</v>
      </c>
      <c r="E388" s="813" t="s">
        <v>1081</v>
      </c>
      <c r="F388" s="729" t="s">
        <v>1044</v>
      </c>
      <c r="G388" s="729" t="s">
        <v>1119</v>
      </c>
      <c r="H388" s="729" t="s">
        <v>543</v>
      </c>
      <c r="I388" s="729" t="s">
        <v>1406</v>
      </c>
      <c r="J388" s="729" t="s">
        <v>1407</v>
      </c>
      <c r="K388" s="729" t="s">
        <v>1408</v>
      </c>
      <c r="L388" s="730">
        <v>48.42</v>
      </c>
      <c r="M388" s="730">
        <v>48.42</v>
      </c>
      <c r="N388" s="729">
        <v>1</v>
      </c>
      <c r="O388" s="814">
        <v>1</v>
      </c>
      <c r="P388" s="730"/>
      <c r="Q388" s="747">
        <v>0</v>
      </c>
      <c r="R388" s="729"/>
      <c r="S388" s="747">
        <v>0</v>
      </c>
      <c r="T388" s="814"/>
      <c r="U388" s="770">
        <v>0</v>
      </c>
    </row>
    <row r="389" spans="1:21" ht="14.4" customHeight="1" x14ac:dyDescent="0.3">
      <c r="A389" s="728">
        <v>25</v>
      </c>
      <c r="B389" s="729" t="s">
        <v>1043</v>
      </c>
      <c r="C389" s="729" t="s">
        <v>1050</v>
      </c>
      <c r="D389" s="812" t="s">
        <v>1524</v>
      </c>
      <c r="E389" s="813" t="s">
        <v>1081</v>
      </c>
      <c r="F389" s="729" t="s">
        <v>1044</v>
      </c>
      <c r="G389" s="729" t="s">
        <v>1119</v>
      </c>
      <c r="H389" s="729" t="s">
        <v>543</v>
      </c>
      <c r="I389" s="729" t="s">
        <v>1157</v>
      </c>
      <c r="J389" s="729" t="s">
        <v>599</v>
      </c>
      <c r="K389" s="729" t="s">
        <v>1158</v>
      </c>
      <c r="L389" s="730">
        <v>24.22</v>
      </c>
      <c r="M389" s="730">
        <v>24.22</v>
      </c>
      <c r="N389" s="729">
        <v>1</v>
      </c>
      <c r="O389" s="814">
        <v>0.5</v>
      </c>
      <c r="P389" s="730"/>
      <c r="Q389" s="747">
        <v>0</v>
      </c>
      <c r="R389" s="729"/>
      <c r="S389" s="747">
        <v>0</v>
      </c>
      <c r="T389" s="814"/>
      <c r="U389" s="770">
        <v>0</v>
      </c>
    </row>
    <row r="390" spans="1:21" ht="14.4" customHeight="1" x14ac:dyDescent="0.3">
      <c r="A390" s="728">
        <v>25</v>
      </c>
      <c r="B390" s="729" t="s">
        <v>1043</v>
      </c>
      <c r="C390" s="729" t="s">
        <v>1050</v>
      </c>
      <c r="D390" s="812" t="s">
        <v>1524</v>
      </c>
      <c r="E390" s="813" t="s">
        <v>1070</v>
      </c>
      <c r="F390" s="729" t="s">
        <v>1044</v>
      </c>
      <c r="G390" s="729" t="s">
        <v>1093</v>
      </c>
      <c r="H390" s="729" t="s">
        <v>580</v>
      </c>
      <c r="I390" s="729" t="s">
        <v>959</v>
      </c>
      <c r="J390" s="729" t="s">
        <v>872</v>
      </c>
      <c r="K390" s="729" t="s">
        <v>960</v>
      </c>
      <c r="L390" s="730">
        <v>154.36000000000001</v>
      </c>
      <c r="M390" s="730">
        <v>154.36000000000001</v>
      </c>
      <c r="N390" s="729">
        <v>1</v>
      </c>
      <c r="O390" s="814">
        <v>1</v>
      </c>
      <c r="P390" s="730">
        <v>154.36000000000001</v>
      </c>
      <c r="Q390" s="747">
        <v>1</v>
      </c>
      <c r="R390" s="729">
        <v>1</v>
      </c>
      <c r="S390" s="747">
        <v>1</v>
      </c>
      <c r="T390" s="814">
        <v>1</v>
      </c>
      <c r="U390" s="770">
        <v>1</v>
      </c>
    </row>
    <row r="391" spans="1:21" ht="14.4" customHeight="1" x14ac:dyDescent="0.3">
      <c r="A391" s="728">
        <v>25</v>
      </c>
      <c r="B391" s="729" t="s">
        <v>1043</v>
      </c>
      <c r="C391" s="729" t="s">
        <v>1050</v>
      </c>
      <c r="D391" s="812" t="s">
        <v>1524</v>
      </c>
      <c r="E391" s="813" t="s">
        <v>1072</v>
      </c>
      <c r="F391" s="729" t="s">
        <v>1044</v>
      </c>
      <c r="G391" s="729" t="s">
        <v>1093</v>
      </c>
      <c r="H391" s="729" t="s">
        <v>543</v>
      </c>
      <c r="I391" s="729" t="s">
        <v>1165</v>
      </c>
      <c r="J391" s="729" t="s">
        <v>1166</v>
      </c>
      <c r="K391" s="729" t="s">
        <v>1167</v>
      </c>
      <c r="L391" s="730">
        <v>154.36000000000001</v>
      </c>
      <c r="M391" s="730">
        <v>154.36000000000001</v>
      </c>
      <c r="N391" s="729">
        <v>1</v>
      </c>
      <c r="O391" s="814">
        <v>1</v>
      </c>
      <c r="P391" s="730">
        <v>154.36000000000001</v>
      </c>
      <c r="Q391" s="747">
        <v>1</v>
      </c>
      <c r="R391" s="729">
        <v>1</v>
      </c>
      <c r="S391" s="747">
        <v>1</v>
      </c>
      <c r="T391" s="814">
        <v>1</v>
      </c>
      <c r="U391" s="770">
        <v>1</v>
      </c>
    </row>
    <row r="392" spans="1:21" ht="14.4" customHeight="1" x14ac:dyDescent="0.3">
      <c r="A392" s="728">
        <v>25</v>
      </c>
      <c r="B392" s="729" t="s">
        <v>1043</v>
      </c>
      <c r="C392" s="729" t="s">
        <v>1050</v>
      </c>
      <c r="D392" s="812" t="s">
        <v>1524</v>
      </c>
      <c r="E392" s="813" t="s">
        <v>1071</v>
      </c>
      <c r="F392" s="729" t="s">
        <v>1044</v>
      </c>
      <c r="G392" s="729" t="s">
        <v>1119</v>
      </c>
      <c r="H392" s="729" t="s">
        <v>543</v>
      </c>
      <c r="I392" s="729" t="s">
        <v>1157</v>
      </c>
      <c r="J392" s="729" t="s">
        <v>599</v>
      </c>
      <c r="K392" s="729" t="s">
        <v>1158</v>
      </c>
      <c r="L392" s="730">
        <v>24.22</v>
      </c>
      <c r="M392" s="730">
        <v>24.22</v>
      </c>
      <c r="N392" s="729">
        <v>1</v>
      </c>
      <c r="O392" s="814">
        <v>1</v>
      </c>
      <c r="P392" s="730"/>
      <c r="Q392" s="747">
        <v>0</v>
      </c>
      <c r="R392" s="729"/>
      <c r="S392" s="747">
        <v>0</v>
      </c>
      <c r="T392" s="814"/>
      <c r="U392" s="770">
        <v>0</v>
      </c>
    </row>
    <row r="393" spans="1:21" ht="14.4" customHeight="1" x14ac:dyDescent="0.3">
      <c r="A393" s="728">
        <v>25</v>
      </c>
      <c r="B393" s="729" t="s">
        <v>1043</v>
      </c>
      <c r="C393" s="729" t="s">
        <v>1050</v>
      </c>
      <c r="D393" s="812" t="s">
        <v>1524</v>
      </c>
      <c r="E393" s="813" t="s">
        <v>1086</v>
      </c>
      <c r="F393" s="729" t="s">
        <v>1044</v>
      </c>
      <c r="G393" s="729" t="s">
        <v>1093</v>
      </c>
      <c r="H393" s="729" t="s">
        <v>580</v>
      </c>
      <c r="I393" s="729" t="s">
        <v>959</v>
      </c>
      <c r="J393" s="729" t="s">
        <v>872</v>
      </c>
      <c r="K393" s="729" t="s">
        <v>960</v>
      </c>
      <c r="L393" s="730">
        <v>154.36000000000001</v>
      </c>
      <c r="M393" s="730">
        <v>154.36000000000001</v>
      </c>
      <c r="N393" s="729">
        <v>1</v>
      </c>
      <c r="O393" s="814">
        <v>1</v>
      </c>
      <c r="P393" s="730">
        <v>154.36000000000001</v>
      </c>
      <c r="Q393" s="747">
        <v>1</v>
      </c>
      <c r="R393" s="729">
        <v>1</v>
      </c>
      <c r="S393" s="747">
        <v>1</v>
      </c>
      <c r="T393" s="814">
        <v>1</v>
      </c>
      <c r="U393" s="770">
        <v>1</v>
      </c>
    </row>
    <row r="394" spans="1:21" ht="14.4" customHeight="1" x14ac:dyDescent="0.3">
      <c r="A394" s="728">
        <v>25</v>
      </c>
      <c r="B394" s="729" t="s">
        <v>1043</v>
      </c>
      <c r="C394" s="729" t="s">
        <v>1050</v>
      </c>
      <c r="D394" s="812" t="s">
        <v>1524</v>
      </c>
      <c r="E394" s="813" t="s">
        <v>1067</v>
      </c>
      <c r="F394" s="729" t="s">
        <v>1044</v>
      </c>
      <c r="G394" s="729" t="s">
        <v>1094</v>
      </c>
      <c r="H394" s="729" t="s">
        <v>543</v>
      </c>
      <c r="I394" s="729" t="s">
        <v>1095</v>
      </c>
      <c r="J394" s="729" t="s">
        <v>1096</v>
      </c>
      <c r="K394" s="729" t="s">
        <v>1097</v>
      </c>
      <c r="L394" s="730">
        <v>132.97999999999999</v>
      </c>
      <c r="M394" s="730">
        <v>265.95999999999998</v>
      </c>
      <c r="N394" s="729">
        <v>2</v>
      </c>
      <c r="O394" s="814">
        <v>2</v>
      </c>
      <c r="P394" s="730"/>
      <c r="Q394" s="747">
        <v>0</v>
      </c>
      <c r="R394" s="729"/>
      <c r="S394" s="747">
        <v>0</v>
      </c>
      <c r="T394" s="814"/>
      <c r="U394" s="770">
        <v>0</v>
      </c>
    </row>
    <row r="395" spans="1:21" ht="14.4" customHeight="1" x14ac:dyDescent="0.3">
      <c r="A395" s="728">
        <v>25</v>
      </c>
      <c r="B395" s="729" t="s">
        <v>1043</v>
      </c>
      <c r="C395" s="729" t="s">
        <v>1050</v>
      </c>
      <c r="D395" s="812" t="s">
        <v>1524</v>
      </c>
      <c r="E395" s="813" t="s">
        <v>1067</v>
      </c>
      <c r="F395" s="729" t="s">
        <v>1044</v>
      </c>
      <c r="G395" s="729" t="s">
        <v>1119</v>
      </c>
      <c r="H395" s="729" t="s">
        <v>543</v>
      </c>
      <c r="I395" s="729" t="s">
        <v>1141</v>
      </c>
      <c r="J395" s="729" t="s">
        <v>599</v>
      </c>
      <c r="K395" s="729" t="s">
        <v>1142</v>
      </c>
      <c r="L395" s="730">
        <v>48.42</v>
      </c>
      <c r="M395" s="730">
        <v>48.42</v>
      </c>
      <c r="N395" s="729">
        <v>1</v>
      </c>
      <c r="O395" s="814">
        <v>1</v>
      </c>
      <c r="P395" s="730"/>
      <c r="Q395" s="747">
        <v>0</v>
      </c>
      <c r="R395" s="729"/>
      <c r="S395" s="747">
        <v>0</v>
      </c>
      <c r="T395" s="814"/>
      <c r="U395" s="770">
        <v>0</v>
      </c>
    </row>
    <row r="396" spans="1:21" ht="14.4" customHeight="1" x14ac:dyDescent="0.3">
      <c r="A396" s="728">
        <v>25</v>
      </c>
      <c r="B396" s="729" t="s">
        <v>1043</v>
      </c>
      <c r="C396" s="729" t="s">
        <v>1050</v>
      </c>
      <c r="D396" s="812" t="s">
        <v>1524</v>
      </c>
      <c r="E396" s="813" t="s">
        <v>1061</v>
      </c>
      <c r="F396" s="729" t="s">
        <v>1044</v>
      </c>
      <c r="G396" s="729" t="s">
        <v>1093</v>
      </c>
      <c r="H396" s="729" t="s">
        <v>580</v>
      </c>
      <c r="I396" s="729" t="s">
        <v>959</v>
      </c>
      <c r="J396" s="729" t="s">
        <v>872</v>
      </c>
      <c r="K396" s="729" t="s">
        <v>960</v>
      </c>
      <c r="L396" s="730">
        <v>154.36000000000001</v>
      </c>
      <c r="M396" s="730">
        <v>1234.8800000000001</v>
      </c>
      <c r="N396" s="729">
        <v>8</v>
      </c>
      <c r="O396" s="814">
        <v>8</v>
      </c>
      <c r="P396" s="730">
        <v>463.08000000000004</v>
      </c>
      <c r="Q396" s="747">
        <v>0.375</v>
      </c>
      <c r="R396" s="729">
        <v>3</v>
      </c>
      <c r="S396" s="747">
        <v>0.375</v>
      </c>
      <c r="T396" s="814">
        <v>3</v>
      </c>
      <c r="U396" s="770">
        <v>0.375</v>
      </c>
    </row>
    <row r="397" spans="1:21" ht="14.4" customHeight="1" x14ac:dyDescent="0.3">
      <c r="A397" s="728">
        <v>25</v>
      </c>
      <c r="B397" s="729" t="s">
        <v>1043</v>
      </c>
      <c r="C397" s="729" t="s">
        <v>1050</v>
      </c>
      <c r="D397" s="812" t="s">
        <v>1524</v>
      </c>
      <c r="E397" s="813" t="s">
        <v>1061</v>
      </c>
      <c r="F397" s="729" t="s">
        <v>1044</v>
      </c>
      <c r="G397" s="729" t="s">
        <v>1093</v>
      </c>
      <c r="H397" s="729" t="s">
        <v>580</v>
      </c>
      <c r="I397" s="729" t="s">
        <v>1034</v>
      </c>
      <c r="J397" s="729" t="s">
        <v>872</v>
      </c>
      <c r="K397" s="729" t="s">
        <v>1035</v>
      </c>
      <c r="L397" s="730">
        <v>225.06</v>
      </c>
      <c r="M397" s="730">
        <v>225.06</v>
      </c>
      <c r="N397" s="729">
        <v>1</v>
      </c>
      <c r="O397" s="814">
        <v>1</v>
      </c>
      <c r="P397" s="730"/>
      <c r="Q397" s="747">
        <v>0</v>
      </c>
      <c r="R397" s="729"/>
      <c r="S397" s="747">
        <v>0</v>
      </c>
      <c r="T397" s="814"/>
      <c r="U397" s="770">
        <v>0</v>
      </c>
    </row>
    <row r="398" spans="1:21" ht="14.4" customHeight="1" x14ac:dyDescent="0.3">
      <c r="A398" s="728">
        <v>25</v>
      </c>
      <c r="B398" s="729" t="s">
        <v>1043</v>
      </c>
      <c r="C398" s="729" t="s">
        <v>1050</v>
      </c>
      <c r="D398" s="812" t="s">
        <v>1524</v>
      </c>
      <c r="E398" s="813" t="s">
        <v>1061</v>
      </c>
      <c r="F398" s="729" t="s">
        <v>1044</v>
      </c>
      <c r="G398" s="729" t="s">
        <v>1094</v>
      </c>
      <c r="H398" s="729" t="s">
        <v>543</v>
      </c>
      <c r="I398" s="729" t="s">
        <v>1095</v>
      </c>
      <c r="J398" s="729" t="s">
        <v>1096</v>
      </c>
      <c r="K398" s="729" t="s">
        <v>1097</v>
      </c>
      <c r="L398" s="730">
        <v>132.97999999999999</v>
      </c>
      <c r="M398" s="730">
        <v>265.95999999999998</v>
      </c>
      <c r="N398" s="729">
        <v>2</v>
      </c>
      <c r="O398" s="814">
        <v>1</v>
      </c>
      <c r="P398" s="730">
        <v>265.95999999999998</v>
      </c>
      <c r="Q398" s="747">
        <v>1</v>
      </c>
      <c r="R398" s="729">
        <v>2</v>
      </c>
      <c r="S398" s="747">
        <v>1</v>
      </c>
      <c r="T398" s="814">
        <v>1</v>
      </c>
      <c r="U398" s="770">
        <v>1</v>
      </c>
    </row>
    <row r="399" spans="1:21" ht="14.4" customHeight="1" x14ac:dyDescent="0.3">
      <c r="A399" s="728">
        <v>25</v>
      </c>
      <c r="B399" s="729" t="s">
        <v>1043</v>
      </c>
      <c r="C399" s="729" t="s">
        <v>1050</v>
      </c>
      <c r="D399" s="812" t="s">
        <v>1524</v>
      </c>
      <c r="E399" s="813" t="s">
        <v>1061</v>
      </c>
      <c r="F399" s="729" t="s">
        <v>1044</v>
      </c>
      <c r="G399" s="729" t="s">
        <v>1094</v>
      </c>
      <c r="H399" s="729" t="s">
        <v>543</v>
      </c>
      <c r="I399" s="729" t="s">
        <v>1109</v>
      </c>
      <c r="J399" s="729" t="s">
        <v>1096</v>
      </c>
      <c r="K399" s="729" t="s">
        <v>1097</v>
      </c>
      <c r="L399" s="730">
        <v>132.97999999999999</v>
      </c>
      <c r="M399" s="730">
        <v>132.97999999999999</v>
      </c>
      <c r="N399" s="729">
        <v>1</v>
      </c>
      <c r="O399" s="814">
        <v>0.5</v>
      </c>
      <c r="P399" s="730"/>
      <c r="Q399" s="747">
        <v>0</v>
      </c>
      <c r="R399" s="729"/>
      <c r="S399" s="747">
        <v>0</v>
      </c>
      <c r="T399" s="814"/>
      <c r="U399" s="770">
        <v>0</v>
      </c>
    </row>
    <row r="400" spans="1:21" ht="14.4" customHeight="1" x14ac:dyDescent="0.3">
      <c r="A400" s="728">
        <v>25</v>
      </c>
      <c r="B400" s="729" t="s">
        <v>1043</v>
      </c>
      <c r="C400" s="729" t="s">
        <v>1050</v>
      </c>
      <c r="D400" s="812" t="s">
        <v>1524</v>
      </c>
      <c r="E400" s="813" t="s">
        <v>1061</v>
      </c>
      <c r="F400" s="729" t="s">
        <v>1044</v>
      </c>
      <c r="G400" s="729" t="s">
        <v>1119</v>
      </c>
      <c r="H400" s="729" t="s">
        <v>580</v>
      </c>
      <c r="I400" s="729" t="s">
        <v>1155</v>
      </c>
      <c r="J400" s="729" t="s">
        <v>599</v>
      </c>
      <c r="K400" s="729" t="s">
        <v>1156</v>
      </c>
      <c r="L400" s="730">
        <v>24.22</v>
      </c>
      <c r="M400" s="730">
        <v>24.22</v>
      </c>
      <c r="N400" s="729">
        <v>1</v>
      </c>
      <c r="O400" s="814">
        <v>1</v>
      </c>
      <c r="P400" s="730"/>
      <c r="Q400" s="747">
        <v>0</v>
      </c>
      <c r="R400" s="729"/>
      <c r="S400" s="747">
        <v>0</v>
      </c>
      <c r="T400" s="814"/>
      <c r="U400" s="770">
        <v>0</v>
      </c>
    </row>
    <row r="401" spans="1:21" ht="14.4" customHeight="1" x14ac:dyDescent="0.3">
      <c r="A401" s="728">
        <v>25</v>
      </c>
      <c r="B401" s="729" t="s">
        <v>1043</v>
      </c>
      <c r="C401" s="729" t="s">
        <v>1050</v>
      </c>
      <c r="D401" s="812" t="s">
        <v>1524</v>
      </c>
      <c r="E401" s="813" t="s">
        <v>1061</v>
      </c>
      <c r="F401" s="729" t="s">
        <v>1044</v>
      </c>
      <c r="G401" s="729" t="s">
        <v>1119</v>
      </c>
      <c r="H401" s="729" t="s">
        <v>543</v>
      </c>
      <c r="I401" s="729" t="s">
        <v>1157</v>
      </c>
      <c r="J401" s="729" t="s">
        <v>599</v>
      </c>
      <c r="K401" s="729" t="s">
        <v>1158</v>
      </c>
      <c r="L401" s="730">
        <v>24.22</v>
      </c>
      <c r="M401" s="730">
        <v>24.22</v>
      </c>
      <c r="N401" s="729">
        <v>1</v>
      </c>
      <c r="O401" s="814">
        <v>0.5</v>
      </c>
      <c r="P401" s="730"/>
      <c r="Q401" s="747">
        <v>0</v>
      </c>
      <c r="R401" s="729"/>
      <c r="S401" s="747">
        <v>0</v>
      </c>
      <c r="T401" s="814"/>
      <c r="U401" s="770">
        <v>0</v>
      </c>
    </row>
    <row r="402" spans="1:21" ht="14.4" customHeight="1" x14ac:dyDescent="0.3">
      <c r="A402" s="728">
        <v>25</v>
      </c>
      <c r="B402" s="729" t="s">
        <v>1043</v>
      </c>
      <c r="C402" s="729" t="s">
        <v>1050</v>
      </c>
      <c r="D402" s="812" t="s">
        <v>1524</v>
      </c>
      <c r="E402" s="813" t="s">
        <v>1058</v>
      </c>
      <c r="F402" s="729" t="s">
        <v>1044</v>
      </c>
      <c r="G402" s="729" t="s">
        <v>1093</v>
      </c>
      <c r="H402" s="729" t="s">
        <v>543</v>
      </c>
      <c r="I402" s="729" t="s">
        <v>1165</v>
      </c>
      <c r="J402" s="729" t="s">
        <v>1166</v>
      </c>
      <c r="K402" s="729" t="s">
        <v>1167</v>
      </c>
      <c r="L402" s="730">
        <v>154.36000000000001</v>
      </c>
      <c r="M402" s="730">
        <v>154.36000000000001</v>
      </c>
      <c r="N402" s="729">
        <v>1</v>
      </c>
      <c r="O402" s="814">
        <v>1</v>
      </c>
      <c r="P402" s="730">
        <v>154.36000000000001</v>
      </c>
      <c r="Q402" s="747">
        <v>1</v>
      </c>
      <c r="R402" s="729">
        <v>1</v>
      </c>
      <c r="S402" s="747">
        <v>1</v>
      </c>
      <c r="T402" s="814">
        <v>1</v>
      </c>
      <c r="U402" s="770">
        <v>1</v>
      </c>
    </row>
    <row r="403" spans="1:21" ht="14.4" customHeight="1" x14ac:dyDescent="0.3">
      <c r="A403" s="728">
        <v>25</v>
      </c>
      <c r="B403" s="729" t="s">
        <v>1043</v>
      </c>
      <c r="C403" s="729" t="s">
        <v>1050</v>
      </c>
      <c r="D403" s="812" t="s">
        <v>1524</v>
      </c>
      <c r="E403" s="813" t="s">
        <v>1058</v>
      </c>
      <c r="F403" s="729" t="s">
        <v>1044</v>
      </c>
      <c r="G403" s="729" t="s">
        <v>1093</v>
      </c>
      <c r="H403" s="729" t="s">
        <v>580</v>
      </c>
      <c r="I403" s="729" t="s">
        <v>959</v>
      </c>
      <c r="J403" s="729" t="s">
        <v>872</v>
      </c>
      <c r="K403" s="729" t="s">
        <v>960</v>
      </c>
      <c r="L403" s="730">
        <v>154.36000000000001</v>
      </c>
      <c r="M403" s="730">
        <v>154.36000000000001</v>
      </c>
      <c r="N403" s="729">
        <v>1</v>
      </c>
      <c r="O403" s="814">
        <v>1</v>
      </c>
      <c r="P403" s="730">
        <v>154.36000000000001</v>
      </c>
      <c r="Q403" s="747">
        <v>1</v>
      </c>
      <c r="R403" s="729">
        <v>1</v>
      </c>
      <c r="S403" s="747">
        <v>1</v>
      </c>
      <c r="T403" s="814">
        <v>1</v>
      </c>
      <c r="U403" s="770">
        <v>1</v>
      </c>
    </row>
    <row r="404" spans="1:21" ht="14.4" customHeight="1" x14ac:dyDescent="0.3">
      <c r="A404" s="728">
        <v>25</v>
      </c>
      <c r="B404" s="729" t="s">
        <v>1043</v>
      </c>
      <c r="C404" s="729" t="s">
        <v>1050</v>
      </c>
      <c r="D404" s="812" t="s">
        <v>1524</v>
      </c>
      <c r="E404" s="813" t="s">
        <v>1058</v>
      </c>
      <c r="F404" s="729" t="s">
        <v>1044</v>
      </c>
      <c r="G404" s="729" t="s">
        <v>1094</v>
      </c>
      <c r="H404" s="729" t="s">
        <v>543</v>
      </c>
      <c r="I404" s="729" t="s">
        <v>1506</v>
      </c>
      <c r="J404" s="729" t="s">
        <v>1096</v>
      </c>
      <c r="K404" s="729" t="s">
        <v>1507</v>
      </c>
      <c r="L404" s="730">
        <v>0</v>
      </c>
      <c r="M404" s="730">
        <v>0</v>
      </c>
      <c r="N404" s="729">
        <v>1</v>
      </c>
      <c r="O404" s="814">
        <v>1</v>
      </c>
      <c r="P404" s="730">
        <v>0</v>
      </c>
      <c r="Q404" s="747"/>
      <c r="R404" s="729">
        <v>1</v>
      </c>
      <c r="S404" s="747">
        <v>1</v>
      </c>
      <c r="T404" s="814">
        <v>1</v>
      </c>
      <c r="U404" s="770">
        <v>1</v>
      </c>
    </row>
    <row r="405" spans="1:21" ht="14.4" customHeight="1" x14ac:dyDescent="0.3">
      <c r="A405" s="728">
        <v>25</v>
      </c>
      <c r="B405" s="729" t="s">
        <v>1043</v>
      </c>
      <c r="C405" s="729" t="s">
        <v>1050</v>
      </c>
      <c r="D405" s="812" t="s">
        <v>1524</v>
      </c>
      <c r="E405" s="813" t="s">
        <v>1085</v>
      </c>
      <c r="F405" s="729" t="s">
        <v>1044</v>
      </c>
      <c r="G405" s="729" t="s">
        <v>1093</v>
      </c>
      <c r="H405" s="729" t="s">
        <v>580</v>
      </c>
      <c r="I405" s="729" t="s">
        <v>959</v>
      </c>
      <c r="J405" s="729" t="s">
        <v>872</v>
      </c>
      <c r="K405" s="729" t="s">
        <v>960</v>
      </c>
      <c r="L405" s="730">
        <v>154.36000000000001</v>
      </c>
      <c r="M405" s="730">
        <v>154.36000000000001</v>
      </c>
      <c r="N405" s="729">
        <v>1</v>
      </c>
      <c r="O405" s="814">
        <v>1</v>
      </c>
      <c r="P405" s="730">
        <v>154.36000000000001</v>
      </c>
      <c r="Q405" s="747">
        <v>1</v>
      </c>
      <c r="R405" s="729">
        <v>1</v>
      </c>
      <c r="S405" s="747">
        <v>1</v>
      </c>
      <c r="T405" s="814">
        <v>1</v>
      </c>
      <c r="U405" s="770">
        <v>1</v>
      </c>
    </row>
    <row r="406" spans="1:21" ht="14.4" customHeight="1" x14ac:dyDescent="0.3">
      <c r="A406" s="728">
        <v>25</v>
      </c>
      <c r="B406" s="729" t="s">
        <v>1043</v>
      </c>
      <c r="C406" s="729" t="s">
        <v>1050</v>
      </c>
      <c r="D406" s="812" t="s">
        <v>1524</v>
      </c>
      <c r="E406" s="813" t="s">
        <v>1085</v>
      </c>
      <c r="F406" s="729" t="s">
        <v>1044</v>
      </c>
      <c r="G406" s="729" t="s">
        <v>1093</v>
      </c>
      <c r="H406" s="729" t="s">
        <v>580</v>
      </c>
      <c r="I406" s="729" t="s">
        <v>1034</v>
      </c>
      <c r="J406" s="729" t="s">
        <v>872</v>
      </c>
      <c r="K406" s="729" t="s">
        <v>1035</v>
      </c>
      <c r="L406" s="730">
        <v>225.06</v>
      </c>
      <c r="M406" s="730">
        <v>450.12</v>
      </c>
      <c r="N406" s="729">
        <v>2</v>
      </c>
      <c r="O406" s="814">
        <v>2</v>
      </c>
      <c r="P406" s="730"/>
      <c r="Q406" s="747">
        <v>0</v>
      </c>
      <c r="R406" s="729"/>
      <c r="S406" s="747">
        <v>0</v>
      </c>
      <c r="T406" s="814"/>
      <c r="U406" s="770">
        <v>0</v>
      </c>
    </row>
    <row r="407" spans="1:21" ht="14.4" customHeight="1" x14ac:dyDescent="0.3">
      <c r="A407" s="728">
        <v>25</v>
      </c>
      <c r="B407" s="729" t="s">
        <v>1043</v>
      </c>
      <c r="C407" s="729" t="s">
        <v>1050</v>
      </c>
      <c r="D407" s="812" t="s">
        <v>1524</v>
      </c>
      <c r="E407" s="813" t="s">
        <v>1085</v>
      </c>
      <c r="F407" s="729" t="s">
        <v>1044</v>
      </c>
      <c r="G407" s="729" t="s">
        <v>1094</v>
      </c>
      <c r="H407" s="729" t="s">
        <v>543</v>
      </c>
      <c r="I407" s="729" t="s">
        <v>1095</v>
      </c>
      <c r="J407" s="729" t="s">
        <v>1096</v>
      </c>
      <c r="K407" s="729" t="s">
        <v>1097</v>
      </c>
      <c r="L407" s="730">
        <v>132.97999999999999</v>
      </c>
      <c r="M407" s="730">
        <v>132.97999999999999</v>
      </c>
      <c r="N407" s="729">
        <v>1</v>
      </c>
      <c r="O407" s="814">
        <v>1</v>
      </c>
      <c r="P407" s="730">
        <v>132.97999999999999</v>
      </c>
      <c r="Q407" s="747">
        <v>1</v>
      </c>
      <c r="R407" s="729">
        <v>1</v>
      </c>
      <c r="S407" s="747">
        <v>1</v>
      </c>
      <c r="T407" s="814">
        <v>1</v>
      </c>
      <c r="U407" s="770">
        <v>1</v>
      </c>
    </row>
    <row r="408" spans="1:21" ht="14.4" customHeight="1" x14ac:dyDescent="0.3">
      <c r="A408" s="728">
        <v>25</v>
      </c>
      <c r="B408" s="729" t="s">
        <v>1043</v>
      </c>
      <c r="C408" s="729" t="s">
        <v>1052</v>
      </c>
      <c r="D408" s="812" t="s">
        <v>1525</v>
      </c>
      <c r="E408" s="813" t="s">
        <v>1062</v>
      </c>
      <c r="F408" s="729" t="s">
        <v>1044</v>
      </c>
      <c r="G408" s="729" t="s">
        <v>1093</v>
      </c>
      <c r="H408" s="729" t="s">
        <v>543</v>
      </c>
      <c r="I408" s="729" t="s">
        <v>1165</v>
      </c>
      <c r="J408" s="729" t="s">
        <v>1166</v>
      </c>
      <c r="K408" s="729" t="s">
        <v>1167</v>
      </c>
      <c r="L408" s="730">
        <v>154.36000000000001</v>
      </c>
      <c r="M408" s="730">
        <v>154.36000000000001</v>
      </c>
      <c r="N408" s="729">
        <v>1</v>
      </c>
      <c r="O408" s="814">
        <v>1</v>
      </c>
      <c r="P408" s="730"/>
      <c r="Q408" s="747">
        <v>0</v>
      </c>
      <c r="R408" s="729"/>
      <c r="S408" s="747">
        <v>0</v>
      </c>
      <c r="T408" s="814"/>
      <c r="U408" s="770">
        <v>0</v>
      </c>
    </row>
    <row r="409" spans="1:21" ht="14.4" customHeight="1" x14ac:dyDescent="0.3">
      <c r="A409" s="728">
        <v>25</v>
      </c>
      <c r="B409" s="729" t="s">
        <v>1043</v>
      </c>
      <c r="C409" s="729" t="s">
        <v>1052</v>
      </c>
      <c r="D409" s="812" t="s">
        <v>1525</v>
      </c>
      <c r="E409" s="813" t="s">
        <v>1062</v>
      </c>
      <c r="F409" s="729" t="s">
        <v>1044</v>
      </c>
      <c r="G409" s="729" t="s">
        <v>1093</v>
      </c>
      <c r="H409" s="729" t="s">
        <v>580</v>
      </c>
      <c r="I409" s="729" t="s">
        <v>959</v>
      </c>
      <c r="J409" s="729" t="s">
        <v>872</v>
      </c>
      <c r="K409" s="729" t="s">
        <v>960</v>
      </c>
      <c r="L409" s="730">
        <v>154.36000000000001</v>
      </c>
      <c r="M409" s="730">
        <v>617.44000000000005</v>
      </c>
      <c r="N409" s="729">
        <v>4</v>
      </c>
      <c r="O409" s="814">
        <v>4</v>
      </c>
      <c r="P409" s="730"/>
      <c r="Q409" s="747">
        <v>0</v>
      </c>
      <c r="R409" s="729"/>
      <c r="S409" s="747">
        <v>0</v>
      </c>
      <c r="T409" s="814"/>
      <c r="U409" s="770">
        <v>0</v>
      </c>
    </row>
    <row r="410" spans="1:21" ht="14.4" customHeight="1" x14ac:dyDescent="0.3">
      <c r="A410" s="728">
        <v>25</v>
      </c>
      <c r="B410" s="729" t="s">
        <v>1043</v>
      </c>
      <c r="C410" s="729" t="s">
        <v>1052</v>
      </c>
      <c r="D410" s="812" t="s">
        <v>1525</v>
      </c>
      <c r="E410" s="813" t="s">
        <v>1062</v>
      </c>
      <c r="F410" s="729" t="s">
        <v>1044</v>
      </c>
      <c r="G410" s="729" t="s">
        <v>1093</v>
      </c>
      <c r="H410" s="729" t="s">
        <v>580</v>
      </c>
      <c r="I410" s="729" t="s">
        <v>1294</v>
      </c>
      <c r="J410" s="729" t="s">
        <v>1295</v>
      </c>
      <c r="K410" s="729" t="s">
        <v>1296</v>
      </c>
      <c r="L410" s="730">
        <v>111.22</v>
      </c>
      <c r="M410" s="730">
        <v>111.22</v>
      </c>
      <c r="N410" s="729">
        <v>1</v>
      </c>
      <c r="O410" s="814">
        <v>1</v>
      </c>
      <c r="P410" s="730">
        <v>111.22</v>
      </c>
      <c r="Q410" s="747">
        <v>1</v>
      </c>
      <c r="R410" s="729">
        <v>1</v>
      </c>
      <c r="S410" s="747">
        <v>1</v>
      </c>
      <c r="T410" s="814">
        <v>1</v>
      </c>
      <c r="U410" s="770">
        <v>1</v>
      </c>
    </row>
    <row r="411" spans="1:21" ht="14.4" customHeight="1" x14ac:dyDescent="0.3">
      <c r="A411" s="728">
        <v>25</v>
      </c>
      <c r="B411" s="729" t="s">
        <v>1043</v>
      </c>
      <c r="C411" s="729" t="s">
        <v>1052</v>
      </c>
      <c r="D411" s="812" t="s">
        <v>1525</v>
      </c>
      <c r="E411" s="813" t="s">
        <v>1064</v>
      </c>
      <c r="F411" s="729" t="s">
        <v>1044</v>
      </c>
      <c r="G411" s="729" t="s">
        <v>1093</v>
      </c>
      <c r="H411" s="729" t="s">
        <v>580</v>
      </c>
      <c r="I411" s="729" t="s">
        <v>959</v>
      </c>
      <c r="J411" s="729" t="s">
        <v>872</v>
      </c>
      <c r="K411" s="729" t="s">
        <v>960</v>
      </c>
      <c r="L411" s="730">
        <v>154.36000000000001</v>
      </c>
      <c r="M411" s="730">
        <v>3859.0000000000018</v>
      </c>
      <c r="N411" s="729">
        <v>25</v>
      </c>
      <c r="O411" s="814">
        <v>21.5</v>
      </c>
      <c r="P411" s="730">
        <v>617.44000000000005</v>
      </c>
      <c r="Q411" s="747">
        <v>0.15999999999999995</v>
      </c>
      <c r="R411" s="729">
        <v>4</v>
      </c>
      <c r="S411" s="747">
        <v>0.16</v>
      </c>
      <c r="T411" s="814">
        <v>3.5</v>
      </c>
      <c r="U411" s="770">
        <v>0.16279069767441862</v>
      </c>
    </row>
    <row r="412" spans="1:21" ht="14.4" customHeight="1" x14ac:dyDescent="0.3">
      <c r="A412" s="728">
        <v>25</v>
      </c>
      <c r="B412" s="729" t="s">
        <v>1043</v>
      </c>
      <c r="C412" s="729" t="s">
        <v>1052</v>
      </c>
      <c r="D412" s="812" t="s">
        <v>1525</v>
      </c>
      <c r="E412" s="813" t="s">
        <v>1064</v>
      </c>
      <c r="F412" s="729" t="s">
        <v>1044</v>
      </c>
      <c r="G412" s="729" t="s">
        <v>1093</v>
      </c>
      <c r="H412" s="729" t="s">
        <v>580</v>
      </c>
      <c r="I412" s="729" t="s">
        <v>1031</v>
      </c>
      <c r="J412" s="729" t="s">
        <v>1032</v>
      </c>
      <c r="K412" s="729" t="s">
        <v>1033</v>
      </c>
      <c r="L412" s="730">
        <v>149.52000000000001</v>
      </c>
      <c r="M412" s="730">
        <v>149.52000000000001</v>
      </c>
      <c r="N412" s="729">
        <v>1</v>
      </c>
      <c r="O412" s="814">
        <v>1</v>
      </c>
      <c r="P412" s="730"/>
      <c r="Q412" s="747">
        <v>0</v>
      </c>
      <c r="R412" s="729"/>
      <c r="S412" s="747">
        <v>0</v>
      </c>
      <c r="T412" s="814"/>
      <c r="U412" s="770">
        <v>0</v>
      </c>
    </row>
    <row r="413" spans="1:21" ht="14.4" customHeight="1" x14ac:dyDescent="0.3">
      <c r="A413" s="728">
        <v>25</v>
      </c>
      <c r="B413" s="729" t="s">
        <v>1043</v>
      </c>
      <c r="C413" s="729" t="s">
        <v>1052</v>
      </c>
      <c r="D413" s="812" t="s">
        <v>1525</v>
      </c>
      <c r="E413" s="813" t="s">
        <v>1064</v>
      </c>
      <c r="F413" s="729" t="s">
        <v>1044</v>
      </c>
      <c r="G413" s="729" t="s">
        <v>1093</v>
      </c>
      <c r="H413" s="729" t="s">
        <v>580</v>
      </c>
      <c r="I413" s="729" t="s">
        <v>1512</v>
      </c>
      <c r="J413" s="729" t="s">
        <v>1513</v>
      </c>
      <c r="K413" s="729" t="s">
        <v>1514</v>
      </c>
      <c r="L413" s="730">
        <v>75.73</v>
      </c>
      <c r="M413" s="730">
        <v>151.46</v>
      </c>
      <c r="N413" s="729">
        <v>2</v>
      </c>
      <c r="O413" s="814">
        <v>1</v>
      </c>
      <c r="P413" s="730"/>
      <c r="Q413" s="747">
        <v>0</v>
      </c>
      <c r="R413" s="729"/>
      <c r="S413" s="747">
        <v>0</v>
      </c>
      <c r="T413" s="814"/>
      <c r="U413" s="770">
        <v>0</v>
      </c>
    </row>
    <row r="414" spans="1:21" ht="14.4" customHeight="1" x14ac:dyDescent="0.3">
      <c r="A414" s="728">
        <v>25</v>
      </c>
      <c r="B414" s="729" t="s">
        <v>1043</v>
      </c>
      <c r="C414" s="729" t="s">
        <v>1052</v>
      </c>
      <c r="D414" s="812" t="s">
        <v>1525</v>
      </c>
      <c r="E414" s="813" t="s">
        <v>1064</v>
      </c>
      <c r="F414" s="729" t="s">
        <v>1044</v>
      </c>
      <c r="G414" s="729" t="s">
        <v>1134</v>
      </c>
      <c r="H414" s="729" t="s">
        <v>543</v>
      </c>
      <c r="I414" s="729" t="s">
        <v>1515</v>
      </c>
      <c r="J414" s="729" t="s">
        <v>1516</v>
      </c>
      <c r="K414" s="729" t="s">
        <v>1517</v>
      </c>
      <c r="L414" s="730">
        <v>16.14</v>
      </c>
      <c r="M414" s="730">
        <v>16.14</v>
      </c>
      <c r="N414" s="729">
        <v>1</v>
      </c>
      <c r="O414" s="814">
        <v>1</v>
      </c>
      <c r="P414" s="730"/>
      <c r="Q414" s="747">
        <v>0</v>
      </c>
      <c r="R414" s="729"/>
      <c r="S414" s="747">
        <v>0</v>
      </c>
      <c r="T414" s="814"/>
      <c r="U414" s="770">
        <v>0</v>
      </c>
    </row>
    <row r="415" spans="1:21" ht="14.4" customHeight="1" x14ac:dyDescent="0.3">
      <c r="A415" s="728">
        <v>25</v>
      </c>
      <c r="B415" s="729" t="s">
        <v>1043</v>
      </c>
      <c r="C415" s="729" t="s">
        <v>1052</v>
      </c>
      <c r="D415" s="812" t="s">
        <v>1525</v>
      </c>
      <c r="E415" s="813" t="s">
        <v>1064</v>
      </c>
      <c r="F415" s="729" t="s">
        <v>1044</v>
      </c>
      <c r="G415" s="729" t="s">
        <v>1094</v>
      </c>
      <c r="H415" s="729" t="s">
        <v>543</v>
      </c>
      <c r="I415" s="729" t="s">
        <v>1095</v>
      </c>
      <c r="J415" s="729" t="s">
        <v>1096</v>
      </c>
      <c r="K415" s="729" t="s">
        <v>1097</v>
      </c>
      <c r="L415" s="730">
        <v>132.97999999999999</v>
      </c>
      <c r="M415" s="730">
        <v>132.97999999999999</v>
      </c>
      <c r="N415" s="729">
        <v>1</v>
      </c>
      <c r="O415" s="814">
        <v>1</v>
      </c>
      <c r="P415" s="730">
        <v>132.97999999999999</v>
      </c>
      <c r="Q415" s="747">
        <v>1</v>
      </c>
      <c r="R415" s="729">
        <v>1</v>
      </c>
      <c r="S415" s="747">
        <v>1</v>
      </c>
      <c r="T415" s="814">
        <v>1</v>
      </c>
      <c r="U415" s="770">
        <v>1</v>
      </c>
    </row>
    <row r="416" spans="1:21" ht="14.4" customHeight="1" x14ac:dyDescent="0.3">
      <c r="A416" s="728">
        <v>25</v>
      </c>
      <c r="B416" s="729" t="s">
        <v>1043</v>
      </c>
      <c r="C416" s="729" t="s">
        <v>1052</v>
      </c>
      <c r="D416" s="812" t="s">
        <v>1525</v>
      </c>
      <c r="E416" s="813" t="s">
        <v>1064</v>
      </c>
      <c r="F416" s="729" t="s">
        <v>1044</v>
      </c>
      <c r="G416" s="729" t="s">
        <v>1094</v>
      </c>
      <c r="H416" s="729" t="s">
        <v>543</v>
      </c>
      <c r="I416" s="729" t="s">
        <v>1109</v>
      </c>
      <c r="J416" s="729" t="s">
        <v>1096</v>
      </c>
      <c r="K416" s="729" t="s">
        <v>1097</v>
      </c>
      <c r="L416" s="730">
        <v>132.97999999999999</v>
      </c>
      <c r="M416" s="730">
        <v>265.95999999999998</v>
      </c>
      <c r="N416" s="729">
        <v>2</v>
      </c>
      <c r="O416" s="814">
        <v>1.5</v>
      </c>
      <c r="P416" s="730"/>
      <c r="Q416" s="747">
        <v>0</v>
      </c>
      <c r="R416" s="729"/>
      <c r="S416" s="747">
        <v>0</v>
      </c>
      <c r="T416" s="814"/>
      <c r="U416" s="770">
        <v>0</v>
      </c>
    </row>
    <row r="417" spans="1:21" ht="14.4" customHeight="1" x14ac:dyDescent="0.3">
      <c r="A417" s="728">
        <v>25</v>
      </c>
      <c r="B417" s="729" t="s">
        <v>1043</v>
      </c>
      <c r="C417" s="729" t="s">
        <v>1052</v>
      </c>
      <c r="D417" s="812" t="s">
        <v>1525</v>
      </c>
      <c r="E417" s="813" t="s">
        <v>1064</v>
      </c>
      <c r="F417" s="729" t="s">
        <v>1044</v>
      </c>
      <c r="G417" s="729" t="s">
        <v>1119</v>
      </c>
      <c r="H417" s="729" t="s">
        <v>580</v>
      </c>
      <c r="I417" s="729" t="s">
        <v>1155</v>
      </c>
      <c r="J417" s="729" t="s">
        <v>599</v>
      </c>
      <c r="K417" s="729" t="s">
        <v>1156</v>
      </c>
      <c r="L417" s="730">
        <v>24.22</v>
      </c>
      <c r="M417" s="730">
        <v>145.32</v>
      </c>
      <c r="N417" s="729">
        <v>6</v>
      </c>
      <c r="O417" s="814">
        <v>3</v>
      </c>
      <c r="P417" s="730">
        <v>24.22</v>
      </c>
      <c r="Q417" s="747">
        <v>0.16666666666666666</v>
      </c>
      <c r="R417" s="729">
        <v>1</v>
      </c>
      <c r="S417" s="747">
        <v>0.16666666666666666</v>
      </c>
      <c r="T417" s="814">
        <v>0.5</v>
      </c>
      <c r="U417" s="770">
        <v>0.16666666666666666</v>
      </c>
    </row>
    <row r="418" spans="1:21" ht="14.4" customHeight="1" x14ac:dyDescent="0.3">
      <c r="A418" s="728">
        <v>25</v>
      </c>
      <c r="B418" s="729" t="s">
        <v>1043</v>
      </c>
      <c r="C418" s="729" t="s">
        <v>1052</v>
      </c>
      <c r="D418" s="812" t="s">
        <v>1525</v>
      </c>
      <c r="E418" s="813" t="s">
        <v>1064</v>
      </c>
      <c r="F418" s="729" t="s">
        <v>1044</v>
      </c>
      <c r="G418" s="729" t="s">
        <v>1119</v>
      </c>
      <c r="H418" s="729" t="s">
        <v>580</v>
      </c>
      <c r="I418" s="729" t="s">
        <v>1190</v>
      </c>
      <c r="J418" s="729" t="s">
        <v>599</v>
      </c>
      <c r="K418" s="729" t="s">
        <v>1191</v>
      </c>
      <c r="L418" s="730">
        <v>0</v>
      </c>
      <c r="M418" s="730">
        <v>0</v>
      </c>
      <c r="N418" s="729">
        <v>1</v>
      </c>
      <c r="O418" s="814">
        <v>1</v>
      </c>
      <c r="P418" s="730"/>
      <c r="Q418" s="747"/>
      <c r="R418" s="729"/>
      <c r="S418" s="747">
        <v>0</v>
      </c>
      <c r="T418" s="814"/>
      <c r="U418" s="770">
        <v>0</v>
      </c>
    </row>
    <row r="419" spans="1:21" ht="14.4" customHeight="1" x14ac:dyDescent="0.3">
      <c r="A419" s="728">
        <v>25</v>
      </c>
      <c r="B419" s="729" t="s">
        <v>1043</v>
      </c>
      <c r="C419" s="729" t="s">
        <v>1052</v>
      </c>
      <c r="D419" s="812" t="s">
        <v>1525</v>
      </c>
      <c r="E419" s="813" t="s">
        <v>1065</v>
      </c>
      <c r="F419" s="729" t="s">
        <v>1044</v>
      </c>
      <c r="G419" s="729" t="s">
        <v>1093</v>
      </c>
      <c r="H419" s="729" t="s">
        <v>580</v>
      </c>
      <c r="I419" s="729" t="s">
        <v>959</v>
      </c>
      <c r="J419" s="729" t="s">
        <v>872</v>
      </c>
      <c r="K419" s="729" t="s">
        <v>960</v>
      </c>
      <c r="L419" s="730">
        <v>154.36000000000001</v>
      </c>
      <c r="M419" s="730">
        <v>926.16000000000008</v>
      </c>
      <c r="N419" s="729">
        <v>6</v>
      </c>
      <c r="O419" s="814">
        <v>6</v>
      </c>
      <c r="P419" s="730"/>
      <c r="Q419" s="747">
        <v>0</v>
      </c>
      <c r="R419" s="729"/>
      <c r="S419" s="747">
        <v>0</v>
      </c>
      <c r="T419" s="814"/>
      <c r="U419" s="770">
        <v>0</v>
      </c>
    </row>
    <row r="420" spans="1:21" ht="14.4" customHeight="1" x14ac:dyDescent="0.3">
      <c r="A420" s="728">
        <v>25</v>
      </c>
      <c r="B420" s="729" t="s">
        <v>1043</v>
      </c>
      <c r="C420" s="729" t="s">
        <v>1052</v>
      </c>
      <c r="D420" s="812" t="s">
        <v>1525</v>
      </c>
      <c r="E420" s="813" t="s">
        <v>1074</v>
      </c>
      <c r="F420" s="729" t="s">
        <v>1044</v>
      </c>
      <c r="G420" s="729" t="s">
        <v>1093</v>
      </c>
      <c r="H420" s="729" t="s">
        <v>543</v>
      </c>
      <c r="I420" s="729" t="s">
        <v>1165</v>
      </c>
      <c r="J420" s="729" t="s">
        <v>1166</v>
      </c>
      <c r="K420" s="729" t="s">
        <v>1167</v>
      </c>
      <c r="L420" s="730">
        <v>154.36000000000001</v>
      </c>
      <c r="M420" s="730">
        <v>771.80000000000007</v>
      </c>
      <c r="N420" s="729">
        <v>5</v>
      </c>
      <c r="O420" s="814">
        <v>5</v>
      </c>
      <c r="P420" s="730">
        <v>154.36000000000001</v>
      </c>
      <c r="Q420" s="747">
        <v>0.2</v>
      </c>
      <c r="R420" s="729">
        <v>1</v>
      </c>
      <c r="S420" s="747">
        <v>0.2</v>
      </c>
      <c r="T420" s="814">
        <v>1</v>
      </c>
      <c r="U420" s="770">
        <v>0.2</v>
      </c>
    </row>
    <row r="421" spans="1:21" ht="14.4" customHeight="1" x14ac:dyDescent="0.3">
      <c r="A421" s="728">
        <v>25</v>
      </c>
      <c r="B421" s="729" t="s">
        <v>1043</v>
      </c>
      <c r="C421" s="729" t="s">
        <v>1052</v>
      </c>
      <c r="D421" s="812" t="s">
        <v>1525</v>
      </c>
      <c r="E421" s="813" t="s">
        <v>1074</v>
      </c>
      <c r="F421" s="729" t="s">
        <v>1044</v>
      </c>
      <c r="G421" s="729" t="s">
        <v>1093</v>
      </c>
      <c r="H421" s="729" t="s">
        <v>580</v>
      </c>
      <c r="I421" s="729" t="s">
        <v>959</v>
      </c>
      <c r="J421" s="729" t="s">
        <v>872</v>
      </c>
      <c r="K421" s="729" t="s">
        <v>960</v>
      </c>
      <c r="L421" s="730">
        <v>154.36000000000001</v>
      </c>
      <c r="M421" s="730">
        <v>4630.8000000000011</v>
      </c>
      <c r="N421" s="729">
        <v>30</v>
      </c>
      <c r="O421" s="814">
        <v>28.5</v>
      </c>
      <c r="P421" s="730"/>
      <c r="Q421" s="747">
        <v>0</v>
      </c>
      <c r="R421" s="729"/>
      <c r="S421" s="747">
        <v>0</v>
      </c>
      <c r="T421" s="814"/>
      <c r="U421" s="770">
        <v>0</v>
      </c>
    </row>
    <row r="422" spans="1:21" ht="14.4" customHeight="1" x14ac:dyDescent="0.3">
      <c r="A422" s="728">
        <v>25</v>
      </c>
      <c r="B422" s="729" t="s">
        <v>1043</v>
      </c>
      <c r="C422" s="729" t="s">
        <v>1052</v>
      </c>
      <c r="D422" s="812" t="s">
        <v>1525</v>
      </c>
      <c r="E422" s="813" t="s">
        <v>1074</v>
      </c>
      <c r="F422" s="729" t="s">
        <v>1044</v>
      </c>
      <c r="G422" s="729" t="s">
        <v>1093</v>
      </c>
      <c r="H422" s="729" t="s">
        <v>580</v>
      </c>
      <c r="I422" s="729" t="s">
        <v>1294</v>
      </c>
      <c r="J422" s="729" t="s">
        <v>1295</v>
      </c>
      <c r="K422" s="729" t="s">
        <v>1296</v>
      </c>
      <c r="L422" s="730">
        <v>111.22</v>
      </c>
      <c r="M422" s="730">
        <v>111.22</v>
      </c>
      <c r="N422" s="729">
        <v>1</v>
      </c>
      <c r="O422" s="814">
        <v>1</v>
      </c>
      <c r="P422" s="730"/>
      <c r="Q422" s="747">
        <v>0</v>
      </c>
      <c r="R422" s="729"/>
      <c r="S422" s="747">
        <v>0</v>
      </c>
      <c r="T422" s="814"/>
      <c r="U422" s="770">
        <v>0</v>
      </c>
    </row>
    <row r="423" spans="1:21" ht="14.4" customHeight="1" x14ac:dyDescent="0.3">
      <c r="A423" s="728">
        <v>25</v>
      </c>
      <c r="B423" s="729" t="s">
        <v>1043</v>
      </c>
      <c r="C423" s="729" t="s">
        <v>1052</v>
      </c>
      <c r="D423" s="812" t="s">
        <v>1525</v>
      </c>
      <c r="E423" s="813" t="s">
        <v>1074</v>
      </c>
      <c r="F423" s="729" t="s">
        <v>1044</v>
      </c>
      <c r="G423" s="729" t="s">
        <v>1094</v>
      </c>
      <c r="H423" s="729" t="s">
        <v>543</v>
      </c>
      <c r="I423" s="729" t="s">
        <v>1095</v>
      </c>
      <c r="J423" s="729" t="s">
        <v>1096</v>
      </c>
      <c r="K423" s="729" t="s">
        <v>1097</v>
      </c>
      <c r="L423" s="730">
        <v>132.97999999999999</v>
      </c>
      <c r="M423" s="730">
        <v>664.9</v>
      </c>
      <c r="N423" s="729">
        <v>5</v>
      </c>
      <c r="O423" s="814">
        <v>5</v>
      </c>
      <c r="P423" s="730"/>
      <c r="Q423" s="747">
        <v>0</v>
      </c>
      <c r="R423" s="729"/>
      <c r="S423" s="747">
        <v>0</v>
      </c>
      <c r="T423" s="814"/>
      <c r="U423" s="770">
        <v>0</v>
      </c>
    </row>
    <row r="424" spans="1:21" ht="14.4" customHeight="1" x14ac:dyDescent="0.3">
      <c r="A424" s="728">
        <v>25</v>
      </c>
      <c r="B424" s="729" t="s">
        <v>1043</v>
      </c>
      <c r="C424" s="729" t="s">
        <v>1052</v>
      </c>
      <c r="D424" s="812" t="s">
        <v>1525</v>
      </c>
      <c r="E424" s="813" t="s">
        <v>1074</v>
      </c>
      <c r="F424" s="729" t="s">
        <v>1044</v>
      </c>
      <c r="G424" s="729" t="s">
        <v>1094</v>
      </c>
      <c r="H424" s="729" t="s">
        <v>543</v>
      </c>
      <c r="I424" s="729" t="s">
        <v>1109</v>
      </c>
      <c r="J424" s="729" t="s">
        <v>1096</v>
      </c>
      <c r="K424" s="729" t="s">
        <v>1097</v>
      </c>
      <c r="L424" s="730">
        <v>132.97999999999999</v>
      </c>
      <c r="M424" s="730">
        <v>132.97999999999999</v>
      </c>
      <c r="N424" s="729">
        <v>1</v>
      </c>
      <c r="O424" s="814">
        <v>1</v>
      </c>
      <c r="P424" s="730"/>
      <c r="Q424" s="747">
        <v>0</v>
      </c>
      <c r="R424" s="729"/>
      <c r="S424" s="747">
        <v>0</v>
      </c>
      <c r="T424" s="814"/>
      <c r="U424" s="770">
        <v>0</v>
      </c>
    </row>
    <row r="425" spans="1:21" ht="14.4" customHeight="1" x14ac:dyDescent="0.3">
      <c r="A425" s="728">
        <v>25</v>
      </c>
      <c r="B425" s="729" t="s">
        <v>1043</v>
      </c>
      <c r="C425" s="729" t="s">
        <v>1052</v>
      </c>
      <c r="D425" s="812" t="s">
        <v>1525</v>
      </c>
      <c r="E425" s="813" t="s">
        <v>1074</v>
      </c>
      <c r="F425" s="729" t="s">
        <v>1044</v>
      </c>
      <c r="G425" s="729" t="s">
        <v>1119</v>
      </c>
      <c r="H425" s="729" t="s">
        <v>580</v>
      </c>
      <c r="I425" s="729" t="s">
        <v>1155</v>
      </c>
      <c r="J425" s="729" t="s">
        <v>599</v>
      </c>
      <c r="K425" s="729" t="s">
        <v>1156</v>
      </c>
      <c r="L425" s="730">
        <v>24.22</v>
      </c>
      <c r="M425" s="730">
        <v>242.2</v>
      </c>
      <c r="N425" s="729">
        <v>10</v>
      </c>
      <c r="O425" s="814">
        <v>8.5</v>
      </c>
      <c r="P425" s="730">
        <v>24.22</v>
      </c>
      <c r="Q425" s="747">
        <v>0.1</v>
      </c>
      <c r="R425" s="729">
        <v>1</v>
      </c>
      <c r="S425" s="747">
        <v>0.1</v>
      </c>
      <c r="T425" s="814">
        <v>1</v>
      </c>
      <c r="U425" s="770">
        <v>0.11764705882352941</v>
      </c>
    </row>
    <row r="426" spans="1:21" ht="14.4" customHeight="1" x14ac:dyDescent="0.3">
      <c r="A426" s="728">
        <v>25</v>
      </c>
      <c r="B426" s="729" t="s">
        <v>1043</v>
      </c>
      <c r="C426" s="729" t="s">
        <v>1052</v>
      </c>
      <c r="D426" s="812" t="s">
        <v>1525</v>
      </c>
      <c r="E426" s="813" t="s">
        <v>1074</v>
      </c>
      <c r="F426" s="729" t="s">
        <v>1044</v>
      </c>
      <c r="G426" s="729" t="s">
        <v>1146</v>
      </c>
      <c r="H426" s="729" t="s">
        <v>580</v>
      </c>
      <c r="I426" s="729" t="s">
        <v>999</v>
      </c>
      <c r="J426" s="729" t="s">
        <v>1000</v>
      </c>
      <c r="K426" s="729" t="s">
        <v>1001</v>
      </c>
      <c r="L426" s="730">
        <v>0</v>
      </c>
      <c r="M426" s="730">
        <v>0</v>
      </c>
      <c r="N426" s="729">
        <v>1</v>
      </c>
      <c r="O426" s="814">
        <v>1</v>
      </c>
      <c r="P426" s="730"/>
      <c r="Q426" s="747"/>
      <c r="R426" s="729"/>
      <c r="S426" s="747">
        <v>0</v>
      </c>
      <c r="T426" s="814"/>
      <c r="U426" s="770">
        <v>0</v>
      </c>
    </row>
    <row r="427" spans="1:21" ht="14.4" customHeight="1" x14ac:dyDescent="0.3">
      <c r="A427" s="728">
        <v>25</v>
      </c>
      <c r="B427" s="729" t="s">
        <v>1043</v>
      </c>
      <c r="C427" s="729" t="s">
        <v>1052</v>
      </c>
      <c r="D427" s="812" t="s">
        <v>1525</v>
      </c>
      <c r="E427" s="813" t="s">
        <v>1075</v>
      </c>
      <c r="F427" s="729" t="s">
        <v>1044</v>
      </c>
      <c r="G427" s="729" t="s">
        <v>1093</v>
      </c>
      <c r="H427" s="729" t="s">
        <v>580</v>
      </c>
      <c r="I427" s="729" t="s">
        <v>959</v>
      </c>
      <c r="J427" s="729" t="s">
        <v>872</v>
      </c>
      <c r="K427" s="729" t="s">
        <v>960</v>
      </c>
      <c r="L427" s="730">
        <v>154.36000000000001</v>
      </c>
      <c r="M427" s="730">
        <v>926.16000000000008</v>
      </c>
      <c r="N427" s="729">
        <v>6</v>
      </c>
      <c r="O427" s="814">
        <v>6</v>
      </c>
      <c r="P427" s="730"/>
      <c r="Q427" s="747">
        <v>0</v>
      </c>
      <c r="R427" s="729"/>
      <c r="S427" s="747">
        <v>0</v>
      </c>
      <c r="T427" s="814"/>
      <c r="U427" s="770">
        <v>0</v>
      </c>
    </row>
    <row r="428" spans="1:21" ht="14.4" customHeight="1" x14ac:dyDescent="0.3">
      <c r="A428" s="728">
        <v>25</v>
      </c>
      <c r="B428" s="729" t="s">
        <v>1043</v>
      </c>
      <c r="C428" s="729" t="s">
        <v>1052</v>
      </c>
      <c r="D428" s="812" t="s">
        <v>1525</v>
      </c>
      <c r="E428" s="813" t="s">
        <v>1075</v>
      </c>
      <c r="F428" s="729" t="s">
        <v>1044</v>
      </c>
      <c r="G428" s="729" t="s">
        <v>1094</v>
      </c>
      <c r="H428" s="729" t="s">
        <v>543</v>
      </c>
      <c r="I428" s="729" t="s">
        <v>1109</v>
      </c>
      <c r="J428" s="729" t="s">
        <v>1096</v>
      </c>
      <c r="K428" s="729" t="s">
        <v>1097</v>
      </c>
      <c r="L428" s="730">
        <v>132.97999999999999</v>
      </c>
      <c r="M428" s="730">
        <v>132.97999999999999</v>
      </c>
      <c r="N428" s="729">
        <v>1</v>
      </c>
      <c r="O428" s="814">
        <v>1</v>
      </c>
      <c r="P428" s="730"/>
      <c r="Q428" s="747">
        <v>0</v>
      </c>
      <c r="R428" s="729"/>
      <c r="S428" s="747">
        <v>0</v>
      </c>
      <c r="T428" s="814"/>
      <c r="U428" s="770">
        <v>0</v>
      </c>
    </row>
    <row r="429" spans="1:21" ht="14.4" customHeight="1" x14ac:dyDescent="0.3">
      <c r="A429" s="728">
        <v>25</v>
      </c>
      <c r="B429" s="729" t="s">
        <v>1043</v>
      </c>
      <c r="C429" s="729" t="s">
        <v>1052</v>
      </c>
      <c r="D429" s="812" t="s">
        <v>1525</v>
      </c>
      <c r="E429" s="813" t="s">
        <v>1075</v>
      </c>
      <c r="F429" s="729" t="s">
        <v>1044</v>
      </c>
      <c r="G429" s="729" t="s">
        <v>1119</v>
      </c>
      <c r="H429" s="729" t="s">
        <v>580</v>
      </c>
      <c r="I429" s="729" t="s">
        <v>1155</v>
      </c>
      <c r="J429" s="729" t="s">
        <v>599</v>
      </c>
      <c r="K429" s="729" t="s">
        <v>1156</v>
      </c>
      <c r="L429" s="730">
        <v>24.22</v>
      </c>
      <c r="M429" s="730">
        <v>24.22</v>
      </c>
      <c r="N429" s="729">
        <v>1</v>
      </c>
      <c r="O429" s="814">
        <v>1</v>
      </c>
      <c r="P429" s="730"/>
      <c r="Q429" s="747">
        <v>0</v>
      </c>
      <c r="R429" s="729"/>
      <c r="S429" s="747">
        <v>0</v>
      </c>
      <c r="T429" s="814"/>
      <c r="U429" s="770">
        <v>0</v>
      </c>
    </row>
    <row r="430" spans="1:21" ht="14.4" customHeight="1" x14ac:dyDescent="0.3">
      <c r="A430" s="728">
        <v>25</v>
      </c>
      <c r="B430" s="729" t="s">
        <v>1043</v>
      </c>
      <c r="C430" s="729" t="s">
        <v>1052</v>
      </c>
      <c r="D430" s="812" t="s">
        <v>1525</v>
      </c>
      <c r="E430" s="813" t="s">
        <v>1078</v>
      </c>
      <c r="F430" s="729" t="s">
        <v>1044</v>
      </c>
      <c r="G430" s="729" t="s">
        <v>1093</v>
      </c>
      <c r="H430" s="729" t="s">
        <v>580</v>
      </c>
      <c r="I430" s="729" t="s">
        <v>959</v>
      </c>
      <c r="J430" s="729" t="s">
        <v>872</v>
      </c>
      <c r="K430" s="729" t="s">
        <v>960</v>
      </c>
      <c r="L430" s="730">
        <v>154.36000000000001</v>
      </c>
      <c r="M430" s="730">
        <v>1080.52</v>
      </c>
      <c r="N430" s="729">
        <v>7</v>
      </c>
      <c r="O430" s="814">
        <v>7</v>
      </c>
      <c r="P430" s="730">
        <v>154.36000000000001</v>
      </c>
      <c r="Q430" s="747">
        <v>0.14285714285714288</v>
      </c>
      <c r="R430" s="729">
        <v>1</v>
      </c>
      <c r="S430" s="747">
        <v>0.14285714285714285</v>
      </c>
      <c r="T430" s="814">
        <v>1</v>
      </c>
      <c r="U430" s="770">
        <v>0.14285714285714285</v>
      </c>
    </row>
    <row r="431" spans="1:21" ht="14.4" customHeight="1" x14ac:dyDescent="0.3">
      <c r="A431" s="728">
        <v>25</v>
      </c>
      <c r="B431" s="729" t="s">
        <v>1043</v>
      </c>
      <c r="C431" s="729" t="s">
        <v>1052</v>
      </c>
      <c r="D431" s="812" t="s">
        <v>1525</v>
      </c>
      <c r="E431" s="813" t="s">
        <v>1078</v>
      </c>
      <c r="F431" s="729" t="s">
        <v>1044</v>
      </c>
      <c r="G431" s="729" t="s">
        <v>1093</v>
      </c>
      <c r="H431" s="729" t="s">
        <v>580</v>
      </c>
      <c r="I431" s="729" t="s">
        <v>1512</v>
      </c>
      <c r="J431" s="729" t="s">
        <v>1513</v>
      </c>
      <c r="K431" s="729" t="s">
        <v>1514</v>
      </c>
      <c r="L431" s="730">
        <v>75.73</v>
      </c>
      <c r="M431" s="730">
        <v>75.73</v>
      </c>
      <c r="N431" s="729">
        <v>1</v>
      </c>
      <c r="O431" s="814">
        <v>1</v>
      </c>
      <c r="P431" s="730"/>
      <c r="Q431" s="747">
        <v>0</v>
      </c>
      <c r="R431" s="729"/>
      <c r="S431" s="747">
        <v>0</v>
      </c>
      <c r="T431" s="814"/>
      <c r="U431" s="770">
        <v>0</v>
      </c>
    </row>
    <row r="432" spans="1:21" ht="14.4" customHeight="1" x14ac:dyDescent="0.3">
      <c r="A432" s="728">
        <v>25</v>
      </c>
      <c r="B432" s="729" t="s">
        <v>1043</v>
      </c>
      <c r="C432" s="729" t="s">
        <v>1052</v>
      </c>
      <c r="D432" s="812" t="s">
        <v>1525</v>
      </c>
      <c r="E432" s="813" t="s">
        <v>1078</v>
      </c>
      <c r="F432" s="729" t="s">
        <v>1044</v>
      </c>
      <c r="G432" s="729" t="s">
        <v>1093</v>
      </c>
      <c r="H432" s="729" t="s">
        <v>543</v>
      </c>
      <c r="I432" s="729" t="s">
        <v>1477</v>
      </c>
      <c r="J432" s="729" t="s">
        <v>872</v>
      </c>
      <c r="K432" s="729" t="s">
        <v>960</v>
      </c>
      <c r="L432" s="730">
        <v>154.36000000000001</v>
      </c>
      <c r="M432" s="730">
        <v>154.36000000000001</v>
      </c>
      <c r="N432" s="729">
        <v>1</v>
      </c>
      <c r="O432" s="814">
        <v>1</v>
      </c>
      <c r="P432" s="730">
        <v>154.36000000000001</v>
      </c>
      <c r="Q432" s="747">
        <v>1</v>
      </c>
      <c r="R432" s="729">
        <v>1</v>
      </c>
      <c r="S432" s="747">
        <v>1</v>
      </c>
      <c r="T432" s="814">
        <v>1</v>
      </c>
      <c r="U432" s="770">
        <v>1</v>
      </c>
    </row>
    <row r="433" spans="1:21" ht="14.4" customHeight="1" x14ac:dyDescent="0.3">
      <c r="A433" s="728">
        <v>25</v>
      </c>
      <c r="B433" s="729" t="s">
        <v>1043</v>
      </c>
      <c r="C433" s="729" t="s">
        <v>1052</v>
      </c>
      <c r="D433" s="812" t="s">
        <v>1525</v>
      </c>
      <c r="E433" s="813" t="s">
        <v>1078</v>
      </c>
      <c r="F433" s="729" t="s">
        <v>1044</v>
      </c>
      <c r="G433" s="729" t="s">
        <v>1094</v>
      </c>
      <c r="H433" s="729" t="s">
        <v>543</v>
      </c>
      <c r="I433" s="729" t="s">
        <v>1095</v>
      </c>
      <c r="J433" s="729" t="s">
        <v>1096</v>
      </c>
      <c r="K433" s="729" t="s">
        <v>1097</v>
      </c>
      <c r="L433" s="730">
        <v>132.97999999999999</v>
      </c>
      <c r="M433" s="730">
        <v>398.93999999999994</v>
      </c>
      <c r="N433" s="729">
        <v>3</v>
      </c>
      <c r="O433" s="814">
        <v>2</v>
      </c>
      <c r="P433" s="730"/>
      <c r="Q433" s="747">
        <v>0</v>
      </c>
      <c r="R433" s="729"/>
      <c r="S433" s="747">
        <v>0</v>
      </c>
      <c r="T433" s="814"/>
      <c r="U433" s="770">
        <v>0</v>
      </c>
    </row>
    <row r="434" spans="1:21" ht="14.4" customHeight="1" x14ac:dyDescent="0.3">
      <c r="A434" s="728">
        <v>25</v>
      </c>
      <c r="B434" s="729" t="s">
        <v>1043</v>
      </c>
      <c r="C434" s="729" t="s">
        <v>1052</v>
      </c>
      <c r="D434" s="812" t="s">
        <v>1525</v>
      </c>
      <c r="E434" s="813" t="s">
        <v>1078</v>
      </c>
      <c r="F434" s="729" t="s">
        <v>1044</v>
      </c>
      <c r="G434" s="729" t="s">
        <v>1094</v>
      </c>
      <c r="H434" s="729" t="s">
        <v>543</v>
      </c>
      <c r="I434" s="729" t="s">
        <v>1109</v>
      </c>
      <c r="J434" s="729" t="s">
        <v>1096</v>
      </c>
      <c r="K434" s="729" t="s">
        <v>1097</v>
      </c>
      <c r="L434" s="730">
        <v>132.97999999999999</v>
      </c>
      <c r="M434" s="730">
        <v>132.97999999999999</v>
      </c>
      <c r="N434" s="729">
        <v>1</v>
      </c>
      <c r="O434" s="814">
        <v>1</v>
      </c>
      <c r="P434" s="730"/>
      <c r="Q434" s="747">
        <v>0</v>
      </c>
      <c r="R434" s="729"/>
      <c r="S434" s="747">
        <v>0</v>
      </c>
      <c r="T434" s="814"/>
      <c r="U434" s="770">
        <v>0</v>
      </c>
    </row>
    <row r="435" spans="1:21" ht="14.4" customHeight="1" x14ac:dyDescent="0.3">
      <c r="A435" s="728">
        <v>25</v>
      </c>
      <c r="B435" s="729" t="s">
        <v>1043</v>
      </c>
      <c r="C435" s="729" t="s">
        <v>1052</v>
      </c>
      <c r="D435" s="812" t="s">
        <v>1525</v>
      </c>
      <c r="E435" s="813" t="s">
        <v>1079</v>
      </c>
      <c r="F435" s="729" t="s">
        <v>1044</v>
      </c>
      <c r="G435" s="729" t="s">
        <v>1094</v>
      </c>
      <c r="H435" s="729" t="s">
        <v>543</v>
      </c>
      <c r="I435" s="729" t="s">
        <v>1109</v>
      </c>
      <c r="J435" s="729" t="s">
        <v>1096</v>
      </c>
      <c r="K435" s="729" t="s">
        <v>1097</v>
      </c>
      <c r="L435" s="730">
        <v>132.97999999999999</v>
      </c>
      <c r="M435" s="730">
        <v>132.97999999999999</v>
      </c>
      <c r="N435" s="729">
        <v>1</v>
      </c>
      <c r="O435" s="814">
        <v>0.5</v>
      </c>
      <c r="P435" s="730"/>
      <c r="Q435" s="747">
        <v>0</v>
      </c>
      <c r="R435" s="729"/>
      <c r="S435" s="747">
        <v>0</v>
      </c>
      <c r="T435" s="814"/>
      <c r="U435" s="770">
        <v>0</v>
      </c>
    </row>
    <row r="436" spans="1:21" ht="14.4" customHeight="1" x14ac:dyDescent="0.3">
      <c r="A436" s="728">
        <v>25</v>
      </c>
      <c r="B436" s="729" t="s">
        <v>1043</v>
      </c>
      <c r="C436" s="729" t="s">
        <v>1052</v>
      </c>
      <c r="D436" s="812" t="s">
        <v>1525</v>
      </c>
      <c r="E436" s="813" t="s">
        <v>1079</v>
      </c>
      <c r="F436" s="729" t="s">
        <v>1044</v>
      </c>
      <c r="G436" s="729" t="s">
        <v>1119</v>
      </c>
      <c r="H436" s="729" t="s">
        <v>580</v>
      </c>
      <c r="I436" s="729" t="s">
        <v>1155</v>
      </c>
      <c r="J436" s="729" t="s">
        <v>599</v>
      </c>
      <c r="K436" s="729" t="s">
        <v>1156</v>
      </c>
      <c r="L436" s="730">
        <v>24.22</v>
      </c>
      <c r="M436" s="730">
        <v>24.22</v>
      </c>
      <c r="N436" s="729">
        <v>1</v>
      </c>
      <c r="O436" s="814">
        <v>0.5</v>
      </c>
      <c r="P436" s="730"/>
      <c r="Q436" s="747">
        <v>0</v>
      </c>
      <c r="R436" s="729"/>
      <c r="S436" s="747">
        <v>0</v>
      </c>
      <c r="T436" s="814"/>
      <c r="U436" s="770">
        <v>0</v>
      </c>
    </row>
    <row r="437" spans="1:21" ht="14.4" customHeight="1" x14ac:dyDescent="0.3">
      <c r="A437" s="728">
        <v>25</v>
      </c>
      <c r="B437" s="729" t="s">
        <v>1043</v>
      </c>
      <c r="C437" s="729" t="s">
        <v>1052</v>
      </c>
      <c r="D437" s="812" t="s">
        <v>1525</v>
      </c>
      <c r="E437" s="813" t="s">
        <v>1091</v>
      </c>
      <c r="F437" s="729" t="s">
        <v>1044</v>
      </c>
      <c r="G437" s="729" t="s">
        <v>1093</v>
      </c>
      <c r="H437" s="729" t="s">
        <v>580</v>
      </c>
      <c r="I437" s="729" t="s">
        <v>959</v>
      </c>
      <c r="J437" s="729" t="s">
        <v>872</v>
      </c>
      <c r="K437" s="729" t="s">
        <v>960</v>
      </c>
      <c r="L437" s="730">
        <v>154.36000000000001</v>
      </c>
      <c r="M437" s="730">
        <v>463.08000000000004</v>
      </c>
      <c r="N437" s="729">
        <v>3</v>
      </c>
      <c r="O437" s="814">
        <v>3</v>
      </c>
      <c r="P437" s="730"/>
      <c r="Q437" s="747">
        <v>0</v>
      </c>
      <c r="R437" s="729"/>
      <c r="S437" s="747">
        <v>0</v>
      </c>
      <c r="T437" s="814"/>
      <c r="U437" s="770">
        <v>0</v>
      </c>
    </row>
    <row r="438" spans="1:21" ht="14.4" customHeight="1" x14ac:dyDescent="0.3">
      <c r="A438" s="728">
        <v>25</v>
      </c>
      <c r="B438" s="729" t="s">
        <v>1043</v>
      </c>
      <c r="C438" s="729" t="s">
        <v>1052</v>
      </c>
      <c r="D438" s="812" t="s">
        <v>1525</v>
      </c>
      <c r="E438" s="813" t="s">
        <v>1060</v>
      </c>
      <c r="F438" s="729" t="s">
        <v>1044</v>
      </c>
      <c r="G438" s="729" t="s">
        <v>1093</v>
      </c>
      <c r="H438" s="729" t="s">
        <v>580</v>
      </c>
      <c r="I438" s="729" t="s">
        <v>959</v>
      </c>
      <c r="J438" s="729" t="s">
        <v>872</v>
      </c>
      <c r="K438" s="729" t="s">
        <v>960</v>
      </c>
      <c r="L438" s="730">
        <v>154.36000000000001</v>
      </c>
      <c r="M438" s="730">
        <v>2778.4800000000014</v>
      </c>
      <c r="N438" s="729">
        <v>18</v>
      </c>
      <c r="O438" s="814">
        <v>16</v>
      </c>
      <c r="P438" s="730"/>
      <c r="Q438" s="747">
        <v>0</v>
      </c>
      <c r="R438" s="729"/>
      <c r="S438" s="747">
        <v>0</v>
      </c>
      <c r="T438" s="814"/>
      <c r="U438" s="770">
        <v>0</v>
      </c>
    </row>
    <row r="439" spans="1:21" ht="14.4" customHeight="1" x14ac:dyDescent="0.3">
      <c r="A439" s="728">
        <v>25</v>
      </c>
      <c r="B439" s="729" t="s">
        <v>1043</v>
      </c>
      <c r="C439" s="729" t="s">
        <v>1052</v>
      </c>
      <c r="D439" s="812" t="s">
        <v>1525</v>
      </c>
      <c r="E439" s="813" t="s">
        <v>1060</v>
      </c>
      <c r="F439" s="729" t="s">
        <v>1044</v>
      </c>
      <c r="G439" s="729" t="s">
        <v>1093</v>
      </c>
      <c r="H439" s="729" t="s">
        <v>580</v>
      </c>
      <c r="I439" s="729" t="s">
        <v>1031</v>
      </c>
      <c r="J439" s="729" t="s">
        <v>1032</v>
      </c>
      <c r="K439" s="729" t="s">
        <v>1033</v>
      </c>
      <c r="L439" s="730">
        <v>149.52000000000001</v>
      </c>
      <c r="M439" s="730">
        <v>149.52000000000001</v>
      </c>
      <c r="N439" s="729">
        <v>1</v>
      </c>
      <c r="O439" s="814">
        <v>1</v>
      </c>
      <c r="P439" s="730"/>
      <c r="Q439" s="747">
        <v>0</v>
      </c>
      <c r="R439" s="729"/>
      <c r="S439" s="747">
        <v>0</v>
      </c>
      <c r="T439" s="814"/>
      <c r="U439" s="770">
        <v>0</v>
      </c>
    </row>
    <row r="440" spans="1:21" ht="14.4" customHeight="1" x14ac:dyDescent="0.3">
      <c r="A440" s="728">
        <v>25</v>
      </c>
      <c r="B440" s="729" t="s">
        <v>1043</v>
      </c>
      <c r="C440" s="729" t="s">
        <v>1052</v>
      </c>
      <c r="D440" s="812" t="s">
        <v>1525</v>
      </c>
      <c r="E440" s="813" t="s">
        <v>1060</v>
      </c>
      <c r="F440" s="729" t="s">
        <v>1044</v>
      </c>
      <c r="G440" s="729" t="s">
        <v>1122</v>
      </c>
      <c r="H440" s="729" t="s">
        <v>543</v>
      </c>
      <c r="I440" s="729" t="s">
        <v>1125</v>
      </c>
      <c r="J440" s="729" t="s">
        <v>1124</v>
      </c>
      <c r="K440" s="729" t="s">
        <v>1126</v>
      </c>
      <c r="L440" s="730">
        <v>238.72</v>
      </c>
      <c r="M440" s="730">
        <v>477.44</v>
      </c>
      <c r="N440" s="729">
        <v>2</v>
      </c>
      <c r="O440" s="814">
        <v>1.5</v>
      </c>
      <c r="P440" s="730"/>
      <c r="Q440" s="747">
        <v>0</v>
      </c>
      <c r="R440" s="729"/>
      <c r="S440" s="747">
        <v>0</v>
      </c>
      <c r="T440" s="814"/>
      <c r="U440" s="770">
        <v>0</v>
      </c>
    </row>
    <row r="441" spans="1:21" ht="14.4" customHeight="1" x14ac:dyDescent="0.3">
      <c r="A441" s="728">
        <v>25</v>
      </c>
      <c r="B441" s="729" t="s">
        <v>1043</v>
      </c>
      <c r="C441" s="729" t="s">
        <v>1052</v>
      </c>
      <c r="D441" s="812" t="s">
        <v>1525</v>
      </c>
      <c r="E441" s="813" t="s">
        <v>1060</v>
      </c>
      <c r="F441" s="729" t="s">
        <v>1044</v>
      </c>
      <c r="G441" s="729" t="s">
        <v>1094</v>
      </c>
      <c r="H441" s="729" t="s">
        <v>543</v>
      </c>
      <c r="I441" s="729" t="s">
        <v>1095</v>
      </c>
      <c r="J441" s="729" t="s">
        <v>1096</v>
      </c>
      <c r="K441" s="729" t="s">
        <v>1097</v>
      </c>
      <c r="L441" s="730">
        <v>132.97999999999999</v>
      </c>
      <c r="M441" s="730">
        <v>265.95999999999998</v>
      </c>
      <c r="N441" s="729">
        <v>2</v>
      </c>
      <c r="O441" s="814">
        <v>2</v>
      </c>
      <c r="P441" s="730"/>
      <c r="Q441" s="747">
        <v>0</v>
      </c>
      <c r="R441" s="729"/>
      <c r="S441" s="747">
        <v>0</v>
      </c>
      <c r="T441" s="814"/>
      <c r="U441" s="770">
        <v>0</v>
      </c>
    </row>
    <row r="442" spans="1:21" ht="14.4" customHeight="1" x14ac:dyDescent="0.3">
      <c r="A442" s="728">
        <v>25</v>
      </c>
      <c r="B442" s="729" t="s">
        <v>1043</v>
      </c>
      <c r="C442" s="729" t="s">
        <v>1052</v>
      </c>
      <c r="D442" s="812" t="s">
        <v>1525</v>
      </c>
      <c r="E442" s="813" t="s">
        <v>1060</v>
      </c>
      <c r="F442" s="729" t="s">
        <v>1044</v>
      </c>
      <c r="G442" s="729" t="s">
        <v>1094</v>
      </c>
      <c r="H442" s="729" t="s">
        <v>543</v>
      </c>
      <c r="I442" s="729" t="s">
        <v>1109</v>
      </c>
      <c r="J442" s="729" t="s">
        <v>1096</v>
      </c>
      <c r="K442" s="729" t="s">
        <v>1097</v>
      </c>
      <c r="L442" s="730">
        <v>132.97999999999999</v>
      </c>
      <c r="M442" s="730">
        <v>265.95999999999998</v>
      </c>
      <c r="N442" s="729">
        <v>2</v>
      </c>
      <c r="O442" s="814">
        <v>1.5</v>
      </c>
      <c r="P442" s="730"/>
      <c r="Q442" s="747">
        <v>0</v>
      </c>
      <c r="R442" s="729"/>
      <c r="S442" s="747">
        <v>0</v>
      </c>
      <c r="T442" s="814"/>
      <c r="U442" s="770">
        <v>0</v>
      </c>
    </row>
    <row r="443" spans="1:21" ht="14.4" customHeight="1" x14ac:dyDescent="0.3">
      <c r="A443" s="728">
        <v>25</v>
      </c>
      <c r="B443" s="729" t="s">
        <v>1043</v>
      </c>
      <c r="C443" s="729" t="s">
        <v>1052</v>
      </c>
      <c r="D443" s="812" t="s">
        <v>1525</v>
      </c>
      <c r="E443" s="813" t="s">
        <v>1060</v>
      </c>
      <c r="F443" s="729" t="s">
        <v>1044</v>
      </c>
      <c r="G443" s="729" t="s">
        <v>1119</v>
      </c>
      <c r="H443" s="729" t="s">
        <v>543</v>
      </c>
      <c r="I443" s="729" t="s">
        <v>1141</v>
      </c>
      <c r="J443" s="729" t="s">
        <v>599</v>
      </c>
      <c r="K443" s="729" t="s">
        <v>1142</v>
      </c>
      <c r="L443" s="730">
        <v>48.42</v>
      </c>
      <c r="M443" s="730">
        <v>145.26</v>
      </c>
      <c r="N443" s="729">
        <v>3</v>
      </c>
      <c r="O443" s="814">
        <v>1.5</v>
      </c>
      <c r="P443" s="730"/>
      <c r="Q443" s="747">
        <v>0</v>
      </c>
      <c r="R443" s="729"/>
      <c r="S443" s="747">
        <v>0</v>
      </c>
      <c r="T443" s="814"/>
      <c r="U443" s="770">
        <v>0</v>
      </c>
    </row>
    <row r="444" spans="1:21" ht="14.4" customHeight="1" x14ac:dyDescent="0.3">
      <c r="A444" s="728">
        <v>25</v>
      </c>
      <c r="B444" s="729" t="s">
        <v>1043</v>
      </c>
      <c r="C444" s="729" t="s">
        <v>1052</v>
      </c>
      <c r="D444" s="812" t="s">
        <v>1525</v>
      </c>
      <c r="E444" s="813" t="s">
        <v>1060</v>
      </c>
      <c r="F444" s="729" t="s">
        <v>1044</v>
      </c>
      <c r="G444" s="729" t="s">
        <v>1280</v>
      </c>
      <c r="H444" s="729" t="s">
        <v>543</v>
      </c>
      <c r="I444" s="729" t="s">
        <v>1281</v>
      </c>
      <c r="J444" s="729" t="s">
        <v>589</v>
      </c>
      <c r="K444" s="729" t="s">
        <v>1282</v>
      </c>
      <c r="L444" s="730">
        <v>108.44</v>
      </c>
      <c r="M444" s="730">
        <v>216.88</v>
      </c>
      <c r="N444" s="729">
        <v>2</v>
      </c>
      <c r="O444" s="814">
        <v>1.5</v>
      </c>
      <c r="P444" s="730"/>
      <c r="Q444" s="747">
        <v>0</v>
      </c>
      <c r="R444" s="729"/>
      <c r="S444" s="747">
        <v>0</v>
      </c>
      <c r="T444" s="814"/>
      <c r="U444" s="770">
        <v>0</v>
      </c>
    </row>
    <row r="445" spans="1:21" ht="14.4" customHeight="1" x14ac:dyDescent="0.3">
      <c r="A445" s="728">
        <v>25</v>
      </c>
      <c r="B445" s="729" t="s">
        <v>1043</v>
      </c>
      <c r="C445" s="729" t="s">
        <v>1052</v>
      </c>
      <c r="D445" s="812" t="s">
        <v>1525</v>
      </c>
      <c r="E445" s="813" t="s">
        <v>1063</v>
      </c>
      <c r="F445" s="729" t="s">
        <v>1044</v>
      </c>
      <c r="G445" s="729" t="s">
        <v>1093</v>
      </c>
      <c r="H445" s="729" t="s">
        <v>580</v>
      </c>
      <c r="I445" s="729" t="s">
        <v>959</v>
      </c>
      <c r="J445" s="729" t="s">
        <v>872</v>
      </c>
      <c r="K445" s="729" t="s">
        <v>960</v>
      </c>
      <c r="L445" s="730">
        <v>154.36000000000001</v>
      </c>
      <c r="M445" s="730">
        <v>926.16000000000008</v>
      </c>
      <c r="N445" s="729">
        <v>6</v>
      </c>
      <c r="O445" s="814">
        <v>5</v>
      </c>
      <c r="P445" s="730"/>
      <c r="Q445" s="747">
        <v>0</v>
      </c>
      <c r="R445" s="729"/>
      <c r="S445" s="747">
        <v>0</v>
      </c>
      <c r="T445" s="814"/>
      <c r="U445" s="770">
        <v>0</v>
      </c>
    </row>
    <row r="446" spans="1:21" ht="14.4" customHeight="1" x14ac:dyDescent="0.3">
      <c r="A446" s="728">
        <v>25</v>
      </c>
      <c r="B446" s="729" t="s">
        <v>1043</v>
      </c>
      <c r="C446" s="729" t="s">
        <v>1052</v>
      </c>
      <c r="D446" s="812" t="s">
        <v>1525</v>
      </c>
      <c r="E446" s="813" t="s">
        <v>1063</v>
      </c>
      <c r="F446" s="729" t="s">
        <v>1044</v>
      </c>
      <c r="G446" s="729" t="s">
        <v>1094</v>
      </c>
      <c r="H446" s="729" t="s">
        <v>543</v>
      </c>
      <c r="I446" s="729" t="s">
        <v>1095</v>
      </c>
      <c r="J446" s="729" t="s">
        <v>1096</v>
      </c>
      <c r="K446" s="729" t="s">
        <v>1097</v>
      </c>
      <c r="L446" s="730">
        <v>132.97999999999999</v>
      </c>
      <c r="M446" s="730">
        <v>132.97999999999999</v>
      </c>
      <c r="N446" s="729">
        <v>1</v>
      </c>
      <c r="O446" s="814">
        <v>1</v>
      </c>
      <c r="P446" s="730"/>
      <c r="Q446" s="747">
        <v>0</v>
      </c>
      <c r="R446" s="729"/>
      <c r="S446" s="747">
        <v>0</v>
      </c>
      <c r="T446" s="814"/>
      <c r="U446" s="770">
        <v>0</v>
      </c>
    </row>
    <row r="447" spans="1:21" ht="14.4" customHeight="1" x14ac:dyDescent="0.3">
      <c r="A447" s="728">
        <v>25</v>
      </c>
      <c r="B447" s="729" t="s">
        <v>1043</v>
      </c>
      <c r="C447" s="729" t="s">
        <v>1052</v>
      </c>
      <c r="D447" s="812" t="s">
        <v>1525</v>
      </c>
      <c r="E447" s="813" t="s">
        <v>1063</v>
      </c>
      <c r="F447" s="729" t="s">
        <v>1044</v>
      </c>
      <c r="G447" s="729" t="s">
        <v>1094</v>
      </c>
      <c r="H447" s="729" t="s">
        <v>543</v>
      </c>
      <c r="I447" s="729" t="s">
        <v>1109</v>
      </c>
      <c r="J447" s="729" t="s">
        <v>1096</v>
      </c>
      <c r="K447" s="729" t="s">
        <v>1097</v>
      </c>
      <c r="L447" s="730">
        <v>132.97999999999999</v>
      </c>
      <c r="M447" s="730">
        <v>132.97999999999999</v>
      </c>
      <c r="N447" s="729">
        <v>1</v>
      </c>
      <c r="O447" s="814">
        <v>1</v>
      </c>
      <c r="P447" s="730"/>
      <c r="Q447" s="747">
        <v>0</v>
      </c>
      <c r="R447" s="729"/>
      <c r="S447" s="747">
        <v>0</v>
      </c>
      <c r="T447" s="814"/>
      <c r="U447" s="770">
        <v>0</v>
      </c>
    </row>
    <row r="448" spans="1:21" ht="14.4" customHeight="1" x14ac:dyDescent="0.3">
      <c r="A448" s="728">
        <v>25</v>
      </c>
      <c r="B448" s="729" t="s">
        <v>1043</v>
      </c>
      <c r="C448" s="729" t="s">
        <v>1052</v>
      </c>
      <c r="D448" s="812" t="s">
        <v>1525</v>
      </c>
      <c r="E448" s="813" t="s">
        <v>1063</v>
      </c>
      <c r="F448" s="729" t="s">
        <v>1044</v>
      </c>
      <c r="G448" s="729" t="s">
        <v>1119</v>
      </c>
      <c r="H448" s="729" t="s">
        <v>580</v>
      </c>
      <c r="I448" s="729" t="s">
        <v>1155</v>
      </c>
      <c r="J448" s="729" t="s">
        <v>599</v>
      </c>
      <c r="K448" s="729" t="s">
        <v>1156</v>
      </c>
      <c r="L448" s="730">
        <v>24.22</v>
      </c>
      <c r="M448" s="730">
        <v>72.66</v>
      </c>
      <c r="N448" s="729">
        <v>3</v>
      </c>
      <c r="O448" s="814">
        <v>2.5</v>
      </c>
      <c r="P448" s="730"/>
      <c r="Q448" s="747">
        <v>0</v>
      </c>
      <c r="R448" s="729"/>
      <c r="S448" s="747">
        <v>0</v>
      </c>
      <c r="T448" s="814"/>
      <c r="U448" s="770">
        <v>0</v>
      </c>
    </row>
    <row r="449" spans="1:21" ht="14.4" customHeight="1" x14ac:dyDescent="0.3">
      <c r="A449" s="728">
        <v>25</v>
      </c>
      <c r="B449" s="729" t="s">
        <v>1043</v>
      </c>
      <c r="C449" s="729" t="s">
        <v>1052</v>
      </c>
      <c r="D449" s="812" t="s">
        <v>1525</v>
      </c>
      <c r="E449" s="813" t="s">
        <v>1063</v>
      </c>
      <c r="F449" s="729" t="s">
        <v>1044</v>
      </c>
      <c r="G449" s="729" t="s">
        <v>1119</v>
      </c>
      <c r="H449" s="729" t="s">
        <v>543</v>
      </c>
      <c r="I449" s="729" t="s">
        <v>1157</v>
      </c>
      <c r="J449" s="729" t="s">
        <v>599</v>
      </c>
      <c r="K449" s="729" t="s">
        <v>1158</v>
      </c>
      <c r="L449" s="730">
        <v>24.22</v>
      </c>
      <c r="M449" s="730">
        <v>24.22</v>
      </c>
      <c r="N449" s="729">
        <v>1</v>
      </c>
      <c r="O449" s="814">
        <v>1</v>
      </c>
      <c r="P449" s="730"/>
      <c r="Q449" s="747">
        <v>0</v>
      </c>
      <c r="R449" s="729"/>
      <c r="S449" s="747">
        <v>0</v>
      </c>
      <c r="T449" s="814"/>
      <c r="U449" s="770">
        <v>0</v>
      </c>
    </row>
    <row r="450" spans="1:21" ht="14.4" customHeight="1" x14ac:dyDescent="0.3">
      <c r="A450" s="728">
        <v>25</v>
      </c>
      <c r="B450" s="729" t="s">
        <v>1043</v>
      </c>
      <c r="C450" s="729" t="s">
        <v>1052</v>
      </c>
      <c r="D450" s="812" t="s">
        <v>1525</v>
      </c>
      <c r="E450" s="813" t="s">
        <v>1063</v>
      </c>
      <c r="F450" s="729" t="s">
        <v>1044</v>
      </c>
      <c r="G450" s="729" t="s">
        <v>1146</v>
      </c>
      <c r="H450" s="729" t="s">
        <v>580</v>
      </c>
      <c r="I450" s="729" t="s">
        <v>999</v>
      </c>
      <c r="J450" s="729" t="s">
        <v>1000</v>
      </c>
      <c r="K450" s="729" t="s">
        <v>1001</v>
      </c>
      <c r="L450" s="730">
        <v>0</v>
      </c>
      <c r="M450" s="730">
        <v>0</v>
      </c>
      <c r="N450" s="729">
        <v>1</v>
      </c>
      <c r="O450" s="814">
        <v>0.5</v>
      </c>
      <c r="P450" s="730"/>
      <c r="Q450" s="747"/>
      <c r="R450" s="729"/>
      <c r="S450" s="747">
        <v>0</v>
      </c>
      <c r="T450" s="814"/>
      <c r="U450" s="770">
        <v>0</v>
      </c>
    </row>
    <row r="451" spans="1:21" ht="14.4" customHeight="1" x14ac:dyDescent="0.3">
      <c r="A451" s="728">
        <v>25</v>
      </c>
      <c r="B451" s="729" t="s">
        <v>1043</v>
      </c>
      <c r="C451" s="729" t="s">
        <v>1052</v>
      </c>
      <c r="D451" s="812" t="s">
        <v>1525</v>
      </c>
      <c r="E451" s="813" t="s">
        <v>1073</v>
      </c>
      <c r="F451" s="729" t="s">
        <v>1044</v>
      </c>
      <c r="G451" s="729" t="s">
        <v>1093</v>
      </c>
      <c r="H451" s="729" t="s">
        <v>580</v>
      </c>
      <c r="I451" s="729" t="s">
        <v>959</v>
      </c>
      <c r="J451" s="729" t="s">
        <v>872</v>
      </c>
      <c r="K451" s="729" t="s">
        <v>960</v>
      </c>
      <c r="L451" s="730">
        <v>154.36000000000001</v>
      </c>
      <c r="M451" s="730">
        <v>2161.0400000000009</v>
      </c>
      <c r="N451" s="729">
        <v>14</v>
      </c>
      <c r="O451" s="814">
        <v>13.5</v>
      </c>
      <c r="P451" s="730">
        <v>154.36000000000001</v>
      </c>
      <c r="Q451" s="747">
        <v>7.1428571428571411E-2</v>
      </c>
      <c r="R451" s="729">
        <v>1</v>
      </c>
      <c r="S451" s="747">
        <v>7.1428571428571425E-2</v>
      </c>
      <c r="T451" s="814">
        <v>1</v>
      </c>
      <c r="U451" s="770">
        <v>7.407407407407407E-2</v>
      </c>
    </row>
    <row r="452" spans="1:21" ht="14.4" customHeight="1" x14ac:dyDescent="0.3">
      <c r="A452" s="728">
        <v>25</v>
      </c>
      <c r="B452" s="729" t="s">
        <v>1043</v>
      </c>
      <c r="C452" s="729" t="s">
        <v>1052</v>
      </c>
      <c r="D452" s="812" t="s">
        <v>1525</v>
      </c>
      <c r="E452" s="813" t="s">
        <v>1073</v>
      </c>
      <c r="F452" s="729" t="s">
        <v>1044</v>
      </c>
      <c r="G452" s="729" t="s">
        <v>1094</v>
      </c>
      <c r="H452" s="729" t="s">
        <v>543</v>
      </c>
      <c r="I452" s="729" t="s">
        <v>1109</v>
      </c>
      <c r="J452" s="729" t="s">
        <v>1096</v>
      </c>
      <c r="K452" s="729" t="s">
        <v>1097</v>
      </c>
      <c r="L452" s="730">
        <v>132.97999999999999</v>
      </c>
      <c r="M452" s="730">
        <v>132.97999999999999</v>
      </c>
      <c r="N452" s="729">
        <v>1</v>
      </c>
      <c r="O452" s="814">
        <v>1</v>
      </c>
      <c r="P452" s="730"/>
      <c r="Q452" s="747">
        <v>0</v>
      </c>
      <c r="R452" s="729"/>
      <c r="S452" s="747">
        <v>0</v>
      </c>
      <c r="T452" s="814"/>
      <c r="U452" s="770">
        <v>0</v>
      </c>
    </row>
    <row r="453" spans="1:21" ht="14.4" customHeight="1" x14ac:dyDescent="0.3">
      <c r="A453" s="728">
        <v>25</v>
      </c>
      <c r="B453" s="729" t="s">
        <v>1043</v>
      </c>
      <c r="C453" s="729" t="s">
        <v>1052</v>
      </c>
      <c r="D453" s="812" t="s">
        <v>1525</v>
      </c>
      <c r="E453" s="813" t="s">
        <v>1073</v>
      </c>
      <c r="F453" s="729" t="s">
        <v>1044</v>
      </c>
      <c r="G453" s="729" t="s">
        <v>1138</v>
      </c>
      <c r="H453" s="729" t="s">
        <v>543</v>
      </c>
      <c r="I453" s="729" t="s">
        <v>1139</v>
      </c>
      <c r="J453" s="729" t="s">
        <v>824</v>
      </c>
      <c r="K453" s="729" t="s">
        <v>1140</v>
      </c>
      <c r="L453" s="730">
        <v>34.19</v>
      </c>
      <c r="M453" s="730">
        <v>34.19</v>
      </c>
      <c r="N453" s="729">
        <v>1</v>
      </c>
      <c r="O453" s="814">
        <v>0.5</v>
      </c>
      <c r="P453" s="730"/>
      <c r="Q453" s="747">
        <v>0</v>
      </c>
      <c r="R453" s="729"/>
      <c r="S453" s="747">
        <v>0</v>
      </c>
      <c r="T453" s="814"/>
      <c r="U453" s="770">
        <v>0</v>
      </c>
    </row>
    <row r="454" spans="1:21" ht="14.4" customHeight="1" x14ac:dyDescent="0.3">
      <c r="A454" s="728">
        <v>25</v>
      </c>
      <c r="B454" s="729" t="s">
        <v>1043</v>
      </c>
      <c r="C454" s="729" t="s">
        <v>1052</v>
      </c>
      <c r="D454" s="812" t="s">
        <v>1525</v>
      </c>
      <c r="E454" s="813" t="s">
        <v>1073</v>
      </c>
      <c r="F454" s="729" t="s">
        <v>1044</v>
      </c>
      <c r="G454" s="729" t="s">
        <v>1119</v>
      </c>
      <c r="H454" s="729" t="s">
        <v>580</v>
      </c>
      <c r="I454" s="729" t="s">
        <v>1155</v>
      </c>
      <c r="J454" s="729" t="s">
        <v>599</v>
      </c>
      <c r="K454" s="729" t="s">
        <v>1156</v>
      </c>
      <c r="L454" s="730">
        <v>24.22</v>
      </c>
      <c r="M454" s="730">
        <v>24.22</v>
      </c>
      <c r="N454" s="729">
        <v>1</v>
      </c>
      <c r="O454" s="814">
        <v>1</v>
      </c>
      <c r="P454" s="730">
        <v>24.22</v>
      </c>
      <c r="Q454" s="747">
        <v>1</v>
      </c>
      <c r="R454" s="729">
        <v>1</v>
      </c>
      <c r="S454" s="747">
        <v>1</v>
      </c>
      <c r="T454" s="814">
        <v>1</v>
      </c>
      <c r="U454" s="770">
        <v>1</v>
      </c>
    </row>
    <row r="455" spans="1:21" ht="14.4" customHeight="1" x14ac:dyDescent="0.3">
      <c r="A455" s="728">
        <v>25</v>
      </c>
      <c r="B455" s="729" t="s">
        <v>1043</v>
      </c>
      <c r="C455" s="729" t="s">
        <v>1052</v>
      </c>
      <c r="D455" s="812" t="s">
        <v>1525</v>
      </c>
      <c r="E455" s="813" t="s">
        <v>1073</v>
      </c>
      <c r="F455" s="729" t="s">
        <v>1044</v>
      </c>
      <c r="G455" s="729" t="s">
        <v>1119</v>
      </c>
      <c r="H455" s="729" t="s">
        <v>580</v>
      </c>
      <c r="I455" s="729" t="s">
        <v>1120</v>
      </c>
      <c r="J455" s="729" t="s">
        <v>599</v>
      </c>
      <c r="K455" s="729" t="s">
        <v>1121</v>
      </c>
      <c r="L455" s="730">
        <v>48.42</v>
      </c>
      <c r="M455" s="730">
        <v>48.42</v>
      </c>
      <c r="N455" s="729">
        <v>1</v>
      </c>
      <c r="O455" s="814">
        <v>1</v>
      </c>
      <c r="P455" s="730"/>
      <c r="Q455" s="747">
        <v>0</v>
      </c>
      <c r="R455" s="729"/>
      <c r="S455" s="747">
        <v>0</v>
      </c>
      <c r="T455" s="814"/>
      <c r="U455" s="770">
        <v>0</v>
      </c>
    </row>
    <row r="456" spans="1:21" ht="14.4" customHeight="1" x14ac:dyDescent="0.3">
      <c r="A456" s="728">
        <v>25</v>
      </c>
      <c r="B456" s="729" t="s">
        <v>1043</v>
      </c>
      <c r="C456" s="729" t="s">
        <v>1052</v>
      </c>
      <c r="D456" s="812" t="s">
        <v>1525</v>
      </c>
      <c r="E456" s="813" t="s">
        <v>1077</v>
      </c>
      <c r="F456" s="729" t="s">
        <v>1044</v>
      </c>
      <c r="G456" s="729" t="s">
        <v>1093</v>
      </c>
      <c r="H456" s="729" t="s">
        <v>543</v>
      </c>
      <c r="I456" s="729" t="s">
        <v>1165</v>
      </c>
      <c r="J456" s="729" t="s">
        <v>1166</v>
      </c>
      <c r="K456" s="729" t="s">
        <v>1167</v>
      </c>
      <c r="L456" s="730">
        <v>154.36000000000001</v>
      </c>
      <c r="M456" s="730">
        <v>1234.8800000000001</v>
      </c>
      <c r="N456" s="729">
        <v>8</v>
      </c>
      <c r="O456" s="814">
        <v>7.5</v>
      </c>
      <c r="P456" s="730"/>
      <c r="Q456" s="747">
        <v>0</v>
      </c>
      <c r="R456" s="729"/>
      <c r="S456" s="747">
        <v>0</v>
      </c>
      <c r="T456" s="814"/>
      <c r="U456" s="770">
        <v>0</v>
      </c>
    </row>
    <row r="457" spans="1:21" ht="14.4" customHeight="1" x14ac:dyDescent="0.3">
      <c r="A457" s="728">
        <v>25</v>
      </c>
      <c r="B457" s="729" t="s">
        <v>1043</v>
      </c>
      <c r="C457" s="729" t="s">
        <v>1052</v>
      </c>
      <c r="D457" s="812" t="s">
        <v>1525</v>
      </c>
      <c r="E457" s="813" t="s">
        <v>1077</v>
      </c>
      <c r="F457" s="729" t="s">
        <v>1044</v>
      </c>
      <c r="G457" s="729" t="s">
        <v>1094</v>
      </c>
      <c r="H457" s="729" t="s">
        <v>543</v>
      </c>
      <c r="I457" s="729" t="s">
        <v>1109</v>
      </c>
      <c r="J457" s="729" t="s">
        <v>1096</v>
      </c>
      <c r="K457" s="729" t="s">
        <v>1097</v>
      </c>
      <c r="L457" s="730">
        <v>132.97999999999999</v>
      </c>
      <c r="M457" s="730">
        <v>132.97999999999999</v>
      </c>
      <c r="N457" s="729">
        <v>1</v>
      </c>
      <c r="O457" s="814">
        <v>0.5</v>
      </c>
      <c r="P457" s="730"/>
      <c r="Q457" s="747">
        <v>0</v>
      </c>
      <c r="R457" s="729"/>
      <c r="S457" s="747">
        <v>0</v>
      </c>
      <c r="T457" s="814"/>
      <c r="U457" s="770">
        <v>0</v>
      </c>
    </row>
    <row r="458" spans="1:21" ht="14.4" customHeight="1" x14ac:dyDescent="0.3">
      <c r="A458" s="728">
        <v>25</v>
      </c>
      <c r="B458" s="729" t="s">
        <v>1043</v>
      </c>
      <c r="C458" s="729" t="s">
        <v>1052</v>
      </c>
      <c r="D458" s="812" t="s">
        <v>1525</v>
      </c>
      <c r="E458" s="813" t="s">
        <v>1059</v>
      </c>
      <c r="F458" s="729" t="s">
        <v>1044</v>
      </c>
      <c r="G458" s="729" t="s">
        <v>1119</v>
      </c>
      <c r="H458" s="729" t="s">
        <v>580</v>
      </c>
      <c r="I458" s="729" t="s">
        <v>1120</v>
      </c>
      <c r="J458" s="729" t="s">
        <v>599</v>
      </c>
      <c r="K458" s="729" t="s">
        <v>1121</v>
      </c>
      <c r="L458" s="730">
        <v>48.42</v>
      </c>
      <c r="M458" s="730">
        <v>48.42</v>
      </c>
      <c r="N458" s="729">
        <v>1</v>
      </c>
      <c r="O458" s="814">
        <v>1</v>
      </c>
      <c r="P458" s="730">
        <v>48.42</v>
      </c>
      <c r="Q458" s="747">
        <v>1</v>
      </c>
      <c r="R458" s="729">
        <v>1</v>
      </c>
      <c r="S458" s="747">
        <v>1</v>
      </c>
      <c r="T458" s="814">
        <v>1</v>
      </c>
      <c r="U458" s="770">
        <v>1</v>
      </c>
    </row>
    <row r="459" spans="1:21" ht="14.4" customHeight="1" x14ac:dyDescent="0.3">
      <c r="A459" s="728">
        <v>25</v>
      </c>
      <c r="B459" s="729" t="s">
        <v>1043</v>
      </c>
      <c r="C459" s="729" t="s">
        <v>1052</v>
      </c>
      <c r="D459" s="812" t="s">
        <v>1525</v>
      </c>
      <c r="E459" s="813" t="s">
        <v>1059</v>
      </c>
      <c r="F459" s="729" t="s">
        <v>1044</v>
      </c>
      <c r="G459" s="729" t="s">
        <v>1119</v>
      </c>
      <c r="H459" s="729" t="s">
        <v>543</v>
      </c>
      <c r="I459" s="729" t="s">
        <v>1157</v>
      </c>
      <c r="J459" s="729" t="s">
        <v>599</v>
      </c>
      <c r="K459" s="729" t="s">
        <v>1158</v>
      </c>
      <c r="L459" s="730">
        <v>24.22</v>
      </c>
      <c r="M459" s="730">
        <v>24.22</v>
      </c>
      <c r="N459" s="729">
        <v>1</v>
      </c>
      <c r="O459" s="814">
        <v>1</v>
      </c>
      <c r="P459" s="730"/>
      <c r="Q459" s="747">
        <v>0</v>
      </c>
      <c r="R459" s="729"/>
      <c r="S459" s="747">
        <v>0</v>
      </c>
      <c r="T459" s="814"/>
      <c r="U459" s="770">
        <v>0</v>
      </c>
    </row>
    <row r="460" spans="1:21" ht="14.4" customHeight="1" x14ac:dyDescent="0.3">
      <c r="A460" s="728">
        <v>25</v>
      </c>
      <c r="B460" s="729" t="s">
        <v>1043</v>
      </c>
      <c r="C460" s="729" t="s">
        <v>1052</v>
      </c>
      <c r="D460" s="812" t="s">
        <v>1525</v>
      </c>
      <c r="E460" s="813" t="s">
        <v>1081</v>
      </c>
      <c r="F460" s="729" t="s">
        <v>1044</v>
      </c>
      <c r="G460" s="729" t="s">
        <v>1093</v>
      </c>
      <c r="H460" s="729" t="s">
        <v>580</v>
      </c>
      <c r="I460" s="729" t="s">
        <v>959</v>
      </c>
      <c r="J460" s="729" t="s">
        <v>872</v>
      </c>
      <c r="K460" s="729" t="s">
        <v>960</v>
      </c>
      <c r="L460" s="730">
        <v>154.36000000000001</v>
      </c>
      <c r="M460" s="730">
        <v>2778.4800000000014</v>
      </c>
      <c r="N460" s="729">
        <v>18</v>
      </c>
      <c r="O460" s="814">
        <v>17</v>
      </c>
      <c r="P460" s="730">
        <v>308.72000000000003</v>
      </c>
      <c r="Q460" s="747">
        <v>0.11111111111111106</v>
      </c>
      <c r="R460" s="729">
        <v>2</v>
      </c>
      <c r="S460" s="747">
        <v>0.1111111111111111</v>
      </c>
      <c r="T460" s="814">
        <v>2</v>
      </c>
      <c r="U460" s="770">
        <v>0.11764705882352941</v>
      </c>
    </row>
    <row r="461" spans="1:21" ht="14.4" customHeight="1" x14ac:dyDescent="0.3">
      <c r="A461" s="728">
        <v>25</v>
      </c>
      <c r="B461" s="729" t="s">
        <v>1043</v>
      </c>
      <c r="C461" s="729" t="s">
        <v>1052</v>
      </c>
      <c r="D461" s="812" t="s">
        <v>1525</v>
      </c>
      <c r="E461" s="813" t="s">
        <v>1081</v>
      </c>
      <c r="F461" s="729" t="s">
        <v>1044</v>
      </c>
      <c r="G461" s="729" t="s">
        <v>1269</v>
      </c>
      <c r="H461" s="729" t="s">
        <v>580</v>
      </c>
      <c r="I461" s="729" t="s">
        <v>1464</v>
      </c>
      <c r="J461" s="729" t="s">
        <v>1465</v>
      </c>
      <c r="K461" s="729" t="s">
        <v>1466</v>
      </c>
      <c r="L461" s="730">
        <v>846.47</v>
      </c>
      <c r="M461" s="730">
        <v>846.47</v>
      </c>
      <c r="N461" s="729">
        <v>1</v>
      </c>
      <c r="O461" s="814">
        <v>1</v>
      </c>
      <c r="P461" s="730">
        <v>846.47</v>
      </c>
      <c r="Q461" s="747">
        <v>1</v>
      </c>
      <c r="R461" s="729">
        <v>1</v>
      </c>
      <c r="S461" s="747">
        <v>1</v>
      </c>
      <c r="T461" s="814">
        <v>1</v>
      </c>
      <c r="U461" s="770">
        <v>1</v>
      </c>
    </row>
    <row r="462" spans="1:21" ht="14.4" customHeight="1" x14ac:dyDescent="0.3">
      <c r="A462" s="728">
        <v>25</v>
      </c>
      <c r="B462" s="729" t="s">
        <v>1043</v>
      </c>
      <c r="C462" s="729" t="s">
        <v>1052</v>
      </c>
      <c r="D462" s="812" t="s">
        <v>1525</v>
      </c>
      <c r="E462" s="813" t="s">
        <v>1081</v>
      </c>
      <c r="F462" s="729" t="s">
        <v>1044</v>
      </c>
      <c r="G462" s="729" t="s">
        <v>1094</v>
      </c>
      <c r="H462" s="729" t="s">
        <v>543</v>
      </c>
      <c r="I462" s="729" t="s">
        <v>1095</v>
      </c>
      <c r="J462" s="729" t="s">
        <v>1096</v>
      </c>
      <c r="K462" s="729" t="s">
        <v>1097</v>
      </c>
      <c r="L462" s="730">
        <v>132.97999999999999</v>
      </c>
      <c r="M462" s="730">
        <v>398.93999999999994</v>
      </c>
      <c r="N462" s="729">
        <v>3</v>
      </c>
      <c r="O462" s="814">
        <v>3</v>
      </c>
      <c r="P462" s="730"/>
      <c r="Q462" s="747">
        <v>0</v>
      </c>
      <c r="R462" s="729"/>
      <c r="S462" s="747">
        <v>0</v>
      </c>
      <c r="T462" s="814"/>
      <c r="U462" s="770">
        <v>0</v>
      </c>
    </row>
    <row r="463" spans="1:21" ht="14.4" customHeight="1" x14ac:dyDescent="0.3">
      <c r="A463" s="728">
        <v>25</v>
      </c>
      <c r="B463" s="729" t="s">
        <v>1043</v>
      </c>
      <c r="C463" s="729" t="s">
        <v>1052</v>
      </c>
      <c r="D463" s="812" t="s">
        <v>1525</v>
      </c>
      <c r="E463" s="813" t="s">
        <v>1081</v>
      </c>
      <c r="F463" s="729" t="s">
        <v>1044</v>
      </c>
      <c r="G463" s="729" t="s">
        <v>1094</v>
      </c>
      <c r="H463" s="729" t="s">
        <v>543</v>
      </c>
      <c r="I463" s="729" t="s">
        <v>1109</v>
      </c>
      <c r="J463" s="729" t="s">
        <v>1096</v>
      </c>
      <c r="K463" s="729" t="s">
        <v>1097</v>
      </c>
      <c r="L463" s="730">
        <v>132.97999999999999</v>
      </c>
      <c r="M463" s="730">
        <v>132.97999999999999</v>
      </c>
      <c r="N463" s="729">
        <v>1</v>
      </c>
      <c r="O463" s="814">
        <v>1</v>
      </c>
      <c r="P463" s="730"/>
      <c r="Q463" s="747">
        <v>0</v>
      </c>
      <c r="R463" s="729"/>
      <c r="S463" s="747">
        <v>0</v>
      </c>
      <c r="T463" s="814"/>
      <c r="U463" s="770">
        <v>0</v>
      </c>
    </row>
    <row r="464" spans="1:21" ht="14.4" customHeight="1" x14ac:dyDescent="0.3">
      <c r="A464" s="728">
        <v>25</v>
      </c>
      <c r="B464" s="729" t="s">
        <v>1043</v>
      </c>
      <c r="C464" s="729" t="s">
        <v>1052</v>
      </c>
      <c r="D464" s="812" t="s">
        <v>1525</v>
      </c>
      <c r="E464" s="813" t="s">
        <v>1081</v>
      </c>
      <c r="F464" s="729" t="s">
        <v>1044</v>
      </c>
      <c r="G464" s="729" t="s">
        <v>1119</v>
      </c>
      <c r="H464" s="729" t="s">
        <v>580</v>
      </c>
      <c r="I464" s="729" t="s">
        <v>1120</v>
      </c>
      <c r="J464" s="729" t="s">
        <v>599</v>
      </c>
      <c r="K464" s="729" t="s">
        <v>1121</v>
      </c>
      <c r="L464" s="730">
        <v>48.42</v>
      </c>
      <c r="M464" s="730">
        <v>48.42</v>
      </c>
      <c r="N464" s="729">
        <v>1</v>
      </c>
      <c r="O464" s="814">
        <v>1</v>
      </c>
      <c r="P464" s="730"/>
      <c r="Q464" s="747">
        <v>0</v>
      </c>
      <c r="R464" s="729"/>
      <c r="S464" s="747">
        <v>0</v>
      </c>
      <c r="T464" s="814"/>
      <c r="U464" s="770">
        <v>0</v>
      </c>
    </row>
    <row r="465" spans="1:21" ht="14.4" customHeight="1" x14ac:dyDescent="0.3">
      <c r="A465" s="728">
        <v>25</v>
      </c>
      <c r="B465" s="729" t="s">
        <v>1043</v>
      </c>
      <c r="C465" s="729" t="s">
        <v>1052</v>
      </c>
      <c r="D465" s="812" t="s">
        <v>1525</v>
      </c>
      <c r="E465" s="813" t="s">
        <v>1081</v>
      </c>
      <c r="F465" s="729" t="s">
        <v>1044</v>
      </c>
      <c r="G465" s="729" t="s">
        <v>1119</v>
      </c>
      <c r="H465" s="729" t="s">
        <v>543</v>
      </c>
      <c r="I465" s="729" t="s">
        <v>1141</v>
      </c>
      <c r="J465" s="729" t="s">
        <v>599</v>
      </c>
      <c r="K465" s="729" t="s">
        <v>1142</v>
      </c>
      <c r="L465" s="730">
        <v>48.42</v>
      </c>
      <c r="M465" s="730">
        <v>193.68</v>
      </c>
      <c r="N465" s="729">
        <v>4</v>
      </c>
      <c r="O465" s="814">
        <v>3.5</v>
      </c>
      <c r="P465" s="730"/>
      <c r="Q465" s="747">
        <v>0</v>
      </c>
      <c r="R465" s="729"/>
      <c r="S465" s="747">
        <v>0</v>
      </c>
      <c r="T465" s="814"/>
      <c r="U465" s="770">
        <v>0</v>
      </c>
    </row>
    <row r="466" spans="1:21" ht="14.4" customHeight="1" x14ac:dyDescent="0.3">
      <c r="A466" s="728">
        <v>25</v>
      </c>
      <c r="B466" s="729" t="s">
        <v>1043</v>
      </c>
      <c r="C466" s="729" t="s">
        <v>1052</v>
      </c>
      <c r="D466" s="812" t="s">
        <v>1525</v>
      </c>
      <c r="E466" s="813" t="s">
        <v>1081</v>
      </c>
      <c r="F466" s="729" t="s">
        <v>1044</v>
      </c>
      <c r="G466" s="729" t="s">
        <v>1119</v>
      </c>
      <c r="H466" s="729" t="s">
        <v>543</v>
      </c>
      <c r="I466" s="729" t="s">
        <v>1406</v>
      </c>
      <c r="J466" s="729" t="s">
        <v>1407</v>
      </c>
      <c r="K466" s="729" t="s">
        <v>1408</v>
      </c>
      <c r="L466" s="730">
        <v>48.42</v>
      </c>
      <c r="M466" s="730">
        <v>48.42</v>
      </c>
      <c r="N466" s="729">
        <v>1</v>
      </c>
      <c r="O466" s="814">
        <v>1</v>
      </c>
      <c r="P466" s="730"/>
      <c r="Q466" s="747">
        <v>0</v>
      </c>
      <c r="R466" s="729"/>
      <c r="S466" s="747">
        <v>0</v>
      </c>
      <c r="T466" s="814"/>
      <c r="U466" s="770">
        <v>0</v>
      </c>
    </row>
    <row r="467" spans="1:21" ht="14.4" customHeight="1" x14ac:dyDescent="0.3">
      <c r="A467" s="728">
        <v>25</v>
      </c>
      <c r="B467" s="729" t="s">
        <v>1043</v>
      </c>
      <c r="C467" s="729" t="s">
        <v>1052</v>
      </c>
      <c r="D467" s="812" t="s">
        <v>1525</v>
      </c>
      <c r="E467" s="813" t="s">
        <v>1081</v>
      </c>
      <c r="F467" s="729" t="s">
        <v>1044</v>
      </c>
      <c r="G467" s="729" t="s">
        <v>1147</v>
      </c>
      <c r="H467" s="729" t="s">
        <v>543</v>
      </c>
      <c r="I467" s="729" t="s">
        <v>1499</v>
      </c>
      <c r="J467" s="729" t="s">
        <v>1473</v>
      </c>
      <c r="K467" s="729" t="s">
        <v>1474</v>
      </c>
      <c r="L467" s="730">
        <v>31.32</v>
      </c>
      <c r="M467" s="730">
        <v>31.32</v>
      </c>
      <c r="N467" s="729">
        <v>1</v>
      </c>
      <c r="O467" s="814">
        <v>1</v>
      </c>
      <c r="P467" s="730"/>
      <c r="Q467" s="747">
        <v>0</v>
      </c>
      <c r="R467" s="729"/>
      <c r="S467" s="747">
        <v>0</v>
      </c>
      <c r="T467" s="814"/>
      <c r="U467" s="770">
        <v>0</v>
      </c>
    </row>
    <row r="468" spans="1:21" ht="14.4" customHeight="1" x14ac:dyDescent="0.3">
      <c r="A468" s="728">
        <v>25</v>
      </c>
      <c r="B468" s="729" t="s">
        <v>1043</v>
      </c>
      <c r="C468" s="729" t="s">
        <v>1052</v>
      </c>
      <c r="D468" s="812" t="s">
        <v>1525</v>
      </c>
      <c r="E468" s="813" t="s">
        <v>1081</v>
      </c>
      <c r="F468" s="729" t="s">
        <v>1044</v>
      </c>
      <c r="G468" s="729" t="s">
        <v>1147</v>
      </c>
      <c r="H468" s="729" t="s">
        <v>543</v>
      </c>
      <c r="I468" s="729" t="s">
        <v>1500</v>
      </c>
      <c r="J468" s="729" t="s">
        <v>1473</v>
      </c>
      <c r="K468" s="729" t="s">
        <v>1486</v>
      </c>
      <c r="L468" s="730">
        <v>300.68</v>
      </c>
      <c r="M468" s="730">
        <v>300.68</v>
      </c>
      <c r="N468" s="729">
        <v>1</v>
      </c>
      <c r="O468" s="814">
        <v>0.5</v>
      </c>
      <c r="P468" s="730"/>
      <c r="Q468" s="747">
        <v>0</v>
      </c>
      <c r="R468" s="729"/>
      <c r="S468" s="747">
        <v>0</v>
      </c>
      <c r="T468" s="814"/>
      <c r="U468" s="770">
        <v>0</v>
      </c>
    </row>
    <row r="469" spans="1:21" ht="14.4" customHeight="1" x14ac:dyDescent="0.3">
      <c r="A469" s="728">
        <v>25</v>
      </c>
      <c r="B469" s="729" t="s">
        <v>1043</v>
      </c>
      <c r="C469" s="729" t="s">
        <v>1052</v>
      </c>
      <c r="D469" s="812" t="s">
        <v>1525</v>
      </c>
      <c r="E469" s="813" t="s">
        <v>1090</v>
      </c>
      <c r="F469" s="729" t="s">
        <v>1044</v>
      </c>
      <c r="G469" s="729" t="s">
        <v>1093</v>
      </c>
      <c r="H469" s="729" t="s">
        <v>543</v>
      </c>
      <c r="I469" s="729" t="s">
        <v>1165</v>
      </c>
      <c r="J469" s="729" t="s">
        <v>1166</v>
      </c>
      <c r="K469" s="729" t="s">
        <v>1167</v>
      </c>
      <c r="L469" s="730">
        <v>154.36000000000001</v>
      </c>
      <c r="M469" s="730">
        <v>154.36000000000001</v>
      </c>
      <c r="N469" s="729">
        <v>1</v>
      </c>
      <c r="O469" s="814">
        <v>1</v>
      </c>
      <c r="P469" s="730"/>
      <c r="Q469" s="747">
        <v>0</v>
      </c>
      <c r="R469" s="729"/>
      <c r="S469" s="747">
        <v>0</v>
      </c>
      <c r="T469" s="814"/>
      <c r="U469" s="770">
        <v>0</v>
      </c>
    </row>
    <row r="470" spans="1:21" ht="14.4" customHeight="1" x14ac:dyDescent="0.3">
      <c r="A470" s="728">
        <v>25</v>
      </c>
      <c r="B470" s="729" t="s">
        <v>1043</v>
      </c>
      <c r="C470" s="729" t="s">
        <v>1052</v>
      </c>
      <c r="D470" s="812" t="s">
        <v>1525</v>
      </c>
      <c r="E470" s="813" t="s">
        <v>1090</v>
      </c>
      <c r="F470" s="729" t="s">
        <v>1044</v>
      </c>
      <c r="G470" s="729" t="s">
        <v>1093</v>
      </c>
      <c r="H470" s="729" t="s">
        <v>543</v>
      </c>
      <c r="I470" s="729" t="s">
        <v>1372</v>
      </c>
      <c r="J470" s="729" t="s">
        <v>1166</v>
      </c>
      <c r="K470" s="729" t="s">
        <v>960</v>
      </c>
      <c r="L470" s="730">
        <v>0</v>
      </c>
      <c r="M470" s="730">
        <v>0</v>
      </c>
      <c r="N470" s="729">
        <v>1</v>
      </c>
      <c r="O470" s="814">
        <v>1</v>
      </c>
      <c r="P470" s="730"/>
      <c r="Q470" s="747"/>
      <c r="R470" s="729"/>
      <c r="S470" s="747">
        <v>0</v>
      </c>
      <c r="T470" s="814"/>
      <c r="U470" s="770">
        <v>0</v>
      </c>
    </row>
    <row r="471" spans="1:21" ht="14.4" customHeight="1" x14ac:dyDescent="0.3">
      <c r="A471" s="728">
        <v>25</v>
      </c>
      <c r="B471" s="729" t="s">
        <v>1043</v>
      </c>
      <c r="C471" s="729" t="s">
        <v>1052</v>
      </c>
      <c r="D471" s="812" t="s">
        <v>1525</v>
      </c>
      <c r="E471" s="813" t="s">
        <v>1070</v>
      </c>
      <c r="F471" s="729" t="s">
        <v>1044</v>
      </c>
      <c r="G471" s="729" t="s">
        <v>1093</v>
      </c>
      <c r="H471" s="729" t="s">
        <v>580</v>
      </c>
      <c r="I471" s="729" t="s">
        <v>959</v>
      </c>
      <c r="J471" s="729" t="s">
        <v>872</v>
      </c>
      <c r="K471" s="729" t="s">
        <v>960</v>
      </c>
      <c r="L471" s="730">
        <v>154.36000000000001</v>
      </c>
      <c r="M471" s="730">
        <v>308.72000000000003</v>
      </c>
      <c r="N471" s="729">
        <v>2</v>
      </c>
      <c r="O471" s="814">
        <v>2</v>
      </c>
      <c r="P471" s="730"/>
      <c r="Q471" s="747">
        <v>0</v>
      </c>
      <c r="R471" s="729"/>
      <c r="S471" s="747">
        <v>0</v>
      </c>
      <c r="T471" s="814"/>
      <c r="U471" s="770">
        <v>0</v>
      </c>
    </row>
    <row r="472" spans="1:21" ht="14.4" customHeight="1" x14ac:dyDescent="0.3">
      <c r="A472" s="728">
        <v>25</v>
      </c>
      <c r="B472" s="729" t="s">
        <v>1043</v>
      </c>
      <c r="C472" s="729" t="s">
        <v>1052</v>
      </c>
      <c r="D472" s="812" t="s">
        <v>1525</v>
      </c>
      <c r="E472" s="813" t="s">
        <v>1072</v>
      </c>
      <c r="F472" s="729" t="s">
        <v>1044</v>
      </c>
      <c r="G472" s="729" t="s">
        <v>1093</v>
      </c>
      <c r="H472" s="729" t="s">
        <v>580</v>
      </c>
      <c r="I472" s="729" t="s">
        <v>959</v>
      </c>
      <c r="J472" s="729" t="s">
        <v>872</v>
      </c>
      <c r="K472" s="729" t="s">
        <v>960</v>
      </c>
      <c r="L472" s="730">
        <v>154.36000000000001</v>
      </c>
      <c r="M472" s="730">
        <v>2932.8400000000011</v>
      </c>
      <c r="N472" s="729">
        <v>19</v>
      </c>
      <c r="O472" s="814">
        <v>18.5</v>
      </c>
      <c r="P472" s="730">
        <v>308.72000000000003</v>
      </c>
      <c r="Q472" s="747">
        <v>0.10526315789473681</v>
      </c>
      <c r="R472" s="729">
        <v>2</v>
      </c>
      <c r="S472" s="747">
        <v>0.10526315789473684</v>
      </c>
      <c r="T472" s="814">
        <v>2</v>
      </c>
      <c r="U472" s="770">
        <v>0.10810810810810811</v>
      </c>
    </row>
    <row r="473" spans="1:21" ht="14.4" customHeight="1" x14ac:dyDescent="0.3">
      <c r="A473" s="728">
        <v>25</v>
      </c>
      <c r="B473" s="729" t="s">
        <v>1043</v>
      </c>
      <c r="C473" s="729" t="s">
        <v>1052</v>
      </c>
      <c r="D473" s="812" t="s">
        <v>1525</v>
      </c>
      <c r="E473" s="813" t="s">
        <v>1072</v>
      </c>
      <c r="F473" s="729" t="s">
        <v>1044</v>
      </c>
      <c r="G473" s="729" t="s">
        <v>1308</v>
      </c>
      <c r="H473" s="729" t="s">
        <v>543</v>
      </c>
      <c r="I473" s="729" t="s">
        <v>1309</v>
      </c>
      <c r="J473" s="729" t="s">
        <v>1310</v>
      </c>
      <c r="K473" s="729" t="s">
        <v>1311</v>
      </c>
      <c r="L473" s="730">
        <v>27.28</v>
      </c>
      <c r="M473" s="730">
        <v>27.28</v>
      </c>
      <c r="N473" s="729">
        <v>1</v>
      </c>
      <c r="O473" s="814">
        <v>1</v>
      </c>
      <c r="P473" s="730">
        <v>27.28</v>
      </c>
      <c r="Q473" s="747">
        <v>1</v>
      </c>
      <c r="R473" s="729">
        <v>1</v>
      </c>
      <c r="S473" s="747">
        <v>1</v>
      </c>
      <c r="T473" s="814">
        <v>1</v>
      </c>
      <c r="U473" s="770">
        <v>1</v>
      </c>
    </row>
    <row r="474" spans="1:21" ht="14.4" customHeight="1" x14ac:dyDescent="0.3">
      <c r="A474" s="728">
        <v>25</v>
      </c>
      <c r="B474" s="729" t="s">
        <v>1043</v>
      </c>
      <c r="C474" s="729" t="s">
        <v>1052</v>
      </c>
      <c r="D474" s="812" t="s">
        <v>1525</v>
      </c>
      <c r="E474" s="813" t="s">
        <v>1072</v>
      </c>
      <c r="F474" s="729" t="s">
        <v>1044</v>
      </c>
      <c r="G474" s="729" t="s">
        <v>1094</v>
      </c>
      <c r="H474" s="729" t="s">
        <v>543</v>
      </c>
      <c r="I474" s="729" t="s">
        <v>1095</v>
      </c>
      <c r="J474" s="729" t="s">
        <v>1096</v>
      </c>
      <c r="K474" s="729" t="s">
        <v>1097</v>
      </c>
      <c r="L474" s="730">
        <v>132.97999999999999</v>
      </c>
      <c r="M474" s="730">
        <v>265.95999999999998</v>
      </c>
      <c r="N474" s="729">
        <v>2</v>
      </c>
      <c r="O474" s="814">
        <v>2</v>
      </c>
      <c r="P474" s="730"/>
      <c r="Q474" s="747">
        <v>0</v>
      </c>
      <c r="R474" s="729"/>
      <c r="S474" s="747">
        <v>0</v>
      </c>
      <c r="T474" s="814"/>
      <c r="U474" s="770">
        <v>0</v>
      </c>
    </row>
    <row r="475" spans="1:21" ht="14.4" customHeight="1" x14ac:dyDescent="0.3">
      <c r="A475" s="728">
        <v>25</v>
      </c>
      <c r="B475" s="729" t="s">
        <v>1043</v>
      </c>
      <c r="C475" s="729" t="s">
        <v>1052</v>
      </c>
      <c r="D475" s="812" t="s">
        <v>1525</v>
      </c>
      <c r="E475" s="813" t="s">
        <v>1072</v>
      </c>
      <c r="F475" s="729" t="s">
        <v>1044</v>
      </c>
      <c r="G475" s="729" t="s">
        <v>1119</v>
      </c>
      <c r="H475" s="729" t="s">
        <v>580</v>
      </c>
      <c r="I475" s="729" t="s">
        <v>1155</v>
      </c>
      <c r="J475" s="729" t="s">
        <v>599</v>
      </c>
      <c r="K475" s="729" t="s">
        <v>1156</v>
      </c>
      <c r="L475" s="730">
        <v>24.22</v>
      </c>
      <c r="M475" s="730">
        <v>48.44</v>
      </c>
      <c r="N475" s="729">
        <v>2</v>
      </c>
      <c r="O475" s="814">
        <v>1.5</v>
      </c>
      <c r="P475" s="730"/>
      <c r="Q475" s="747">
        <v>0</v>
      </c>
      <c r="R475" s="729"/>
      <c r="S475" s="747">
        <v>0</v>
      </c>
      <c r="T475" s="814"/>
      <c r="U475" s="770">
        <v>0</v>
      </c>
    </row>
    <row r="476" spans="1:21" ht="14.4" customHeight="1" x14ac:dyDescent="0.3">
      <c r="A476" s="728">
        <v>25</v>
      </c>
      <c r="B476" s="729" t="s">
        <v>1043</v>
      </c>
      <c r="C476" s="729" t="s">
        <v>1052</v>
      </c>
      <c r="D476" s="812" t="s">
        <v>1525</v>
      </c>
      <c r="E476" s="813" t="s">
        <v>1071</v>
      </c>
      <c r="F476" s="729" t="s">
        <v>1044</v>
      </c>
      <c r="G476" s="729" t="s">
        <v>1093</v>
      </c>
      <c r="H476" s="729" t="s">
        <v>543</v>
      </c>
      <c r="I476" s="729" t="s">
        <v>1117</v>
      </c>
      <c r="J476" s="729" t="s">
        <v>872</v>
      </c>
      <c r="K476" s="729" t="s">
        <v>1118</v>
      </c>
      <c r="L476" s="730">
        <v>0</v>
      </c>
      <c r="M476" s="730">
        <v>0</v>
      </c>
      <c r="N476" s="729">
        <v>2</v>
      </c>
      <c r="O476" s="814">
        <v>2</v>
      </c>
      <c r="P476" s="730"/>
      <c r="Q476" s="747"/>
      <c r="R476" s="729"/>
      <c r="S476" s="747">
        <v>0</v>
      </c>
      <c r="T476" s="814"/>
      <c r="U476" s="770">
        <v>0</v>
      </c>
    </row>
    <row r="477" spans="1:21" ht="14.4" customHeight="1" x14ac:dyDescent="0.3">
      <c r="A477" s="728">
        <v>25</v>
      </c>
      <c r="B477" s="729" t="s">
        <v>1043</v>
      </c>
      <c r="C477" s="729" t="s">
        <v>1052</v>
      </c>
      <c r="D477" s="812" t="s">
        <v>1525</v>
      </c>
      <c r="E477" s="813" t="s">
        <v>1071</v>
      </c>
      <c r="F477" s="729" t="s">
        <v>1044</v>
      </c>
      <c r="G477" s="729" t="s">
        <v>1093</v>
      </c>
      <c r="H477" s="729" t="s">
        <v>580</v>
      </c>
      <c r="I477" s="729" t="s">
        <v>959</v>
      </c>
      <c r="J477" s="729" t="s">
        <v>872</v>
      </c>
      <c r="K477" s="729" t="s">
        <v>960</v>
      </c>
      <c r="L477" s="730">
        <v>154.36000000000001</v>
      </c>
      <c r="M477" s="730">
        <v>463.08000000000004</v>
      </c>
      <c r="N477" s="729">
        <v>3</v>
      </c>
      <c r="O477" s="814">
        <v>2.5</v>
      </c>
      <c r="P477" s="730">
        <v>308.72000000000003</v>
      </c>
      <c r="Q477" s="747">
        <v>0.66666666666666663</v>
      </c>
      <c r="R477" s="729">
        <v>2</v>
      </c>
      <c r="S477" s="747">
        <v>0.66666666666666663</v>
      </c>
      <c r="T477" s="814">
        <v>1.5</v>
      </c>
      <c r="U477" s="770">
        <v>0.6</v>
      </c>
    </row>
    <row r="478" spans="1:21" ht="14.4" customHeight="1" x14ac:dyDescent="0.3">
      <c r="A478" s="728">
        <v>25</v>
      </c>
      <c r="B478" s="729" t="s">
        <v>1043</v>
      </c>
      <c r="C478" s="729" t="s">
        <v>1052</v>
      </c>
      <c r="D478" s="812" t="s">
        <v>1525</v>
      </c>
      <c r="E478" s="813" t="s">
        <v>1071</v>
      </c>
      <c r="F478" s="729" t="s">
        <v>1044</v>
      </c>
      <c r="G478" s="729" t="s">
        <v>1119</v>
      </c>
      <c r="H478" s="729" t="s">
        <v>580</v>
      </c>
      <c r="I478" s="729" t="s">
        <v>1155</v>
      </c>
      <c r="J478" s="729" t="s">
        <v>599</v>
      </c>
      <c r="K478" s="729" t="s">
        <v>1156</v>
      </c>
      <c r="L478" s="730">
        <v>24.22</v>
      </c>
      <c r="M478" s="730">
        <v>24.22</v>
      </c>
      <c r="N478" s="729">
        <v>1</v>
      </c>
      <c r="O478" s="814">
        <v>1</v>
      </c>
      <c r="P478" s="730">
        <v>24.22</v>
      </c>
      <c r="Q478" s="747">
        <v>1</v>
      </c>
      <c r="R478" s="729">
        <v>1</v>
      </c>
      <c r="S478" s="747">
        <v>1</v>
      </c>
      <c r="T478" s="814">
        <v>1</v>
      </c>
      <c r="U478" s="770">
        <v>1</v>
      </c>
    </row>
    <row r="479" spans="1:21" ht="14.4" customHeight="1" x14ac:dyDescent="0.3">
      <c r="A479" s="728">
        <v>25</v>
      </c>
      <c r="B479" s="729" t="s">
        <v>1043</v>
      </c>
      <c r="C479" s="729" t="s">
        <v>1052</v>
      </c>
      <c r="D479" s="812" t="s">
        <v>1525</v>
      </c>
      <c r="E479" s="813" t="s">
        <v>1071</v>
      </c>
      <c r="F479" s="729" t="s">
        <v>1044</v>
      </c>
      <c r="G479" s="729" t="s">
        <v>1119</v>
      </c>
      <c r="H479" s="729" t="s">
        <v>543</v>
      </c>
      <c r="I479" s="729" t="s">
        <v>1157</v>
      </c>
      <c r="J479" s="729" t="s">
        <v>599</v>
      </c>
      <c r="K479" s="729" t="s">
        <v>1158</v>
      </c>
      <c r="L479" s="730">
        <v>24.22</v>
      </c>
      <c r="M479" s="730">
        <v>24.22</v>
      </c>
      <c r="N479" s="729">
        <v>1</v>
      </c>
      <c r="O479" s="814">
        <v>0.5</v>
      </c>
      <c r="P479" s="730">
        <v>24.22</v>
      </c>
      <c r="Q479" s="747">
        <v>1</v>
      </c>
      <c r="R479" s="729">
        <v>1</v>
      </c>
      <c r="S479" s="747">
        <v>1</v>
      </c>
      <c r="T479" s="814">
        <v>0.5</v>
      </c>
      <c r="U479" s="770">
        <v>1</v>
      </c>
    </row>
    <row r="480" spans="1:21" ht="14.4" customHeight="1" x14ac:dyDescent="0.3">
      <c r="A480" s="728">
        <v>25</v>
      </c>
      <c r="B480" s="729" t="s">
        <v>1043</v>
      </c>
      <c r="C480" s="729" t="s">
        <v>1052</v>
      </c>
      <c r="D480" s="812" t="s">
        <v>1525</v>
      </c>
      <c r="E480" s="813" t="s">
        <v>1086</v>
      </c>
      <c r="F480" s="729" t="s">
        <v>1044</v>
      </c>
      <c r="G480" s="729" t="s">
        <v>1093</v>
      </c>
      <c r="H480" s="729" t="s">
        <v>580</v>
      </c>
      <c r="I480" s="729" t="s">
        <v>959</v>
      </c>
      <c r="J480" s="729" t="s">
        <v>872</v>
      </c>
      <c r="K480" s="729" t="s">
        <v>960</v>
      </c>
      <c r="L480" s="730">
        <v>154.36000000000001</v>
      </c>
      <c r="M480" s="730">
        <v>1080.52</v>
      </c>
      <c r="N480" s="729">
        <v>7</v>
      </c>
      <c r="O480" s="814">
        <v>7</v>
      </c>
      <c r="P480" s="730"/>
      <c r="Q480" s="747">
        <v>0</v>
      </c>
      <c r="R480" s="729"/>
      <c r="S480" s="747">
        <v>0</v>
      </c>
      <c r="T480" s="814"/>
      <c r="U480" s="770">
        <v>0</v>
      </c>
    </row>
    <row r="481" spans="1:21" ht="14.4" customHeight="1" x14ac:dyDescent="0.3">
      <c r="A481" s="728">
        <v>25</v>
      </c>
      <c r="B481" s="729" t="s">
        <v>1043</v>
      </c>
      <c r="C481" s="729" t="s">
        <v>1052</v>
      </c>
      <c r="D481" s="812" t="s">
        <v>1525</v>
      </c>
      <c r="E481" s="813" t="s">
        <v>1086</v>
      </c>
      <c r="F481" s="729" t="s">
        <v>1044</v>
      </c>
      <c r="G481" s="729" t="s">
        <v>1093</v>
      </c>
      <c r="H481" s="729" t="s">
        <v>580</v>
      </c>
      <c r="I481" s="729" t="s">
        <v>1034</v>
      </c>
      <c r="J481" s="729" t="s">
        <v>872</v>
      </c>
      <c r="K481" s="729" t="s">
        <v>1035</v>
      </c>
      <c r="L481" s="730">
        <v>225.06</v>
      </c>
      <c r="M481" s="730">
        <v>1125.3</v>
      </c>
      <c r="N481" s="729">
        <v>5</v>
      </c>
      <c r="O481" s="814">
        <v>5</v>
      </c>
      <c r="P481" s="730">
        <v>225.06</v>
      </c>
      <c r="Q481" s="747">
        <v>0.2</v>
      </c>
      <c r="R481" s="729">
        <v>1</v>
      </c>
      <c r="S481" s="747">
        <v>0.2</v>
      </c>
      <c r="T481" s="814">
        <v>1</v>
      </c>
      <c r="U481" s="770">
        <v>0.2</v>
      </c>
    </row>
    <row r="482" spans="1:21" ht="14.4" customHeight="1" x14ac:dyDescent="0.3">
      <c r="A482" s="728">
        <v>25</v>
      </c>
      <c r="B482" s="729" t="s">
        <v>1043</v>
      </c>
      <c r="C482" s="729" t="s">
        <v>1052</v>
      </c>
      <c r="D482" s="812" t="s">
        <v>1525</v>
      </c>
      <c r="E482" s="813" t="s">
        <v>1086</v>
      </c>
      <c r="F482" s="729" t="s">
        <v>1044</v>
      </c>
      <c r="G482" s="729" t="s">
        <v>1094</v>
      </c>
      <c r="H482" s="729" t="s">
        <v>543</v>
      </c>
      <c r="I482" s="729" t="s">
        <v>1109</v>
      </c>
      <c r="J482" s="729" t="s">
        <v>1096</v>
      </c>
      <c r="K482" s="729" t="s">
        <v>1097</v>
      </c>
      <c r="L482" s="730">
        <v>132.97999999999999</v>
      </c>
      <c r="M482" s="730">
        <v>132.97999999999999</v>
      </c>
      <c r="N482" s="729">
        <v>1</v>
      </c>
      <c r="O482" s="814">
        <v>1</v>
      </c>
      <c r="P482" s="730">
        <v>132.97999999999999</v>
      </c>
      <c r="Q482" s="747">
        <v>1</v>
      </c>
      <c r="R482" s="729">
        <v>1</v>
      </c>
      <c r="S482" s="747">
        <v>1</v>
      </c>
      <c r="T482" s="814">
        <v>1</v>
      </c>
      <c r="U482" s="770">
        <v>1</v>
      </c>
    </row>
    <row r="483" spans="1:21" ht="14.4" customHeight="1" x14ac:dyDescent="0.3">
      <c r="A483" s="728">
        <v>25</v>
      </c>
      <c r="B483" s="729" t="s">
        <v>1043</v>
      </c>
      <c r="C483" s="729" t="s">
        <v>1052</v>
      </c>
      <c r="D483" s="812" t="s">
        <v>1525</v>
      </c>
      <c r="E483" s="813" t="s">
        <v>1067</v>
      </c>
      <c r="F483" s="729" t="s">
        <v>1044</v>
      </c>
      <c r="G483" s="729" t="s">
        <v>1487</v>
      </c>
      <c r="H483" s="729" t="s">
        <v>543</v>
      </c>
      <c r="I483" s="729" t="s">
        <v>1488</v>
      </c>
      <c r="J483" s="729" t="s">
        <v>1489</v>
      </c>
      <c r="K483" s="729" t="s">
        <v>1490</v>
      </c>
      <c r="L483" s="730">
        <v>462.73</v>
      </c>
      <c r="M483" s="730">
        <v>462.73</v>
      </c>
      <c r="N483" s="729">
        <v>1</v>
      </c>
      <c r="O483" s="814">
        <v>0.5</v>
      </c>
      <c r="P483" s="730"/>
      <c r="Q483" s="747">
        <v>0</v>
      </c>
      <c r="R483" s="729"/>
      <c r="S483" s="747">
        <v>0</v>
      </c>
      <c r="T483" s="814"/>
      <c r="U483" s="770">
        <v>0</v>
      </c>
    </row>
    <row r="484" spans="1:21" ht="14.4" customHeight="1" x14ac:dyDescent="0.3">
      <c r="A484" s="728">
        <v>25</v>
      </c>
      <c r="B484" s="729" t="s">
        <v>1043</v>
      </c>
      <c r="C484" s="729" t="s">
        <v>1052</v>
      </c>
      <c r="D484" s="812" t="s">
        <v>1525</v>
      </c>
      <c r="E484" s="813" t="s">
        <v>1067</v>
      </c>
      <c r="F484" s="729" t="s">
        <v>1044</v>
      </c>
      <c r="G484" s="729" t="s">
        <v>1093</v>
      </c>
      <c r="H484" s="729" t="s">
        <v>580</v>
      </c>
      <c r="I484" s="729" t="s">
        <v>959</v>
      </c>
      <c r="J484" s="729" t="s">
        <v>872</v>
      </c>
      <c r="K484" s="729" t="s">
        <v>960</v>
      </c>
      <c r="L484" s="730">
        <v>154.36000000000001</v>
      </c>
      <c r="M484" s="730">
        <v>1080.52</v>
      </c>
      <c r="N484" s="729">
        <v>7</v>
      </c>
      <c r="O484" s="814">
        <v>7</v>
      </c>
      <c r="P484" s="730">
        <v>154.36000000000001</v>
      </c>
      <c r="Q484" s="747">
        <v>0.14285714285714288</v>
      </c>
      <c r="R484" s="729">
        <v>1</v>
      </c>
      <c r="S484" s="747">
        <v>0.14285714285714285</v>
      </c>
      <c r="T484" s="814">
        <v>1</v>
      </c>
      <c r="U484" s="770">
        <v>0.14285714285714285</v>
      </c>
    </row>
    <row r="485" spans="1:21" ht="14.4" customHeight="1" x14ac:dyDescent="0.3">
      <c r="A485" s="728">
        <v>25</v>
      </c>
      <c r="B485" s="729" t="s">
        <v>1043</v>
      </c>
      <c r="C485" s="729" t="s">
        <v>1052</v>
      </c>
      <c r="D485" s="812" t="s">
        <v>1525</v>
      </c>
      <c r="E485" s="813" t="s">
        <v>1067</v>
      </c>
      <c r="F485" s="729" t="s">
        <v>1044</v>
      </c>
      <c r="G485" s="729" t="s">
        <v>1094</v>
      </c>
      <c r="H485" s="729" t="s">
        <v>543</v>
      </c>
      <c r="I485" s="729" t="s">
        <v>1095</v>
      </c>
      <c r="J485" s="729" t="s">
        <v>1096</v>
      </c>
      <c r="K485" s="729" t="s">
        <v>1097</v>
      </c>
      <c r="L485" s="730">
        <v>132.97999999999999</v>
      </c>
      <c r="M485" s="730">
        <v>398.93999999999994</v>
      </c>
      <c r="N485" s="729">
        <v>3</v>
      </c>
      <c r="O485" s="814">
        <v>3</v>
      </c>
      <c r="P485" s="730"/>
      <c r="Q485" s="747">
        <v>0</v>
      </c>
      <c r="R485" s="729"/>
      <c r="S485" s="747">
        <v>0</v>
      </c>
      <c r="T485" s="814"/>
      <c r="U485" s="770">
        <v>0</v>
      </c>
    </row>
    <row r="486" spans="1:21" ht="14.4" customHeight="1" x14ac:dyDescent="0.3">
      <c r="A486" s="728">
        <v>25</v>
      </c>
      <c r="B486" s="729" t="s">
        <v>1043</v>
      </c>
      <c r="C486" s="729" t="s">
        <v>1052</v>
      </c>
      <c r="D486" s="812" t="s">
        <v>1525</v>
      </c>
      <c r="E486" s="813" t="s">
        <v>1067</v>
      </c>
      <c r="F486" s="729" t="s">
        <v>1044</v>
      </c>
      <c r="G486" s="729" t="s">
        <v>1094</v>
      </c>
      <c r="H486" s="729" t="s">
        <v>543</v>
      </c>
      <c r="I486" s="729" t="s">
        <v>1109</v>
      </c>
      <c r="J486" s="729" t="s">
        <v>1096</v>
      </c>
      <c r="K486" s="729" t="s">
        <v>1097</v>
      </c>
      <c r="L486" s="730">
        <v>132.97999999999999</v>
      </c>
      <c r="M486" s="730">
        <v>531.91999999999996</v>
      </c>
      <c r="N486" s="729">
        <v>4</v>
      </c>
      <c r="O486" s="814">
        <v>3.5</v>
      </c>
      <c r="P486" s="730">
        <v>132.97999999999999</v>
      </c>
      <c r="Q486" s="747">
        <v>0.25</v>
      </c>
      <c r="R486" s="729">
        <v>1</v>
      </c>
      <c r="S486" s="747">
        <v>0.25</v>
      </c>
      <c r="T486" s="814">
        <v>0.5</v>
      </c>
      <c r="U486" s="770">
        <v>0.14285714285714285</v>
      </c>
    </row>
    <row r="487" spans="1:21" ht="14.4" customHeight="1" x14ac:dyDescent="0.3">
      <c r="A487" s="728">
        <v>25</v>
      </c>
      <c r="B487" s="729" t="s">
        <v>1043</v>
      </c>
      <c r="C487" s="729" t="s">
        <v>1052</v>
      </c>
      <c r="D487" s="812" t="s">
        <v>1525</v>
      </c>
      <c r="E487" s="813" t="s">
        <v>1067</v>
      </c>
      <c r="F487" s="729" t="s">
        <v>1044</v>
      </c>
      <c r="G487" s="729" t="s">
        <v>1518</v>
      </c>
      <c r="H487" s="729" t="s">
        <v>543</v>
      </c>
      <c r="I487" s="729" t="s">
        <v>1519</v>
      </c>
      <c r="J487" s="729" t="s">
        <v>1520</v>
      </c>
      <c r="K487" s="729" t="s">
        <v>1521</v>
      </c>
      <c r="L487" s="730">
        <v>59.78</v>
      </c>
      <c r="M487" s="730">
        <v>59.78</v>
      </c>
      <c r="N487" s="729">
        <v>1</v>
      </c>
      <c r="O487" s="814">
        <v>0.5</v>
      </c>
      <c r="P487" s="730"/>
      <c r="Q487" s="747">
        <v>0</v>
      </c>
      <c r="R487" s="729"/>
      <c r="S487" s="747">
        <v>0</v>
      </c>
      <c r="T487" s="814"/>
      <c r="U487" s="770">
        <v>0</v>
      </c>
    </row>
    <row r="488" spans="1:21" ht="14.4" customHeight="1" x14ac:dyDescent="0.3">
      <c r="A488" s="728">
        <v>25</v>
      </c>
      <c r="B488" s="729" t="s">
        <v>1043</v>
      </c>
      <c r="C488" s="729" t="s">
        <v>1052</v>
      </c>
      <c r="D488" s="812" t="s">
        <v>1525</v>
      </c>
      <c r="E488" s="813" t="s">
        <v>1067</v>
      </c>
      <c r="F488" s="729" t="s">
        <v>1044</v>
      </c>
      <c r="G488" s="729" t="s">
        <v>1119</v>
      </c>
      <c r="H488" s="729" t="s">
        <v>580</v>
      </c>
      <c r="I488" s="729" t="s">
        <v>1155</v>
      </c>
      <c r="J488" s="729" t="s">
        <v>599</v>
      </c>
      <c r="K488" s="729" t="s">
        <v>1156</v>
      </c>
      <c r="L488" s="730">
        <v>24.22</v>
      </c>
      <c r="M488" s="730">
        <v>24.22</v>
      </c>
      <c r="N488" s="729">
        <v>1</v>
      </c>
      <c r="O488" s="814">
        <v>0.5</v>
      </c>
      <c r="P488" s="730">
        <v>24.22</v>
      </c>
      <c r="Q488" s="747">
        <v>1</v>
      </c>
      <c r="R488" s="729">
        <v>1</v>
      </c>
      <c r="S488" s="747">
        <v>1</v>
      </c>
      <c r="T488" s="814">
        <v>0.5</v>
      </c>
      <c r="U488" s="770">
        <v>1</v>
      </c>
    </row>
    <row r="489" spans="1:21" ht="14.4" customHeight="1" x14ac:dyDescent="0.3">
      <c r="A489" s="728">
        <v>25</v>
      </c>
      <c r="B489" s="729" t="s">
        <v>1043</v>
      </c>
      <c r="C489" s="729" t="s">
        <v>1052</v>
      </c>
      <c r="D489" s="812" t="s">
        <v>1525</v>
      </c>
      <c r="E489" s="813" t="s">
        <v>1067</v>
      </c>
      <c r="F489" s="729" t="s">
        <v>1044</v>
      </c>
      <c r="G489" s="729" t="s">
        <v>1119</v>
      </c>
      <c r="H489" s="729" t="s">
        <v>543</v>
      </c>
      <c r="I489" s="729" t="s">
        <v>1157</v>
      </c>
      <c r="J489" s="729" t="s">
        <v>599</v>
      </c>
      <c r="K489" s="729" t="s">
        <v>1158</v>
      </c>
      <c r="L489" s="730">
        <v>24.22</v>
      </c>
      <c r="M489" s="730">
        <v>24.22</v>
      </c>
      <c r="N489" s="729">
        <v>1</v>
      </c>
      <c r="O489" s="814">
        <v>1</v>
      </c>
      <c r="P489" s="730"/>
      <c r="Q489" s="747">
        <v>0</v>
      </c>
      <c r="R489" s="729"/>
      <c r="S489" s="747">
        <v>0</v>
      </c>
      <c r="T489" s="814"/>
      <c r="U489" s="770">
        <v>0</v>
      </c>
    </row>
    <row r="490" spans="1:21" ht="14.4" customHeight="1" x14ac:dyDescent="0.3">
      <c r="A490" s="728">
        <v>25</v>
      </c>
      <c r="B490" s="729" t="s">
        <v>1043</v>
      </c>
      <c r="C490" s="729" t="s">
        <v>1052</v>
      </c>
      <c r="D490" s="812" t="s">
        <v>1525</v>
      </c>
      <c r="E490" s="813" t="s">
        <v>1061</v>
      </c>
      <c r="F490" s="729" t="s">
        <v>1044</v>
      </c>
      <c r="G490" s="729" t="s">
        <v>1093</v>
      </c>
      <c r="H490" s="729" t="s">
        <v>580</v>
      </c>
      <c r="I490" s="729" t="s">
        <v>959</v>
      </c>
      <c r="J490" s="729" t="s">
        <v>872</v>
      </c>
      <c r="K490" s="729" t="s">
        <v>960</v>
      </c>
      <c r="L490" s="730">
        <v>154.36000000000001</v>
      </c>
      <c r="M490" s="730">
        <v>617.44000000000005</v>
      </c>
      <c r="N490" s="729">
        <v>4</v>
      </c>
      <c r="O490" s="814">
        <v>4</v>
      </c>
      <c r="P490" s="730">
        <v>154.36000000000001</v>
      </c>
      <c r="Q490" s="747">
        <v>0.25</v>
      </c>
      <c r="R490" s="729">
        <v>1</v>
      </c>
      <c r="S490" s="747">
        <v>0.25</v>
      </c>
      <c r="T490" s="814">
        <v>1</v>
      </c>
      <c r="U490" s="770">
        <v>0.25</v>
      </c>
    </row>
    <row r="491" spans="1:21" ht="14.4" customHeight="1" x14ac:dyDescent="0.3">
      <c r="A491" s="728">
        <v>25</v>
      </c>
      <c r="B491" s="729" t="s">
        <v>1043</v>
      </c>
      <c r="C491" s="729" t="s">
        <v>1052</v>
      </c>
      <c r="D491" s="812" t="s">
        <v>1525</v>
      </c>
      <c r="E491" s="813" t="s">
        <v>1061</v>
      </c>
      <c r="F491" s="729" t="s">
        <v>1044</v>
      </c>
      <c r="G491" s="729" t="s">
        <v>1093</v>
      </c>
      <c r="H491" s="729" t="s">
        <v>580</v>
      </c>
      <c r="I491" s="729" t="s">
        <v>1034</v>
      </c>
      <c r="J491" s="729" t="s">
        <v>872</v>
      </c>
      <c r="K491" s="729" t="s">
        <v>1035</v>
      </c>
      <c r="L491" s="730">
        <v>225.06</v>
      </c>
      <c r="M491" s="730">
        <v>225.06</v>
      </c>
      <c r="N491" s="729">
        <v>1</v>
      </c>
      <c r="O491" s="814">
        <v>1</v>
      </c>
      <c r="P491" s="730"/>
      <c r="Q491" s="747">
        <v>0</v>
      </c>
      <c r="R491" s="729"/>
      <c r="S491" s="747">
        <v>0</v>
      </c>
      <c r="T491" s="814"/>
      <c r="U491" s="770">
        <v>0</v>
      </c>
    </row>
    <row r="492" spans="1:21" ht="14.4" customHeight="1" x14ac:dyDescent="0.3">
      <c r="A492" s="728">
        <v>25</v>
      </c>
      <c r="B492" s="729" t="s">
        <v>1043</v>
      </c>
      <c r="C492" s="729" t="s">
        <v>1052</v>
      </c>
      <c r="D492" s="812" t="s">
        <v>1525</v>
      </c>
      <c r="E492" s="813" t="s">
        <v>1058</v>
      </c>
      <c r="F492" s="729" t="s">
        <v>1044</v>
      </c>
      <c r="G492" s="729" t="s">
        <v>1093</v>
      </c>
      <c r="H492" s="729" t="s">
        <v>543</v>
      </c>
      <c r="I492" s="729" t="s">
        <v>1165</v>
      </c>
      <c r="J492" s="729" t="s">
        <v>1166</v>
      </c>
      <c r="K492" s="729" t="s">
        <v>1167</v>
      </c>
      <c r="L492" s="730">
        <v>154.36000000000001</v>
      </c>
      <c r="M492" s="730">
        <v>308.72000000000003</v>
      </c>
      <c r="N492" s="729">
        <v>2</v>
      </c>
      <c r="O492" s="814">
        <v>2</v>
      </c>
      <c r="P492" s="730"/>
      <c r="Q492" s="747">
        <v>0</v>
      </c>
      <c r="R492" s="729"/>
      <c r="S492" s="747">
        <v>0</v>
      </c>
      <c r="T492" s="814"/>
      <c r="U492" s="770">
        <v>0</v>
      </c>
    </row>
    <row r="493" spans="1:21" ht="14.4" customHeight="1" x14ac:dyDescent="0.3">
      <c r="A493" s="728">
        <v>25</v>
      </c>
      <c r="B493" s="729" t="s">
        <v>1043</v>
      </c>
      <c r="C493" s="729" t="s">
        <v>1052</v>
      </c>
      <c r="D493" s="812" t="s">
        <v>1525</v>
      </c>
      <c r="E493" s="813" t="s">
        <v>1058</v>
      </c>
      <c r="F493" s="729" t="s">
        <v>1044</v>
      </c>
      <c r="G493" s="729" t="s">
        <v>1093</v>
      </c>
      <c r="H493" s="729" t="s">
        <v>580</v>
      </c>
      <c r="I493" s="729" t="s">
        <v>959</v>
      </c>
      <c r="J493" s="729" t="s">
        <v>872</v>
      </c>
      <c r="K493" s="729" t="s">
        <v>960</v>
      </c>
      <c r="L493" s="730">
        <v>154.36000000000001</v>
      </c>
      <c r="M493" s="730">
        <v>1543.6000000000004</v>
      </c>
      <c r="N493" s="729">
        <v>10</v>
      </c>
      <c r="O493" s="814">
        <v>9</v>
      </c>
      <c r="P493" s="730"/>
      <c r="Q493" s="747">
        <v>0</v>
      </c>
      <c r="R493" s="729"/>
      <c r="S493" s="747">
        <v>0</v>
      </c>
      <c r="T493" s="814"/>
      <c r="U493" s="770">
        <v>0</v>
      </c>
    </row>
    <row r="494" spans="1:21" ht="14.4" customHeight="1" x14ac:dyDescent="0.3">
      <c r="A494" s="728">
        <v>25</v>
      </c>
      <c r="B494" s="729" t="s">
        <v>1043</v>
      </c>
      <c r="C494" s="729" t="s">
        <v>1052</v>
      </c>
      <c r="D494" s="812" t="s">
        <v>1525</v>
      </c>
      <c r="E494" s="813" t="s">
        <v>1058</v>
      </c>
      <c r="F494" s="729" t="s">
        <v>1044</v>
      </c>
      <c r="G494" s="729" t="s">
        <v>1094</v>
      </c>
      <c r="H494" s="729" t="s">
        <v>543</v>
      </c>
      <c r="I494" s="729" t="s">
        <v>1095</v>
      </c>
      <c r="J494" s="729" t="s">
        <v>1096</v>
      </c>
      <c r="K494" s="729" t="s">
        <v>1097</v>
      </c>
      <c r="L494" s="730">
        <v>132.97999999999999</v>
      </c>
      <c r="M494" s="730">
        <v>265.95999999999998</v>
      </c>
      <c r="N494" s="729">
        <v>2</v>
      </c>
      <c r="O494" s="814">
        <v>2</v>
      </c>
      <c r="P494" s="730"/>
      <c r="Q494" s="747">
        <v>0</v>
      </c>
      <c r="R494" s="729"/>
      <c r="S494" s="747">
        <v>0</v>
      </c>
      <c r="T494" s="814"/>
      <c r="U494" s="770">
        <v>0</v>
      </c>
    </row>
    <row r="495" spans="1:21" ht="14.4" customHeight="1" x14ac:dyDescent="0.3">
      <c r="A495" s="728">
        <v>25</v>
      </c>
      <c r="B495" s="729" t="s">
        <v>1043</v>
      </c>
      <c r="C495" s="729" t="s">
        <v>1052</v>
      </c>
      <c r="D495" s="812" t="s">
        <v>1525</v>
      </c>
      <c r="E495" s="813" t="s">
        <v>1058</v>
      </c>
      <c r="F495" s="729" t="s">
        <v>1044</v>
      </c>
      <c r="G495" s="729" t="s">
        <v>1138</v>
      </c>
      <c r="H495" s="729" t="s">
        <v>543</v>
      </c>
      <c r="I495" s="729" t="s">
        <v>1139</v>
      </c>
      <c r="J495" s="729" t="s">
        <v>824</v>
      </c>
      <c r="K495" s="729" t="s">
        <v>1140</v>
      </c>
      <c r="L495" s="730">
        <v>34.19</v>
      </c>
      <c r="M495" s="730">
        <v>68.38</v>
      </c>
      <c r="N495" s="729">
        <v>2</v>
      </c>
      <c r="O495" s="814">
        <v>1</v>
      </c>
      <c r="P495" s="730"/>
      <c r="Q495" s="747">
        <v>0</v>
      </c>
      <c r="R495" s="729"/>
      <c r="S495" s="747">
        <v>0</v>
      </c>
      <c r="T495" s="814"/>
      <c r="U495" s="770">
        <v>0</v>
      </c>
    </row>
    <row r="496" spans="1:21" ht="14.4" customHeight="1" x14ac:dyDescent="0.3">
      <c r="A496" s="728">
        <v>25</v>
      </c>
      <c r="B496" s="729" t="s">
        <v>1043</v>
      </c>
      <c r="C496" s="729" t="s">
        <v>1052</v>
      </c>
      <c r="D496" s="812" t="s">
        <v>1525</v>
      </c>
      <c r="E496" s="813" t="s">
        <v>1076</v>
      </c>
      <c r="F496" s="729" t="s">
        <v>1044</v>
      </c>
      <c r="G496" s="729" t="s">
        <v>1093</v>
      </c>
      <c r="H496" s="729" t="s">
        <v>580</v>
      </c>
      <c r="I496" s="729" t="s">
        <v>959</v>
      </c>
      <c r="J496" s="729" t="s">
        <v>872</v>
      </c>
      <c r="K496" s="729" t="s">
        <v>960</v>
      </c>
      <c r="L496" s="730">
        <v>154.36000000000001</v>
      </c>
      <c r="M496" s="730">
        <v>2161.0400000000009</v>
      </c>
      <c r="N496" s="729">
        <v>14</v>
      </c>
      <c r="O496" s="814">
        <v>13.5</v>
      </c>
      <c r="P496" s="730">
        <v>154.36000000000001</v>
      </c>
      <c r="Q496" s="747">
        <v>7.1428571428571411E-2</v>
      </c>
      <c r="R496" s="729">
        <v>1</v>
      </c>
      <c r="S496" s="747">
        <v>7.1428571428571425E-2</v>
      </c>
      <c r="T496" s="814">
        <v>0.5</v>
      </c>
      <c r="U496" s="770">
        <v>3.7037037037037035E-2</v>
      </c>
    </row>
    <row r="497" spans="1:21" ht="14.4" customHeight="1" x14ac:dyDescent="0.3">
      <c r="A497" s="728">
        <v>25</v>
      </c>
      <c r="B497" s="729" t="s">
        <v>1043</v>
      </c>
      <c r="C497" s="729" t="s">
        <v>1052</v>
      </c>
      <c r="D497" s="812" t="s">
        <v>1525</v>
      </c>
      <c r="E497" s="813" t="s">
        <v>1076</v>
      </c>
      <c r="F497" s="729" t="s">
        <v>1044</v>
      </c>
      <c r="G497" s="729" t="s">
        <v>1093</v>
      </c>
      <c r="H497" s="729" t="s">
        <v>580</v>
      </c>
      <c r="I497" s="729" t="s">
        <v>1294</v>
      </c>
      <c r="J497" s="729" t="s">
        <v>1295</v>
      </c>
      <c r="K497" s="729" t="s">
        <v>1296</v>
      </c>
      <c r="L497" s="730">
        <v>111.22</v>
      </c>
      <c r="M497" s="730">
        <v>111.22</v>
      </c>
      <c r="N497" s="729">
        <v>1</v>
      </c>
      <c r="O497" s="814">
        <v>1</v>
      </c>
      <c r="P497" s="730"/>
      <c r="Q497" s="747">
        <v>0</v>
      </c>
      <c r="R497" s="729"/>
      <c r="S497" s="747">
        <v>0</v>
      </c>
      <c r="T497" s="814"/>
      <c r="U497" s="770">
        <v>0</v>
      </c>
    </row>
    <row r="498" spans="1:21" ht="14.4" customHeight="1" x14ac:dyDescent="0.3">
      <c r="A498" s="728">
        <v>25</v>
      </c>
      <c r="B498" s="729" t="s">
        <v>1043</v>
      </c>
      <c r="C498" s="729" t="s">
        <v>1052</v>
      </c>
      <c r="D498" s="812" t="s">
        <v>1525</v>
      </c>
      <c r="E498" s="813" t="s">
        <v>1076</v>
      </c>
      <c r="F498" s="729" t="s">
        <v>1044</v>
      </c>
      <c r="G498" s="729" t="s">
        <v>1094</v>
      </c>
      <c r="H498" s="729" t="s">
        <v>543</v>
      </c>
      <c r="I498" s="729" t="s">
        <v>1095</v>
      </c>
      <c r="J498" s="729" t="s">
        <v>1096</v>
      </c>
      <c r="K498" s="729" t="s">
        <v>1097</v>
      </c>
      <c r="L498" s="730">
        <v>132.97999999999999</v>
      </c>
      <c r="M498" s="730">
        <v>132.97999999999999</v>
      </c>
      <c r="N498" s="729">
        <v>1</v>
      </c>
      <c r="O498" s="814">
        <v>1</v>
      </c>
      <c r="P498" s="730"/>
      <c r="Q498" s="747">
        <v>0</v>
      </c>
      <c r="R498" s="729"/>
      <c r="S498" s="747">
        <v>0</v>
      </c>
      <c r="T498" s="814"/>
      <c r="U498" s="770">
        <v>0</v>
      </c>
    </row>
    <row r="499" spans="1:21" ht="14.4" customHeight="1" x14ac:dyDescent="0.3">
      <c r="A499" s="728">
        <v>25</v>
      </c>
      <c r="B499" s="729" t="s">
        <v>1043</v>
      </c>
      <c r="C499" s="729" t="s">
        <v>1052</v>
      </c>
      <c r="D499" s="812" t="s">
        <v>1525</v>
      </c>
      <c r="E499" s="813" t="s">
        <v>1076</v>
      </c>
      <c r="F499" s="729" t="s">
        <v>1044</v>
      </c>
      <c r="G499" s="729" t="s">
        <v>1094</v>
      </c>
      <c r="H499" s="729" t="s">
        <v>543</v>
      </c>
      <c r="I499" s="729" t="s">
        <v>1109</v>
      </c>
      <c r="J499" s="729" t="s">
        <v>1096</v>
      </c>
      <c r="K499" s="729" t="s">
        <v>1097</v>
      </c>
      <c r="L499" s="730">
        <v>132.97999999999999</v>
      </c>
      <c r="M499" s="730">
        <v>132.97999999999999</v>
      </c>
      <c r="N499" s="729">
        <v>1</v>
      </c>
      <c r="O499" s="814">
        <v>1</v>
      </c>
      <c r="P499" s="730"/>
      <c r="Q499" s="747">
        <v>0</v>
      </c>
      <c r="R499" s="729"/>
      <c r="S499" s="747">
        <v>0</v>
      </c>
      <c r="T499" s="814"/>
      <c r="U499" s="770">
        <v>0</v>
      </c>
    </row>
    <row r="500" spans="1:21" ht="14.4" customHeight="1" x14ac:dyDescent="0.3">
      <c r="A500" s="728">
        <v>25</v>
      </c>
      <c r="B500" s="729" t="s">
        <v>1043</v>
      </c>
      <c r="C500" s="729" t="s">
        <v>1052</v>
      </c>
      <c r="D500" s="812" t="s">
        <v>1525</v>
      </c>
      <c r="E500" s="813" t="s">
        <v>1076</v>
      </c>
      <c r="F500" s="729" t="s">
        <v>1044</v>
      </c>
      <c r="G500" s="729" t="s">
        <v>1119</v>
      </c>
      <c r="H500" s="729" t="s">
        <v>580</v>
      </c>
      <c r="I500" s="729" t="s">
        <v>1155</v>
      </c>
      <c r="J500" s="729" t="s">
        <v>599</v>
      </c>
      <c r="K500" s="729" t="s">
        <v>1156</v>
      </c>
      <c r="L500" s="730">
        <v>24.22</v>
      </c>
      <c r="M500" s="730">
        <v>48.44</v>
      </c>
      <c r="N500" s="729">
        <v>2</v>
      </c>
      <c r="O500" s="814">
        <v>2</v>
      </c>
      <c r="P500" s="730"/>
      <c r="Q500" s="747">
        <v>0</v>
      </c>
      <c r="R500" s="729"/>
      <c r="S500" s="747">
        <v>0</v>
      </c>
      <c r="T500" s="814"/>
      <c r="U500" s="770">
        <v>0</v>
      </c>
    </row>
    <row r="501" spans="1:21" ht="14.4" customHeight="1" x14ac:dyDescent="0.3">
      <c r="A501" s="728">
        <v>25</v>
      </c>
      <c r="B501" s="729" t="s">
        <v>1043</v>
      </c>
      <c r="C501" s="729" t="s">
        <v>1052</v>
      </c>
      <c r="D501" s="812" t="s">
        <v>1525</v>
      </c>
      <c r="E501" s="813" t="s">
        <v>1076</v>
      </c>
      <c r="F501" s="729" t="s">
        <v>1044</v>
      </c>
      <c r="G501" s="729" t="s">
        <v>1119</v>
      </c>
      <c r="H501" s="729" t="s">
        <v>543</v>
      </c>
      <c r="I501" s="729" t="s">
        <v>1157</v>
      </c>
      <c r="J501" s="729" t="s">
        <v>599</v>
      </c>
      <c r="K501" s="729" t="s">
        <v>1158</v>
      </c>
      <c r="L501" s="730">
        <v>24.22</v>
      </c>
      <c r="M501" s="730">
        <v>193.76</v>
      </c>
      <c r="N501" s="729">
        <v>8</v>
      </c>
      <c r="O501" s="814">
        <v>7.5</v>
      </c>
      <c r="P501" s="730">
        <v>24.22</v>
      </c>
      <c r="Q501" s="747">
        <v>0.125</v>
      </c>
      <c r="R501" s="729">
        <v>1</v>
      </c>
      <c r="S501" s="747">
        <v>0.125</v>
      </c>
      <c r="T501" s="814">
        <v>0.5</v>
      </c>
      <c r="U501" s="770">
        <v>6.6666666666666666E-2</v>
      </c>
    </row>
    <row r="502" spans="1:21" ht="14.4" customHeight="1" x14ac:dyDescent="0.3">
      <c r="A502" s="728">
        <v>25</v>
      </c>
      <c r="B502" s="729" t="s">
        <v>1043</v>
      </c>
      <c r="C502" s="729" t="s">
        <v>1052</v>
      </c>
      <c r="D502" s="812" t="s">
        <v>1525</v>
      </c>
      <c r="E502" s="813" t="s">
        <v>1088</v>
      </c>
      <c r="F502" s="729" t="s">
        <v>1044</v>
      </c>
      <c r="G502" s="729" t="s">
        <v>1093</v>
      </c>
      <c r="H502" s="729" t="s">
        <v>580</v>
      </c>
      <c r="I502" s="729" t="s">
        <v>959</v>
      </c>
      <c r="J502" s="729" t="s">
        <v>872</v>
      </c>
      <c r="K502" s="729" t="s">
        <v>960</v>
      </c>
      <c r="L502" s="730">
        <v>154.36000000000001</v>
      </c>
      <c r="M502" s="730">
        <v>1080.52</v>
      </c>
      <c r="N502" s="729">
        <v>7</v>
      </c>
      <c r="O502" s="814">
        <v>7</v>
      </c>
      <c r="P502" s="730"/>
      <c r="Q502" s="747">
        <v>0</v>
      </c>
      <c r="R502" s="729"/>
      <c r="S502" s="747">
        <v>0</v>
      </c>
      <c r="T502" s="814"/>
      <c r="U502" s="770">
        <v>0</v>
      </c>
    </row>
    <row r="503" spans="1:21" ht="14.4" customHeight="1" x14ac:dyDescent="0.3">
      <c r="A503" s="728">
        <v>25</v>
      </c>
      <c r="B503" s="729" t="s">
        <v>1043</v>
      </c>
      <c r="C503" s="729" t="s">
        <v>1052</v>
      </c>
      <c r="D503" s="812" t="s">
        <v>1525</v>
      </c>
      <c r="E503" s="813" t="s">
        <v>1088</v>
      </c>
      <c r="F503" s="729" t="s">
        <v>1044</v>
      </c>
      <c r="G503" s="729" t="s">
        <v>1093</v>
      </c>
      <c r="H503" s="729" t="s">
        <v>580</v>
      </c>
      <c r="I503" s="729" t="s">
        <v>1034</v>
      </c>
      <c r="J503" s="729" t="s">
        <v>872</v>
      </c>
      <c r="K503" s="729" t="s">
        <v>1035</v>
      </c>
      <c r="L503" s="730">
        <v>225.06</v>
      </c>
      <c r="M503" s="730">
        <v>2250.6</v>
      </c>
      <c r="N503" s="729">
        <v>10</v>
      </c>
      <c r="O503" s="814">
        <v>10</v>
      </c>
      <c r="P503" s="730">
        <v>225.06</v>
      </c>
      <c r="Q503" s="747">
        <v>0.1</v>
      </c>
      <c r="R503" s="729">
        <v>1</v>
      </c>
      <c r="S503" s="747">
        <v>0.1</v>
      </c>
      <c r="T503" s="814">
        <v>1</v>
      </c>
      <c r="U503" s="770">
        <v>0.1</v>
      </c>
    </row>
    <row r="504" spans="1:21" ht="14.4" customHeight="1" x14ac:dyDescent="0.3">
      <c r="A504" s="728">
        <v>25</v>
      </c>
      <c r="B504" s="729" t="s">
        <v>1043</v>
      </c>
      <c r="C504" s="729" t="s">
        <v>1052</v>
      </c>
      <c r="D504" s="812" t="s">
        <v>1525</v>
      </c>
      <c r="E504" s="813" t="s">
        <v>1088</v>
      </c>
      <c r="F504" s="729" t="s">
        <v>1044</v>
      </c>
      <c r="G504" s="729" t="s">
        <v>1094</v>
      </c>
      <c r="H504" s="729" t="s">
        <v>543</v>
      </c>
      <c r="I504" s="729" t="s">
        <v>1095</v>
      </c>
      <c r="J504" s="729" t="s">
        <v>1096</v>
      </c>
      <c r="K504" s="729" t="s">
        <v>1097</v>
      </c>
      <c r="L504" s="730">
        <v>132.97999999999999</v>
      </c>
      <c r="M504" s="730">
        <v>265.95999999999998</v>
      </c>
      <c r="N504" s="729">
        <v>2</v>
      </c>
      <c r="O504" s="814">
        <v>2</v>
      </c>
      <c r="P504" s="730"/>
      <c r="Q504" s="747">
        <v>0</v>
      </c>
      <c r="R504" s="729"/>
      <c r="S504" s="747">
        <v>0</v>
      </c>
      <c r="T504" s="814"/>
      <c r="U504" s="770">
        <v>0</v>
      </c>
    </row>
    <row r="505" spans="1:21" ht="14.4" customHeight="1" x14ac:dyDescent="0.3">
      <c r="A505" s="728">
        <v>25</v>
      </c>
      <c r="B505" s="729" t="s">
        <v>1043</v>
      </c>
      <c r="C505" s="729" t="s">
        <v>1052</v>
      </c>
      <c r="D505" s="812" t="s">
        <v>1525</v>
      </c>
      <c r="E505" s="813" t="s">
        <v>1088</v>
      </c>
      <c r="F505" s="729" t="s">
        <v>1044</v>
      </c>
      <c r="G505" s="729" t="s">
        <v>1094</v>
      </c>
      <c r="H505" s="729" t="s">
        <v>543</v>
      </c>
      <c r="I505" s="729" t="s">
        <v>1109</v>
      </c>
      <c r="J505" s="729" t="s">
        <v>1096</v>
      </c>
      <c r="K505" s="729" t="s">
        <v>1097</v>
      </c>
      <c r="L505" s="730">
        <v>132.97999999999999</v>
      </c>
      <c r="M505" s="730">
        <v>132.97999999999999</v>
      </c>
      <c r="N505" s="729">
        <v>1</v>
      </c>
      <c r="O505" s="814">
        <v>1</v>
      </c>
      <c r="P505" s="730"/>
      <c r="Q505" s="747">
        <v>0</v>
      </c>
      <c r="R505" s="729"/>
      <c r="S505" s="747">
        <v>0</v>
      </c>
      <c r="T505" s="814"/>
      <c r="U505" s="770">
        <v>0</v>
      </c>
    </row>
    <row r="506" spans="1:21" ht="14.4" customHeight="1" x14ac:dyDescent="0.3">
      <c r="A506" s="728">
        <v>25</v>
      </c>
      <c r="B506" s="729" t="s">
        <v>1043</v>
      </c>
      <c r="C506" s="729" t="s">
        <v>1052</v>
      </c>
      <c r="D506" s="812" t="s">
        <v>1525</v>
      </c>
      <c r="E506" s="813" t="s">
        <v>1088</v>
      </c>
      <c r="F506" s="729" t="s">
        <v>1044</v>
      </c>
      <c r="G506" s="729" t="s">
        <v>1119</v>
      </c>
      <c r="H506" s="729" t="s">
        <v>543</v>
      </c>
      <c r="I506" s="729" t="s">
        <v>1141</v>
      </c>
      <c r="J506" s="729" t="s">
        <v>599</v>
      </c>
      <c r="K506" s="729" t="s">
        <v>1142</v>
      </c>
      <c r="L506" s="730">
        <v>48.42</v>
      </c>
      <c r="M506" s="730">
        <v>48.42</v>
      </c>
      <c r="N506" s="729">
        <v>1</v>
      </c>
      <c r="O506" s="814">
        <v>1</v>
      </c>
      <c r="P506" s="730"/>
      <c r="Q506" s="747">
        <v>0</v>
      </c>
      <c r="R506" s="729"/>
      <c r="S506" s="747">
        <v>0</v>
      </c>
      <c r="T506" s="814"/>
      <c r="U506" s="770">
        <v>0</v>
      </c>
    </row>
    <row r="507" spans="1:21" ht="14.4" customHeight="1" thickBot="1" x14ac:dyDescent="0.35">
      <c r="A507" s="735">
        <v>25</v>
      </c>
      <c r="B507" s="736" t="s">
        <v>1043</v>
      </c>
      <c r="C507" s="736" t="s">
        <v>1052</v>
      </c>
      <c r="D507" s="815" t="s">
        <v>1525</v>
      </c>
      <c r="E507" s="816" t="s">
        <v>1082</v>
      </c>
      <c r="F507" s="736" t="s">
        <v>1044</v>
      </c>
      <c r="G507" s="736" t="s">
        <v>1093</v>
      </c>
      <c r="H507" s="736" t="s">
        <v>580</v>
      </c>
      <c r="I507" s="736" t="s">
        <v>959</v>
      </c>
      <c r="J507" s="736" t="s">
        <v>872</v>
      </c>
      <c r="K507" s="736" t="s">
        <v>960</v>
      </c>
      <c r="L507" s="737">
        <v>154.36000000000001</v>
      </c>
      <c r="M507" s="737">
        <v>617.44000000000005</v>
      </c>
      <c r="N507" s="736">
        <v>4</v>
      </c>
      <c r="O507" s="817">
        <v>4</v>
      </c>
      <c r="P507" s="737"/>
      <c r="Q507" s="748">
        <v>0</v>
      </c>
      <c r="R507" s="736"/>
      <c r="S507" s="748">
        <v>0</v>
      </c>
      <c r="T507" s="817"/>
      <c r="U507" s="77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6" t="s">
        <v>1527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320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818" t="s">
        <v>210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820" t="s">
        <v>1063</v>
      </c>
      <c r="B5" s="225">
        <v>7615.2200000000012</v>
      </c>
      <c r="C5" s="811">
        <v>0.55824328881199881</v>
      </c>
      <c r="D5" s="225">
        <v>6026.1800000000012</v>
      </c>
      <c r="E5" s="811">
        <v>0.44175671118800125</v>
      </c>
      <c r="F5" s="819">
        <v>13641.400000000001</v>
      </c>
    </row>
    <row r="6" spans="1:6" ht="14.4" customHeight="1" x14ac:dyDescent="0.3">
      <c r="A6" s="757" t="s">
        <v>1060</v>
      </c>
      <c r="B6" s="733">
        <v>4252.1400000000003</v>
      </c>
      <c r="C6" s="747">
        <v>0.15133371794274064</v>
      </c>
      <c r="D6" s="733">
        <v>23845.630000000005</v>
      </c>
      <c r="E6" s="747">
        <v>0.84866628205725936</v>
      </c>
      <c r="F6" s="734">
        <v>28097.770000000004</v>
      </c>
    </row>
    <row r="7" spans="1:6" ht="14.4" customHeight="1" x14ac:dyDescent="0.3">
      <c r="A7" s="757" t="s">
        <v>1083</v>
      </c>
      <c r="B7" s="733">
        <v>3486.6400000000003</v>
      </c>
      <c r="C7" s="747">
        <v>0.55885671787243874</v>
      </c>
      <c r="D7" s="733">
        <v>2752.24</v>
      </c>
      <c r="E7" s="747">
        <v>0.44114328212756132</v>
      </c>
      <c r="F7" s="734">
        <v>6238.88</v>
      </c>
    </row>
    <row r="8" spans="1:6" ht="14.4" customHeight="1" x14ac:dyDescent="0.3">
      <c r="A8" s="757" t="s">
        <v>1068</v>
      </c>
      <c r="B8" s="733">
        <v>3297.7200000000007</v>
      </c>
      <c r="C8" s="747">
        <v>0.72901956449651817</v>
      </c>
      <c r="D8" s="733">
        <v>1225.7800000000002</v>
      </c>
      <c r="E8" s="747">
        <v>0.27098043550348183</v>
      </c>
      <c r="F8" s="734">
        <v>4523.5000000000009</v>
      </c>
    </row>
    <row r="9" spans="1:6" ht="14.4" customHeight="1" x14ac:dyDescent="0.3">
      <c r="A9" s="757" t="s">
        <v>1074</v>
      </c>
      <c r="B9" s="733">
        <v>2037.3400000000001</v>
      </c>
      <c r="C9" s="747">
        <v>9.0301019650601763E-2</v>
      </c>
      <c r="D9" s="733">
        <v>20524.310000000009</v>
      </c>
      <c r="E9" s="747">
        <v>0.90969898034939822</v>
      </c>
      <c r="F9" s="734">
        <v>22561.650000000009</v>
      </c>
    </row>
    <row r="10" spans="1:6" ht="14.4" customHeight="1" x14ac:dyDescent="0.3">
      <c r="A10" s="757" t="s">
        <v>1084</v>
      </c>
      <c r="B10" s="733">
        <v>1944.14</v>
      </c>
      <c r="C10" s="747">
        <v>0.44873605879311623</v>
      </c>
      <c r="D10" s="733">
        <v>2388.3399999999997</v>
      </c>
      <c r="E10" s="747">
        <v>0.55126394120688382</v>
      </c>
      <c r="F10" s="734">
        <v>4332.4799999999996</v>
      </c>
    </row>
    <row r="11" spans="1:6" ht="14.4" customHeight="1" x14ac:dyDescent="0.3">
      <c r="A11" s="757" t="s">
        <v>1059</v>
      </c>
      <c r="B11" s="733">
        <v>1861.7199999999998</v>
      </c>
      <c r="C11" s="747">
        <v>0.12063061329352309</v>
      </c>
      <c r="D11" s="733">
        <v>13571.510000000004</v>
      </c>
      <c r="E11" s="747">
        <v>0.87936938670647691</v>
      </c>
      <c r="F11" s="734">
        <v>15433.230000000003</v>
      </c>
    </row>
    <row r="12" spans="1:6" ht="14.4" customHeight="1" x14ac:dyDescent="0.3">
      <c r="A12" s="757" t="s">
        <v>1066</v>
      </c>
      <c r="B12" s="733">
        <v>1810.19</v>
      </c>
      <c r="C12" s="747">
        <v>0.25452436358012104</v>
      </c>
      <c r="D12" s="733">
        <v>5301.8600000000006</v>
      </c>
      <c r="E12" s="747">
        <v>0.74547563641987891</v>
      </c>
      <c r="F12" s="734">
        <v>7112.0500000000011</v>
      </c>
    </row>
    <row r="13" spans="1:6" ht="14.4" customHeight="1" x14ac:dyDescent="0.3">
      <c r="A13" s="757" t="s">
        <v>1077</v>
      </c>
      <c r="B13" s="733">
        <v>1809.56</v>
      </c>
      <c r="C13" s="747">
        <v>1</v>
      </c>
      <c r="D13" s="733"/>
      <c r="E13" s="747">
        <v>0</v>
      </c>
      <c r="F13" s="734">
        <v>1809.56</v>
      </c>
    </row>
    <row r="14" spans="1:6" ht="14.4" customHeight="1" x14ac:dyDescent="0.3">
      <c r="A14" s="757" t="s">
        <v>1080</v>
      </c>
      <c r="B14" s="733">
        <v>1739.04</v>
      </c>
      <c r="C14" s="747">
        <v>0.18091330509250395</v>
      </c>
      <c r="D14" s="733">
        <v>7873.5200000000013</v>
      </c>
      <c r="E14" s="747">
        <v>0.81908669490749608</v>
      </c>
      <c r="F14" s="734">
        <v>9612.5600000000013</v>
      </c>
    </row>
    <row r="15" spans="1:6" ht="14.4" customHeight="1" x14ac:dyDescent="0.3">
      <c r="A15" s="757" t="s">
        <v>1061</v>
      </c>
      <c r="B15" s="733">
        <v>1616.3600000000001</v>
      </c>
      <c r="C15" s="747">
        <v>0.11704526528454635</v>
      </c>
      <c r="D15" s="733">
        <v>12193.340000000002</v>
      </c>
      <c r="E15" s="747">
        <v>0.8829547347154536</v>
      </c>
      <c r="F15" s="734">
        <v>13809.700000000003</v>
      </c>
    </row>
    <row r="16" spans="1:6" ht="14.4" customHeight="1" x14ac:dyDescent="0.3">
      <c r="A16" s="757" t="s">
        <v>1075</v>
      </c>
      <c r="B16" s="733">
        <v>1595.7599999999998</v>
      </c>
      <c r="C16" s="747">
        <v>0.1753212509009088</v>
      </c>
      <c r="D16" s="733">
        <v>7506.16</v>
      </c>
      <c r="E16" s="747">
        <v>0.82467874909909111</v>
      </c>
      <c r="F16" s="734">
        <v>9101.92</v>
      </c>
    </row>
    <row r="17" spans="1:6" ht="14.4" customHeight="1" x14ac:dyDescent="0.3">
      <c r="A17" s="757" t="s">
        <v>1064</v>
      </c>
      <c r="B17" s="733">
        <v>1548.3000000000002</v>
      </c>
      <c r="C17" s="747">
        <v>8.7398337269635973E-2</v>
      </c>
      <c r="D17" s="733">
        <v>16167.140000000003</v>
      </c>
      <c r="E17" s="747">
        <v>0.91260166273036403</v>
      </c>
      <c r="F17" s="734">
        <v>17715.440000000002</v>
      </c>
    </row>
    <row r="18" spans="1:6" ht="14.4" customHeight="1" x14ac:dyDescent="0.3">
      <c r="A18" s="757" t="s">
        <v>1081</v>
      </c>
      <c r="B18" s="733">
        <v>1280.3799999999999</v>
      </c>
      <c r="C18" s="747">
        <v>5.9905358909072844E-2</v>
      </c>
      <c r="D18" s="733">
        <v>20093.000000000007</v>
      </c>
      <c r="E18" s="747">
        <v>0.94009464109092711</v>
      </c>
      <c r="F18" s="734">
        <v>21373.380000000008</v>
      </c>
    </row>
    <row r="19" spans="1:6" ht="14.4" customHeight="1" x14ac:dyDescent="0.3">
      <c r="A19" s="757" t="s">
        <v>1067</v>
      </c>
      <c r="B19" s="733">
        <v>531.91999999999996</v>
      </c>
      <c r="C19" s="747">
        <v>0.32026395645681804</v>
      </c>
      <c r="D19" s="733">
        <v>1128.96</v>
      </c>
      <c r="E19" s="747">
        <v>0.67973604354318196</v>
      </c>
      <c r="F19" s="734">
        <v>1660.88</v>
      </c>
    </row>
    <row r="20" spans="1:6" ht="14.4" customHeight="1" x14ac:dyDescent="0.3">
      <c r="A20" s="757" t="s">
        <v>1058</v>
      </c>
      <c r="B20" s="733">
        <v>463.08000000000004</v>
      </c>
      <c r="C20" s="747">
        <v>0.14999999999999997</v>
      </c>
      <c r="D20" s="733">
        <v>2624.1200000000008</v>
      </c>
      <c r="E20" s="747">
        <v>0.85000000000000009</v>
      </c>
      <c r="F20" s="734">
        <v>3087.2000000000007</v>
      </c>
    </row>
    <row r="21" spans="1:6" ht="14.4" customHeight="1" x14ac:dyDescent="0.3">
      <c r="A21" s="757" t="s">
        <v>1089</v>
      </c>
      <c r="B21" s="733">
        <v>409.24</v>
      </c>
      <c r="C21" s="747">
        <v>0.2489112716833321</v>
      </c>
      <c r="D21" s="733">
        <v>1234.8800000000001</v>
      </c>
      <c r="E21" s="747">
        <v>0.75108872831666784</v>
      </c>
      <c r="F21" s="734">
        <v>1644.1200000000001</v>
      </c>
    </row>
    <row r="22" spans="1:6" ht="14.4" customHeight="1" x14ac:dyDescent="0.3">
      <c r="A22" s="757" t="s">
        <v>1072</v>
      </c>
      <c r="B22" s="733">
        <v>308.72000000000003</v>
      </c>
      <c r="C22" s="747">
        <v>7.5555185730857885E-2</v>
      </c>
      <c r="D22" s="733">
        <v>3777.3000000000011</v>
      </c>
      <c r="E22" s="747">
        <v>0.92444481426914205</v>
      </c>
      <c r="F22" s="734">
        <v>4086.0200000000013</v>
      </c>
    </row>
    <row r="23" spans="1:6" ht="14.4" customHeight="1" x14ac:dyDescent="0.3">
      <c r="A23" s="757" t="s">
        <v>1078</v>
      </c>
      <c r="B23" s="733">
        <v>287.34000000000003</v>
      </c>
      <c r="C23" s="747">
        <v>0.16397783497212248</v>
      </c>
      <c r="D23" s="733">
        <v>1464.9700000000003</v>
      </c>
      <c r="E23" s="747">
        <v>0.83602216502787741</v>
      </c>
      <c r="F23" s="734">
        <v>1752.3100000000004</v>
      </c>
    </row>
    <row r="24" spans="1:6" ht="14.4" customHeight="1" x14ac:dyDescent="0.3">
      <c r="A24" s="757" t="s">
        <v>1079</v>
      </c>
      <c r="B24" s="733">
        <v>265.95999999999998</v>
      </c>
      <c r="C24" s="747">
        <v>5.0815462452042846E-2</v>
      </c>
      <c r="D24" s="733">
        <v>4967.880000000001</v>
      </c>
      <c r="E24" s="747">
        <v>0.94918453754795717</v>
      </c>
      <c r="F24" s="734">
        <v>5233.8400000000011</v>
      </c>
    </row>
    <row r="25" spans="1:6" ht="14.4" customHeight="1" x14ac:dyDescent="0.3">
      <c r="A25" s="757" t="s">
        <v>1086</v>
      </c>
      <c r="B25" s="733">
        <v>265.95999999999998</v>
      </c>
      <c r="C25" s="747">
        <v>7.3408777256417326E-2</v>
      </c>
      <c r="D25" s="733">
        <v>3357.04</v>
      </c>
      <c r="E25" s="747">
        <v>0.92659122274358263</v>
      </c>
      <c r="F25" s="734">
        <v>3623</v>
      </c>
    </row>
    <row r="26" spans="1:6" ht="14.4" customHeight="1" x14ac:dyDescent="0.3">
      <c r="A26" s="757" t="s">
        <v>1076</v>
      </c>
      <c r="B26" s="733">
        <v>265.95999999999998</v>
      </c>
      <c r="C26" s="747">
        <v>8.3006148372397864E-2</v>
      </c>
      <c r="D26" s="733">
        <v>2938.14</v>
      </c>
      <c r="E26" s="747">
        <v>0.91699385162760216</v>
      </c>
      <c r="F26" s="734">
        <v>3204.1</v>
      </c>
    </row>
    <row r="27" spans="1:6" ht="14.4" customHeight="1" x14ac:dyDescent="0.3">
      <c r="A27" s="757" t="s">
        <v>1092</v>
      </c>
      <c r="B27" s="733">
        <v>265.95999999999998</v>
      </c>
      <c r="C27" s="747">
        <v>2.6855314920875974E-2</v>
      </c>
      <c r="D27" s="733">
        <v>9637.4800000000014</v>
      </c>
      <c r="E27" s="747">
        <v>0.97314468507912411</v>
      </c>
      <c r="F27" s="734">
        <v>9903.44</v>
      </c>
    </row>
    <row r="28" spans="1:6" ht="14.4" customHeight="1" x14ac:dyDescent="0.3">
      <c r="A28" s="757" t="s">
        <v>1062</v>
      </c>
      <c r="B28" s="733">
        <v>154.36000000000001</v>
      </c>
      <c r="C28" s="747">
        <v>0.12952489637001358</v>
      </c>
      <c r="D28" s="733">
        <v>1037.3800000000001</v>
      </c>
      <c r="E28" s="747">
        <v>0.87047510362998637</v>
      </c>
      <c r="F28" s="734">
        <v>1191.7400000000002</v>
      </c>
    </row>
    <row r="29" spans="1:6" ht="14.4" customHeight="1" x14ac:dyDescent="0.3">
      <c r="A29" s="757" t="s">
        <v>1088</v>
      </c>
      <c r="B29" s="733">
        <v>132.97999999999999</v>
      </c>
      <c r="C29" s="747">
        <v>3.2580839585058578E-2</v>
      </c>
      <c r="D29" s="733">
        <v>3948.5600000000004</v>
      </c>
      <c r="E29" s="747">
        <v>0.96741916041494147</v>
      </c>
      <c r="F29" s="734">
        <v>4081.5400000000004</v>
      </c>
    </row>
    <row r="30" spans="1:6" ht="14.4" customHeight="1" x14ac:dyDescent="0.3">
      <c r="A30" s="757" t="s">
        <v>1087</v>
      </c>
      <c r="B30" s="733">
        <v>28.200000000000003</v>
      </c>
      <c r="C30" s="747">
        <v>0.75</v>
      </c>
      <c r="D30" s="733">
        <v>9.4</v>
      </c>
      <c r="E30" s="747">
        <v>0.25</v>
      </c>
      <c r="F30" s="734">
        <v>37.6</v>
      </c>
    </row>
    <row r="31" spans="1:6" ht="14.4" customHeight="1" x14ac:dyDescent="0.3">
      <c r="A31" s="757" t="s">
        <v>1071</v>
      </c>
      <c r="B31" s="733">
        <v>0</v>
      </c>
      <c r="C31" s="747">
        <v>0</v>
      </c>
      <c r="D31" s="733">
        <v>487.30000000000007</v>
      </c>
      <c r="E31" s="747">
        <v>1</v>
      </c>
      <c r="F31" s="734">
        <v>487.30000000000007</v>
      </c>
    </row>
    <row r="32" spans="1:6" ht="14.4" customHeight="1" x14ac:dyDescent="0.3">
      <c r="A32" s="757" t="s">
        <v>1082</v>
      </c>
      <c r="B32" s="733">
        <v>0</v>
      </c>
      <c r="C32" s="747">
        <v>0</v>
      </c>
      <c r="D32" s="733">
        <v>1080.52</v>
      </c>
      <c r="E32" s="747">
        <v>1</v>
      </c>
      <c r="F32" s="734">
        <v>1080.52</v>
      </c>
    </row>
    <row r="33" spans="1:6" ht="14.4" customHeight="1" x14ac:dyDescent="0.3">
      <c r="A33" s="757" t="s">
        <v>1070</v>
      </c>
      <c r="B33" s="733"/>
      <c r="C33" s="747">
        <v>0</v>
      </c>
      <c r="D33" s="733">
        <v>617.44000000000005</v>
      </c>
      <c r="E33" s="747">
        <v>1</v>
      </c>
      <c r="F33" s="734">
        <v>617.44000000000005</v>
      </c>
    </row>
    <row r="34" spans="1:6" ht="14.4" customHeight="1" x14ac:dyDescent="0.3">
      <c r="A34" s="757" t="s">
        <v>1085</v>
      </c>
      <c r="B34" s="733"/>
      <c r="C34" s="747">
        <v>0</v>
      </c>
      <c r="D34" s="733">
        <v>604.48</v>
      </c>
      <c r="E34" s="747">
        <v>1</v>
      </c>
      <c r="F34" s="734">
        <v>604.48</v>
      </c>
    </row>
    <row r="35" spans="1:6" ht="14.4" customHeight="1" x14ac:dyDescent="0.3">
      <c r="A35" s="757" t="s">
        <v>1091</v>
      </c>
      <c r="B35" s="733"/>
      <c r="C35" s="747">
        <v>0</v>
      </c>
      <c r="D35" s="733">
        <v>463.08000000000004</v>
      </c>
      <c r="E35" s="747">
        <v>1</v>
      </c>
      <c r="F35" s="734">
        <v>463.08000000000004</v>
      </c>
    </row>
    <row r="36" spans="1:6" ht="14.4" customHeight="1" x14ac:dyDescent="0.3">
      <c r="A36" s="757" t="s">
        <v>1065</v>
      </c>
      <c r="B36" s="733"/>
      <c r="C36" s="747">
        <v>0</v>
      </c>
      <c r="D36" s="733">
        <v>1234.8800000000001</v>
      </c>
      <c r="E36" s="747">
        <v>1</v>
      </c>
      <c r="F36" s="734">
        <v>1234.8800000000001</v>
      </c>
    </row>
    <row r="37" spans="1:6" ht="14.4" customHeight="1" thickBot="1" x14ac:dyDescent="0.35">
      <c r="A37" s="758" t="s">
        <v>1073</v>
      </c>
      <c r="B37" s="749"/>
      <c r="C37" s="750">
        <v>0</v>
      </c>
      <c r="D37" s="749">
        <v>2388.0400000000004</v>
      </c>
      <c r="E37" s="750">
        <v>1</v>
      </c>
      <c r="F37" s="751">
        <v>2388.0400000000004</v>
      </c>
    </row>
    <row r="38" spans="1:6" ht="14.4" customHeight="1" thickBot="1" x14ac:dyDescent="0.35">
      <c r="A38" s="752" t="s">
        <v>3</v>
      </c>
      <c r="B38" s="753">
        <v>39274.19</v>
      </c>
      <c r="C38" s="754">
        <v>0.17711416782471576</v>
      </c>
      <c r="D38" s="753">
        <v>182470.86000000002</v>
      </c>
      <c r="E38" s="754">
        <v>0.82288583217528399</v>
      </c>
      <c r="F38" s="755">
        <v>221745.05000000008</v>
      </c>
    </row>
    <row r="39" spans="1:6" ht="14.4" customHeight="1" thickBot="1" x14ac:dyDescent="0.35"/>
    <row r="40" spans="1:6" ht="14.4" customHeight="1" x14ac:dyDescent="0.3">
      <c r="A40" s="820" t="s">
        <v>915</v>
      </c>
      <c r="B40" s="225">
        <v>16489.519999999997</v>
      </c>
      <c r="C40" s="811">
        <v>1</v>
      </c>
      <c r="D40" s="225"/>
      <c r="E40" s="811">
        <v>0</v>
      </c>
      <c r="F40" s="819">
        <v>16489.519999999997</v>
      </c>
    </row>
    <row r="41" spans="1:6" ht="14.4" customHeight="1" x14ac:dyDescent="0.3">
      <c r="A41" s="757" t="s">
        <v>907</v>
      </c>
      <c r="B41" s="733">
        <v>12348.8</v>
      </c>
      <c r="C41" s="747">
        <v>7.630533578135576E-2</v>
      </c>
      <c r="D41" s="733">
        <v>149485.22999999998</v>
      </c>
      <c r="E41" s="747">
        <v>0.92369466421864432</v>
      </c>
      <c r="F41" s="734">
        <v>161834.02999999997</v>
      </c>
    </row>
    <row r="42" spans="1:6" ht="14.4" customHeight="1" x14ac:dyDescent="0.3">
      <c r="A42" s="757" t="s">
        <v>1528</v>
      </c>
      <c r="B42" s="733">
        <v>5848.7500000000009</v>
      </c>
      <c r="C42" s="747">
        <v>1</v>
      </c>
      <c r="D42" s="733"/>
      <c r="E42" s="747">
        <v>0</v>
      </c>
      <c r="F42" s="734">
        <v>5848.7500000000009</v>
      </c>
    </row>
    <row r="43" spans="1:6" ht="14.4" customHeight="1" x14ac:dyDescent="0.3">
      <c r="A43" s="757" t="s">
        <v>904</v>
      </c>
      <c r="B43" s="733">
        <v>3794</v>
      </c>
      <c r="C43" s="747">
        <v>0.21596440287322594</v>
      </c>
      <c r="D43" s="733">
        <v>13773.71</v>
      </c>
      <c r="E43" s="747">
        <v>0.78403559712677406</v>
      </c>
      <c r="F43" s="734">
        <v>17567.71</v>
      </c>
    </row>
    <row r="44" spans="1:6" ht="14.4" customHeight="1" x14ac:dyDescent="0.3">
      <c r="A44" s="757" t="s">
        <v>1529</v>
      </c>
      <c r="B44" s="733">
        <v>359.1</v>
      </c>
      <c r="C44" s="747">
        <v>0.29785257500228096</v>
      </c>
      <c r="D44" s="733">
        <v>846.53000000000009</v>
      </c>
      <c r="E44" s="747">
        <v>0.70214742499771909</v>
      </c>
      <c r="F44" s="734">
        <v>1205.6300000000001</v>
      </c>
    </row>
    <row r="45" spans="1:6" ht="14.4" customHeight="1" x14ac:dyDescent="0.3">
      <c r="A45" s="757" t="s">
        <v>1530</v>
      </c>
      <c r="B45" s="733">
        <v>290.56</v>
      </c>
      <c r="C45" s="747">
        <v>6.3486514359628737E-2</v>
      </c>
      <c r="D45" s="733">
        <v>4286.1599999999989</v>
      </c>
      <c r="E45" s="747">
        <v>0.93651348564037118</v>
      </c>
      <c r="F45" s="734">
        <v>4576.7199999999993</v>
      </c>
    </row>
    <row r="46" spans="1:6" ht="14.4" customHeight="1" x14ac:dyDescent="0.3">
      <c r="A46" s="757" t="s">
        <v>1531</v>
      </c>
      <c r="B46" s="733">
        <v>115.26</v>
      </c>
      <c r="C46" s="747">
        <v>1</v>
      </c>
      <c r="D46" s="733"/>
      <c r="E46" s="747">
        <v>0</v>
      </c>
      <c r="F46" s="734">
        <v>115.26</v>
      </c>
    </row>
    <row r="47" spans="1:6" ht="14.4" customHeight="1" x14ac:dyDescent="0.3">
      <c r="A47" s="757" t="s">
        <v>900</v>
      </c>
      <c r="B47" s="733">
        <v>28.200000000000003</v>
      </c>
      <c r="C47" s="747">
        <v>0.54545454545454553</v>
      </c>
      <c r="D47" s="733">
        <v>23.5</v>
      </c>
      <c r="E47" s="747">
        <v>0.45454545454545453</v>
      </c>
      <c r="F47" s="734">
        <v>51.7</v>
      </c>
    </row>
    <row r="48" spans="1:6" ht="14.4" customHeight="1" x14ac:dyDescent="0.3">
      <c r="A48" s="757" t="s">
        <v>909</v>
      </c>
      <c r="B48" s="733">
        <v>0</v>
      </c>
      <c r="C48" s="747"/>
      <c r="D48" s="733"/>
      <c r="E48" s="747"/>
      <c r="F48" s="734">
        <v>0</v>
      </c>
    </row>
    <row r="49" spans="1:6" ht="14.4" customHeight="1" x14ac:dyDescent="0.3">
      <c r="A49" s="757" t="s">
        <v>1532</v>
      </c>
      <c r="B49" s="733"/>
      <c r="C49" s="747">
        <v>0</v>
      </c>
      <c r="D49" s="733">
        <v>57.64</v>
      </c>
      <c r="E49" s="747">
        <v>1</v>
      </c>
      <c r="F49" s="734">
        <v>57.64</v>
      </c>
    </row>
    <row r="50" spans="1:6" ht="14.4" customHeight="1" x14ac:dyDescent="0.3">
      <c r="A50" s="757" t="s">
        <v>910</v>
      </c>
      <c r="B50" s="733"/>
      <c r="C50" s="747">
        <v>0</v>
      </c>
      <c r="D50" s="733">
        <v>3193.44</v>
      </c>
      <c r="E50" s="747">
        <v>1</v>
      </c>
      <c r="F50" s="734">
        <v>3193.44</v>
      </c>
    </row>
    <row r="51" spans="1:6" ht="14.4" customHeight="1" x14ac:dyDescent="0.3">
      <c r="A51" s="757" t="s">
        <v>1533</v>
      </c>
      <c r="B51" s="733"/>
      <c r="C51" s="747"/>
      <c r="D51" s="733">
        <v>0</v>
      </c>
      <c r="E51" s="747"/>
      <c r="F51" s="734">
        <v>0</v>
      </c>
    </row>
    <row r="52" spans="1:6" ht="14.4" customHeight="1" x14ac:dyDescent="0.3">
      <c r="A52" s="757" t="s">
        <v>895</v>
      </c>
      <c r="B52" s="733"/>
      <c r="C52" s="747">
        <v>0</v>
      </c>
      <c r="D52" s="733">
        <v>8645.2800000000007</v>
      </c>
      <c r="E52" s="747">
        <v>1</v>
      </c>
      <c r="F52" s="734">
        <v>8645.2800000000007</v>
      </c>
    </row>
    <row r="53" spans="1:6" ht="14.4" customHeight="1" x14ac:dyDescent="0.3">
      <c r="A53" s="757" t="s">
        <v>1534</v>
      </c>
      <c r="B53" s="733"/>
      <c r="C53" s="747">
        <v>0</v>
      </c>
      <c r="D53" s="733">
        <v>127.71000000000001</v>
      </c>
      <c r="E53" s="747">
        <v>1</v>
      </c>
      <c r="F53" s="734">
        <v>127.71000000000001</v>
      </c>
    </row>
    <row r="54" spans="1:6" ht="14.4" customHeight="1" x14ac:dyDescent="0.3">
      <c r="A54" s="757" t="s">
        <v>1535</v>
      </c>
      <c r="B54" s="733"/>
      <c r="C54" s="747">
        <v>0</v>
      </c>
      <c r="D54" s="733">
        <v>1412.5</v>
      </c>
      <c r="E54" s="747">
        <v>1</v>
      </c>
      <c r="F54" s="734">
        <v>1412.5</v>
      </c>
    </row>
    <row r="55" spans="1:6" ht="14.4" customHeight="1" x14ac:dyDescent="0.3">
      <c r="A55" s="757" t="s">
        <v>1536</v>
      </c>
      <c r="B55" s="733">
        <v>0</v>
      </c>
      <c r="C55" s="747"/>
      <c r="D55" s="733"/>
      <c r="E55" s="747"/>
      <c r="F55" s="734">
        <v>0</v>
      </c>
    </row>
    <row r="56" spans="1:6" ht="14.4" customHeight="1" x14ac:dyDescent="0.3">
      <c r="A56" s="757" t="s">
        <v>1537</v>
      </c>
      <c r="B56" s="733"/>
      <c r="C56" s="747">
        <v>0</v>
      </c>
      <c r="D56" s="733">
        <v>184.74</v>
      </c>
      <c r="E56" s="747">
        <v>1</v>
      </c>
      <c r="F56" s="734">
        <v>184.74</v>
      </c>
    </row>
    <row r="57" spans="1:6" ht="14.4" customHeight="1" x14ac:dyDescent="0.3">
      <c r="A57" s="757" t="s">
        <v>1538</v>
      </c>
      <c r="B57" s="733"/>
      <c r="C57" s="747">
        <v>0</v>
      </c>
      <c r="D57" s="733">
        <v>434.42</v>
      </c>
      <c r="E57" s="747">
        <v>1</v>
      </c>
      <c r="F57" s="734">
        <v>434.42</v>
      </c>
    </row>
    <row r="58" spans="1:6" ht="14.4" customHeight="1" thickBot="1" x14ac:dyDescent="0.35">
      <c r="A58" s="758" t="s">
        <v>896</v>
      </c>
      <c r="B58" s="749"/>
      <c r="C58" s="750"/>
      <c r="D58" s="749">
        <v>0</v>
      </c>
      <c r="E58" s="750"/>
      <c r="F58" s="751">
        <v>0</v>
      </c>
    </row>
    <row r="59" spans="1:6" ht="14.4" customHeight="1" thickBot="1" x14ac:dyDescent="0.35">
      <c r="A59" s="752" t="s">
        <v>3</v>
      </c>
      <c r="B59" s="753">
        <v>39274.189999999995</v>
      </c>
      <c r="C59" s="754">
        <v>0.17711416782471584</v>
      </c>
      <c r="D59" s="753">
        <v>182470.85999999996</v>
      </c>
      <c r="E59" s="754">
        <v>0.8228858321752841</v>
      </c>
      <c r="F59" s="755">
        <v>221745.04999999996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3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{80180FFA-A3D6-4DE8-83AA-377DE0F002B3}</x14:id>
        </ext>
      </extLst>
    </cfRule>
  </conditionalFormatting>
  <conditionalFormatting sqref="F40:F5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{F0A77995-C62A-4364-93FC-D9B4AA1C65BE}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180FFA-A3D6-4DE8-83AA-377DE0F002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F5:F37</xm:sqref>
        </x14:conditionalFormatting>
        <x14:conditionalFormatting xmlns:xm="http://schemas.microsoft.com/office/excel/2006/main">
          <x14:cfRule type="dataBar" id="{F0A77995-C62A-4364-93FC-D9B4AA1C65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F40:F58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1551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320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280</v>
      </c>
      <c r="G3" s="47">
        <f>SUBTOTAL(9,G6:G1048576)</f>
        <v>39274.19000000001</v>
      </c>
      <c r="H3" s="48">
        <f>IF(M3=0,0,G3/M3)</f>
        <v>0.17711416782471584</v>
      </c>
      <c r="I3" s="47">
        <f>SUBTOTAL(9,I6:I1048576)</f>
        <v>1214</v>
      </c>
      <c r="J3" s="47">
        <f>SUBTOTAL(9,J6:J1048576)</f>
        <v>182470.86</v>
      </c>
      <c r="K3" s="48">
        <f>IF(M3=0,0,J3/M3)</f>
        <v>0.8228858321752841</v>
      </c>
      <c r="L3" s="47">
        <f>SUBTOTAL(9,L6:L1048576)</f>
        <v>1494</v>
      </c>
      <c r="M3" s="49">
        <f>SUBTOTAL(9,M6:M1048576)</f>
        <v>221745.05000000002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818" t="s">
        <v>167</v>
      </c>
      <c r="B5" s="821" t="s">
        <v>163</v>
      </c>
      <c r="C5" s="821" t="s">
        <v>90</v>
      </c>
      <c r="D5" s="821" t="s">
        <v>164</v>
      </c>
      <c r="E5" s="821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805" t="s">
        <v>1058</v>
      </c>
      <c r="B6" s="806" t="s">
        <v>958</v>
      </c>
      <c r="C6" s="806" t="s">
        <v>1165</v>
      </c>
      <c r="D6" s="806" t="s">
        <v>1166</v>
      </c>
      <c r="E6" s="806" t="s">
        <v>1167</v>
      </c>
      <c r="F6" s="225">
        <v>3</v>
      </c>
      <c r="G6" s="225">
        <v>463.08000000000004</v>
      </c>
      <c r="H6" s="811">
        <v>1</v>
      </c>
      <c r="I6" s="225"/>
      <c r="J6" s="225"/>
      <c r="K6" s="811">
        <v>0</v>
      </c>
      <c r="L6" s="225">
        <v>3</v>
      </c>
      <c r="M6" s="819">
        <v>463.08000000000004</v>
      </c>
    </row>
    <row r="7" spans="1:13" ht="14.4" customHeight="1" x14ac:dyDescent="0.3">
      <c r="A7" s="728" t="s">
        <v>1058</v>
      </c>
      <c r="B7" s="729" t="s">
        <v>958</v>
      </c>
      <c r="C7" s="729" t="s">
        <v>959</v>
      </c>
      <c r="D7" s="729" t="s">
        <v>872</v>
      </c>
      <c r="E7" s="729" t="s">
        <v>960</v>
      </c>
      <c r="F7" s="733"/>
      <c r="G7" s="733"/>
      <c r="H7" s="747">
        <v>0</v>
      </c>
      <c r="I7" s="733">
        <v>17</v>
      </c>
      <c r="J7" s="733">
        <v>2624.1200000000008</v>
      </c>
      <c r="K7" s="747">
        <v>1</v>
      </c>
      <c r="L7" s="733">
        <v>17</v>
      </c>
      <c r="M7" s="734">
        <v>2624.1200000000008</v>
      </c>
    </row>
    <row r="8" spans="1:13" ht="14.4" customHeight="1" x14ac:dyDescent="0.3">
      <c r="A8" s="728" t="s">
        <v>1058</v>
      </c>
      <c r="B8" s="729" t="s">
        <v>968</v>
      </c>
      <c r="C8" s="729" t="s">
        <v>1506</v>
      </c>
      <c r="D8" s="729" t="s">
        <v>1096</v>
      </c>
      <c r="E8" s="729" t="s">
        <v>1507</v>
      </c>
      <c r="F8" s="733">
        <v>1</v>
      </c>
      <c r="G8" s="733">
        <v>0</v>
      </c>
      <c r="H8" s="747"/>
      <c r="I8" s="733"/>
      <c r="J8" s="733"/>
      <c r="K8" s="747"/>
      <c r="L8" s="733">
        <v>1</v>
      </c>
      <c r="M8" s="734">
        <v>0</v>
      </c>
    </row>
    <row r="9" spans="1:13" ht="14.4" customHeight="1" x14ac:dyDescent="0.3">
      <c r="A9" s="728" t="s">
        <v>1059</v>
      </c>
      <c r="B9" s="729" t="s">
        <v>958</v>
      </c>
      <c r="C9" s="729" t="s">
        <v>959</v>
      </c>
      <c r="D9" s="729" t="s">
        <v>872</v>
      </c>
      <c r="E9" s="729" t="s">
        <v>960</v>
      </c>
      <c r="F9" s="733"/>
      <c r="G9" s="733"/>
      <c r="H9" s="747">
        <v>0</v>
      </c>
      <c r="I9" s="733">
        <v>80</v>
      </c>
      <c r="J9" s="733">
        <v>12348.800000000005</v>
      </c>
      <c r="K9" s="747">
        <v>1</v>
      </c>
      <c r="L9" s="733">
        <v>80</v>
      </c>
      <c r="M9" s="734">
        <v>12348.800000000005</v>
      </c>
    </row>
    <row r="10" spans="1:13" ht="14.4" customHeight="1" x14ac:dyDescent="0.3">
      <c r="A10" s="728" t="s">
        <v>1059</v>
      </c>
      <c r="B10" s="729" t="s">
        <v>968</v>
      </c>
      <c r="C10" s="729" t="s">
        <v>1109</v>
      </c>
      <c r="D10" s="729" t="s">
        <v>1096</v>
      </c>
      <c r="E10" s="729" t="s">
        <v>1097</v>
      </c>
      <c r="F10" s="733">
        <v>14</v>
      </c>
      <c r="G10" s="733">
        <v>1861.7199999999998</v>
      </c>
      <c r="H10" s="747">
        <v>1</v>
      </c>
      <c r="I10" s="733"/>
      <c r="J10" s="733"/>
      <c r="K10" s="747">
        <v>0</v>
      </c>
      <c r="L10" s="733">
        <v>14</v>
      </c>
      <c r="M10" s="734">
        <v>1861.7199999999998</v>
      </c>
    </row>
    <row r="11" spans="1:13" ht="14.4" customHeight="1" x14ac:dyDescent="0.3">
      <c r="A11" s="728" t="s">
        <v>1059</v>
      </c>
      <c r="B11" s="729" t="s">
        <v>1539</v>
      </c>
      <c r="C11" s="729" t="s">
        <v>1155</v>
      </c>
      <c r="D11" s="729" t="s">
        <v>599</v>
      </c>
      <c r="E11" s="729" t="s">
        <v>1156</v>
      </c>
      <c r="F11" s="733"/>
      <c r="G11" s="733"/>
      <c r="H11" s="747">
        <v>0</v>
      </c>
      <c r="I11" s="733">
        <v>3</v>
      </c>
      <c r="J11" s="733">
        <v>72.66</v>
      </c>
      <c r="K11" s="747">
        <v>1</v>
      </c>
      <c r="L11" s="733">
        <v>3</v>
      </c>
      <c r="M11" s="734">
        <v>72.66</v>
      </c>
    </row>
    <row r="12" spans="1:13" ht="14.4" customHeight="1" x14ac:dyDescent="0.3">
      <c r="A12" s="728" t="s">
        <v>1059</v>
      </c>
      <c r="B12" s="729" t="s">
        <v>1539</v>
      </c>
      <c r="C12" s="729" t="s">
        <v>1120</v>
      </c>
      <c r="D12" s="729" t="s">
        <v>599</v>
      </c>
      <c r="E12" s="729" t="s">
        <v>1121</v>
      </c>
      <c r="F12" s="733"/>
      <c r="G12" s="733"/>
      <c r="H12" s="747">
        <v>0</v>
      </c>
      <c r="I12" s="733">
        <v>15</v>
      </c>
      <c r="J12" s="733">
        <v>726.30000000000018</v>
      </c>
      <c r="K12" s="747">
        <v>1</v>
      </c>
      <c r="L12" s="733">
        <v>15</v>
      </c>
      <c r="M12" s="734">
        <v>726.30000000000018</v>
      </c>
    </row>
    <row r="13" spans="1:13" ht="14.4" customHeight="1" x14ac:dyDescent="0.3">
      <c r="A13" s="728" t="s">
        <v>1059</v>
      </c>
      <c r="B13" s="729" t="s">
        <v>998</v>
      </c>
      <c r="C13" s="729" t="s">
        <v>999</v>
      </c>
      <c r="D13" s="729" t="s">
        <v>1000</v>
      </c>
      <c r="E13" s="729" t="s">
        <v>1001</v>
      </c>
      <c r="F13" s="733"/>
      <c r="G13" s="733"/>
      <c r="H13" s="747"/>
      <c r="I13" s="733">
        <v>1</v>
      </c>
      <c r="J13" s="733">
        <v>0</v>
      </c>
      <c r="K13" s="747"/>
      <c r="L13" s="733">
        <v>1</v>
      </c>
      <c r="M13" s="734">
        <v>0</v>
      </c>
    </row>
    <row r="14" spans="1:13" ht="14.4" customHeight="1" x14ac:dyDescent="0.3">
      <c r="A14" s="728" t="s">
        <v>1059</v>
      </c>
      <c r="B14" s="729" t="s">
        <v>1540</v>
      </c>
      <c r="C14" s="729" t="s">
        <v>1245</v>
      </c>
      <c r="D14" s="729" t="s">
        <v>1246</v>
      </c>
      <c r="E14" s="729" t="s">
        <v>1247</v>
      </c>
      <c r="F14" s="733"/>
      <c r="G14" s="733"/>
      <c r="H14" s="747">
        <v>0</v>
      </c>
      <c r="I14" s="733">
        <v>3</v>
      </c>
      <c r="J14" s="733">
        <v>423.75</v>
      </c>
      <c r="K14" s="747">
        <v>1</v>
      </c>
      <c r="L14" s="733">
        <v>3</v>
      </c>
      <c r="M14" s="734">
        <v>423.75</v>
      </c>
    </row>
    <row r="15" spans="1:13" ht="14.4" customHeight="1" x14ac:dyDescent="0.3">
      <c r="A15" s="728" t="s">
        <v>1060</v>
      </c>
      <c r="B15" s="729" t="s">
        <v>958</v>
      </c>
      <c r="C15" s="729" t="s">
        <v>959</v>
      </c>
      <c r="D15" s="729" t="s">
        <v>872</v>
      </c>
      <c r="E15" s="729" t="s">
        <v>960</v>
      </c>
      <c r="F15" s="733"/>
      <c r="G15" s="733"/>
      <c r="H15" s="747">
        <v>0</v>
      </c>
      <c r="I15" s="733">
        <v>83</v>
      </c>
      <c r="J15" s="733">
        <v>12811.880000000005</v>
      </c>
      <c r="K15" s="747">
        <v>1</v>
      </c>
      <c r="L15" s="733">
        <v>83</v>
      </c>
      <c r="M15" s="734">
        <v>12811.880000000005</v>
      </c>
    </row>
    <row r="16" spans="1:13" ht="14.4" customHeight="1" x14ac:dyDescent="0.3">
      <c r="A16" s="728" t="s">
        <v>1060</v>
      </c>
      <c r="B16" s="729" t="s">
        <v>958</v>
      </c>
      <c r="C16" s="729" t="s">
        <v>1031</v>
      </c>
      <c r="D16" s="729" t="s">
        <v>1032</v>
      </c>
      <c r="E16" s="729" t="s">
        <v>1033</v>
      </c>
      <c r="F16" s="733"/>
      <c r="G16" s="733"/>
      <c r="H16" s="747">
        <v>0</v>
      </c>
      <c r="I16" s="733">
        <v>3</v>
      </c>
      <c r="J16" s="733">
        <v>448.56000000000006</v>
      </c>
      <c r="K16" s="747">
        <v>1</v>
      </c>
      <c r="L16" s="733">
        <v>3</v>
      </c>
      <c r="M16" s="734">
        <v>448.56000000000006</v>
      </c>
    </row>
    <row r="17" spans="1:13" ht="14.4" customHeight="1" x14ac:dyDescent="0.3">
      <c r="A17" s="728" t="s">
        <v>1060</v>
      </c>
      <c r="B17" s="729" t="s">
        <v>958</v>
      </c>
      <c r="C17" s="729" t="s">
        <v>1034</v>
      </c>
      <c r="D17" s="729" t="s">
        <v>872</v>
      </c>
      <c r="E17" s="729" t="s">
        <v>1035</v>
      </c>
      <c r="F17" s="733"/>
      <c r="G17" s="733"/>
      <c r="H17" s="747">
        <v>0</v>
      </c>
      <c r="I17" s="733">
        <v>1</v>
      </c>
      <c r="J17" s="733">
        <v>225.06</v>
      </c>
      <c r="K17" s="747">
        <v>1</v>
      </c>
      <c r="L17" s="733">
        <v>1</v>
      </c>
      <c r="M17" s="734">
        <v>225.06</v>
      </c>
    </row>
    <row r="18" spans="1:13" ht="14.4" customHeight="1" x14ac:dyDescent="0.3">
      <c r="A18" s="728" t="s">
        <v>1060</v>
      </c>
      <c r="B18" s="729" t="s">
        <v>1541</v>
      </c>
      <c r="C18" s="729" t="s">
        <v>1125</v>
      </c>
      <c r="D18" s="729" t="s">
        <v>1124</v>
      </c>
      <c r="E18" s="729" t="s">
        <v>1126</v>
      </c>
      <c r="F18" s="733">
        <v>5</v>
      </c>
      <c r="G18" s="733">
        <v>1193.5999999999999</v>
      </c>
      <c r="H18" s="747">
        <v>1</v>
      </c>
      <c r="I18" s="733"/>
      <c r="J18" s="733"/>
      <c r="K18" s="747">
        <v>0</v>
      </c>
      <c r="L18" s="733">
        <v>5</v>
      </c>
      <c r="M18" s="734">
        <v>1193.5999999999999</v>
      </c>
    </row>
    <row r="19" spans="1:13" ht="14.4" customHeight="1" x14ac:dyDescent="0.3">
      <c r="A19" s="728" t="s">
        <v>1060</v>
      </c>
      <c r="B19" s="729" t="s">
        <v>968</v>
      </c>
      <c r="C19" s="729" t="s">
        <v>1109</v>
      </c>
      <c r="D19" s="729" t="s">
        <v>1096</v>
      </c>
      <c r="E19" s="729" t="s">
        <v>1097</v>
      </c>
      <c r="F19" s="733">
        <v>23</v>
      </c>
      <c r="G19" s="733">
        <v>3058.54</v>
      </c>
      <c r="H19" s="747">
        <v>1</v>
      </c>
      <c r="I19" s="733"/>
      <c r="J19" s="733"/>
      <c r="K19" s="747">
        <v>0</v>
      </c>
      <c r="L19" s="733">
        <v>23</v>
      </c>
      <c r="M19" s="734">
        <v>3058.54</v>
      </c>
    </row>
    <row r="20" spans="1:13" ht="14.4" customHeight="1" x14ac:dyDescent="0.3">
      <c r="A20" s="728" t="s">
        <v>1060</v>
      </c>
      <c r="B20" s="729" t="s">
        <v>985</v>
      </c>
      <c r="C20" s="729" t="s">
        <v>1464</v>
      </c>
      <c r="D20" s="729" t="s">
        <v>1465</v>
      </c>
      <c r="E20" s="729" t="s">
        <v>1466</v>
      </c>
      <c r="F20" s="733"/>
      <c r="G20" s="733"/>
      <c r="H20" s="747">
        <v>0</v>
      </c>
      <c r="I20" s="733">
        <v>3</v>
      </c>
      <c r="J20" s="733">
        <v>9695.43</v>
      </c>
      <c r="K20" s="747">
        <v>1</v>
      </c>
      <c r="L20" s="733">
        <v>3</v>
      </c>
      <c r="M20" s="734">
        <v>9695.43</v>
      </c>
    </row>
    <row r="21" spans="1:13" ht="14.4" customHeight="1" x14ac:dyDescent="0.3">
      <c r="A21" s="728" t="s">
        <v>1060</v>
      </c>
      <c r="B21" s="729" t="s">
        <v>1539</v>
      </c>
      <c r="C21" s="729" t="s">
        <v>1120</v>
      </c>
      <c r="D21" s="729" t="s">
        <v>599</v>
      </c>
      <c r="E21" s="729" t="s">
        <v>1121</v>
      </c>
      <c r="F21" s="733"/>
      <c r="G21" s="733"/>
      <c r="H21" s="747">
        <v>0</v>
      </c>
      <c r="I21" s="733">
        <v>4</v>
      </c>
      <c r="J21" s="733">
        <v>193.68</v>
      </c>
      <c r="K21" s="747">
        <v>1</v>
      </c>
      <c r="L21" s="733">
        <v>4</v>
      </c>
      <c r="M21" s="734">
        <v>193.68</v>
      </c>
    </row>
    <row r="22" spans="1:13" ht="14.4" customHeight="1" x14ac:dyDescent="0.3">
      <c r="A22" s="728" t="s">
        <v>1060</v>
      </c>
      <c r="B22" s="729" t="s">
        <v>998</v>
      </c>
      <c r="C22" s="729" t="s">
        <v>999</v>
      </c>
      <c r="D22" s="729" t="s">
        <v>1000</v>
      </c>
      <c r="E22" s="729" t="s">
        <v>1001</v>
      </c>
      <c r="F22" s="733"/>
      <c r="G22" s="733"/>
      <c r="H22" s="747"/>
      <c r="I22" s="733">
        <v>8</v>
      </c>
      <c r="J22" s="733">
        <v>0</v>
      </c>
      <c r="K22" s="747"/>
      <c r="L22" s="733">
        <v>8</v>
      </c>
      <c r="M22" s="734">
        <v>0</v>
      </c>
    </row>
    <row r="23" spans="1:13" ht="14.4" customHeight="1" x14ac:dyDescent="0.3">
      <c r="A23" s="728" t="s">
        <v>1060</v>
      </c>
      <c r="B23" s="729" t="s">
        <v>1009</v>
      </c>
      <c r="C23" s="729" t="s">
        <v>1132</v>
      </c>
      <c r="D23" s="729" t="s">
        <v>1133</v>
      </c>
      <c r="E23" s="729" t="s">
        <v>1011</v>
      </c>
      <c r="F23" s="733"/>
      <c r="G23" s="733"/>
      <c r="H23" s="747">
        <v>0</v>
      </c>
      <c r="I23" s="733">
        <v>1</v>
      </c>
      <c r="J23" s="733">
        <v>4.7</v>
      </c>
      <c r="K23" s="747">
        <v>1</v>
      </c>
      <c r="L23" s="733">
        <v>1</v>
      </c>
      <c r="M23" s="734">
        <v>4.7</v>
      </c>
    </row>
    <row r="24" spans="1:13" ht="14.4" customHeight="1" x14ac:dyDescent="0.3">
      <c r="A24" s="728" t="s">
        <v>1060</v>
      </c>
      <c r="B24" s="729" t="s">
        <v>1542</v>
      </c>
      <c r="C24" s="729" t="s">
        <v>1332</v>
      </c>
      <c r="D24" s="729" t="s">
        <v>1333</v>
      </c>
      <c r="E24" s="729" t="s">
        <v>1334</v>
      </c>
      <c r="F24" s="733"/>
      <c r="G24" s="733"/>
      <c r="H24" s="747">
        <v>0</v>
      </c>
      <c r="I24" s="733">
        <v>1</v>
      </c>
      <c r="J24" s="733">
        <v>42.57</v>
      </c>
      <c r="K24" s="747">
        <v>1</v>
      </c>
      <c r="L24" s="733">
        <v>1</v>
      </c>
      <c r="M24" s="734">
        <v>42.57</v>
      </c>
    </row>
    <row r="25" spans="1:13" ht="14.4" customHeight="1" x14ac:dyDescent="0.3">
      <c r="A25" s="728" t="s">
        <v>1060</v>
      </c>
      <c r="B25" s="729" t="s">
        <v>1540</v>
      </c>
      <c r="C25" s="729" t="s">
        <v>1245</v>
      </c>
      <c r="D25" s="729" t="s">
        <v>1246</v>
      </c>
      <c r="E25" s="729" t="s">
        <v>1247</v>
      </c>
      <c r="F25" s="733"/>
      <c r="G25" s="733"/>
      <c r="H25" s="747">
        <v>0</v>
      </c>
      <c r="I25" s="733">
        <v>3</v>
      </c>
      <c r="J25" s="733">
        <v>423.75</v>
      </c>
      <c r="K25" s="747">
        <v>1</v>
      </c>
      <c r="L25" s="733">
        <v>3</v>
      </c>
      <c r="M25" s="734">
        <v>423.75</v>
      </c>
    </row>
    <row r="26" spans="1:13" ht="14.4" customHeight="1" x14ac:dyDescent="0.3">
      <c r="A26" s="728" t="s">
        <v>1061</v>
      </c>
      <c r="B26" s="729" t="s">
        <v>958</v>
      </c>
      <c r="C26" s="729" t="s">
        <v>959</v>
      </c>
      <c r="D26" s="729" t="s">
        <v>872</v>
      </c>
      <c r="E26" s="729" t="s">
        <v>960</v>
      </c>
      <c r="F26" s="733"/>
      <c r="G26" s="733"/>
      <c r="H26" s="747">
        <v>0</v>
      </c>
      <c r="I26" s="733">
        <v>69</v>
      </c>
      <c r="J26" s="733">
        <v>10650.840000000004</v>
      </c>
      <c r="K26" s="747">
        <v>1</v>
      </c>
      <c r="L26" s="733">
        <v>69</v>
      </c>
      <c r="M26" s="734">
        <v>10650.840000000004</v>
      </c>
    </row>
    <row r="27" spans="1:13" ht="14.4" customHeight="1" x14ac:dyDescent="0.3">
      <c r="A27" s="728" t="s">
        <v>1061</v>
      </c>
      <c r="B27" s="729" t="s">
        <v>958</v>
      </c>
      <c r="C27" s="729" t="s">
        <v>1031</v>
      </c>
      <c r="D27" s="729" t="s">
        <v>1032</v>
      </c>
      <c r="E27" s="729" t="s">
        <v>1033</v>
      </c>
      <c r="F27" s="733"/>
      <c r="G27" s="733"/>
      <c r="H27" s="747">
        <v>0</v>
      </c>
      <c r="I27" s="733">
        <v>3</v>
      </c>
      <c r="J27" s="733">
        <v>448.56000000000006</v>
      </c>
      <c r="K27" s="747">
        <v>1</v>
      </c>
      <c r="L27" s="733">
        <v>3</v>
      </c>
      <c r="M27" s="734">
        <v>448.56000000000006</v>
      </c>
    </row>
    <row r="28" spans="1:13" ht="14.4" customHeight="1" x14ac:dyDescent="0.3">
      <c r="A28" s="728" t="s">
        <v>1061</v>
      </c>
      <c r="B28" s="729" t="s">
        <v>958</v>
      </c>
      <c r="C28" s="729" t="s">
        <v>1034</v>
      </c>
      <c r="D28" s="729" t="s">
        <v>872</v>
      </c>
      <c r="E28" s="729" t="s">
        <v>1035</v>
      </c>
      <c r="F28" s="733"/>
      <c r="G28" s="733"/>
      <c r="H28" s="747">
        <v>0</v>
      </c>
      <c r="I28" s="733">
        <v>4</v>
      </c>
      <c r="J28" s="733">
        <v>900.24</v>
      </c>
      <c r="K28" s="747">
        <v>1</v>
      </c>
      <c r="L28" s="733">
        <v>4</v>
      </c>
      <c r="M28" s="734">
        <v>900.24</v>
      </c>
    </row>
    <row r="29" spans="1:13" ht="14.4" customHeight="1" x14ac:dyDescent="0.3">
      <c r="A29" s="728" t="s">
        <v>1061</v>
      </c>
      <c r="B29" s="729" t="s">
        <v>1541</v>
      </c>
      <c r="C29" s="729" t="s">
        <v>1123</v>
      </c>
      <c r="D29" s="729" t="s">
        <v>1124</v>
      </c>
      <c r="E29" s="729" t="s">
        <v>1103</v>
      </c>
      <c r="F29" s="733">
        <v>2</v>
      </c>
      <c r="G29" s="733">
        <v>341.04</v>
      </c>
      <c r="H29" s="747">
        <v>1</v>
      </c>
      <c r="I29" s="733"/>
      <c r="J29" s="733"/>
      <c r="K29" s="747">
        <v>0</v>
      </c>
      <c r="L29" s="733">
        <v>2</v>
      </c>
      <c r="M29" s="734">
        <v>341.04</v>
      </c>
    </row>
    <row r="30" spans="1:13" ht="14.4" customHeight="1" x14ac:dyDescent="0.3">
      <c r="A30" s="728" t="s">
        <v>1061</v>
      </c>
      <c r="B30" s="729" t="s">
        <v>1541</v>
      </c>
      <c r="C30" s="729" t="s">
        <v>1125</v>
      </c>
      <c r="D30" s="729" t="s">
        <v>1124</v>
      </c>
      <c r="E30" s="729" t="s">
        <v>1126</v>
      </c>
      <c r="F30" s="733">
        <v>2</v>
      </c>
      <c r="G30" s="733">
        <v>477.44</v>
      </c>
      <c r="H30" s="747">
        <v>1</v>
      </c>
      <c r="I30" s="733"/>
      <c r="J30" s="733"/>
      <c r="K30" s="747">
        <v>0</v>
      </c>
      <c r="L30" s="733">
        <v>2</v>
      </c>
      <c r="M30" s="734">
        <v>477.44</v>
      </c>
    </row>
    <row r="31" spans="1:13" ht="14.4" customHeight="1" x14ac:dyDescent="0.3">
      <c r="A31" s="728" t="s">
        <v>1061</v>
      </c>
      <c r="B31" s="729" t="s">
        <v>968</v>
      </c>
      <c r="C31" s="729" t="s">
        <v>1109</v>
      </c>
      <c r="D31" s="729" t="s">
        <v>1096</v>
      </c>
      <c r="E31" s="729" t="s">
        <v>1097</v>
      </c>
      <c r="F31" s="733">
        <v>6</v>
      </c>
      <c r="G31" s="733">
        <v>797.87999999999988</v>
      </c>
      <c r="H31" s="747">
        <v>1</v>
      </c>
      <c r="I31" s="733"/>
      <c r="J31" s="733"/>
      <c r="K31" s="747">
        <v>0</v>
      </c>
      <c r="L31" s="733">
        <v>6</v>
      </c>
      <c r="M31" s="734">
        <v>797.87999999999988</v>
      </c>
    </row>
    <row r="32" spans="1:13" ht="14.4" customHeight="1" x14ac:dyDescent="0.3">
      <c r="A32" s="728" t="s">
        <v>1061</v>
      </c>
      <c r="B32" s="729" t="s">
        <v>1539</v>
      </c>
      <c r="C32" s="729" t="s">
        <v>1155</v>
      </c>
      <c r="D32" s="729" t="s">
        <v>599</v>
      </c>
      <c r="E32" s="729" t="s">
        <v>1156</v>
      </c>
      <c r="F32" s="733"/>
      <c r="G32" s="733"/>
      <c r="H32" s="747">
        <v>0</v>
      </c>
      <c r="I32" s="733">
        <v>2</v>
      </c>
      <c r="J32" s="733">
        <v>48.44</v>
      </c>
      <c r="K32" s="747">
        <v>1</v>
      </c>
      <c r="L32" s="733">
        <v>2</v>
      </c>
      <c r="M32" s="734">
        <v>48.44</v>
      </c>
    </row>
    <row r="33" spans="1:13" ht="14.4" customHeight="1" x14ac:dyDescent="0.3">
      <c r="A33" s="728" t="s">
        <v>1061</v>
      </c>
      <c r="B33" s="729" t="s">
        <v>1539</v>
      </c>
      <c r="C33" s="729" t="s">
        <v>1120</v>
      </c>
      <c r="D33" s="729" t="s">
        <v>599</v>
      </c>
      <c r="E33" s="729" t="s">
        <v>1121</v>
      </c>
      <c r="F33" s="733"/>
      <c r="G33" s="733"/>
      <c r="H33" s="747">
        <v>0</v>
      </c>
      <c r="I33" s="733">
        <v>3</v>
      </c>
      <c r="J33" s="733">
        <v>145.26</v>
      </c>
      <c r="K33" s="747">
        <v>1</v>
      </c>
      <c r="L33" s="733">
        <v>3</v>
      </c>
      <c r="M33" s="734">
        <v>145.26</v>
      </c>
    </row>
    <row r="34" spans="1:13" ht="14.4" customHeight="1" x14ac:dyDescent="0.3">
      <c r="A34" s="728" t="s">
        <v>1062</v>
      </c>
      <c r="B34" s="729" t="s">
        <v>958</v>
      </c>
      <c r="C34" s="729" t="s">
        <v>1165</v>
      </c>
      <c r="D34" s="729" t="s">
        <v>1166</v>
      </c>
      <c r="E34" s="729" t="s">
        <v>1167</v>
      </c>
      <c r="F34" s="733">
        <v>1</v>
      </c>
      <c r="G34" s="733">
        <v>154.36000000000001</v>
      </c>
      <c r="H34" s="747">
        <v>1</v>
      </c>
      <c r="I34" s="733"/>
      <c r="J34" s="733"/>
      <c r="K34" s="747">
        <v>0</v>
      </c>
      <c r="L34" s="733">
        <v>1</v>
      </c>
      <c r="M34" s="734">
        <v>154.36000000000001</v>
      </c>
    </row>
    <row r="35" spans="1:13" ht="14.4" customHeight="1" x14ac:dyDescent="0.3">
      <c r="A35" s="728" t="s">
        <v>1062</v>
      </c>
      <c r="B35" s="729" t="s">
        <v>958</v>
      </c>
      <c r="C35" s="729" t="s">
        <v>959</v>
      </c>
      <c r="D35" s="729" t="s">
        <v>872</v>
      </c>
      <c r="E35" s="729" t="s">
        <v>960</v>
      </c>
      <c r="F35" s="733"/>
      <c r="G35" s="733"/>
      <c r="H35" s="747">
        <v>0</v>
      </c>
      <c r="I35" s="733">
        <v>6</v>
      </c>
      <c r="J35" s="733">
        <v>926.16000000000008</v>
      </c>
      <c r="K35" s="747">
        <v>1</v>
      </c>
      <c r="L35" s="733">
        <v>6</v>
      </c>
      <c r="M35" s="734">
        <v>926.16000000000008</v>
      </c>
    </row>
    <row r="36" spans="1:13" ht="14.4" customHeight="1" x14ac:dyDescent="0.3">
      <c r="A36" s="728" t="s">
        <v>1062</v>
      </c>
      <c r="B36" s="729" t="s">
        <v>958</v>
      </c>
      <c r="C36" s="729" t="s">
        <v>1294</v>
      </c>
      <c r="D36" s="729" t="s">
        <v>1295</v>
      </c>
      <c r="E36" s="729" t="s">
        <v>1296</v>
      </c>
      <c r="F36" s="733"/>
      <c r="G36" s="733"/>
      <c r="H36" s="747">
        <v>0</v>
      </c>
      <c r="I36" s="733">
        <v>1</v>
      </c>
      <c r="J36" s="733">
        <v>111.22</v>
      </c>
      <c r="K36" s="747">
        <v>1</v>
      </c>
      <c r="L36" s="733">
        <v>1</v>
      </c>
      <c r="M36" s="734">
        <v>111.22</v>
      </c>
    </row>
    <row r="37" spans="1:13" ht="14.4" customHeight="1" x14ac:dyDescent="0.3">
      <c r="A37" s="728" t="s">
        <v>1063</v>
      </c>
      <c r="B37" s="729" t="s">
        <v>958</v>
      </c>
      <c r="C37" s="729" t="s">
        <v>1165</v>
      </c>
      <c r="D37" s="729" t="s">
        <v>1166</v>
      </c>
      <c r="E37" s="729" t="s">
        <v>1167</v>
      </c>
      <c r="F37" s="733">
        <v>2</v>
      </c>
      <c r="G37" s="733">
        <v>308.72000000000003</v>
      </c>
      <c r="H37" s="747">
        <v>1</v>
      </c>
      <c r="I37" s="733"/>
      <c r="J37" s="733"/>
      <c r="K37" s="747">
        <v>0</v>
      </c>
      <c r="L37" s="733">
        <v>2</v>
      </c>
      <c r="M37" s="734">
        <v>308.72000000000003</v>
      </c>
    </row>
    <row r="38" spans="1:13" ht="14.4" customHeight="1" x14ac:dyDescent="0.3">
      <c r="A38" s="728" t="s">
        <v>1063</v>
      </c>
      <c r="B38" s="729" t="s">
        <v>958</v>
      </c>
      <c r="C38" s="729" t="s">
        <v>959</v>
      </c>
      <c r="D38" s="729" t="s">
        <v>872</v>
      </c>
      <c r="E38" s="729" t="s">
        <v>960</v>
      </c>
      <c r="F38" s="733"/>
      <c r="G38" s="733"/>
      <c r="H38" s="747">
        <v>0</v>
      </c>
      <c r="I38" s="733">
        <v>37</v>
      </c>
      <c r="J38" s="733">
        <v>5711.3200000000015</v>
      </c>
      <c r="K38" s="747">
        <v>1</v>
      </c>
      <c r="L38" s="733">
        <v>37</v>
      </c>
      <c r="M38" s="734">
        <v>5711.3200000000015</v>
      </c>
    </row>
    <row r="39" spans="1:13" ht="14.4" customHeight="1" x14ac:dyDescent="0.3">
      <c r="A39" s="728" t="s">
        <v>1063</v>
      </c>
      <c r="B39" s="729" t="s">
        <v>958</v>
      </c>
      <c r="C39" s="729" t="s">
        <v>1151</v>
      </c>
      <c r="D39" s="729" t="s">
        <v>872</v>
      </c>
      <c r="E39" s="729" t="s">
        <v>960</v>
      </c>
      <c r="F39" s="733">
        <v>26</v>
      </c>
      <c r="G39" s="733">
        <v>4013.3600000000015</v>
      </c>
      <c r="H39" s="747">
        <v>1</v>
      </c>
      <c r="I39" s="733"/>
      <c r="J39" s="733"/>
      <c r="K39" s="747">
        <v>0</v>
      </c>
      <c r="L39" s="733">
        <v>26</v>
      </c>
      <c r="M39" s="734">
        <v>4013.3600000000015</v>
      </c>
    </row>
    <row r="40" spans="1:13" ht="14.4" customHeight="1" x14ac:dyDescent="0.3">
      <c r="A40" s="728" t="s">
        <v>1063</v>
      </c>
      <c r="B40" s="729" t="s">
        <v>958</v>
      </c>
      <c r="C40" s="729" t="s">
        <v>1477</v>
      </c>
      <c r="D40" s="729" t="s">
        <v>872</v>
      </c>
      <c r="E40" s="729" t="s">
        <v>960</v>
      </c>
      <c r="F40" s="733">
        <v>1</v>
      </c>
      <c r="G40" s="733">
        <v>154.36000000000001</v>
      </c>
      <c r="H40" s="747">
        <v>1</v>
      </c>
      <c r="I40" s="733"/>
      <c r="J40" s="733"/>
      <c r="K40" s="747">
        <v>0</v>
      </c>
      <c r="L40" s="733">
        <v>1</v>
      </c>
      <c r="M40" s="734">
        <v>154.36000000000001</v>
      </c>
    </row>
    <row r="41" spans="1:13" ht="14.4" customHeight="1" x14ac:dyDescent="0.3">
      <c r="A41" s="728" t="s">
        <v>1063</v>
      </c>
      <c r="B41" s="729" t="s">
        <v>1541</v>
      </c>
      <c r="C41" s="729" t="s">
        <v>1123</v>
      </c>
      <c r="D41" s="729" t="s">
        <v>1124</v>
      </c>
      <c r="E41" s="729" t="s">
        <v>1103</v>
      </c>
      <c r="F41" s="733">
        <v>1</v>
      </c>
      <c r="G41" s="733">
        <v>170.52</v>
      </c>
      <c r="H41" s="747">
        <v>1</v>
      </c>
      <c r="I41" s="733"/>
      <c r="J41" s="733"/>
      <c r="K41" s="747">
        <v>0</v>
      </c>
      <c r="L41" s="733">
        <v>1</v>
      </c>
      <c r="M41" s="734">
        <v>170.52</v>
      </c>
    </row>
    <row r="42" spans="1:13" ht="14.4" customHeight="1" x14ac:dyDescent="0.3">
      <c r="A42" s="728" t="s">
        <v>1063</v>
      </c>
      <c r="B42" s="729" t="s">
        <v>1541</v>
      </c>
      <c r="C42" s="729" t="s">
        <v>1125</v>
      </c>
      <c r="D42" s="729" t="s">
        <v>1124</v>
      </c>
      <c r="E42" s="729" t="s">
        <v>1126</v>
      </c>
      <c r="F42" s="733">
        <v>2</v>
      </c>
      <c r="G42" s="733">
        <v>477.44</v>
      </c>
      <c r="H42" s="747">
        <v>1</v>
      </c>
      <c r="I42" s="733"/>
      <c r="J42" s="733"/>
      <c r="K42" s="747">
        <v>0</v>
      </c>
      <c r="L42" s="733">
        <v>2</v>
      </c>
      <c r="M42" s="734">
        <v>477.44</v>
      </c>
    </row>
    <row r="43" spans="1:13" ht="14.4" customHeight="1" x14ac:dyDescent="0.3">
      <c r="A43" s="728" t="s">
        <v>1063</v>
      </c>
      <c r="B43" s="729" t="s">
        <v>968</v>
      </c>
      <c r="C43" s="729" t="s">
        <v>1109</v>
      </c>
      <c r="D43" s="729" t="s">
        <v>1096</v>
      </c>
      <c r="E43" s="729" t="s">
        <v>1097</v>
      </c>
      <c r="F43" s="733">
        <v>6</v>
      </c>
      <c r="G43" s="733">
        <v>797.88</v>
      </c>
      <c r="H43" s="747">
        <v>1</v>
      </c>
      <c r="I43" s="733"/>
      <c r="J43" s="733"/>
      <c r="K43" s="747">
        <v>0</v>
      </c>
      <c r="L43" s="733">
        <v>6</v>
      </c>
      <c r="M43" s="734">
        <v>797.88</v>
      </c>
    </row>
    <row r="44" spans="1:13" ht="14.4" customHeight="1" x14ac:dyDescent="0.3">
      <c r="A44" s="728" t="s">
        <v>1063</v>
      </c>
      <c r="B44" s="729" t="s">
        <v>985</v>
      </c>
      <c r="C44" s="729" t="s">
        <v>1397</v>
      </c>
      <c r="D44" s="729" t="s">
        <v>1398</v>
      </c>
      <c r="E44" s="729" t="s">
        <v>1399</v>
      </c>
      <c r="F44" s="733">
        <v>2</v>
      </c>
      <c r="G44" s="733">
        <v>1692.94</v>
      </c>
      <c r="H44" s="747">
        <v>1</v>
      </c>
      <c r="I44" s="733"/>
      <c r="J44" s="733"/>
      <c r="K44" s="747">
        <v>0</v>
      </c>
      <c r="L44" s="733">
        <v>2</v>
      </c>
      <c r="M44" s="734">
        <v>1692.94</v>
      </c>
    </row>
    <row r="45" spans="1:13" ht="14.4" customHeight="1" x14ac:dyDescent="0.3">
      <c r="A45" s="728" t="s">
        <v>1063</v>
      </c>
      <c r="B45" s="729" t="s">
        <v>1539</v>
      </c>
      <c r="C45" s="729" t="s">
        <v>1155</v>
      </c>
      <c r="D45" s="729" t="s">
        <v>599</v>
      </c>
      <c r="E45" s="729" t="s">
        <v>1156</v>
      </c>
      <c r="F45" s="733"/>
      <c r="G45" s="733"/>
      <c r="H45" s="747">
        <v>0</v>
      </c>
      <c r="I45" s="733">
        <v>13</v>
      </c>
      <c r="J45" s="733">
        <v>314.86</v>
      </c>
      <c r="K45" s="747">
        <v>1</v>
      </c>
      <c r="L45" s="733">
        <v>13</v>
      </c>
      <c r="M45" s="734">
        <v>314.86</v>
      </c>
    </row>
    <row r="46" spans="1:13" ht="14.4" customHeight="1" x14ac:dyDescent="0.3">
      <c r="A46" s="728" t="s">
        <v>1063</v>
      </c>
      <c r="B46" s="729" t="s">
        <v>998</v>
      </c>
      <c r="C46" s="729" t="s">
        <v>999</v>
      </c>
      <c r="D46" s="729" t="s">
        <v>1000</v>
      </c>
      <c r="E46" s="729" t="s">
        <v>1001</v>
      </c>
      <c r="F46" s="733"/>
      <c r="G46" s="733"/>
      <c r="H46" s="747"/>
      <c r="I46" s="733">
        <v>10</v>
      </c>
      <c r="J46" s="733">
        <v>0</v>
      </c>
      <c r="K46" s="747"/>
      <c r="L46" s="733">
        <v>10</v>
      </c>
      <c r="M46" s="734">
        <v>0</v>
      </c>
    </row>
    <row r="47" spans="1:13" ht="14.4" customHeight="1" x14ac:dyDescent="0.3">
      <c r="A47" s="728" t="s">
        <v>1064</v>
      </c>
      <c r="B47" s="729" t="s">
        <v>958</v>
      </c>
      <c r="C47" s="729" t="s">
        <v>1165</v>
      </c>
      <c r="D47" s="729" t="s">
        <v>1166</v>
      </c>
      <c r="E47" s="729" t="s">
        <v>1167</v>
      </c>
      <c r="F47" s="733">
        <v>4</v>
      </c>
      <c r="G47" s="733">
        <v>617.44000000000005</v>
      </c>
      <c r="H47" s="747">
        <v>1</v>
      </c>
      <c r="I47" s="733"/>
      <c r="J47" s="733"/>
      <c r="K47" s="747">
        <v>0</v>
      </c>
      <c r="L47" s="733">
        <v>4</v>
      </c>
      <c r="M47" s="734">
        <v>617.44000000000005</v>
      </c>
    </row>
    <row r="48" spans="1:13" ht="14.4" customHeight="1" x14ac:dyDescent="0.3">
      <c r="A48" s="728" t="s">
        <v>1064</v>
      </c>
      <c r="B48" s="729" t="s">
        <v>958</v>
      </c>
      <c r="C48" s="729" t="s">
        <v>959</v>
      </c>
      <c r="D48" s="729" t="s">
        <v>872</v>
      </c>
      <c r="E48" s="729" t="s">
        <v>960</v>
      </c>
      <c r="F48" s="733"/>
      <c r="G48" s="733"/>
      <c r="H48" s="747">
        <v>0</v>
      </c>
      <c r="I48" s="733">
        <v>96</v>
      </c>
      <c r="J48" s="733">
        <v>14818.560000000001</v>
      </c>
      <c r="K48" s="747">
        <v>1</v>
      </c>
      <c r="L48" s="733">
        <v>96</v>
      </c>
      <c r="M48" s="734">
        <v>14818.560000000001</v>
      </c>
    </row>
    <row r="49" spans="1:13" ht="14.4" customHeight="1" x14ac:dyDescent="0.3">
      <c r="A49" s="728" t="s">
        <v>1064</v>
      </c>
      <c r="B49" s="729" t="s">
        <v>958</v>
      </c>
      <c r="C49" s="729" t="s">
        <v>1031</v>
      </c>
      <c r="D49" s="729" t="s">
        <v>1032</v>
      </c>
      <c r="E49" s="729" t="s">
        <v>1033</v>
      </c>
      <c r="F49" s="733"/>
      <c r="G49" s="733"/>
      <c r="H49" s="747">
        <v>0</v>
      </c>
      <c r="I49" s="733">
        <v>1</v>
      </c>
      <c r="J49" s="733">
        <v>149.52000000000001</v>
      </c>
      <c r="K49" s="747">
        <v>1</v>
      </c>
      <c r="L49" s="733">
        <v>1</v>
      </c>
      <c r="M49" s="734">
        <v>149.52000000000001</v>
      </c>
    </row>
    <row r="50" spans="1:13" ht="14.4" customHeight="1" x14ac:dyDescent="0.3">
      <c r="A50" s="728" t="s">
        <v>1064</v>
      </c>
      <c r="B50" s="729" t="s">
        <v>958</v>
      </c>
      <c r="C50" s="729" t="s">
        <v>1512</v>
      </c>
      <c r="D50" s="729" t="s">
        <v>1513</v>
      </c>
      <c r="E50" s="729" t="s">
        <v>1543</v>
      </c>
      <c r="F50" s="733"/>
      <c r="G50" s="733"/>
      <c r="H50" s="747">
        <v>0</v>
      </c>
      <c r="I50" s="733">
        <v>4</v>
      </c>
      <c r="J50" s="733">
        <v>302.92</v>
      </c>
      <c r="K50" s="747">
        <v>1</v>
      </c>
      <c r="L50" s="733">
        <v>4</v>
      </c>
      <c r="M50" s="734">
        <v>302.92</v>
      </c>
    </row>
    <row r="51" spans="1:13" ht="14.4" customHeight="1" x14ac:dyDescent="0.3">
      <c r="A51" s="728" t="s">
        <v>1064</v>
      </c>
      <c r="B51" s="729" t="s">
        <v>968</v>
      </c>
      <c r="C51" s="729" t="s">
        <v>1109</v>
      </c>
      <c r="D51" s="729" t="s">
        <v>1096</v>
      </c>
      <c r="E51" s="729" t="s">
        <v>1097</v>
      </c>
      <c r="F51" s="733">
        <v>7</v>
      </c>
      <c r="G51" s="733">
        <v>930.86</v>
      </c>
      <c r="H51" s="747">
        <v>1</v>
      </c>
      <c r="I51" s="733"/>
      <c r="J51" s="733"/>
      <c r="K51" s="747">
        <v>0</v>
      </c>
      <c r="L51" s="733">
        <v>7</v>
      </c>
      <c r="M51" s="734">
        <v>930.86</v>
      </c>
    </row>
    <row r="52" spans="1:13" ht="14.4" customHeight="1" x14ac:dyDescent="0.3">
      <c r="A52" s="728" t="s">
        <v>1064</v>
      </c>
      <c r="B52" s="729" t="s">
        <v>1539</v>
      </c>
      <c r="C52" s="729" t="s">
        <v>1155</v>
      </c>
      <c r="D52" s="729" t="s">
        <v>599</v>
      </c>
      <c r="E52" s="729" t="s">
        <v>1156</v>
      </c>
      <c r="F52" s="733"/>
      <c r="G52" s="733"/>
      <c r="H52" s="747">
        <v>0</v>
      </c>
      <c r="I52" s="733">
        <v>37</v>
      </c>
      <c r="J52" s="733">
        <v>896.14</v>
      </c>
      <c r="K52" s="747">
        <v>1</v>
      </c>
      <c r="L52" s="733">
        <v>37</v>
      </c>
      <c r="M52" s="734">
        <v>896.14</v>
      </c>
    </row>
    <row r="53" spans="1:13" ht="14.4" customHeight="1" x14ac:dyDescent="0.3">
      <c r="A53" s="728" t="s">
        <v>1064</v>
      </c>
      <c r="B53" s="729" t="s">
        <v>1539</v>
      </c>
      <c r="C53" s="729" t="s">
        <v>1190</v>
      </c>
      <c r="D53" s="729" t="s">
        <v>599</v>
      </c>
      <c r="E53" s="729" t="s">
        <v>1191</v>
      </c>
      <c r="F53" s="733"/>
      <c r="G53" s="733"/>
      <c r="H53" s="747"/>
      <c r="I53" s="733">
        <v>2</v>
      </c>
      <c r="J53" s="733">
        <v>0</v>
      </c>
      <c r="K53" s="747"/>
      <c r="L53" s="733">
        <v>2</v>
      </c>
      <c r="M53" s="734">
        <v>0</v>
      </c>
    </row>
    <row r="54" spans="1:13" ht="14.4" customHeight="1" x14ac:dyDescent="0.3">
      <c r="A54" s="728" t="s">
        <v>1065</v>
      </c>
      <c r="B54" s="729" t="s">
        <v>958</v>
      </c>
      <c r="C54" s="729" t="s">
        <v>959</v>
      </c>
      <c r="D54" s="729" t="s">
        <v>872</v>
      </c>
      <c r="E54" s="729" t="s">
        <v>960</v>
      </c>
      <c r="F54" s="733"/>
      <c r="G54" s="733"/>
      <c r="H54" s="747">
        <v>0</v>
      </c>
      <c r="I54" s="733">
        <v>8</v>
      </c>
      <c r="J54" s="733">
        <v>1234.8800000000001</v>
      </c>
      <c r="K54" s="747">
        <v>1</v>
      </c>
      <c r="L54" s="733">
        <v>8</v>
      </c>
      <c r="M54" s="734">
        <v>1234.8800000000001</v>
      </c>
    </row>
    <row r="55" spans="1:13" ht="14.4" customHeight="1" x14ac:dyDescent="0.3">
      <c r="A55" s="728" t="s">
        <v>1066</v>
      </c>
      <c r="B55" s="729" t="s">
        <v>1544</v>
      </c>
      <c r="C55" s="729" t="s">
        <v>1222</v>
      </c>
      <c r="D55" s="729" t="s">
        <v>1223</v>
      </c>
      <c r="E55" s="729" t="s">
        <v>1224</v>
      </c>
      <c r="F55" s="733"/>
      <c r="G55" s="733"/>
      <c r="H55" s="747">
        <v>0</v>
      </c>
      <c r="I55" s="733">
        <v>1</v>
      </c>
      <c r="J55" s="733">
        <v>57.64</v>
      </c>
      <c r="K55" s="747">
        <v>1</v>
      </c>
      <c r="L55" s="733">
        <v>1</v>
      </c>
      <c r="M55" s="734">
        <v>57.64</v>
      </c>
    </row>
    <row r="56" spans="1:13" ht="14.4" customHeight="1" x14ac:dyDescent="0.3">
      <c r="A56" s="728" t="s">
        <v>1066</v>
      </c>
      <c r="B56" s="729" t="s">
        <v>958</v>
      </c>
      <c r="C56" s="729" t="s">
        <v>959</v>
      </c>
      <c r="D56" s="729" t="s">
        <v>872</v>
      </c>
      <c r="E56" s="729" t="s">
        <v>960</v>
      </c>
      <c r="F56" s="733"/>
      <c r="G56" s="733"/>
      <c r="H56" s="747">
        <v>0</v>
      </c>
      <c r="I56" s="733">
        <v>30</v>
      </c>
      <c r="J56" s="733">
        <v>4630.8</v>
      </c>
      <c r="K56" s="747">
        <v>1</v>
      </c>
      <c r="L56" s="733">
        <v>30</v>
      </c>
      <c r="M56" s="734">
        <v>4630.8</v>
      </c>
    </row>
    <row r="57" spans="1:13" ht="14.4" customHeight="1" x14ac:dyDescent="0.3">
      <c r="A57" s="728" t="s">
        <v>1066</v>
      </c>
      <c r="B57" s="729" t="s">
        <v>958</v>
      </c>
      <c r="C57" s="729" t="s">
        <v>1151</v>
      </c>
      <c r="D57" s="729" t="s">
        <v>872</v>
      </c>
      <c r="E57" s="729" t="s">
        <v>960</v>
      </c>
      <c r="F57" s="733">
        <v>3</v>
      </c>
      <c r="G57" s="733">
        <v>463.08000000000004</v>
      </c>
      <c r="H57" s="747">
        <v>1</v>
      </c>
      <c r="I57" s="733"/>
      <c r="J57" s="733"/>
      <c r="K57" s="747">
        <v>0</v>
      </c>
      <c r="L57" s="733">
        <v>3</v>
      </c>
      <c r="M57" s="734">
        <v>463.08000000000004</v>
      </c>
    </row>
    <row r="58" spans="1:13" ht="14.4" customHeight="1" x14ac:dyDescent="0.3">
      <c r="A58" s="728" t="s">
        <v>1066</v>
      </c>
      <c r="B58" s="729" t="s">
        <v>1541</v>
      </c>
      <c r="C58" s="729" t="s">
        <v>1503</v>
      </c>
      <c r="D58" s="729" t="s">
        <v>1124</v>
      </c>
      <c r="E58" s="729" t="s">
        <v>1103</v>
      </c>
      <c r="F58" s="733">
        <v>2</v>
      </c>
      <c r="G58" s="733">
        <v>341.04</v>
      </c>
      <c r="H58" s="747">
        <v>1</v>
      </c>
      <c r="I58" s="733"/>
      <c r="J58" s="733"/>
      <c r="K58" s="747">
        <v>0</v>
      </c>
      <c r="L58" s="733">
        <v>2</v>
      </c>
      <c r="M58" s="734">
        <v>341.04</v>
      </c>
    </row>
    <row r="59" spans="1:13" ht="14.4" customHeight="1" x14ac:dyDescent="0.3">
      <c r="A59" s="728" t="s">
        <v>1066</v>
      </c>
      <c r="B59" s="729" t="s">
        <v>1541</v>
      </c>
      <c r="C59" s="729" t="s">
        <v>1204</v>
      </c>
      <c r="D59" s="729" t="s">
        <v>1124</v>
      </c>
      <c r="E59" s="729" t="s">
        <v>1205</v>
      </c>
      <c r="F59" s="733">
        <v>1</v>
      </c>
      <c r="G59" s="733">
        <v>85.27</v>
      </c>
      <c r="H59" s="747">
        <v>1</v>
      </c>
      <c r="I59" s="733"/>
      <c r="J59" s="733"/>
      <c r="K59" s="747">
        <v>0</v>
      </c>
      <c r="L59" s="733">
        <v>1</v>
      </c>
      <c r="M59" s="734">
        <v>85.27</v>
      </c>
    </row>
    <row r="60" spans="1:13" ht="14.4" customHeight="1" x14ac:dyDescent="0.3">
      <c r="A60" s="728" t="s">
        <v>1066</v>
      </c>
      <c r="B60" s="729" t="s">
        <v>1541</v>
      </c>
      <c r="C60" s="729" t="s">
        <v>1123</v>
      </c>
      <c r="D60" s="729" t="s">
        <v>1124</v>
      </c>
      <c r="E60" s="729" t="s">
        <v>1103</v>
      </c>
      <c r="F60" s="733">
        <v>4</v>
      </c>
      <c r="G60" s="733">
        <v>682.08</v>
      </c>
      <c r="H60" s="747">
        <v>1</v>
      </c>
      <c r="I60" s="733"/>
      <c r="J60" s="733"/>
      <c r="K60" s="747">
        <v>0</v>
      </c>
      <c r="L60" s="733">
        <v>4</v>
      </c>
      <c r="M60" s="734">
        <v>682.08</v>
      </c>
    </row>
    <row r="61" spans="1:13" ht="14.4" customHeight="1" x14ac:dyDescent="0.3">
      <c r="A61" s="728" t="s">
        <v>1066</v>
      </c>
      <c r="B61" s="729" t="s">
        <v>1541</v>
      </c>
      <c r="C61" s="729" t="s">
        <v>1125</v>
      </c>
      <c r="D61" s="729" t="s">
        <v>1124</v>
      </c>
      <c r="E61" s="729" t="s">
        <v>1126</v>
      </c>
      <c r="F61" s="733">
        <v>1</v>
      </c>
      <c r="G61" s="733">
        <v>238.72</v>
      </c>
      <c r="H61" s="747">
        <v>1</v>
      </c>
      <c r="I61" s="733"/>
      <c r="J61" s="733"/>
      <c r="K61" s="747">
        <v>0</v>
      </c>
      <c r="L61" s="733">
        <v>1</v>
      </c>
      <c r="M61" s="734">
        <v>238.72</v>
      </c>
    </row>
    <row r="62" spans="1:13" ht="14.4" customHeight="1" x14ac:dyDescent="0.3">
      <c r="A62" s="728" t="s">
        <v>1066</v>
      </c>
      <c r="B62" s="729" t="s">
        <v>1539</v>
      </c>
      <c r="C62" s="729" t="s">
        <v>1120</v>
      </c>
      <c r="D62" s="729" t="s">
        <v>599</v>
      </c>
      <c r="E62" s="729" t="s">
        <v>1121</v>
      </c>
      <c r="F62" s="733"/>
      <c r="G62" s="733"/>
      <c r="H62" s="747">
        <v>0</v>
      </c>
      <c r="I62" s="733">
        <v>1</v>
      </c>
      <c r="J62" s="733">
        <v>48.42</v>
      </c>
      <c r="K62" s="747">
        <v>1</v>
      </c>
      <c r="L62" s="733">
        <v>1</v>
      </c>
      <c r="M62" s="734">
        <v>48.42</v>
      </c>
    </row>
    <row r="63" spans="1:13" ht="14.4" customHeight="1" x14ac:dyDescent="0.3">
      <c r="A63" s="728" t="s">
        <v>1066</v>
      </c>
      <c r="B63" s="729" t="s">
        <v>1540</v>
      </c>
      <c r="C63" s="729" t="s">
        <v>1245</v>
      </c>
      <c r="D63" s="729" t="s">
        <v>1246</v>
      </c>
      <c r="E63" s="729" t="s">
        <v>1247</v>
      </c>
      <c r="F63" s="733"/>
      <c r="G63" s="733"/>
      <c r="H63" s="747">
        <v>0</v>
      </c>
      <c r="I63" s="733">
        <v>4</v>
      </c>
      <c r="J63" s="733">
        <v>565</v>
      </c>
      <c r="K63" s="747">
        <v>1</v>
      </c>
      <c r="L63" s="733">
        <v>4</v>
      </c>
      <c r="M63" s="734">
        <v>565</v>
      </c>
    </row>
    <row r="64" spans="1:13" ht="14.4" customHeight="1" x14ac:dyDescent="0.3">
      <c r="A64" s="728" t="s">
        <v>1066</v>
      </c>
      <c r="B64" s="729" t="s">
        <v>1545</v>
      </c>
      <c r="C64" s="729" t="s">
        <v>1207</v>
      </c>
      <c r="D64" s="729" t="s">
        <v>1208</v>
      </c>
      <c r="E64" s="729" t="s">
        <v>1209</v>
      </c>
      <c r="F64" s="733">
        <v>1</v>
      </c>
      <c r="G64" s="733">
        <v>0</v>
      </c>
      <c r="H64" s="747"/>
      <c r="I64" s="733"/>
      <c r="J64" s="733"/>
      <c r="K64" s="747"/>
      <c r="L64" s="733">
        <v>1</v>
      </c>
      <c r="M64" s="734">
        <v>0</v>
      </c>
    </row>
    <row r="65" spans="1:13" ht="14.4" customHeight="1" x14ac:dyDescent="0.3">
      <c r="A65" s="728" t="s">
        <v>1067</v>
      </c>
      <c r="B65" s="729" t="s">
        <v>958</v>
      </c>
      <c r="C65" s="729" t="s">
        <v>959</v>
      </c>
      <c r="D65" s="729" t="s">
        <v>872</v>
      </c>
      <c r="E65" s="729" t="s">
        <v>960</v>
      </c>
      <c r="F65" s="733"/>
      <c r="G65" s="733"/>
      <c r="H65" s="747">
        <v>0</v>
      </c>
      <c r="I65" s="733">
        <v>7</v>
      </c>
      <c r="J65" s="733">
        <v>1080.52</v>
      </c>
      <c r="K65" s="747">
        <v>1</v>
      </c>
      <c r="L65" s="733">
        <v>7</v>
      </c>
      <c r="M65" s="734">
        <v>1080.52</v>
      </c>
    </row>
    <row r="66" spans="1:13" ht="14.4" customHeight="1" x14ac:dyDescent="0.3">
      <c r="A66" s="728" t="s">
        <v>1067</v>
      </c>
      <c r="B66" s="729" t="s">
        <v>968</v>
      </c>
      <c r="C66" s="729" t="s">
        <v>1109</v>
      </c>
      <c r="D66" s="729" t="s">
        <v>1096</v>
      </c>
      <c r="E66" s="729" t="s">
        <v>1097</v>
      </c>
      <c r="F66" s="733">
        <v>4</v>
      </c>
      <c r="G66" s="733">
        <v>531.91999999999996</v>
      </c>
      <c r="H66" s="747">
        <v>1</v>
      </c>
      <c r="I66" s="733"/>
      <c r="J66" s="733"/>
      <c r="K66" s="747">
        <v>0</v>
      </c>
      <c r="L66" s="733">
        <v>4</v>
      </c>
      <c r="M66" s="734">
        <v>531.91999999999996</v>
      </c>
    </row>
    <row r="67" spans="1:13" ht="14.4" customHeight="1" x14ac:dyDescent="0.3">
      <c r="A67" s="728" t="s">
        <v>1067</v>
      </c>
      <c r="B67" s="729" t="s">
        <v>1539</v>
      </c>
      <c r="C67" s="729" t="s">
        <v>1155</v>
      </c>
      <c r="D67" s="729" t="s">
        <v>599</v>
      </c>
      <c r="E67" s="729" t="s">
        <v>1156</v>
      </c>
      <c r="F67" s="733"/>
      <c r="G67" s="733"/>
      <c r="H67" s="747">
        <v>0</v>
      </c>
      <c r="I67" s="733">
        <v>2</v>
      </c>
      <c r="J67" s="733">
        <v>48.44</v>
      </c>
      <c r="K67" s="747">
        <v>1</v>
      </c>
      <c r="L67" s="733">
        <v>2</v>
      </c>
      <c r="M67" s="734">
        <v>48.44</v>
      </c>
    </row>
    <row r="68" spans="1:13" ht="14.4" customHeight="1" x14ac:dyDescent="0.3">
      <c r="A68" s="728" t="s">
        <v>1068</v>
      </c>
      <c r="B68" s="729" t="s">
        <v>958</v>
      </c>
      <c r="C68" s="729" t="s">
        <v>1165</v>
      </c>
      <c r="D68" s="729" t="s">
        <v>1166</v>
      </c>
      <c r="E68" s="729" t="s">
        <v>1167</v>
      </c>
      <c r="F68" s="733">
        <v>9</v>
      </c>
      <c r="G68" s="733">
        <v>1389.2400000000002</v>
      </c>
      <c r="H68" s="747">
        <v>1</v>
      </c>
      <c r="I68" s="733"/>
      <c r="J68" s="733"/>
      <c r="K68" s="747">
        <v>0</v>
      </c>
      <c r="L68" s="733">
        <v>9</v>
      </c>
      <c r="M68" s="734">
        <v>1389.2400000000002</v>
      </c>
    </row>
    <row r="69" spans="1:13" ht="14.4" customHeight="1" x14ac:dyDescent="0.3">
      <c r="A69" s="728" t="s">
        <v>1068</v>
      </c>
      <c r="B69" s="729" t="s">
        <v>958</v>
      </c>
      <c r="C69" s="729" t="s">
        <v>959</v>
      </c>
      <c r="D69" s="729" t="s">
        <v>872</v>
      </c>
      <c r="E69" s="729" t="s">
        <v>960</v>
      </c>
      <c r="F69" s="733"/>
      <c r="G69" s="733"/>
      <c r="H69" s="747">
        <v>0</v>
      </c>
      <c r="I69" s="733">
        <v>7</v>
      </c>
      <c r="J69" s="733">
        <v>1080.52</v>
      </c>
      <c r="K69" s="747">
        <v>1</v>
      </c>
      <c r="L69" s="733">
        <v>7</v>
      </c>
      <c r="M69" s="734">
        <v>1080.52</v>
      </c>
    </row>
    <row r="70" spans="1:13" ht="14.4" customHeight="1" x14ac:dyDescent="0.3">
      <c r="A70" s="728" t="s">
        <v>1068</v>
      </c>
      <c r="B70" s="729" t="s">
        <v>958</v>
      </c>
      <c r="C70" s="729" t="s">
        <v>1151</v>
      </c>
      <c r="D70" s="729" t="s">
        <v>872</v>
      </c>
      <c r="E70" s="729" t="s">
        <v>960</v>
      </c>
      <c r="F70" s="733">
        <v>1</v>
      </c>
      <c r="G70" s="733">
        <v>154.36000000000001</v>
      </c>
      <c r="H70" s="747">
        <v>1</v>
      </c>
      <c r="I70" s="733"/>
      <c r="J70" s="733"/>
      <c r="K70" s="747">
        <v>0</v>
      </c>
      <c r="L70" s="733">
        <v>1</v>
      </c>
      <c r="M70" s="734">
        <v>154.36000000000001</v>
      </c>
    </row>
    <row r="71" spans="1:13" ht="14.4" customHeight="1" x14ac:dyDescent="0.3">
      <c r="A71" s="728" t="s">
        <v>1068</v>
      </c>
      <c r="B71" s="729" t="s">
        <v>958</v>
      </c>
      <c r="C71" s="729" t="s">
        <v>1257</v>
      </c>
      <c r="D71" s="729" t="s">
        <v>1166</v>
      </c>
      <c r="E71" s="729" t="s">
        <v>960</v>
      </c>
      <c r="F71" s="733">
        <v>2</v>
      </c>
      <c r="G71" s="733">
        <v>308.72000000000003</v>
      </c>
      <c r="H71" s="747">
        <v>1</v>
      </c>
      <c r="I71" s="733"/>
      <c r="J71" s="733"/>
      <c r="K71" s="747">
        <v>0</v>
      </c>
      <c r="L71" s="733">
        <v>2</v>
      </c>
      <c r="M71" s="734">
        <v>308.72000000000003</v>
      </c>
    </row>
    <row r="72" spans="1:13" ht="14.4" customHeight="1" x14ac:dyDescent="0.3">
      <c r="A72" s="728" t="s">
        <v>1068</v>
      </c>
      <c r="B72" s="729" t="s">
        <v>1541</v>
      </c>
      <c r="C72" s="729" t="s">
        <v>1264</v>
      </c>
      <c r="D72" s="729" t="s">
        <v>1124</v>
      </c>
      <c r="E72" s="729" t="s">
        <v>1265</v>
      </c>
      <c r="F72" s="733">
        <v>2</v>
      </c>
      <c r="G72" s="733">
        <v>0</v>
      </c>
      <c r="H72" s="747"/>
      <c r="I72" s="733"/>
      <c r="J72" s="733"/>
      <c r="K72" s="747"/>
      <c r="L72" s="733">
        <v>2</v>
      </c>
      <c r="M72" s="734">
        <v>0</v>
      </c>
    </row>
    <row r="73" spans="1:13" ht="14.4" customHeight="1" x14ac:dyDescent="0.3">
      <c r="A73" s="728" t="s">
        <v>1068</v>
      </c>
      <c r="B73" s="729" t="s">
        <v>1546</v>
      </c>
      <c r="C73" s="729" t="s">
        <v>1259</v>
      </c>
      <c r="D73" s="729" t="s">
        <v>1260</v>
      </c>
      <c r="E73" s="729" t="s">
        <v>1261</v>
      </c>
      <c r="F73" s="733">
        <v>2</v>
      </c>
      <c r="G73" s="733">
        <v>239.4</v>
      </c>
      <c r="H73" s="747">
        <v>1</v>
      </c>
      <c r="I73" s="733"/>
      <c r="J73" s="733"/>
      <c r="K73" s="747">
        <v>0</v>
      </c>
      <c r="L73" s="733">
        <v>2</v>
      </c>
      <c r="M73" s="734">
        <v>239.4</v>
      </c>
    </row>
    <row r="74" spans="1:13" ht="14.4" customHeight="1" x14ac:dyDescent="0.3">
      <c r="A74" s="728" t="s">
        <v>1068</v>
      </c>
      <c r="B74" s="729" t="s">
        <v>968</v>
      </c>
      <c r="C74" s="729" t="s">
        <v>1109</v>
      </c>
      <c r="D74" s="729" t="s">
        <v>1096</v>
      </c>
      <c r="E74" s="729" t="s">
        <v>1097</v>
      </c>
      <c r="F74" s="733">
        <v>6</v>
      </c>
      <c r="G74" s="733">
        <v>797.87999999999988</v>
      </c>
      <c r="H74" s="747">
        <v>1</v>
      </c>
      <c r="I74" s="733"/>
      <c r="J74" s="733"/>
      <c r="K74" s="747">
        <v>0</v>
      </c>
      <c r="L74" s="733">
        <v>6</v>
      </c>
      <c r="M74" s="734">
        <v>797.87999999999988</v>
      </c>
    </row>
    <row r="75" spans="1:13" ht="14.4" customHeight="1" x14ac:dyDescent="0.3">
      <c r="A75" s="728" t="s">
        <v>1068</v>
      </c>
      <c r="B75" s="729" t="s">
        <v>985</v>
      </c>
      <c r="C75" s="729" t="s">
        <v>1270</v>
      </c>
      <c r="D75" s="729" t="s">
        <v>1271</v>
      </c>
      <c r="E75" s="729" t="s">
        <v>1272</v>
      </c>
      <c r="F75" s="733">
        <v>3</v>
      </c>
      <c r="G75" s="733">
        <v>408.12</v>
      </c>
      <c r="H75" s="747">
        <v>1</v>
      </c>
      <c r="I75" s="733"/>
      <c r="J75" s="733"/>
      <c r="K75" s="747">
        <v>0</v>
      </c>
      <c r="L75" s="733">
        <v>3</v>
      </c>
      <c r="M75" s="734">
        <v>408.12</v>
      </c>
    </row>
    <row r="76" spans="1:13" ht="14.4" customHeight="1" x14ac:dyDescent="0.3">
      <c r="A76" s="728" t="s">
        <v>1068</v>
      </c>
      <c r="B76" s="729" t="s">
        <v>1539</v>
      </c>
      <c r="C76" s="729" t="s">
        <v>1120</v>
      </c>
      <c r="D76" s="729" t="s">
        <v>599</v>
      </c>
      <c r="E76" s="729" t="s">
        <v>1121</v>
      </c>
      <c r="F76" s="733"/>
      <c r="G76" s="733"/>
      <c r="H76" s="747">
        <v>0</v>
      </c>
      <c r="I76" s="733">
        <v>3</v>
      </c>
      <c r="J76" s="733">
        <v>145.26</v>
      </c>
      <c r="K76" s="747">
        <v>1</v>
      </c>
      <c r="L76" s="733">
        <v>3</v>
      </c>
      <c r="M76" s="734">
        <v>145.26</v>
      </c>
    </row>
    <row r="77" spans="1:13" ht="14.4" customHeight="1" x14ac:dyDescent="0.3">
      <c r="A77" s="728" t="s">
        <v>1068</v>
      </c>
      <c r="B77" s="729" t="s">
        <v>1012</v>
      </c>
      <c r="C77" s="729" t="s">
        <v>1284</v>
      </c>
      <c r="D77" s="729" t="s">
        <v>1285</v>
      </c>
      <c r="E77" s="729" t="s">
        <v>1014</v>
      </c>
      <c r="F77" s="733">
        <v>6</v>
      </c>
      <c r="G77" s="733">
        <v>0</v>
      </c>
      <c r="H77" s="747"/>
      <c r="I77" s="733"/>
      <c r="J77" s="733"/>
      <c r="K77" s="747"/>
      <c r="L77" s="733">
        <v>6</v>
      </c>
      <c r="M77" s="734">
        <v>0</v>
      </c>
    </row>
    <row r="78" spans="1:13" ht="14.4" customHeight="1" x14ac:dyDescent="0.3">
      <c r="A78" s="728" t="s">
        <v>1070</v>
      </c>
      <c r="B78" s="729" t="s">
        <v>958</v>
      </c>
      <c r="C78" s="729" t="s">
        <v>959</v>
      </c>
      <c r="D78" s="729" t="s">
        <v>872</v>
      </c>
      <c r="E78" s="729" t="s">
        <v>960</v>
      </c>
      <c r="F78" s="733"/>
      <c r="G78" s="733"/>
      <c r="H78" s="747">
        <v>0</v>
      </c>
      <c r="I78" s="733">
        <v>4</v>
      </c>
      <c r="J78" s="733">
        <v>617.44000000000005</v>
      </c>
      <c r="K78" s="747">
        <v>1</v>
      </c>
      <c r="L78" s="733">
        <v>4</v>
      </c>
      <c r="M78" s="734">
        <v>617.44000000000005</v>
      </c>
    </row>
    <row r="79" spans="1:13" ht="14.4" customHeight="1" x14ac:dyDescent="0.3">
      <c r="A79" s="728" t="s">
        <v>1071</v>
      </c>
      <c r="B79" s="729" t="s">
        <v>958</v>
      </c>
      <c r="C79" s="729" t="s">
        <v>1117</v>
      </c>
      <c r="D79" s="729" t="s">
        <v>872</v>
      </c>
      <c r="E79" s="729" t="s">
        <v>1118</v>
      </c>
      <c r="F79" s="733">
        <v>2</v>
      </c>
      <c r="G79" s="733">
        <v>0</v>
      </c>
      <c r="H79" s="747"/>
      <c r="I79" s="733"/>
      <c r="J79" s="733"/>
      <c r="K79" s="747"/>
      <c r="L79" s="733">
        <v>2</v>
      </c>
      <c r="M79" s="734">
        <v>0</v>
      </c>
    </row>
    <row r="80" spans="1:13" ht="14.4" customHeight="1" x14ac:dyDescent="0.3">
      <c r="A80" s="728" t="s">
        <v>1071</v>
      </c>
      <c r="B80" s="729" t="s">
        <v>958</v>
      </c>
      <c r="C80" s="729" t="s">
        <v>959</v>
      </c>
      <c r="D80" s="729" t="s">
        <v>872</v>
      </c>
      <c r="E80" s="729" t="s">
        <v>960</v>
      </c>
      <c r="F80" s="733"/>
      <c r="G80" s="733"/>
      <c r="H80" s="747">
        <v>0</v>
      </c>
      <c r="I80" s="733">
        <v>3</v>
      </c>
      <c r="J80" s="733">
        <v>463.08000000000004</v>
      </c>
      <c r="K80" s="747">
        <v>1</v>
      </c>
      <c r="L80" s="733">
        <v>3</v>
      </c>
      <c r="M80" s="734">
        <v>463.08000000000004</v>
      </c>
    </row>
    <row r="81" spans="1:13" ht="14.4" customHeight="1" x14ac:dyDescent="0.3">
      <c r="A81" s="728" t="s">
        <v>1071</v>
      </c>
      <c r="B81" s="729" t="s">
        <v>1539</v>
      </c>
      <c r="C81" s="729" t="s">
        <v>1155</v>
      </c>
      <c r="D81" s="729" t="s">
        <v>599</v>
      </c>
      <c r="E81" s="729" t="s">
        <v>1156</v>
      </c>
      <c r="F81" s="733"/>
      <c r="G81" s="733"/>
      <c r="H81" s="747">
        <v>0</v>
      </c>
      <c r="I81" s="733">
        <v>1</v>
      </c>
      <c r="J81" s="733">
        <v>24.22</v>
      </c>
      <c r="K81" s="747">
        <v>1</v>
      </c>
      <c r="L81" s="733">
        <v>1</v>
      </c>
      <c r="M81" s="734">
        <v>24.22</v>
      </c>
    </row>
    <row r="82" spans="1:13" ht="14.4" customHeight="1" x14ac:dyDescent="0.3">
      <c r="A82" s="728" t="s">
        <v>1072</v>
      </c>
      <c r="B82" s="729" t="s">
        <v>958</v>
      </c>
      <c r="C82" s="729" t="s">
        <v>1165</v>
      </c>
      <c r="D82" s="729" t="s">
        <v>1166</v>
      </c>
      <c r="E82" s="729" t="s">
        <v>1167</v>
      </c>
      <c r="F82" s="733">
        <v>2</v>
      </c>
      <c r="G82" s="733">
        <v>308.72000000000003</v>
      </c>
      <c r="H82" s="747">
        <v>1</v>
      </c>
      <c r="I82" s="733"/>
      <c r="J82" s="733"/>
      <c r="K82" s="747">
        <v>0</v>
      </c>
      <c r="L82" s="733">
        <v>2</v>
      </c>
      <c r="M82" s="734">
        <v>308.72000000000003</v>
      </c>
    </row>
    <row r="83" spans="1:13" ht="14.4" customHeight="1" x14ac:dyDescent="0.3">
      <c r="A83" s="728" t="s">
        <v>1072</v>
      </c>
      <c r="B83" s="729" t="s">
        <v>958</v>
      </c>
      <c r="C83" s="729" t="s">
        <v>959</v>
      </c>
      <c r="D83" s="729" t="s">
        <v>872</v>
      </c>
      <c r="E83" s="729" t="s">
        <v>960</v>
      </c>
      <c r="F83" s="733"/>
      <c r="G83" s="733"/>
      <c r="H83" s="747">
        <v>0</v>
      </c>
      <c r="I83" s="733">
        <v>24</v>
      </c>
      <c r="J83" s="733">
        <v>3704.6400000000008</v>
      </c>
      <c r="K83" s="747">
        <v>1</v>
      </c>
      <c r="L83" s="733">
        <v>24</v>
      </c>
      <c r="M83" s="734">
        <v>3704.6400000000008</v>
      </c>
    </row>
    <row r="84" spans="1:13" ht="14.4" customHeight="1" x14ac:dyDescent="0.3">
      <c r="A84" s="728" t="s">
        <v>1072</v>
      </c>
      <c r="B84" s="729" t="s">
        <v>1539</v>
      </c>
      <c r="C84" s="729" t="s">
        <v>1155</v>
      </c>
      <c r="D84" s="729" t="s">
        <v>599</v>
      </c>
      <c r="E84" s="729" t="s">
        <v>1156</v>
      </c>
      <c r="F84" s="733"/>
      <c r="G84" s="733"/>
      <c r="H84" s="747">
        <v>0</v>
      </c>
      <c r="I84" s="733">
        <v>3</v>
      </c>
      <c r="J84" s="733">
        <v>72.66</v>
      </c>
      <c r="K84" s="747">
        <v>1</v>
      </c>
      <c r="L84" s="733">
        <v>3</v>
      </c>
      <c r="M84" s="734">
        <v>72.66</v>
      </c>
    </row>
    <row r="85" spans="1:13" ht="14.4" customHeight="1" x14ac:dyDescent="0.3">
      <c r="A85" s="728" t="s">
        <v>1073</v>
      </c>
      <c r="B85" s="729" t="s">
        <v>958</v>
      </c>
      <c r="C85" s="729" t="s">
        <v>959</v>
      </c>
      <c r="D85" s="729" t="s">
        <v>872</v>
      </c>
      <c r="E85" s="729" t="s">
        <v>960</v>
      </c>
      <c r="F85" s="733"/>
      <c r="G85" s="733"/>
      <c r="H85" s="747">
        <v>0</v>
      </c>
      <c r="I85" s="733">
        <v>15</v>
      </c>
      <c r="J85" s="733">
        <v>2315.4000000000005</v>
      </c>
      <c r="K85" s="747">
        <v>1</v>
      </c>
      <c r="L85" s="733">
        <v>15</v>
      </c>
      <c r="M85" s="734">
        <v>2315.4000000000005</v>
      </c>
    </row>
    <row r="86" spans="1:13" ht="14.4" customHeight="1" x14ac:dyDescent="0.3">
      <c r="A86" s="728" t="s">
        <v>1073</v>
      </c>
      <c r="B86" s="729" t="s">
        <v>1539</v>
      </c>
      <c r="C86" s="729" t="s">
        <v>1155</v>
      </c>
      <c r="D86" s="729" t="s">
        <v>599</v>
      </c>
      <c r="E86" s="729" t="s">
        <v>1156</v>
      </c>
      <c r="F86" s="733"/>
      <c r="G86" s="733"/>
      <c r="H86" s="747">
        <v>0</v>
      </c>
      <c r="I86" s="733">
        <v>1</v>
      </c>
      <c r="J86" s="733">
        <v>24.22</v>
      </c>
      <c r="K86" s="747">
        <v>1</v>
      </c>
      <c r="L86" s="733">
        <v>1</v>
      </c>
      <c r="M86" s="734">
        <v>24.22</v>
      </c>
    </row>
    <row r="87" spans="1:13" ht="14.4" customHeight="1" x14ac:dyDescent="0.3">
      <c r="A87" s="728" t="s">
        <v>1073</v>
      </c>
      <c r="B87" s="729" t="s">
        <v>1539</v>
      </c>
      <c r="C87" s="729" t="s">
        <v>1120</v>
      </c>
      <c r="D87" s="729" t="s">
        <v>599</v>
      </c>
      <c r="E87" s="729" t="s">
        <v>1121</v>
      </c>
      <c r="F87" s="733"/>
      <c r="G87" s="733"/>
      <c r="H87" s="747">
        <v>0</v>
      </c>
      <c r="I87" s="733">
        <v>1</v>
      </c>
      <c r="J87" s="733">
        <v>48.42</v>
      </c>
      <c r="K87" s="747">
        <v>1</v>
      </c>
      <c r="L87" s="733">
        <v>1</v>
      </c>
      <c r="M87" s="734">
        <v>48.42</v>
      </c>
    </row>
    <row r="88" spans="1:13" ht="14.4" customHeight="1" x14ac:dyDescent="0.3">
      <c r="A88" s="728" t="s">
        <v>1074</v>
      </c>
      <c r="B88" s="729" t="s">
        <v>958</v>
      </c>
      <c r="C88" s="729" t="s">
        <v>1165</v>
      </c>
      <c r="D88" s="729" t="s">
        <v>1166</v>
      </c>
      <c r="E88" s="729" t="s">
        <v>1167</v>
      </c>
      <c r="F88" s="733">
        <v>1</v>
      </c>
      <c r="G88" s="733">
        <v>154.36000000000001</v>
      </c>
      <c r="H88" s="747">
        <v>1</v>
      </c>
      <c r="I88" s="733"/>
      <c r="J88" s="733"/>
      <c r="K88" s="747">
        <v>0</v>
      </c>
      <c r="L88" s="733">
        <v>1</v>
      </c>
      <c r="M88" s="734">
        <v>154.36000000000001</v>
      </c>
    </row>
    <row r="89" spans="1:13" ht="14.4" customHeight="1" x14ac:dyDescent="0.3">
      <c r="A89" s="728" t="s">
        <v>1074</v>
      </c>
      <c r="B89" s="729" t="s">
        <v>958</v>
      </c>
      <c r="C89" s="729" t="s">
        <v>959</v>
      </c>
      <c r="D89" s="729" t="s">
        <v>872</v>
      </c>
      <c r="E89" s="729" t="s">
        <v>960</v>
      </c>
      <c r="F89" s="733"/>
      <c r="G89" s="733"/>
      <c r="H89" s="747">
        <v>0</v>
      </c>
      <c r="I89" s="733">
        <v>127</v>
      </c>
      <c r="J89" s="733">
        <v>19603.720000000008</v>
      </c>
      <c r="K89" s="747">
        <v>1</v>
      </c>
      <c r="L89" s="733">
        <v>127</v>
      </c>
      <c r="M89" s="734">
        <v>19603.720000000008</v>
      </c>
    </row>
    <row r="90" spans="1:13" ht="14.4" customHeight="1" x14ac:dyDescent="0.3">
      <c r="A90" s="728" t="s">
        <v>1074</v>
      </c>
      <c r="B90" s="729" t="s">
        <v>958</v>
      </c>
      <c r="C90" s="729" t="s">
        <v>1294</v>
      </c>
      <c r="D90" s="729" t="s">
        <v>1295</v>
      </c>
      <c r="E90" s="729" t="s">
        <v>1296</v>
      </c>
      <c r="F90" s="733"/>
      <c r="G90" s="733"/>
      <c r="H90" s="747">
        <v>0</v>
      </c>
      <c r="I90" s="733">
        <v>2</v>
      </c>
      <c r="J90" s="733">
        <v>222.44</v>
      </c>
      <c r="K90" s="747">
        <v>1</v>
      </c>
      <c r="L90" s="733">
        <v>2</v>
      </c>
      <c r="M90" s="734">
        <v>222.44</v>
      </c>
    </row>
    <row r="91" spans="1:13" ht="14.4" customHeight="1" x14ac:dyDescent="0.3">
      <c r="A91" s="728" t="s">
        <v>1074</v>
      </c>
      <c r="B91" s="729" t="s">
        <v>1541</v>
      </c>
      <c r="C91" s="729" t="s">
        <v>1123</v>
      </c>
      <c r="D91" s="729" t="s">
        <v>1124</v>
      </c>
      <c r="E91" s="729" t="s">
        <v>1103</v>
      </c>
      <c r="F91" s="733">
        <v>2</v>
      </c>
      <c r="G91" s="733">
        <v>341.04</v>
      </c>
      <c r="H91" s="747">
        <v>1</v>
      </c>
      <c r="I91" s="733"/>
      <c r="J91" s="733"/>
      <c r="K91" s="747">
        <v>0</v>
      </c>
      <c r="L91" s="733">
        <v>2</v>
      </c>
      <c r="M91" s="734">
        <v>341.04</v>
      </c>
    </row>
    <row r="92" spans="1:13" ht="14.4" customHeight="1" x14ac:dyDescent="0.3">
      <c r="A92" s="728" t="s">
        <v>1074</v>
      </c>
      <c r="B92" s="729" t="s">
        <v>1546</v>
      </c>
      <c r="C92" s="729" t="s">
        <v>1297</v>
      </c>
      <c r="D92" s="729" t="s">
        <v>1298</v>
      </c>
      <c r="E92" s="729" t="s">
        <v>1299</v>
      </c>
      <c r="F92" s="733"/>
      <c r="G92" s="733"/>
      <c r="H92" s="747">
        <v>0</v>
      </c>
      <c r="I92" s="733">
        <v>1</v>
      </c>
      <c r="J92" s="733">
        <v>141.09</v>
      </c>
      <c r="K92" s="747">
        <v>1</v>
      </c>
      <c r="L92" s="733">
        <v>1</v>
      </c>
      <c r="M92" s="734">
        <v>141.09</v>
      </c>
    </row>
    <row r="93" spans="1:13" ht="14.4" customHeight="1" x14ac:dyDescent="0.3">
      <c r="A93" s="728" t="s">
        <v>1074</v>
      </c>
      <c r="B93" s="729" t="s">
        <v>968</v>
      </c>
      <c r="C93" s="729" t="s">
        <v>1109</v>
      </c>
      <c r="D93" s="729" t="s">
        <v>1096</v>
      </c>
      <c r="E93" s="729" t="s">
        <v>1097</v>
      </c>
      <c r="F93" s="733">
        <v>10</v>
      </c>
      <c r="G93" s="733">
        <v>1329.8</v>
      </c>
      <c r="H93" s="747">
        <v>1</v>
      </c>
      <c r="I93" s="733"/>
      <c r="J93" s="733"/>
      <c r="K93" s="747">
        <v>0</v>
      </c>
      <c r="L93" s="733">
        <v>10</v>
      </c>
      <c r="M93" s="734">
        <v>1329.8</v>
      </c>
    </row>
    <row r="94" spans="1:13" ht="14.4" customHeight="1" x14ac:dyDescent="0.3">
      <c r="A94" s="728" t="s">
        <v>1074</v>
      </c>
      <c r="B94" s="729" t="s">
        <v>1539</v>
      </c>
      <c r="C94" s="729" t="s">
        <v>1155</v>
      </c>
      <c r="D94" s="729" t="s">
        <v>599</v>
      </c>
      <c r="E94" s="729" t="s">
        <v>1156</v>
      </c>
      <c r="F94" s="733"/>
      <c r="G94" s="733"/>
      <c r="H94" s="747">
        <v>0</v>
      </c>
      <c r="I94" s="733">
        <v>23</v>
      </c>
      <c r="J94" s="733">
        <v>557.05999999999995</v>
      </c>
      <c r="K94" s="747">
        <v>1</v>
      </c>
      <c r="L94" s="733">
        <v>23</v>
      </c>
      <c r="M94" s="734">
        <v>557.05999999999995</v>
      </c>
    </row>
    <row r="95" spans="1:13" ht="14.4" customHeight="1" x14ac:dyDescent="0.3">
      <c r="A95" s="728" t="s">
        <v>1074</v>
      </c>
      <c r="B95" s="729" t="s">
        <v>1539</v>
      </c>
      <c r="C95" s="729" t="s">
        <v>1316</v>
      </c>
      <c r="D95" s="729" t="s">
        <v>599</v>
      </c>
      <c r="E95" s="729" t="s">
        <v>1317</v>
      </c>
      <c r="F95" s="733">
        <v>1</v>
      </c>
      <c r="G95" s="733">
        <v>0</v>
      </c>
      <c r="H95" s="747"/>
      <c r="I95" s="733"/>
      <c r="J95" s="733"/>
      <c r="K95" s="747"/>
      <c r="L95" s="733">
        <v>1</v>
      </c>
      <c r="M95" s="734">
        <v>0</v>
      </c>
    </row>
    <row r="96" spans="1:13" ht="14.4" customHeight="1" x14ac:dyDescent="0.3">
      <c r="A96" s="728" t="s">
        <v>1074</v>
      </c>
      <c r="B96" s="729" t="s">
        <v>1539</v>
      </c>
      <c r="C96" s="729" t="s">
        <v>1318</v>
      </c>
      <c r="D96" s="729" t="s">
        <v>599</v>
      </c>
      <c r="E96" s="729" t="s">
        <v>1156</v>
      </c>
      <c r="F96" s="733">
        <v>4</v>
      </c>
      <c r="G96" s="733">
        <v>96.88</v>
      </c>
      <c r="H96" s="747">
        <v>1</v>
      </c>
      <c r="I96" s="733"/>
      <c r="J96" s="733"/>
      <c r="K96" s="747">
        <v>0</v>
      </c>
      <c r="L96" s="733">
        <v>4</v>
      </c>
      <c r="M96" s="734">
        <v>96.88</v>
      </c>
    </row>
    <row r="97" spans="1:13" ht="14.4" customHeight="1" x14ac:dyDescent="0.3">
      <c r="A97" s="728" t="s">
        <v>1074</v>
      </c>
      <c r="B97" s="729" t="s">
        <v>998</v>
      </c>
      <c r="C97" s="729" t="s">
        <v>999</v>
      </c>
      <c r="D97" s="729" t="s">
        <v>1000</v>
      </c>
      <c r="E97" s="729" t="s">
        <v>1001</v>
      </c>
      <c r="F97" s="733"/>
      <c r="G97" s="733"/>
      <c r="H97" s="747"/>
      <c r="I97" s="733">
        <v>2</v>
      </c>
      <c r="J97" s="733">
        <v>0</v>
      </c>
      <c r="K97" s="747"/>
      <c r="L97" s="733">
        <v>2</v>
      </c>
      <c r="M97" s="734">
        <v>0</v>
      </c>
    </row>
    <row r="98" spans="1:13" ht="14.4" customHeight="1" x14ac:dyDescent="0.3">
      <c r="A98" s="728" t="s">
        <v>1074</v>
      </c>
      <c r="B98" s="729" t="s">
        <v>1547</v>
      </c>
      <c r="C98" s="729" t="s">
        <v>1303</v>
      </c>
      <c r="D98" s="729" t="s">
        <v>1304</v>
      </c>
      <c r="E98" s="729" t="s">
        <v>1305</v>
      </c>
      <c r="F98" s="733">
        <v>1</v>
      </c>
      <c r="G98" s="733">
        <v>115.26</v>
      </c>
      <c r="H98" s="747">
        <v>1</v>
      </c>
      <c r="I98" s="733"/>
      <c r="J98" s="733"/>
      <c r="K98" s="747">
        <v>0</v>
      </c>
      <c r="L98" s="733">
        <v>1</v>
      </c>
      <c r="M98" s="734">
        <v>115.26</v>
      </c>
    </row>
    <row r="99" spans="1:13" ht="14.4" customHeight="1" x14ac:dyDescent="0.3">
      <c r="A99" s="728" t="s">
        <v>1075</v>
      </c>
      <c r="B99" s="729" t="s">
        <v>958</v>
      </c>
      <c r="C99" s="729" t="s">
        <v>959</v>
      </c>
      <c r="D99" s="729" t="s">
        <v>872</v>
      </c>
      <c r="E99" s="729" t="s">
        <v>960</v>
      </c>
      <c r="F99" s="733"/>
      <c r="G99" s="733"/>
      <c r="H99" s="747">
        <v>0</v>
      </c>
      <c r="I99" s="733">
        <v>48</v>
      </c>
      <c r="J99" s="733">
        <v>7409.2799999999988</v>
      </c>
      <c r="K99" s="747">
        <v>1</v>
      </c>
      <c r="L99" s="733">
        <v>48</v>
      </c>
      <c r="M99" s="734">
        <v>7409.2799999999988</v>
      </c>
    </row>
    <row r="100" spans="1:13" ht="14.4" customHeight="1" x14ac:dyDescent="0.3">
      <c r="A100" s="728" t="s">
        <v>1075</v>
      </c>
      <c r="B100" s="729" t="s">
        <v>968</v>
      </c>
      <c r="C100" s="729" t="s">
        <v>1109</v>
      </c>
      <c r="D100" s="729" t="s">
        <v>1096</v>
      </c>
      <c r="E100" s="729" t="s">
        <v>1097</v>
      </c>
      <c r="F100" s="733">
        <v>12</v>
      </c>
      <c r="G100" s="733">
        <v>1595.7599999999998</v>
      </c>
      <c r="H100" s="747">
        <v>1</v>
      </c>
      <c r="I100" s="733"/>
      <c r="J100" s="733"/>
      <c r="K100" s="747">
        <v>0</v>
      </c>
      <c r="L100" s="733">
        <v>12</v>
      </c>
      <c r="M100" s="734">
        <v>1595.7599999999998</v>
      </c>
    </row>
    <row r="101" spans="1:13" ht="14.4" customHeight="1" x14ac:dyDescent="0.3">
      <c r="A101" s="728" t="s">
        <v>1075</v>
      </c>
      <c r="B101" s="729" t="s">
        <v>1539</v>
      </c>
      <c r="C101" s="729" t="s">
        <v>1155</v>
      </c>
      <c r="D101" s="729" t="s">
        <v>599</v>
      </c>
      <c r="E101" s="729" t="s">
        <v>1156</v>
      </c>
      <c r="F101" s="733"/>
      <c r="G101" s="733"/>
      <c r="H101" s="747">
        <v>0</v>
      </c>
      <c r="I101" s="733">
        <v>4</v>
      </c>
      <c r="J101" s="733">
        <v>96.88</v>
      </c>
      <c r="K101" s="747">
        <v>1</v>
      </c>
      <c r="L101" s="733">
        <v>4</v>
      </c>
      <c r="M101" s="734">
        <v>96.88</v>
      </c>
    </row>
    <row r="102" spans="1:13" ht="14.4" customHeight="1" x14ac:dyDescent="0.3">
      <c r="A102" s="728" t="s">
        <v>1076</v>
      </c>
      <c r="B102" s="729" t="s">
        <v>958</v>
      </c>
      <c r="C102" s="729" t="s">
        <v>959</v>
      </c>
      <c r="D102" s="729" t="s">
        <v>872</v>
      </c>
      <c r="E102" s="729" t="s">
        <v>960</v>
      </c>
      <c r="F102" s="733"/>
      <c r="G102" s="733"/>
      <c r="H102" s="747">
        <v>0</v>
      </c>
      <c r="I102" s="733">
        <v>18</v>
      </c>
      <c r="J102" s="733">
        <v>2778.4800000000005</v>
      </c>
      <c r="K102" s="747">
        <v>1</v>
      </c>
      <c r="L102" s="733">
        <v>18</v>
      </c>
      <c r="M102" s="734">
        <v>2778.4800000000005</v>
      </c>
    </row>
    <row r="103" spans="1:13" ht="14.4" customHeight="1" x14ac:dyDescent="0.3">
      <c r="A103" s="728" t="s">
        <v>1076</v>
      </c>
      <c r="B103" s="729" t="s">
        <v>958</v>
      </c>
      <c r="C103" s="729" t="s">
        <v>1294</v>
      </c>
      <c r="D103" s="729" t="s">
        <v>1295</v>
      </c>
      <c r="E103" s="729" t="s">
        <v>1296</v>
      </c>
      <c r="F103" s="733"/>
      <c r="G103" s="733"/>
      <c r="H103" s="747">
        <v>0</v>
      </c>
      <c r="I103" s="733">
        <v>1</v>
      </c>
      <c r="J103" s="733">
        <v>111.22</v>
      </c>
      <c r="K103" s="747">
        <v>1</v>
      </c>
      <c r="L103" s="733">
        <v>1</v>
      </c>
      <c r="M103" s="734">
        <v>111.22</v>
      </c>
    </row>
    <row r="104" spans="1:13" ht="14.4" customHeight="1" x14ac:dyDescent="0.3">
      <c r="A104" s="728" t="s">
        <v>1076</v>
      </c>
      <c r="B104" s="729" t="s">
        <v>968</v>
      </c>
      <c r="C104" s="729" t="s">
        <v>1109</v>
      </c>
      <c r="D104" s="729" t="s">
        <v>1096</v>
      </c>
      <c r="E104" s="729" t="s">
        <v>1097</v>
      </c>
      <c r="F104" s="733">
        <v>2</v>
      </c>
      <c r="G104" s="733">
        <v>265.95999999999998</v>
      </c>
      <c r="H104" s="747">
        <v>1</v>
      </c>
      <c r="I104" s="733"/>
      <c r="J104" s="733"/>
      <c r="K104" s="747">
        <v>0</v>
      </c>
      <c r="L104" s="733">
        <v>2</v>
      </c>
      <c r="M104" s="734">
        <v>265.95999999999998</v>
      </c>
    </row>
    <row r="105" spans="1:13" ht="14.4" customHeight="1" x14ac:dyDescent="0.3">
      <c r="A105" s="728" t="s">
        <v>1076</v>
      </c>
      <c r="B105" s="729" t="s">
        <v>1539</v>
      </c>
      <c r="C105" s="729" t="s">
        <v>1155</v>
      </c>
      <c r="D105" s="729" t="s">
        <v>599</v>
      </c>
      <c r="E105" s="729" t="s">
        <v>1156</v>
      </c>
      <c r="F105" s="733"/>
      <c r="G105" s="733"/>
      <c r="H105" s="747">
        <v>0</v>
      </c>
      <c r="I105" s="733">
        <v>2</v>
      </c>
      <c r="J105" s="733">
        <v>48.44</v>
      </c>
      <c r="K105" s="747">
        <v>1</v>
      </c>
      <c r="L105" s="733">
        <v>2</v>
      </c>
      <c r="M105" s="734">
        <v>48.44</v>
      </c>
    </row>
    <row r="106" spans="1:13" ht="14.4" customHeight="1" x14ac:dyDescent="0.3">
      <c r="A106" s="728" t="s">
        <v>1077</v>
      </c>
      <c r="B106" s="729" t="s">
        <v>958</v>
      </c>
      <c r="C106" s="729" t="s">
        <v>1165</v>
      </c>
      <c r="D106" s="729" t="s">
        <v>1166</v>
      </c>
      <c r="E106" s="729" t="s">
        <v>1167</v>
      </c>
      <c r="F106" s="733">
        <v>10</v>
      </c>
      <c r="G106" s="733">
        <v>1543.6</v>
      </c>
      <c r="H106" s="747">
        <v>1</v>
      </c>
      <c r="I106" s="733"/>
      <c r="J106" s="733"/>
      <c r="K106" s="747">
        <v>0</v>
      </c>
      <c r="L106" s="733">
        <v>10</v>
      </c>
      <c r="M106" s="734">
        <v>1543.6</v>
      </c>
    </row>
    <row r="107" spans="1:13" ht="14.4" customHeight="1" x14ac:dyDescent="0.3">
      <c r="A107" s="728" t="s">
        <v>1077</v>
      </c>
      <c r="B107" s="729" t="s">
        <v>968</v>
      </c>
      <c r="C107" s="729" t="s">
        <v>1109</v>
      </c>
      <c r="D107" s="729" t="s">
        <v>1096</v>
      </c>
      <c r="E107" s="729" t="s">
        <v>1097</v>
      </c>
      <c r="F107" s="733">
        <v>2</v>
      </c>
      <c r="G107" s="733">
        <v>265.95999999999998</v>
      </c>
      <c r="H107" s="747">
        <v>1</v>
      </c>
      <c r="I107" s="733"/>
      <c r="J107" s="733"/>
      <c r="K107" s="747">
        <v>0</v>
      </c>
      <c r="L107" s="733">
        <v>2</v>
      </c>
      <c r="M107" s="734">
        <v>265.95999999999998</v>
      </c>
    </row>
    <row r="108" spans="1:13" ht="14.4" customHeight="1" x14ac:dyDescent="0.3">
      <c r="A108" s="728" t="s">
        <v>1078</v>
      </c>
      <c r="B108" s="729" t="s">
        <v>958</v>
      </c>
      <c r="C108" s="729" t="s">
        <v>959</v>
      </c>
      <c r="D108" s="729" t="s">
        <v>872</v>
      </c>
      <c r="E108" s="729" t="s">
        <v>960</v>
      </c>
      <c r="F108" s="733"/>
      <c r="G108" s="733"/>
      <c r="H108" s="747">
        <v>0</v>
      </c>
      <c r="I108" s="733">
        <v>9</v>
      </c>
      <c r="J108" s="733">
        <v>1389.2400000000002</v>
      </c>
      <c r="K108" s="747">
        <v>1</v>
      </c>
      <c r="L108" s="733">
        <v>9</v>
      </c>
      <c r="M108" s="734">
        <v>1389.2400000000002</v>
      </c>
    </row>
    <row r="109" spans="1:13" ht="14.4" customHeight="1" x14ac:dyDescent="0.3">
      <c r="A109" s="728" t="s">
        <v>1078</v>
      </c>
      <c r="B109" s="729" t="s">
        <v>958</v>
      </c>
      <c r="C109" s="729" t="s">
        <v>1512</v>
      </c>
      <c r="D109" s="729" t="s">
        <v>1513</v>
      </c>
      <c r="E109" s="729" t="s">
        <v>1543</v>
      </c>
      <c r="F109" s="733"/>
      <c r="G109" s="733"/>
      <c r="H109" s="747">
        <v>0</v>
      </c>
      <c r="I109" s="733">
        <v>1</v>
      </c>
      <c r="J109" s="733">
        <v>75.73</v>
      </c>
      <c r="K109" s="747">
        <v>1</v>
      </c>
      <c r="L109" s="733">
        <v>1</v>
      </c>
      <c r="M109" s="734">
        <v>75.73</v>
      </c>
    </row>
    <row r="110" spans="1:13" ht="14.4" customHeight="1" x14ac:dyDescent="0.3">
      <c r="A110" s="728" t="s">
        <v>1078</v>
      </c>
      <c r="B110" s="729" t="s">
        <v>958</v>
      </c>
      <c r="C110" s="729" t="s">
        <v>1477</v>
      </c>
      <c r="D110" s="729" t="s">
        <v>872</v>
      </c>
      <c r="E110" s="729" t="s">
        <v>960</v>
      </c>
      <c r="F110" s="733">
        <v>1</v>
      </c>
      <c r="G110" s="733">
        <v>154.36000000000001</v>
      </c>
      <c r="H110" s="747">
        <v>1</v>
      </c>
      <c r="I110" s="733"/>
      <c r="J110" s="733"/>
      <c r="K110" s="747">
        <v>0</v>
      </c>
      <c r="L110" s="733">
        <v>1</v>
      </c>
      <c r="M110" s="734">
        <v>154.36000000000001</v>
      </c>
    </row>
    <row r="111" spans="1:13" ht="14.4" customHeight="1" x14ac:dyDescent="0.3">
      <c r="A111" s="728" t="s">
        <v>1078</v>
      </c>
      <c r="B111" s="729" t="s">
        <v>968</v>
      </c>
      <c r="C111" s="729" t="s">
        <v>1109</v>
      </c>
      <c r="D111" s="729" t="s">
        <v>1096</v>
      </c>
      <c r="E111" s="729" t="s">
        <v>1097</v>
      </c>
      <c r="F111" s="733">
        <v>1</v>
      </c>
      <c r="G111" s="733">
        <v>132.97999999999999</v>
      </c>
      <c r="H111" s="747">
        <v>1</v>
      </c>
      <c r="I111" s="733"/>
      <c r="J111" s="733"/>
      <c r="K111" s="747">
        <v>0</v>
      </c>
      <c r="L111" s="733">
        <v>1</v>
      </c>
      <c r="M111" s="734">
        <v>132.97999999999999</v>
      </c>
    </row>
    <row r="112" spans="1:13" ht="14.4" customHeight="1" x14ac:dyDescent="0.3">
      <c r="A112" s="728" t="s">
        <v>1079</v>
      </c>
      <c r="B112" s="729" t="s">
        <v>958</v>
      </c>
      <c r="C112" s="729" t="s">
        <v>959</v>
      </c>
      <c r="D112" s="729" t="s">
        <v>872</v>
      </c>
      <c r="E112" s="729" t="s">
        <v>960</v>
      </c>
      <c r="F112" s="733"/>
      <c r="G112" s="733"/>
      <c r="H112" s="747">
        <v>0</v>
      </c>
      <c r="I112" s="733">
        <v>29</v>
      </c>
      <c r="J112" s="733">
        <v>4476.4400000000005</v>
      </c>
      <c r="K112" s="747">
        <v>1</v>
      </c>
      <c r="L112" s="733">
        <v>29</v>
      </c>
      <c r="M112" s="734">
        <v>4476.4400000000005</v>
      </c>
    </row>
    <row r="113" spans="1:13" ht="14.4" customHeight="1" x14ac:dyDescent="0.3">
      <c r="A113" s="728" t="s">
        <v>1079</v>
      </c>
      <c r="B113" s="729" t="s">
        <v>958</v>
      </c>
      <c r="C113" s="729" t="s">
        <v>1034</v>
      </c>
      <c r="D113" s="729" t="s">
        <v>872</v>
      </c>
      <c r="E113" s="729" t="s">
        <v>1035</v>
      </c>
      <c r="F113" s="733"/>
      <c r="G113" s="733"/>
      <c r="H113" s="747">
        <v>0</v>
      </c>
      <c r="I113" s="733">
        <v>1</v>
      </c>
      <c r="J113" s="733">
        <v>225.06</v>
      </c>
      <c r="K113" s="747">
        <v>1</v>
      </c>
      <c r="L113" s="733">
        <v>1</v>
      </c>
      <c r="M113" s="734">
        <v>225.06</v>
      </c>
    </row>
    <row r="114" spans="1:13" ht="14.4" customHeight="1" x14ac:dyDescent="0.3">
      <c r="A114" s="728" t="s">
        <v>1079</v>
      </c>
      <c r="B114" s="729" t="s">
        <v>968</v>
      </c>
      <c r="C114" s="729" t="s">
        <v>1506</v>
      </c>
      <c r="D114" s="729" t="s">
        <v>1096</v>
      </c>
      <c r="E114" s="729" t="s">
        <v>1507</v>
      </c>
      <c r="F114" s="733">
        <v>1</v>
      </c>
      <c r="G114" s="733">
        <v>0</v>
      </c>
      <c r="H114" s="747"/>
      <c r="I114" s="733"/>
      <c r="J114" s="733"/>
      <c r="K114" s="747"/>
      <c r="L114" s="733">
        <v>1</v>
      </c>
      <c r="M114" s="734">
        <v>0</v>
      </c>
    </row>
    <row r="115" spans="1:13" ht="14.4" customHeight="1" x14ac:dyDescent="0.3">
      <c r="A115" s="728" t="s">
        <v>1079</v>
      </c>
      <c r="B115" s="729" t="s">
        <v>968</v>
      </c>
      <c r="C115" s="729" t="s">
        <v>1109</v>
      </c>
      <c r="D115" s="729" t="s">
        <v>1096</v>
      </c>
      <c r="E115" s="729" t="s">
        <v>1097</v>
      </c>
      <c r="F115" s="733">
        <v>2</v>
      </c>
      <c r="G115" s="733">
        <v>265.95999999999998</v>
      </c>
      <c r="H115" s="747">
        <v>1</v>
      </c>
      <c r="I115" s="733"/>
      <c r="J115" s="733"/>
      <c r="K115" s="747">
        <v>0</v>
      </c>
      <c r="L115" s="733">
        <v>2</v>
      </c>
      <c r="M115" s="734">
        <v>265.95999999999998</v>
      </c>
    </row>
    <row r="116" spans="1:13" ht="14.4" customHeight="1" x14ac:dyDescent="0.3">
      <c r="A116" s="728" t="s">
        <v>1079</v>
      </c>
      <c r="B116" s="729" t="s">
        <v>1539</v>
      </c>
      <c r="C116" s="729" t="s">
        <v>1155</v>
      </c>
      <c r="D116" s="729" t="s">
        <v>599</v>
      </c>
      <c r="E116" s="729" t="s">
        <v>1156</v>
      </c>
      <c r="F116" s="733"/>
      <c r="G116" s="733"/>
      <c r="H116" s="747">
        <v>0</v>
      </c>
      <c r="I116" s="733">
        <v>7</v>
      </c>
      <c r="J116" s="733">
        <v>169.54</v>
      </c>
      <c r="K116" s="747">
        <v>1</v>
      </c>
      <c r="L116" s="733">
        <v>7</v>
      </c>
      <c r="M116" s="734">
        <v>169.54</v>
      </c>
    </row>
    <row r="117" spans="1:13" ht="14.4" customHeight="1" x14ac:dyDescent="0.3">
      <c r="A117" s="728" t="s">
        <v>1079</v>
      </c>
      <c r="B117" s="729" t="s">
        <v>1539</v>
      </c>
      <c r="C117" s="729" t="s">
        <v>1120</v>
      </c>
      <c r="D117" s="729" t="s">
        <v>599</v>
      </c>
      <c r="E117" s="729" t="s">
        <v>1121</v>
      </c>
      <c r="F117" s="733"/>
      <c r="G117" s="733"/>
      <c r="H117" s="747">
        <v>0</v>
      </c>
      <c r="I117" s="733">
        <v>2</v>
      </c>
      <c r="J117" s="733">
        <v>96.84</v>
      </c>
      <c r="K117" s="747">
        <v>1</v>
      </c>
      <c r="L117" s="733">
        <v>2</v>
      </c>
      <c r="M117" s="734">
        <v>96.84</v>
      </c>
    </row>
    <row r="118" spans="1:13" ht="14.4" customHeight="1" x14ac:dyDescent="0.3">
      <c r="A118" s="728" t="s">
        <v>1080</v>
      </c>
      <c r="B118" s="729" t="s">
        <v>1548</v>
      </c>
      <c r="C118" s="729" t="s">
        <v>1367</v>
      </c>
      <c r="D118" s="729" t="s">
        <v>1368</v>
      </c>
      <c r="E118" s="729" t="s">
        <v>1369</v>
      </c>
      <c r="F118" s="733"/>
      <c r="G118" s="733"/>
      <c r="H118" s="747">
        <v>0</v>
      </c>
      <c r="I118" s="733">
        <v>1</v>
      </c>
      <c r="J118" s="733">
        <v>184.74</v>
      </c>
      <c r="K118" s="747">
        <v>1</v>
      </c>
      <c r="L118" s="733">
        <v>1</v>
      </c>
      <c r="M118" s="734">
        <v>184.74</v>
      </c>
    </row>
    <row r="119" spans="1:13" ht="14.4" customHeight="1" x14ac:dyDescent="0.3">
      <c r="A119" s="728" t="s">
        <v>1080</v>
      </c>
      <c r="B119" s="729" t="s">
        <v>931</v>
      </c>
      <c r="C119" s="729" t="s">
        <v>1111</v>
      </c>
      <c r="D119" s="729" t="s">
        <v>641</v>
      </c>
      <c r="E119" s="729" t="s">
        <v>939</v>
      </c>
      <c r="F119" s="733"/>
      <c r="G119" s="733"/>
      <c r="H119" s="747">
        <v>0</v>
      </c>
      <c r="I119" s="733">
        <v>1</v>
      </c>
      <c r="J119" s="733">
        <v>490.89</v>
      </c>
      <c r="K119" s="747">
        <v>1</v>
      </c>
      <c r="L119" s="733">
        <v>1</v>
      </c>
      <c r="M119" s="734">
        <v>490.89</v>
      </c>
    </row>
    <row r="120" spans="1:13" ht="14.4" customHeight="1" x14ac:dyDescent="0.3">
      <c r="A120" s="728" t="s">
        <v>1080</v>
      </c>
      <c r="B120" s="729" t="s">
        <v>931</v>
      </c>
      <c r="C120" s="729" t="s">
        <v>1112</v>
      </c>
      <c r="D120" s="729" t="s">
        <v>641</v>
      </c>
      <c r="E120" s="729" t="s">
        <v>937</v>
      </c>
      <c r="F120" s="733"/>
      <c r="G120" s="733"/>
      <c r="H120" s="747">
        <v>0</v>
      </c>
      <c r="I120" s="733">
        <v>2</v>
      </c>
      <c r="J120" s="733">
        <v>1472.66</v>
      </c>
      <c r="K120" s="747">
        <v>1</v>
      </c>
      <c r="L120" s="733">
        <v>2</v>
      </c>
      <c r="M120" s="734">
        <v>1472.66</v>
      </c>
    </row>
    <row r="121" spans="1:13" ht="14.4" customHeight="1" x14ac:dyDescent="0.3">
      <c r="A121" s="728" t="s">
        <v>1080</v>
      </c>
      <c r="B121" s="729" t="s">
        <v>1549</v>
      </c>
      <c r="C121" s="729" t="s">
        <v>1357</v>
      </c>
      <c r="D121" s="729" t="s">
        <v>1358</v>
      </c>
      <c r="E121" s="729" t="s">
        <v>1359</v>
      </c>
      <c r="F121" s="733"/>
      <c r="G121" s="733"/>
      <c r="H121" s="747">
        <v>0</v>
      </c>
      <c r="I121" s="733">
        <v>1</v>
      </c>
      <c r="J121" s="733">
        <v>96.53</v>
      </c>
      <c r="K121" s="747">
        <v>1</v>
      </c>
      <c r="L121" s="733">
        <v>1</v>
      </c>
      <c r="M121" s="734">
        <v>96.53</v>
      </c>
    </row>
    <row r="122" spans="1:13" ht="14.4" customHeight="1" x14ac:dyDescent="0.3">
      <c r="A122" s="728" t="s">
        <v>1080</v>
      </c>
      <c r="B122" s="729" t="s">
        <v>1549</v>
      </c>
      <c r="C122" s="729" t="s">
        <v>1360</v>
      </c>
      <c r="D122" s="729" t="s">
        <v>1358</v>
      </c>
      <c r="E122" s="729" t="s">
        <v>1361</v>
      </c>
      <c r="F122" s="733"/>
      <c r="G122" s="733"/>
      <c r="H122" s="747">
        <v>0</v>
      </c>
      <c r="I122" s="733">
        <v>7</v>
      </c>
      <c r="J122" s="733">
        <v>337.89</v>
      </c>
      <c r="K122" s="747">
        <v>1</v>
      </c>
      <c r="L122" s="733">
        <v>7</v>
      </c>
      <c r="M122" s="734">
        <v>337.89</v>
      </c>
    </row>
    <row r="123" spans="1:13" ht="14.4" customHeight="1" x14ac:dyDescent="0.3">
      <c r="A123" s="728" t="s">
        <v>1080</v>
      </c>
      <c r="B123" s="729" t="s">
        <v>958</v>
      </c>
      <c r="C123" s="729" t="s">
        <v>959</v>
      </c>
      <c r="D123" s="729" t="s">
        <v>872</v>
      </c>
      <c r="E123" s="729" t="s">
        <v>960</v>
      </c>
      <c r="F123" s="733"/>
      <c r="G123" s="733"/>
      <c r="H123" s="747">
        <v>0</v>
      </c>
      <c r="I123" s="733">
        <v>34</v>
      </c>
      <c r="J123" s="733">
        <v>5248.2400000000007</v>
      </c>
      <c r="K123" s="747">
        <v>1</v>
      </c>
      <c r="L123" s="733">
        <v>34</v>
      </c>
      <c r="M123" s="734">
        <v>5248.2400000000007</v>
      </c>
    </row>
    <row r="124" spans="1:13" ht="14.4" customHeight="1" x14ac:dyDescent="0.3">
      <c r="A124" s="728" t="s">
        <v>1080</v>
      </c>
      <c r="B124" s="729" t="s">
        <v>1541</v>
      </c>
      <c r="C124" s="729" t="s">
        <v>1123</v>
      </c>
      <c r="D124" s="729" t="s">
        <v>1124</v>
      </c>
      <c r="E124" s="729" t="s">
        <v>1103</v>
      </c>
      <c r="F124" s="733">
        <v>1</v>
      </c>
      <c r="G124" s="733">
        <v>170.52</v>
      </c>
      <c r="H124" s="747">
        <v>1</v>
      </c>
      <c r="I124" s="733"/>
      <c r="J124" s="733"/>
      <c r="K124" s="747">
        <v>0</v>
      </c>
      <c r="L124" s="733">
        <v>1</v>
      </c>
      <c r="M124" s="734">
        <v>170.52</v>
      </c>
    </row>
    <row r="125" spans="1:13" ht="14.4" customHeight="1" x14ac:dyDescent="0.3">
      <c r="A125" s="728" t="s">
        <v>1080</v>
      </c>
      <c r="B125" s="729" t="s">
        <v>1541</v>
      </c>
      <c r="C125" s="729" t="s">
        <v>1125</v>
      </c>
      <c r="D125" s="729" t="s">
        <v>1124</v>
      </c>
      <c r="E125" s="729" t="s">
        <v>1126</v>
      </c>
      <c r="F125" s="733">
        <v>1</v>
      </c>
      <c r="G125" s="733">
        <v>238.72</v>
      </c>
      <c r="H125" s="747">
        <v>1</v>
      </c>
      <c r="I125" s="733"/>
      <c r="J125" s="733"/>
      <c r="K125" s="747">
        <v>0</v>
      </c>
      <c r="L125" s="733">
        <v>1</v>
      </c>
      <c r="M125" s="734">
        <v>238.72</v>
      </c>
    </row>
    <row r="126" spans="1:13" ht="14.4" customHeight="1" x14ac:dyDescent="0.3">
      <c r="A126" s="728" t="s">
        <v>1080</v>
      </c>
      <c r="B126" s="729" t="s">
        <v>968</v>
      </c>
      <c r="C126" s="729" t="s">
        <v>1109</v>
      </c>
      <c r="D126" s="729" t="s">
        <v>1096</v>
      </c>
      <c r="E126" s="729" t="s">
        <v>1097</v>
      </c>
      <c r="F126" s="733">
        <v>10</v>
      </c>
      <c r="G126" s="733">
        <v>1329.8</v>
      </c>
      <c r="H126" s="747">
        <v>1</v>
      </c>
      <c r="I126" s="733"/>
      <c r="J126" s="733"/>
      <c r="K126" s="747">
        <v>0</v>
      </c>
      <c r="L126" s="733">
        <v>10</v>
      </c>
      <c r="M126" s="734">
        <v>1329.8</v>
      </c>
    </row>
    <row r="127" spans="1:13" ht="14.4" customHeight="1" x14ac:dyDescent="0.3">
      <c r="A127" s="728" t="s">
        <v>1080</v>
      </c>
      <c r="B127" s="729" t="s">
        <v>1542</v>
      </c>
      <c r="C127" s="729" t="s">
        <v>1332</v>
      </c>
      <c r="D127" s="729" t="s">
        <v>1333</v>
      </c>
      <c r="E127" s="729" t="s">
        <v>1334</v>
      </c>
      <c r="F127" s="733"/>
      <c r="G127" s="733"/>
      <c r="H127" s="747">
        <v>0</v>
      </c>
      <c r="I127" s="733">
        <v>1</v>
      </c>
      <c r="J127" s="733">
        <v>42.57</v>
      </c>
      <c r="K127" s="747">
        <v>1</v>
      </c>
      <c r="L127" s="733">
        <v>1</v>
      </c>
      <c r="M127" s="734">
        <v>42.57</v>
      </c>
    </row>
    <row r="128" spans="1:13" ht="14.4" customHeight="1" x14ac:dyDescent="0.3">
      <c r="A128" s="728" t="s">
        <v>1081</v>
      </c>
      <c r="B128" s="729" t="s">
        <v>931</v>
      </c>
      <c r="C128" s="729" t="s">
        <v>1111</v>
      </c>
      <c r="D128" s="729" t="s">
        <v>641</v>
      </c>
      <c r="E128" s="729" t="s">
        <v>939</v>
      </c>
      <c r="F128" s="733"/>
      <c r="G128" s="733"/>
      <c r="H128" s="747">
        <v>0</v>
      </c>
      <c r="I128" s="733">
        <v>1</v>
      </c>
      <c r="J128" s="733">
        <v>490.89</v>
      </c>
      <c r="K128" s="747">
        <v>1</v>
      </c>
      <c r="L128" s="733">
        <v>1</v>
      </c>
      <c r="M128" s="734">
        <v>490.89</v>
      </c>
    </row>
    <row r="129" spans="1:13" ht="14.4" customHeight="1" x14ac:dyDescent="0.3">
      <c r="A129" s="728" t="s">
        <v>1081</v>
      </c>
      <c r="B129" s="729" t="s">
        <v>931</v>
      </c>
      <c r="C129" s="729" t="s">
        <v>1163</v>
      </c>
      <c r="D129" s="729" t="s">
        <v>645</v>
      </c>
      <c r="E129" s="729" t="s">
        <v>1164</v>
      </c>
      <c r="F129" s="733"/>
      <c r="G129" s="733"/>
      <c r="H129" s="747">
        <v>0</v>
      </c>
      <c r="I129" s="733">
        <v>2</v>
      </c>
      <c r="J129" s="733">
        <v>739</v>
      </c>
      <c r="K129" s="747">
        <v>1</v>
      </c>
      <c r="L129" s="733">
        <v>2</v>
      </c>
      <c r="M129" s="734">
        <v>739</v>
      </c>
    </row>
    <row r="130" spans="1:13" ht="14.4" customHeight="1" x14ac:dyDescent="0.3">
      <c r="A130" s="728" t="s">
        <v>1081</v>
      </c>
      <c r="B130" s="729" t="s">
        <v>958</v>
      </c>
      <c r="C130" s="729" t="s">
        <v>959</v>
      </c>
      <c r="D130" s="729" t="s">
        <v>872</v>
      </c>
      <c r="E130" s="729" t="s">
        <v>960</v>
      </c>
      <c r="F130" s="733"/>
      <c r="G130" s="733"/>
      <c r="H130" s="747">
        <v>0</v>
      </c>
      <c r="I130" s="733">
        <v>92</v>
      </c>
      <c r="J130" s="733">
        <v>14201.120000000006</v>
      </c>
      <c r="K130" s="747">
        <v>1</v>
      </c>
      <c r="L130" s="733">
        <v>92</v>
      </c>
      <c r="M130" s="734">
        <v>14201.120000000006</v>
      </c>
    </row>
    <row r="131" spans="1:13" ht="14.4" customHeight="1" x14ac:dyDescent="0.3">
      <c r="A131" s="728" t="s">
        <v>1081</v>
      </c>
      <c r="B131" s="729" t="s">
        <v>958</v>
      </c>
      <c r="C131" s="729" t="s">
        <v>1031</v>
      </c>
      <c r="D131" s="729" t="s">
        <v>1032</v>
      </c>
      <c r="E131" s="729" t="s">
        <v>1033</v>
      </c>
      <c r="F131" s="733"/>
      <c r="G131" s="733"/>
      <c r="H131" s="747">
        <v>0</v>
      </c>
      <c r="I131" s="733">
        <v>2</v>
      </c>
      <c r="J131" s="733">
        <v>299.04000000000002</v>
      </c>
      <c r="K131" s="747">
        <v>1</v>
      </c>
      <c r="L131" s="733">
        <v>2</v>
      </c>
      <c r="M131" s="734">
        <v>299.04000000000002</v>
      </c>
    </row>
    <row r="132" spans="1:13" ht="14.4" customHeight="1" x14ac:dyDescent="0.3">
      <c r="A132" s="728" t="s">
        <v>1081</v>
      </c>
      <c r="B132" s="729" t="s">
        <v>1546</v>
      </c>
      <c r="C132" s="729" t="s">
        <v>1259</v>
      </c>
      <c r="D132" s="729" t="s">
        <v>1260</v>
      </c>
      <c r="E132" s="729" t="s">
        <v>1261</v>
      </c>
      <c r="F132" s="733">
        <v>1</v>
      </c>
      <c r="G132" s="733">
        <v>119.7</v>
      </c>
      <c r="H132" s="747">
        <v>1</v>
      </c>
      <c r="I132" s="733"/>
      <c r="J132" s="733"/>
      <c r="K132" s="747">
        <v>0</v>
      </c>
      <c r="L132" s="733">
        <v>1</v>
      </c>
      <c r="M132" s="734">
        <v>119.7</v>
      </c>
    </row>
    <row r="133" spans="1:13" ht="14.4" customHeight="1" x14ac:dyDescent="0.3">
      <c r="A133" s="728" t="s">
        <v>1081</v>
      </c>
      <c r="B133" s="729" t="s">
        <v>968</v>
      </c>
      <c r="C133" s="729" t="s">
        <v>1109</v>
      </c>
      <c r="D133" s="729" t="s">
        <v>1096</v>
      </c>
      <c r="E133" s="729" t="s">
        <v>1097</v>
      </c>
      <c r="F133" s="733">
        <v>8</v>
      </c>
      <c r="G133" s="733">
        <v>1063.8399999999999</v>
      </c>
      <c r="H133" s="747">
        <v>1</v>
      </c>
      <c r="I133" s="733"/>
      <c r="J133" s="733"/>
      <c r="K133" s="747">
        <v>0</v>
      </c>
      <c r="L133" s="733">
        <v>8</v>
      </c>
      <c r="M133" s="734">
        <v>1063.8399999999999</v>
      </c>
    </row>
    <row r="134" spans="1:13" ht="14.4" customHeight="1" x14ac:dyDescent="0.3">
      <c r="A134" s="728" t="s">
        <v>1081</v>
      </c>
      <c r="B134" s="729" t="s">
        <v>985</v>
      </c>
      <c r="C134" s="729" t="s">
        <v>1464</v>
      </c>
      <c r="D134" s="729" t="s">
        <v>1465</v>
      </c>
      <c r="E134" s="729" t="s">
        <v>1466</v>
      </c>
      <c r="F134" s="733"/>
      <c r="G134" s="733"/>
      <c r="H134" s="747">
        <v>0</v>
      </c>
      <c r="I134" s="733">
        <v>2</v>
      </c>
      <c r="J134" s="733">
        <v>4078.2799999999997</v>
      </c>
      <c r="K134" s="747">
        <v>1</v>
      </c>
      <c r="L134" s="733">
        <v>2</v>
      </c>
      <c r="M134" s="734">
        <v>4078.2799999999997</v>
      </c>
    </row>
    <row r="135" spans="1:13" ht="14.4" customHeight="1" x14ac:dyDescent="0.3">
      <c r="A135" s="728" t="s">
        <v>1081</v>
      </c>
      <c r="B135" s="729" t="s">
        <v>1539</v>
      </c>
      <c r="C135" s="729" t="s">
        <v>1120</v>
      </c>
      <c r="D135" s="729" t="s">
        <v>599</v>
      </c>
      <c r="E135" s="729" t="s">
        <v>1121</v>
      </c>
      <c r="F135" s="733"/>
      <c r="G135" s="733"/>
      <c r="H135" s="747">
        <v>0</v>
      </c>
      <c r="I135" s="733">
        <v>5</v>
      </c>
      <c r="J135" s="733">
        <v>242.10000000000002</v>
      </c>
      <c r="K135" s="747">
        <v>1</v>
      </c>
      <c r="L135" s="733">
        <v>5</v>
      </c>
      <c r="M135" s="734">
        <v>242.10000000000002</v>
      </c>
    </row>
    <row r="136" spans="1:13" ht="14.4" customHeight="1" x14ac:dyDescent="0.3">
      <c r="A136" s="728" t="s">
        <v>1081</v>
      </c>
      <c r="B136" s="729" t="s">
        <v>1539</v>
      </c>
      <c r="C136" s="729" t="s">
        <v>1406</v>
      </c>
      <c r="D136" s="729" t="s">
        <v>1407</v>
      </c>
      <c r="E136" s="729" t="s">
        <v>1408</v>
      </c>
      <c r="F136" s="733">
        <v>2</v>
      </c>
      <c r="G136" s="733">
        <v>96.84</v>
      </c>
      <c r="H136" s="747">
        <v>1</v>
      </c>
      <c r="I136" s="733"/>
      <c r="J136" s="733"/>
      <c r="K136" s="747">
        <v>0</v>
      </c>
      <c r="L136" s="733">
        <v>2</v>
      </c>
      <c r="M136" s="734">
        <v>96.84</v>
      </c>
    </row>
    <row r="137" spans="1:13" ht="14.4" customHeight="1" x14ac:dyDescent="0.3">
      <c r="A137" s="728" t="s">
        <v>1081</v>
      </c>
      <c r="B137" s="729" t="s">
        <v>998</v>
      </c>
      <c r="C137" s="729" t="s">
        <v>999</v>
      </c>
      <c r="D137" s="729" t="s">
        <v>1000</v>
      </c>
      <c r="E137" s="729" t="s">
        <v>1001</v>
      </c>
      <c r="F137" s="733"/>
      <c r="G137" s="733"/>
      <c r="H137" s="747"/>
      <c r="I137" s="733">
        <v>4</v>
      </c>
      <c r="J137" s="733">
        <v>0</v>
      </c>
      <c r="K137" s="747"/>
      <c r="L137" s="733">
        <v>4</v>
      </c>
      <c r="M137" s="734">
        <v>0</v>
      </c>
    </row>
    <row r="138" spans="1:13" ht="14.4" customHeight="1" x14ac:dyDescent="0.3">
      <c r="A138" s="728" t="s">
        <v>1081</v>
      </c>
      <c r="B138" s="729" t="s">
        <v>1550</v>
      </c>
      <c r="C138" s="729" t="s">
        <v>1496</v>
      </c>
      <c r="D138" s="729" t="s">
        <v>1497</v>
      </c>
      <c r="E138" s="729" t="s">
        <v>1498</v>
      </c>
      <c r="F138" s="733"/>
      <c r="G138" s="733"/>
      <c r="H138" s="747"/>
      <c r="I138" s="733">
        <v>1</v>
      </c>
      <c r="J138" s="733">
        <v>0</v>
      </c>
      <c r="K138" s="747"/>
      <c r="L138" s="733">
        <v>1</v>
      </c>
      <c r="M138" s="734">
        <v>0</v>
      </c>
    </row>
    <row r="139" spans="1:13" ht="14.4" customHeight="1" x14ac:dyDescent="0.3">
      <c r="A139" s="728" t="s">
        <v>1081</v>
      </c>
      <c r="B139" s="729" t="s">
        <v>1542</v>
      </c>
      <c r="C139" s="729" t="s">
        <v>1332</v>
      </c>
      <c r="D139" s="729" t="s">
        <v>1333</v>
      </c>
      <c r="E139" s="729" t="s">
        <v>1334</v>
      </c>
      <c r="F139" s="733"/>
      <c r="G139" s="733"/>
      <c r="H139" s="747">
        <v>0</v>
      </c>
      <c r="I139" s="733">
        <v>1</v>
      </c>
      <c r="J139" s="733">
        <v>42.57</v>
      </c>
      <c r="K139" s="747">
        <v>1</v>
      </c>
      <c r="L139" s="733">
        <v>1</v>
      </c>
      <c r="M139" s="734">
        <v>42.57</v>
      </c>
    </row>
    <row r="140" spans="1:13" ht="14.4" customHeight="1" x14ac:dyDescent="0.3">
      <c r="A140" s="728" t="s">
        <v>1082</v>
      </c>
      <c r="B140" s="729" t="s">
        <v>958</v>
      </c>
      <c r="C140" s="729" t="s">
        <v>1117</v>
      </c>
      <c r="D140" s="729" t="s">
        <v>872</v>
      </c>
      <c r="E140" s="729" t="s">
        <v>1118</v>
      </c>
      <c r="F140" s="733">
        <v>3</v>
      </c>
      <c r="G140" s="733">
        <v>0</v>
      </c>
      <c r="H140" s="747"/>
      <c r="I140" s="733"/>
      <c r="J140" s="733"/>
      <c r="K140" s="747"/>
      <c r="L140" s="733">
        <v>3</v>
      </c>
      <c r="M140" s="734">
        <v>0</v>
      </c>
    </row>
    <row r="141" spans="1:13" ht="14.4" customHeight="1" x14ac:dyDescent="0.3">
      <c r="A141" s="728" t="s">
        <v>1082</v>
      </c>
      <c r="B141" s="729" t="s">
        <v>958</v>
      </c>
      <c r="C141" s="729" t="s">
        <v>959</v>
      </c>
      <c r="D141" s="729" t="s">
        <v>872</v>
      </c>
      <c r="E141" s="729" t="s">
        <v>960</v>
      </c>
      <c r="F141" s="733"/>
      <c r="G141" s="733"/>
      <c r="H141" s="747">
        <v>0</v>
      </c>
      <c r="I141" s="733">
        <v>7</v>
      </c>
      <c r="J141" s="733">
        <v>1080.52</v>
      </c>
      <c r="K141" s="747">
        <v>1</v>
      </c>
      <c r="L141" s="733">
        <v>7</v>
      </c>
      <c r="M141" s="734">
        <v>1080.52</v>
      </c>
    </row>
    <row r="142" spans="1:13" ht="14.4" customHeight="1" x14ac:dyDescent="0.3">
      <c r="A142" s="728" t="s">
        <v>1083</v>
      </c>
      <c r="B142" s="729" t="s">
        <v>958</v>
      </c>
      <c r="C142" s="729" t="s">
        <v>1165</v>
      </c>
      <c r="D142" s="729" t="s">
        <v>1166</v>
      </c>
      <c r="E142" s="729" t="s">
        <v>1167</v>
      </c>
      <c r="F142" s="733">
        <v>8</v>
      </c>
      <c r="G142" s="733">
        <v>1234.8800000000001</v>
      </c>
      <c r="H142" s="747">
        <v>1</v>
      </c>
      <c r="I142" s="733"/>
      <c r="J142" s="733"/>
      <c r="K142" s="747">
        <v>0</v>
      </c>
      <c r="L142" s="733">
        <v>8</v>
      </c>
      <c r="M142" s="734">
        <v>1234.8800000000001</v>
      </c>
    </row>
    <row r="143" spans="1:13" ht="14.4" customHeight="1" x14ac:dyDescent="0.3">
      <c r="A143" s="728" t="s">
        <v>1083</v>
      </c>
      <c r="B143" s="729" t="s">
        <v>958</v>
      </c>
      <c r="C143" s="729" t="s">
        <v>959</v>
      </c>
      <c r="D143" s="729" t="s">
        <v>872</v>
      </c>
      <c r="E143" s="729" t="s">
        <v>960</v>
      </c>
      <c r="F143" s="733"/>
      <c r="G143" s="733"/>
      <c r="H143" s="747">
        <v>0</v>
      </c>
      <c r="I143" s="733">
        <v>14</v>
      </c>
      <c r="J143" s="733">
        <v>2161.04</v>
      </c>
      <c r="K143" s="747">
        <v>1</v>
      </c>
      <c r="L143" s="733">
        <v>14</v>
      </c>
      <c r="M143" s="734">
        <v>2161.04</v>
      </c>
    </row>
    <row r="144" spans="1:13" ht="14.4" customHeight="1" x14ac:dyDescent="0.3">
      <c r="A144" s="728" t="s">
        <v>1083</v>
      </c>
      <c r="B144" s="729" t="s">
        <v>958</v>
      </c>
      <c r="C144" s="729" t="s">
        <v>1370</v>
      </c>
      <c r="D144" s="729" t="s">
        <v>1166</v>
      </c>
      <c r="E144" s="729" t="s">
        <v>1371</v>
      </c>
      <c r="F144" s="733">
        <v>2</v>
      </c>
      <c r="G144" s="733">
        <v>308.72000000000003</v>
      </c>
      <c r="H144" s="747">
        <v>1</v>
      </c>
      <c r="I144" s="733"/>
      <c r="J144" s="733"/>
      <c r="K144" s="747">
        <v>0</v>
      </c>
      <c r="L144" s="733">
        <v>2</v>
      </c>
      <c r="M144" s="734">
        <v>308.72000000000003</v>
      </c>
    </row>
    <row r="145" spans="1:13" ht="14.4" customHeight="1" x14ac:dyDescent="0.3">
      <c r="A145" s="728" t="s">
        <v>1083</v>
      </c>
      <c r="B145" s="729" t="s">
        <v>958</v>
      </c>
      <c r="C145" s="729" t="s">
        <v>1034</v>
      </c>
      <c r="D145" s="729" t="s">
        <v>872</v>
      </c>
      <c r="E145" s="729" t="s">
        <v>1035</v>
      </c>
      <c r="F145" s="733"/>
      <c r="G145" s="733"/>
      <c r="H145" s="747">
        <v>0</v>
      </c>
      <c r="I145" s="733">
        <v>2</v>
      </c>
      <c r="J145" s="733">
        <v>450.12</v>
      </c>
      <c r="K145" s="747">
        <v>1</v>
      </c>
      <c r="L145" s="733">
        <v>2</v>
      </c>
      <c r="M145" s="734">
        <v>450.12</v>
      </c>
    </row>
    <row r="146" spans="1:13" ht="14.4" customHeight="1" x14ac:dyDescent="0.3">
      <c r="A146" s="728" t="s">
        <v>1083</v>
      </c>
      <c r="B146" s="729" t="s">
        <v>958</v>
      </c>
      <c r="C146" s="729" t="s">
        <v>1257</v>
      </c>
      <c r="D146" s="729" t="s">
        <v>1166</v>
      </c>
      <c r="E146" s="729" t="s">
        <v>960</v>
      </c>
      <c r="F146" s="733">
        <v>3</v>
      </c>
      <c r="G146" s="733">
        <v>463.08000000000004</v>
      </c>
      <c r="H146" s="747">
        <v>1</v>
      </c>
      <c r="I146" s="733"/>
      <c r="J146" s="733"/>
      <c r="K146" s="747">
        <v>0</v>
      </c>
      <c r="L146" s="733">
        <v>3</v>
      </c>
      <c r="M146" s="734">
        <v>463.08000000000004</v>
      </c>
    </row>
    <row r="147" spans="1:13" ht="14.4" customHeight="1" x14ac:dyDescent="0.3">
      <c r="A147" s="728" t="s">
        <v>1083</v>
      </c>
      <c r="B147" s="729" t="s">
        <v>958</v>
      </c>
      <c r="C147" s="729" t="s">
        <v>1372</v>
      </c>
      <c r="D147" s="729" t="s">
        <v>1166</v>
      </c>
      <c r="E147" s="729" t="s">
        <v>960</v>
      </c>
      <c r="F147" s="733">
        <v>2</v>
      </c>
      <c r="G147" s="733">
        <v>0</v>
      </c>
      <c r="H147" s="747"/>
      <c r="I147" s="733"/>
      <c r="J147" s="733"/>
      <c r="K147" s="747"/>
      <c r="L147" s="733">
        <v>2</v>
      </c>
      <c r="M147" s="734">
        <v>0</v>
      </c>
    </row>
    <row r="148" spans="1:13" ht="14.4" customHeight="1" x14ac:dyDescent="0.3">
      <c r="A148" s="728" t="s">
        <v>1083</v>
      </c>
      <c r="B148" s="729" t="s">
        <v>1541</v>
      </c>
      <c r="C148" s="729" t="s">
        <v>1123</v>
      </c>
      <c r="D148" s="729" t="s">
        <v>1124</v>
      </c>
      <c r="E148" s="729" t="s">
        <v>1103</v>
      </c>
      <c r="F148" s="733">
        <v>4</v>
      </c>
      <c r="G148" s="733">
        <v>682.08</v>
      </c>
      <c r="H148" s="747">
        <v>1</v>
      </c>
      <c r="I148" s="733"/>
      <c r="J148" s="733"/>
      <c r="K148" s="747">
        <v>0</v>
      </c>
      <c r="L148" s="733">
        <v>4</v>
      </c>
      <c r="M148" s="734">
        <v>682.08</v>
      </c>
    </row>
    <row r="149" spans="1:13" ht="14.4" customHeight="1" x14ac:dyDescent="0.3">
      <c r="A149" s="728" t="s">
        <v>1083</v>
      </c>
      <c r="B149" s="729" t="s">
        <v>1546</v>
      </c>
      <c r="C149" s="729" t="s">
        <v>1373</v>
      </c>
      <c r="D149" s="729" t="s">
        <v>1298</v>
      </c>
      <c r="E149" s="729" t="s">
        <v>1261</v>
      </c>
      <c r="F149" s="733"/>
      <c r="G149" s="733"/>
      <c r="H149" s="747">
        <v>0</v>
      </c>
      <c r="I149" s="733">
        <v>2</v>
      </c>
      <c r="J149" s="733">
        <v>141.08000000000001</v>
      </c>
      <c r="K149" s="747">
        <v>1</v>
      </c>
      <c r="L149" s="733">
        <v>2</v>
      </c>
      <c r="M149" s="734">
        <v>141.08000000000001</v>
      </c>
    </row>
    <row r="150" spans="1:13" ht="14.4" customHeight="1" x14ac:dyDescent="0.3">
      <c r="A150" s="728" t="s">
        <v>1083</v>
      </c>
      <c r="B150" s="729" t="s">
        <v>968</v>
      </c>
      <c r="C150" s="729" t="s">
        <v>1109</v>
      </c>
      <c r="D150" s="729" t="s">
        <v>1096</v>
      </c>
      <c r="E150" s="729" t="s">
        <v>1097</v>
      </c>
      <c r="F150" s="733">
        <v>6</v>
      </c>
      <c r="G150" s="733">
        <v>797.87999999999988</v>
      </c>
      <c r="H150" s="747">
        <v>1</v>
      </c>
      <c r="I150" s="733"/>
      <c r="J150" s="733"/>
      <c r="K150" s="747">
        <v>0</v>
      </c>
      <c r="L150" s="733">
        <v>6</v>
      </c>
      <c r="M150" s="734">
        <v>797.87999999999988</v>
      </c>
    </row>
    <row r="151" spans="1:13" ht="14.4" customHeight="1" x14ac:dyDescent="0.3">
      <c r="A151" s="728" t="s">
        <v>1084</v>
      </c>
      <c r="B151" s="729" t="s">
        <v>958</v>
      </c>
      <c r="C151" s="729" t="s">
        <v>1117</v>
      </c>
      <c r="D151" s="729" t="s">
        <v>872</v>
      </c>
      <c r="E151" s="729" t="s">
        <v>1118</v>
      </c>
      <c r="F151" s="733">
        <v>3</v>
      </c>
      <c r="G151" s="733">
        <v>0</v>
      </c>
      <c r="H151" s="747"/>
      <c r="I151" s="733"/>
      <c r="J151" s="733"/>
      <c r="K151" s="747"/>
      <c r="L151" s="733">
        <v>3</v>
      </c>
      <c r="M151" s="734">
        <v>0</v>
      </c>
    </row>
    <row r="152" spans="1:13" ht="14.4" customHeight="1" x14ac:dyDescent="0.3">
      <c r="A152" s="728" t="s">
        <v>1084</v>
      </c>
      <c r="B152" s="729" t="s">
        <v>958</v>
      </c>
      <c r="C152" s="729" t="s">
        <v>959</v>
      </c>
      <c r="D152" s="729" t="s">
        <v>872</v>
      </c>
      <c r="E152" s="729" t="s">
        <v>960</v>
      </c>
      <c r="F152" s="733"/>
      <c r="G152" s="733"/>
      <c r="H152" s="747">
        <v>0</v>
      </c>
      <c r="I152" s="733">
        <v>14</v>
      </c>
      <c r="J152" s="733">
        <v>2161.04</v>
      </c>
      <c r="K152" s="747">
        <v>1</v>
      </c>
      <c r="L152" s="733">
        <v>14</v>
      </c>
      <c r="M152" s="734">
        <v>2161.04</v>
      </c>
    </row>
    <row r="153" spans="1:13" ht="14.4" customHeight="1" x14ac:dyDescent="0.3">
      <c r="A153" s="728" t="s">
        <v>1084</v>
      </c>
      <c r="B153" s="729" t="s">
        <v>958</v>
      </c>
      <c r="C153" s="729" t="s">
        <v>1151</v>
      </c>
      <c r="D153" s="729" t="s">
        <v>872</v>
      </c>
      <c r="E153" s="729" t="s">
        <v>960</v>
      </c>
      <c r="F153" s="733">
        <v>1</v>
      </c>
      <c r="G153" s="733">
        <v>154.36000000000001</v>
      </c>
      <c r="H153" s="747">
        <v>1</v>
      </c>
      <c r="I153" s="733"/>
      <c r="J153" s="733"/>
      <c r="K153" s="747">
        <v>0</v>
      </c>
      <c r="L153" s="733">
        <v>1</v>
      </c>
      <c r="M153" s="734">
        <v>154.36000000000001</v>
      </c>
    </row>
    <row r="154" spans="1:13" ht="14.4" customHeight="1" x14ac:dyDescent="0.3">
      <c r="A154" s="728" t="s">
        <v>1084</v>
      </c>
      <c r="B154" s="729" t="s">
        <v>985</v>
      </c>
      <c r="C154" s="729" t="s">
        <v>1397</v>
      </c>
      <c r="D154" s="729" t="s">
        <v>1398</v>
      </c>
      <c r="E154" s="729" t="s">
        <v>1399</v>
      </c>
      <c r="F154" s="733">
        <v>2</v>
      </c>
      <c r="G154" s="733">
        <v>1692.94</v>
      </c>
      <c r="H154" s="747">
        <v>1</v>
      </c>
      <c r="I154" s="733"/>
      <c r="J154" s="733"/>
      <c r="K154" s="747">
        <v>0</v>
      </c>
      <c r="L154" s="733">
        <v>2</v>
      </c>
      <c r="M154" s="734">
        <v>1692.94</v>
      </c>
    </row>
    <row r="155" spans="1:13" ht="14.4" customHeight="1" x14ac:dyDescent="0.3">
      <c r="A155" s="728" t="s">
        <v>1084</v>
      </c>
      <c r="B155" s="729" t="s">
        <v>1539</v>
      </c>
      <c r="C155" s="729" t="s">
        <v>1155</v>
      </c>
      <c r="D155" s="729" t="s">
        <v>599</v>
      </c>
      <c r="E155" s="729" t="s">
        <v>1156</v>
      </c>
      <c r="F155" s="733"/>
      <c r="G155" s="733"/>
      <c r="H155" s="747">
        <v>0</v>
      </c>
      <c r="I155" s="733">
        <v>1</v>
      </c>
      <c r="J155" s="733">
        <v>24.22</v>
      </c>
      <c r="K155" s="747">
        <v>1</v>
      </c>
      <c r="L155" s="733">
        <v>1</v>
      </c>
      <c r="M155" s="734">
        <v>24.22</v>
      </c>
    </row>
    <row r="156" spans="1:13" ht="14.4" customHeight="1" x14ac:dyDescent="0.3">
      <c r="A156" s="728" t="s">
        <v>1084</v>
      </c>
      <c r="B156" s="729" t="s">
        <v>1539</v>
      </c>
      <c r="C156" s="729" t="s">
        <v>1120</v>
      </c>
      <c r="D156" s="729" t="s">
        <v>599</v>
      </c>
      <c r="E156" s="729" t="s">
        <v>1121</v>
      </c>
      <c r="F156" s="733"/>
      <c r="G156" s="733"/>
      <c r="H156" s="747">
        <v>0</v>
      </c>
      <c r="I156" s="733">
        <v>4</v>
      </c>
      <c r="J156" s="733">
        <v>193.68</v>
      </c>
      <c r="K156" s="747">
        <v>1</v>
      </c>
      <c r="L156" s="733">
        <v>4</v>
      </c>
      <c r="M156" s="734">
        <v>193.68</v>
      </c>
    </row>
    <row r="157" spans="1:13" ht="14.4" customHeight="1" x14ac:dyDescent="0.3">
      <c r="A157" s="728" t="s">
        <v>1084</v>
      </c>
      <c r="B157" s="729" t="s">
        <v>1539</v>
      </c>
      <c r="C157" s="729" t="s">
        <v>1406</v>
      </c>
      <c r="D157" s="729" t="s">
        <v>1407</v>
      </c>
      <c r="E157" s="729" t="s">
        <v>1408</v>
      </c>
      <c r="F157" s="733">
        <v>1</v>
      </c>
      <c r="G157" s="733">
        <v>48.42</v>
      </c>
      <c r="H157" s="747">
        <v>1</v>
      </c>
      <c r="I157" s="733"/>
      <c r="J157" s="733"/>
      <c r="K157" s="747">
        <v>0</v>
      </c>
      <c r="L157" s="733">
        <v>1</v>
      </c>
      <c r="M157" s="734">
        <v>48.42</v>
      </c>
    </row>
    <row r="158" spans="1:13" ht="14.4" customHeight="1" x14ac:dyDescent="0.3">
      <c r="A158" s="728" t="s">
        <v>1084</v>
      </c>
      <c r="B158" s="729" t="s">
        <v>1539</v>
      </c>
      <c r="C158" s="729" t="s">
        <v>1409</v>
      </c>
      <c r="D158" s="729" t="s">
        <v>599</v>
      </c>
      <c r="E158" s="729" t="s">
        <v>1408</v>
      </c>
      <c r="F158" s="733">
        <v>1</v>
      </c>
      <c r="G158" s="733">
        <v>48.42</v>
      </c>
      <c r="H158" s="747">
        <v>1</v>
      </c>
      <c r="I158" s="733"/>
      <c r="J158" s="733"/>
      <c r="K158" s="747">
        <v>0</v>
      </c>
      <c r="L158" s="733">
        <v>1</v>
      </c>
      <c r="M158" s="734">
        <v>48.42</v>
      </c>
    </row>
    <row r="159" spans="1:13" ht="14.4" customHeight="1" x14ac:dyDescent="0.3">
      <c r="A159" s="728" t="s">
        <v>1084</v>
      </c>
      <c r="B159" s="729" t="s">
        <v>998</v>
      </c>
      <c r="C159" s="729" t="s">
        <v>999</v>
      </c>
      <c r="D159" s="729" t="s">
        <v>1000</v>
      </c>
      <c r="E159" s="729" t="s">
        <v>1001</v>
      </c>
      <c r="F159" s="733"/>
      <c r="G159" s="733"/>
      <c r="H159" s="747"/>
      <c r="I159" s="733">
        <v>2</v>
      </c>
      <c r="J159" s="733">
        <v>0</v>
      </c>
      <c r="K159" s="747"/>
      <c r="L159" s="733">
        <v>2</v>
      </c>
      <c r="M159" s="734">
        <v>0</v>
      </c>
    </row>
    <row r="160" spans="1:13" ht="14.4" customHeight="1" x14ac:dyDescent="0.3">
      <c r="A160" s="728" t="s">
        <v>1084</v>
      </c>
      <c r="B160" s="729" t="s">
        <v>1009</v>
      </c>
      <c r="C160" s="729" t="s">
        <v>1394</v>
      </c>
      <c r="D160" s="729" t="s">
        <v>1395</v>
      </c>
      <c r="E160" s="729" t="s">
        <v>1396</v>
      </c>
      <c r="F160" s="733"/>
      <c r="G160" s="733"/>
      <c r="H160" s="747">
        <v>0</v>
      </c>
      <c r="I160" s="733">
        <v>1</v>
      </c>
      <c r="J160" s="733">
        <v>9.4</v>
      </c>
      <c r="K160" s="747">
        <v>1</v>
      </c>
      <c r="L160" s="733">
        <v>1</v>
      </c>
      <c r="M160" s="734">
        <v>9.4</v>
      </c>
    </row>
    <row r="161" spans="1:13" ht="14.4" customHeight="1" x14ac:dyDescent="0.3">
      <c r="A161" s="728" t="s">
        <v>1085</v>
      </c>
      <c r="B161" s="729" t="s">
        <v>958</v>
      </c>
      <c r="C161" s="729" t="s">
        <v>959</v>
      </c>
      <c r="D161" s="729" t="s">
        <v>872</v>
      </c>
      <c r="E161" s="729" t="s">
        <v>960</v>
      </c>
      <c r="F161" s="733"/>
      <c r="G161" s="733"/>
      <c r="H161" s="747">
        <v>0</v>
      </c>
      <c r="I161" s="733">
        <v>1</v>
      </c>
      <c r="J161" s="733">
        <v>154.36000000000001</v>
      </c>
      <c r="K161" s="747">
        <v>1</v>
      </c>
      <c r="L161" s="733">
        <v>1</v>
      </c>
      <c r="M161" s="734">
        <v>154.36000000000001</v>
      </c>
    </row>
    <row r="162" spans="1:13" ht="14.4" customHeight="1" x14ac:dyDescent="0.3">
      <c r="A162" s="728" t="s">
        <v>1085</v>
      </c>
      <c r="B162" s="729" t="s">
        <v>958</v>
      </c>
      <c r="C162" s="729" t="s">
        <v>1034</v>
      </c>
      <c r="D162" s="729" t="s">
        <v>872</v>
      </c>
      <c r="E162" s="729" t="s">
        <v>1035</v>
      </c>
      <c r="F162" s="733"/>
      <c r="G162" s="733"/>
      <c r="H162" s="747">
        <v>0</v>
      </c>
      <c r="I162" s="733">
        <v>2</v>
      </c>
      <c r="J162" s="733">
        <v>450.12</v>
      </c>
      <c r="K162" s="747">
        <v>1</v>
      </c>
      <c r="L162" s="733">
        <v>2</v>
      </c>
      <c r="M162" s="734">
        <v>450.12</v>
      </c>
    </row>
    <row r="163" spans="1:13" ht="14.4" customHeight="1" x14ac:dyDescent="0.3">
      <c r="A163" s="728" t="s">
        <v>1086</v>
      </c>
      <c r="B163" s="729" t="s">
        <v>958</v>
      </c>
      <c r="C163" s="729" t="s">
        <v>959</v>
      </c>
      <c r="D163" s="729" t="s">
        <v>872</v>
      </c>
      <c r="E163" s="729" t="s">
        <v>960</v>
      </c>
      <c r="F163" s="733"/>
      <c r="G163" s="733"/>
      <c r="H163" s="747">
        <v>0</v>
      </c>
      <c r="I163" s="733">
        <v>13</v>
      </c>
      <c r="J163" s="733">
        <v>2006.6800000000003</v>
      </c>
      <c r="K163" s="747">
        <v>1</v>
      </c>
      <c r="L163" s="733">
        <v>13</v>
      </c>
      <c r="M163" s="734">
        <v>2006.6800000000003</v>
      </c>
    </row>
    <row r="164" spans="1:13" ht="14.4" customHeight="1" x14ac:dyDescent="0.3">
      <c r="A164" s="728" t="s">
        <v>1086</v>
      </c>
      <c r="B164" s="729" t="s">
        <v>958</v>
      </c>
      <c r="C164" s="729" t="s">
        <v>1034</v>
      </c>
      <c r="D164" s="729" t="s">
        <v>872</v>
      </c>
      <c r="E164" s="729" t="s">
        <v>1035</v>
      </c>
      <c r="F164" s="733"/>
      <c r="G164" s="733"/>
      <c r="H164" s="747">
        <v>0</v>
      </c>
      <c r="I164" s="733">
        <v>6</v>
      </c>
      <c r="J164" s="733">
        <v>1350.3600000000001</v>
      </c>
      <c r="K164" s="747">
        <v>1</v>
      </c>
      <c r="L164" s="733">
        <v>6</v>
      </c>
      <c r="M164" s="734">
        <v>1350.3600000000001</v>
      </c>
    </row>
    <row r="165" spans="1:13" ht="14.4" customHeight="1" x14ac:dyDescent="0.3">
      <c r="A165" s="728" t="s">
        <v>1086</v>
      </c>
      <c r="B165" s="729" t="s">
        <v>968</v>
      </c>
      <c r="C165" s="729" t="s">
        <v>1109</v>
      </c>
      <c r="D165" s="729" t="s">
        <v>1096</v>
      </c>
      <c r="E165" s="729" t="s">
        <v>1097</v>
      </c>
      <c r="F165" s="733">
        <v>2</v>
      </c>
      <c r="G165" s="733">
        <v>265.95999999999998</v>
      </c>
      <c r="H165" s="747">
        <v>1</v>
      </c>
      <c r="I165" s="733"/>
      <c r="J165" s="733"/>
      <c r="K165" s="747">
        <v>0</v>
      </c>
      <c r="L165" s="733">
        <v>2</v>
      </c>
      <c r="M165" s="734">
        <v>265.95999999999998</v>
      </c>
    </row>
    <row r="166" spans="1:13" ht="14.4" customHeight="1" x14ac:dyDescent="0.3">
      <c r="A166" s="728" t="s">
        <v>1087</v>
      </c>
      <c r="B166" s="729" t="s">
        <v>958</v>
      </c>
      <c r="C166" s="729" t="s">
        <v>1117</v>
      </c>
      <c r="D166" s="729" t="s">
        <v>872</v>
      </c>
      <c r="E166" s="729" t="s">
        <v>1118</v>
      </c>
      <c r="F166" s="733">
        <v>2</v>
      </c>
      <c r="G166" s="733">
        <v>0</v>
      </c>
      <c r="H166" s="747"/>
      <c r="I166" s="733"/>
      <c r="J166" s="733"/>
      <c r="K166" s="747"/>
      <c r="L166" s="733">
        <v>2</v>
      </c>
      <c r="M166" s="734">
        <v>0</v>
      </c>
    </row>
    <row r="167" spans="1:13" ht="14.4" customHeight="1" x14ac:dyDescent="0.3">
      <c r="A167" s="728" t="s">
        <v>1087</v>
      </c>
      <c r="B167" s="729" t="s">
        <v>1009</v>
      </c>
      <c r="C167" s="729" t="s">
        <v>1410</v>
      </c>
      <c r="D167" s="729" t="s">
        <v>782</v>
      </c>
      <c r="E167" s="729" t="s">
        <v>1396</v>
      </c>
      <c r="F167" s="733">
        <v>3</v>
      </c>
      <c r="G167" s="733">
        <v>28.200000000000003</v>
      </c>
      <c r="H167" s="747">
        <v>0.75</v>
      </c>
      <c r="I167" s="733">
        <v>1</v>
      </c>
      <c r="J167" s="733">
        <v>9.4</v>
      </c>
      <c r="K167" s="747">
        <v>0.25</v>
      </c>
      <c r="L167" s="733">
        <v>4</v>
      </c>
      <c r="M167" s="734">
        <v>37.6</v>
      </c>
    </row>
    <row r="168" spans="1:13" ht="14.4" customHeight="1" x14ac:dyDescent="0.3">
      <c r="A168" s="728" t="s">
        <v>1088</v>
      </c>
      <c r="B168" s="729" t="s">
        <v>958</v>
      </c>
      <c r="C168" s="729" t="s">
        <v>959</v>
      </c>
      <c r="D168" s="729" t="s">
        <v>872</v>
      </c>
      <c r="E168" s="729" t="s">
        <v>960</v>
      </c>
      <c r="F168" s="733"/>
      <c r="G168" s="733"/>
      <c r="H168" s="747">
        <v>0</v>
      </c>
      <c r="I168" s="733">
        <v>11</v>
      </c>
      <c r="J168" s="733">
        <v>1697.96</v>
      </c>
      <c r="K168" s="747">
        <v>1</v>
      </c>
      <c r="L168" s="733">
        <v>11</v>
      </c>
      <c r="M168" s="734">
        <v>1697.96</v>
      </c>
    </row>
    <row r="169" spans="1:13" ht="14.4" customHeight="1" x14ac:dyDescent="0.3">
      <c r="A169" s="728" t="s">
        <v>1088</v>
      </c>
      <c r="B169" s="729" t="s">
        <v>958</v>
      </c>
      <c r="C169" s="729" t="s">
        <v>1034</v>
      </c>
      <c r="D169" s="729" t="s">
        <v>872</v>
      </c>
      <c r="E169" s="729" t="s">
        <v>1035</v>
      </c>
      <c r="F169" s="733"/>
      <c r="G169" s="733"/>
      <c r="H169" s="747">
        <v>0</v>
      </c>
      <c r="I169" s="733">
        <v>10</v>
      </c>
      <c r="J169" s="733">
        <v>2250.6</v>
      </c>
      <c r="K169" s="747">
        <v>1</v>
      </c>
      <c r="L169" s="733">
        <v>10</v>
      </c>
      <c r="M169" s="734">
        <v>2250.6</v>
      </c>
    </row>
    <row r="170" spans="1:13" ht="14.4" customHeight="1" x14ac:dyDescent="0.3">
      <c r="A170" s="728" t="s">
        <v>1088</v>
      </c>
      <c r="B170" s="729" t="s">
        <v>968</v>
      </c>
      <c r="C170" s="729" t="s">
        <v>1109</v>
      </c>
      <c r="D170" s="729" t="s">
        <v>1096</v>
      </c>
      <c r="E170" s="729" t="s">
        <v>1097</v>
      </c>
      <c r="F170" s="733">
        <v>1</v>
      </c>
      <c r="G170" s="733">
        <v>132.97999999999999</v>
      </c>
      <c r="H170" s="747">
        <v>1</v>
      </c>
      <c r="I170" s="733"/>
      <c r="J170" s="733"/>
      <c r="K170" s="747">
        <v>0</v>
      </c>
      <c r="L170" s="733">
        <v>1</v>
      </c>
      <c r="M170" s="734">
        <v>132.97999999999999</v>
      </c>
    </row>
    <row r="171" spans="1:13" ht="14.4" customHeight="1" x14ac:dyDescent="0.3">
      <c r="A171" s="728" t="s">
        <v>1089</v>
      </c>
      <c r="B171" s="729" t="s">
        <v>958</v>
      </c>
      <c r="C171" s="729" t="s">
        <v>959</v>
      </c>
      <c r="D171" s="729" t="s">
        <v>872</v>
      </c>
      <c r="E171" s="729" t="s">
        <v>960</v>
      </c>
      <c r="F171" s="733"/>
      <c r="G171" s="733"/>
      <c r="H171" s="747">
        <v>0</v>
      </c>
      <c r="I171" s="733">
        <v>8</v>
      </c>
      <c r="J171" s="733">
        <v>1234.8800000000001</v>
      </c>
      <c r="K171" s="747">
        <v>1</v>
      </c>
      <c r="L171" s="733">
        <v>8</v>
      </c>
      <c r="M171" s="734">
        <v>1234.8800000000001</v>
      </c>
    </row>
    <row r="172" spans="1:13" ht="14.4" customHeight="1" x14ac:dyDescent="0.3">
      <c r="A172" s="728" t="s">
        <v>1089</v>
      </c>
      <c r="B172" s="729" t="s">
        <v>1541</v>
      </c>
      <c r="C172" s="729" t="s">
        <v>1123</v>
      </c>
      <c r="D172" s="729" t="s">
        <v>1124</v>
      </c>
      <c r="E172" s="729" t="s">
        <v>1103</v>
      </c>
      <c r="F172" s="733">
        <v>1</v>
      </c>
      <c r="G172" s="733">
        <v>170.52</v>
      </c>
      <c r="H172" s="747">
        <v>1</v>
      </c>
      <c r="I172" s="733"/>
      <c r="J172" s="733"/>
      <c r="K172" s="747">
        <v>0</v>
      </c>
      <c r="L172" s="733">
        <v>1</v>
      </c>
      <c r="M172" s="734">
        <v>170.52</v>
      </c>
    </row>
    <row r="173" spans="1:13" ht="14.4" customHeight="1" x14ac:dyDescent="0.3">
      <c r="A173" s="728" t="s">
        <v>1089</v>
      </c>
      <c r="B173" s="729" t="s">
        <v>1541</v>
      </c>
      <c r="C173" s="729" t="s">
        <v>1125</v>
      </c>
      <c r="D173" s="729" t="s">
        <v>1124</v>
      </c>
      <c r="E173" s="729" t="s">
        <v>1126</v>
      </c>
      <c r="F173" s="733">
        <v>1</v>
      </c>
      <c r="G173" s="733">
        <v>238.72</v>
      </c>
      <c r="H173" s="747">
        <v>1</v>
      </c>
      <c r="I173" s="733"/>
      <c r="J173" s="733"/>
      <c r="K173" s="747">
        <v>0</v>
      </c>
      <c r="L173" s="733">
        <v>1</v>
      </c>
      <c r="M173" s="734">
        <v>238.72</v>
      </c>
    </row>
    <row r="174" spans="1:13" ht="14.4" customHeight="1" x14ac:dyDescent="0.3">
      <c r="A174" s="728" t="s">
        <v>1091</v>
      </c>
      <c r="B174" s="729" t="s">
        <v>958</v>
      </c>
      <c r="C174" s="729" t="s">
        <v>959</v>
      </c>
      <c r="D174" s="729" t="s">
        <v>872</v>
      </c>
      <c r="E174" s="729" t="s">
        <v>960</v>
      </c>
      <c r="F174" s="733"/>
      <c r="G174" s="733"/>
      <c r="H174" s="747">
        <v>0</v>
      </c>
      <c r="I174" s="733">
        <v>3</v>
      </c>
      <c r="J174" s="733">
        <v>463.08000000000004</v>
      </c>
      <c r="K174" s="747">
        <v>1</v>
      </c>
      <c r="L174" s="733">
        <v>3</v>
      </c>
      <c r="M174" s="734">
        <v>463.08000000000004</v>
      </c>
    </row>
    <row r="175" spans="1:13" ht="14.4" customHeight="1" x14ac:dyDescent="0.3">
      <c r="A175" s="728" t="s">
        <v>1092</v>
      </c>
      <c r="B175" s="729" t="s">
        <v>916</v>
      </c>
      <c r="C175" s="729" t="s">
        <v>1447</v>
      </c>
      <c r="D175" s="729" t="s">
        <v>1448</v>
      </c>
      <c r="E175" s="729" t="s">
        <v>1449</v>
      </c>
      <c r="F175" s="733"/>
      <c r="G175" s="733"/>
      <c r="H175" s="747">
        <v>0</v>
      </c>
      <c r="I175" s="733">
        <v>42</v>
      </c>
      <c r="J175" s="733">
        <v>8645.2800000000007</v>
      </c>
      <c r="K175" s="747">
        <v>1</v>
      </c>
      <c r="L175" s="733">
        <v>42</v>
      </c>
      <c r="M175" s="734">
        <v>8645.2800000000007</v>
      </c>
    </row>
    <row r="176" spans="1:13" ht="14.4" customHeight="1" x14ac:dyDescent="0.3">
      <c r="A176" s="728" t="s">
        <v>1092</v>
      </c>
      <c r="B176" s="729" t="s">
        <v>958</v>
      </c>
      <c r="C176" s="729" t="s">
        <v>959</v>
      </c>
      <c r="D176" s="729" t="s">
        <v>872</v>
      </c>
      <c r="E176" s="729" t="s">
        <v>960</v>
      </c>
      <c r="F176" s="733"/>
      <c r="G176" s="733"/>
      <c r="H176" s="747">
        <v>0</v>
      </c>
      <c r="I176" s="733">
        <v>1</v>
      </c>
      <c r="J176" s="733">
        <v>154.36000000000001</v>
      </c>
      <c r="K176" s="747">
        <v>1</v>
      </c>
      <c r="L176" s="733">
        <v>1</v>
      </c>
      <c r="M176" s="734">
        <v>154.36000000000001</v>
      </c>
    </row>
    <row r="177" spans="1:13" ht="14.4" customHeight="1" x14ac:dyDescent="0.3">
      <c r="A177" s="728" t="s">
        <v>1092</v>
      </c>
      <c r="B177" s="729" t="s">
        <v>958</v>
      </c>
      <c r="C177" s="729" t="s">
        <v>1034</v>
      </c>
      <c r="D177" s="729" t="s">
        <v>872</v>
      </c>
      <c r="E177" s="729" t="s">
        <v>1035</v>
      </c>
      <c r="F177" s="733"/>
      <c r="G177" s="733"/>
      <c r="H177" s="747">
        <v>0</v>
      </c>
      <c r="I177" s="733">
        <v>1</v>
      </c>
      <c r="J177" s="733">
        <v>225.06</v>
      </c>
      <c r="K177" s="747">
        <v>1</v>
      </c>
      <c r="L177" s="733">
        <v>1</v>
      </c>
      <c r="M177" s="734">
        <v>225.06</v>
      </c>
    </row>
    <row r="178" spans="1:13" ht="14.4" customHeight="1" x14ac:dyDescent="0.3">
      <c r="A178" s="728" t="s">
        <v>1092</v>
      </c>
      <c r="B178" s="729" t="s">
        <v>1546</v>
      </c>
      <c r="C178" s="729" t="s">
        <v>1297</v>
      </c>
      <c r="D178" s="729" t="s">
        <v>1298</v>
      </c>
      <c r="E178" s="729" t="s">
        <v>1299</v>
      </c>
      <c r="F178" s="733"/>
      <c r="G178" s="733"/>
      <c r="H178" s="747">
        <v>0</v>
      </c>
      <c r="I178" s="733">
        <v>4</v>
      </c>
      <c r="J178" s="733">
        <v>564.36</v>
      </c>
      <c r="K178" s="747">
        <v>1</v>
      </c>
      <c r="L178" s="733">
        <v>4</v>
      </c>
      <c r="M178" s="734">
        <v>564.36</v>
      </c>
    </row>
    <row r="179" spans="1:13" ht="14.4" customHeight="1" x14ac:dyDescent="0.3">
      <c r="A179" s="728" t="s">
        <v>1092</v>
      </c>
      <c r="B179" s="729" t="s">
        <v>968</v>
      </c>
      <c r="C179" s="729" t="s">
        <v>1109</v>
      </c>
      <c r="D179" s="729" t="s">
        <v>1096</v>
      </c>
      <c r="E179" s="729" t="s">
        <v>1097</v>
      </c>
      <c r="F179" s="733">
        <v>2</v>
      </c>
      <c r="G179" s="733">
        <v>265.95999999999998</v>
      </c>
      <c r="H179" s="747">
        <v>1</v>
      </c>
      <c r="I179" s="733"/>
      <c r="J179" s="733"/>
      <c r="K179" s="747">
        <v>0</v>
      </c>
      <c r="L179" s="733">
        <v>2</v>
      </c>
      <c r="M179" s="734">
        <v>265.95999999999998</v>
      </c>
    </row>
    <row r="180" spans="1:13" ht="14.4" customHeight="1" thickBot="1" x14ac:dyDescent="0.35">
      <c r="A180" s="735" t="s">
        <v>1092</v>
      </c>
      <c r="B180" s="736" t="s">
        <v>1539</v>
      </c>
      <c r="C180" s="736" t="s">
        <v>1120</v>
      </c>
      <c r="D180" s="736" t="s">
        <v>599</v>
      </c>
      <c r="E180" s="736" t="s">
        <v>1121</v>
      </c>
      <c r="F180" s="740"/>
      <c r="G180" s="740"/>
      <c r="H180" s="748">
        <v>0</v>
      </c>
      <c r="I180" s="740">
        <v>1</v>
      </c>
      <c r="J180" s="740">
        <v>48.42</v>
      </c>
      <c r="K180" s="748">
        <v>1</v>
      </c>
      <c r="L180" s="740">
        <v>1</v>
      </c>
      <c r="M180" s="741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178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320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18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252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541</v>
      </c>
      <c r="B5" s="711" t="s">
        <v>542</v>
      </c>
      <c r="C5" s="712" t="s">
        <v>543</v>
      </c>
      <c r="D5" s="712" t="s">
        <v>543</v>
      </c>
      <c r="E5" s="712"/>
      <c r="F5" s="712" t="s">
        <v>543</v>
      </c>
      <c r="G5" s="712" t="s">
        <v>543</v>
      </c>
      <c r="H5" s="712" t="s">
        <v>543</v>
      </c>
      <c r="I5" s="713" t="s">
        <v>543</v>
      </c>
      <c r="J5" s="714" t="s">
        <v>74</v>
      </c>
    </row>
    <row r="6" spans="1:10" ht="14.4" customHeight="1" x14ac:dyDescent="0.3">
      <c r="A6" s="710" t="s">
        <v>541</v>
      </c>
      <c r="B6" s="711" t="s">
        <v>1552</v>
      </c>
      <c r="C6" s="712">
        <v>1.32548</v>
      </c>
      <c r="D6" s="712">
        <v>-23.5593</v>
      </c>
      <c r="E6" s="712"/>
      <c r="F6" s="712">
        <v>0</v>
      </c>
      <c r="G6" s="712">
        <v>1.6666666259765626</v>
      </c>
      <c r="H6" s="712">
        <v>-1.6666666259765626</v>
      </c>
      <c r="I6" s="713">
        <v>0</v>
      </c>
      <c r="J6" s="714" t="s">
        <v>1</v>
      </c>
    </row>
    <row r="7" spans="1:10" ht="14.4" customHeight="1" x14ac:dyDescent="0.3">
      <c r="A7" s="710" t="s">
        <v>541</v>
      </c>
      <c r="B7" s="711" t="s">
        <v>1553</v>
      </c>
      <c r="C7" s="712">
        <v>70.151399999999995</v>
      </c>
      <c r="D7" s="712">
        <v>24.008250000000004</v>
      </c>
      <c r="E7" s="712"/>
      <c r="F7" s="712">
        <v>389.53701000000001</v>
      </c>
      <c r="G7" s="712">
        <v>133.33333007812502</v>
      </c>
      <c r="H7" s="712">
        <v>256.20367992187499</v>
      </c>
      <c r="I7" s="713">
        <v>2.9215276463263584</v>
      </c>
      <c r="J7" s="714" t="s">
        <v>1</v>
      </c>
    </row>
    <row r="8" spans="1:10" ht="14.4" customHeight="1" x14ac:dyDescent="0.3">
      <c r="A8" s="710" t="s">
        <v>541</v>
      </c>
      <c r="B8" s="711" t="s">
        <v>1554</v>
      </c>
      <c r="C8" s="712">
        <v>0.94899999999999995</v>
      </c>
      <c r="D8" s="712">
        <v>0</v>
      </c>
      <c r="E8" s="712"/>
      <c r="F8" s="712">
        <v>0.90249999999999997</v>
      </c>
      <c r="G8" s="712">
        <v>3.3333332519531251</v>
      </c>
      <c r="H8" s="712">
        <v>-2.4308332519531253</v>
      </c>
      <c r="I8" s="713">
        <v>0.27075000661010756</v>
      </c>
      <c r="J8" s="714" t="s">
        <v>1</v>
      </c>
    </row>
    <row r="9" spans="1:10" ht="14.4" customHeight="1" x14ac:dyDescent="0.3">
      <c r="A9" s="710" t="s">
        <v>541</v>
      </c>
      <c r="B9" s="711" t="s">
        <v>1555</v>
      </c>
      <c r="C9" s="712">
        <v>0</v>
      </c>
      <c r="D9" s="712">
        <v>0</v>
      </c>
      <c r="E9" s="712"/>
      <c r="F9" s="712">
        <v>0</v>
      </c>
      <c r="G9" s="712">
        <v>0.66666668701171872</v>
      </c>
      <c r="H9" s="712">
        <v>-0.66666668701171872</v>
      </c>
      <c r="I9" s="713">
        <v>0</v>
      </c>
      <c r="J9" s="714" t="s">
        <v>1</v>
      </c>
    </row>
    <row r="10" spans="1:10" ht="14.4" customHeight="1" x14ac:dyDescent="0.3">
      <c r="A10" s="710" t="s">
        <v>541</v>
      </c>
      <c r="B10" s="711" t="s">
        <v>1556</v>
      </c>
      <c r="C10" s="712">
        <v>0</v>
      </c>
      <c r="D10" s="712">
        <v>1.1155200000000001</v>
      </c>
      <c r="E10" s="712"/>
      <c r="F10" s="712">
        <v>2.6309499999999999</v>
      </c>
      <c r="G10" s="712">
        <v>0.33333334350585936</v>
      </c>
      <c r="H10" s="712">
        <v>2.2976166564941405</v>
      </c>
      <c r="I10" s="713">
        <v>7.8928497591293407</v>
      </c>
      <c r="J10" s="714" t="s">
        <v>1</v>
      </c>
    </row>
    <row r="11" spans="1:10" ht="14.4" customHeight="1" x14ac:dyDescent="0.3">
      <c r="A11" s="710" t="s">
        <v>541</v>
      </c>
      <c r="B11" s="711" t="s">
        <v>1557</v>
      </c>
      <c r="C11" s="712">
        <v>0</v>
      </c>
      <c r="D11" s="712">
        <v>0.22506000000000001</v>
      </c>
      <c r="E11" s="712"/>
      <c r="F11" s="712">
        <v>0</v>
      </c>
      <c r="G11" s="712">
        <v>7.2738059997558599E-2</v>
      </c>
      <c r="H11" s="712">
        <v>-7.2738059997558599E-2</v>
      </c>
      <c r="I11" s="713">
        <v>0</v>
      </c>
      <c r="J11" s="714" t="s">
        <v>1</v>
      </c>
    </row>
    <row r="12" spans="1:10" ht="14.4" customHeight="1" x14ac:dyDescent="0.3">
      <c r="A12" s="710" t="s">
        <v>541</v>
      </c>
      <c r="B12" s="711" t="s">
        <v>1558</v>
      </c>
      <c r="C12" s="712">
        <v>69.94147000000001</v>
      </c>
      <c r="D12" s="712">
        <v>109.13785</v>
      </c>
      <c r="E12" s="712"/>
      <c r="F12" s="712">
        <v>120.78452999999999</v>
      </c>
      <c r="G12" s="712">
        <v>149.9999970703125</v>
      </c>
      <c r="H12" s="712">
        <v>-29.215467070312513</v>
      </c>
      <c r="I12" s="713">
        <v>0.80523021572715259</v>
      </c>
      <c r="J12" s="714" t="s">
        <v>1</v>
      </c>
    </row>
    <row r="13" spans="1:10" ht="14.4" customHeight="1" x14ac:dyDescent="0.3">
      <c r="A13" s="710" t="s">
        <v>541</v>
      </c>
      <c r="B13" s="711" t="s">
        <v>1559</v>
      </c>
      <c r="C13" s="712">
        <v>77.284829999999999</v>
      </c>
      <c r="D13" s="712">
        <v>116.33268</v>
      </c>
      <c r="E13" s="712"/>
      <c r="F13" s="712">
        <v>102.01316000000001</v>
      </c>
      <c r="G13" s="712">
        <v>133.33332983398438</v>
      </c>
      <c r="H13" s="712">
        <v>-31.320169833984366</v>
      </c>
      <c r="I13" s="713">
        <v>0.7650987200801056</v>
      </c>
      <c r="J13" s="714" t="s">
        <v>1</v>
      </c>
    </row>
    <row r="14" spans="1:10" ht="14.4" customHeight="1" x14ac:dyDescent="0.3">
      <c r="A14" s="710" t="s">
        <v>541</v>
      </c>
      <c r="B14" s="711" t="s">
        <v>1560</v>
      </c>
      <c r="C14" s="712">
        <v>3.2679999999999998</v>
      </c>
      <c r="D14" s="712">
        <v>11.7582</v>
      </c>
      <c r="E14" s="712"/>
      <c r="F14" s="712">
        <v>12.9565</v>
      </c>
      <c r="G14" s="712">
        <v>13.333333007812501</v>
      </c>
      <c r="H14" s="712">
        <v>-0.3768330078125004</v>
      </c>
      <c r="I14" s="713">
        <v>0.97173752372406064</v>
      </c>
      <c r="J14" s="714" t="s">
        <v>1</v>
      </c>
    </row>
    <row r="15" spans="1:10" ht="14.4" customHeight="1" x14ac:dyDescent="0.3">
      <c r="A15" s="710" t="s">
        <v>541</v>
      </c>
      <c r="B15" s="711" t="s">
        <v>1561</v>
      </c>
      <c r="C15" s="712">
        <v>73.079170000000005</v>
      </c>
      <c r="D15" s="712">
        <v>116.89259</v>
      </c>
      <c r="E15" s="712"/>
      <c r="F15" s="712">
        <v>163.76949999999999</v>
      </c>
      <c r="G15" s="712">
        <v>166.6666630859375</v>
      </c>
      <c r="H15" s="712">
        <v>-2.8971630859375068</v>
      </c>
      <c r="I15" s="713">
        <v>0.98261702111091254</v>
      </c>
      <c r="J15" s="714" t="s">
        <v>1</v>
      </c>
    </row>
    <row r="16" spans="1:10" ht="14.4" customHeight="1" x14ac:dyDescent="0.3">
      <c r="A16" s="710" t="s">
        <v>541</v>
      </c>
      <c r="B16" s="711" t="s">
        <v>1562</v>
      </c>
      <c r="C16" s="712">
        <v>3.7279999999999998</v>
      </c>
      <c r="D16" s="712">
        <v>4.8899999999999997</v>
      </c>
      <c r="E16" s="712"/>
      <c r="F16" s="712">
        <v>7.5679999999999996</v>
      </c>
      <c r="G16" s="712">
        <v>6.6666665649414059</v>
      </c>
      <c r="H16" s="712">
        <v>0.90133343505859376</v>
      </c>
      <c r="I16" s="713">
        <v>1.1352000173217776</v>
      </c>
      <c r="J16" s="714" t="s">
        <v>1</v>
      </c>
    </row>
    <row r="17" spans="1:10" ht="14.4" customHeight="1" x14ac:dyDescent="0.3">
      <c r="A17" s="710" t="s">
        <v>541</v>
      </c>
      <c r="B17" s="711" t="s">
        <v>1563</v>
      </c>
      <c r="C17" s="712">
        <v>35.427700000000002</v>
      </c>
      <c r="D17" s="712">
        <v>45.67192</v>
      </c>
      <c r="E17" s="712"/>
      <c r="F17" s="712">
        <v>66.54740000000001</v>
      </c>
      <c r="G17" s="712">
        <v>78.333333496093758</v>
      </c>
      <c r="H17" s="712">
        <v>-11.785933496093747</v>
      </c>
      <c r="I17" s="713">
        <v>0.84954127483057418</v>
      </c>
      <c r="J17" s="714" t="s">
        <v>1</v>
      </c>
    </row>
    <row r="18" spans="1:10" ht="14.4" customHeight="1" x14ac:dyDescent="0.3">
      <c r="A18" s="710" t="s">
        <v>541</v>
      </c>
      <c r="B18" s="711" t="s">
        <v>1564</v>
      </c>
      <c r="C18" s="712">
        <v>0</v>
      </c>
      <c r="D18" s="712">
        <v>4.6916700000000002</v>
      </c>
      <c r="E18" s="712"/>
      <c r="F18" s="712">
        <v>0</v>
      </c>
      <c r="G18" s="712">
        <v>2</v>
      </c>
      <c r="H18" s="712">
        <v>-2</v>
      </c>
      <c r="I18" s="713">
        <v>0</v>
      </c>
      <c r="J18" s="714" t="s">
        <v>1</v>
      </c>
    </row>
    <row r="19" spans="1:10" ht="14.4" customHeight="1" x14ac:dyDescent="0.3">
      <c r="A19" s="710" t="s">
        <v>541</v>
      </c>
      <c r="B19" s="711" t="s">
        <v>1565</v>
      </c>
      <c r="C19" s="712">
        <v>0.2782</v>
      </c>
      <c r="D19" s="712">
        <v>0.34485000000000005</v>
      </c>
      <c r="E19" s="712"/>
      <c r="F19" s="712">
        <v>0</v>
      </c>
      <c r="G19" s="712">
        <v>0.33333334350585936</v>
      </c>
      <c r="H19" s="712">
        <v>-0.33333334350585936</v>
      </c>
      <c r="I19" s="713">
        <v>0</v>
      </c>
      <c r="J19" s="714" t="s">
        <v>1</v>
      </c>
    </row>
    <row r="20" spans="1:10" ht="14.4" customHeight="1" x14ac:dyDescent="0.3">
      <c r="A20" s="710" t="s">
        <v>541</v>
      </c>
      <c r="B20" s="711" t="s">
        <v>1566</v>
      </c>
      <c r="C20" s="712">
        <v>199.26658</v>
      </c>
      <c r="D20" s="712">
        <v>283.72806999999995</v>
      </c>
      <c r="E20" s="712"/>
      <c r="F20" s="712">
        <v>389.73813000000001</v>
      </c>
      <c r="G20" s="712">
        <v>366.50910937499998</v>
      </c>
      <c r="H20" s="712">
        <v>23.229020625000032</v>
      </c>
      <c r="I20" s="713">
        <v>1.0633791085427917</v>
      </c>
      <c r="J20" s="714" t="s">
        <v>1</v>
      </c>
    </row>
    <row r="21" spans="1:10" ht="14.4" customHeight="1" x14ac:dyDescent="0.3">
      <c r="A21" s="710" t="s">
        <v>541</v>
      </c>
      <c r="B21" s="711" t="s">
        <v>553</v>
      </c>
      <c r="C21" s="712">
        <v>534.69983000000002</v>
      </c>
      <c r="D21" s="712">
        <v>695.23735999999985</v>
      </c>
      <c r="E21" s="712"/>
      <c r="F21" s="712">
        <v>1256.44768</v>
      </c>
      <c r="G21" s="712">
        <v>1056.5818338241575</v>
      </c>
      <c r="H21" s="712">
        <v>199.86584617584253</v>
      </c>
      <c r="I21" s="713">
        <v>1.1891626751261231</v>
      </c>
      <c r="J21" s="714" t="s">
        <v>554</v>
      </c>
    </row>
    <row r="23" spans="1:10" ht="14.4" customHeight="1" x14ac:dyDescent="0.3">
      <c r="A23" s="710" t="s">
        <v>541</v>
      </c>
      <c r="B23" s="711" t="s">
        <v>542</v>
      </c>
      <c r="C23" s="712" t="s">
        <v>543</v>
      </c>
      <c r="D23" s="712" t="s">
        <v>543</v>
      </c>
      <c r="E23" s="712"/>
      <c r="F23" s="712" t="s">
        <v>543</v>
      </c>
      <c r="G23" s="712" t="s">
        <v>543</v>
      </c>
      <c r="H23" s="712" t="s">
        <v>543</v>
      </c>
      <c r="I23" s="713" t="s">
        <v>543</v>
      </c>
      <c r="J23" s="714" t="s">
        <v>74</v>
      </c>
    </row>
    <row r="24" spans="1:10" ht="14.4" customHeight="1" x14ac:dyDescent="0.3">
      <c r="A24" s="710" t="s">
        <v>555</v>
      </c>
      <c r="B24" s="711" t="s">
        <v>556</v>
      </c>
      <c r="C24" s="712" t="s">
        <v>543</v>
      </c>
      <c r="D24" s="712" t="s">
        <v>543</v>
      </c>
      <c r="E24" s="712"/>
      <c r="F24" s="712" t="s">
        <v>543</v>
      </c>
      <c r="G24" s="712" t="s">
        <v>543</v>
      </c>
      <c r="H24" s="712" t="s">
        <v>543</v>
      </c>
      <c r="I24" s="713" t="s">
        <v>543</v>
      </c>
      <c r="J24" s="714" t="s">
        <v>0</v>
      </c>
    </row>
    <row r="25" spans="1:10" ht="14.4" customHeight="1" x14ac:dyDescent="0.3">
      <c r="A25" s="710" t="s">
        <v>555</v>
      </c>
      <c r="B25" s="711" t="s">
        <v>1556</v>
      </c>
      <c r="C25" s="712">
        <v>0</v>
      </c>
      <c r="D25" s="712">
        <v>1.1155200000000001</v>
      </c>
      <c r="E25" s="712"/>
      <c r="F25" s="712">
        <v>2.6309499999999999</v>
      </c>
      <c r="G25" s="712">
        <v>0</v>
      </c>
      <c r="H25" s="712">
        <v>2.6309499999999999</v>
      </c>
      <c r="I25" s="713" t="s">
        <v>543</v>
      </c>
      <c r="J25" s="714" t="s">
        <v>1</v>
      </c>
    </row>
    <row r="26" spans="1:10" ht="14.4" customHeight="1" x14ac:dyDescent="0.3">
      <c r="A26" s="710" t="s">
        <v>555</v>
      </c>
      <c r="B26" s="711" t="s">
        <v>1558</v>
      </c>
      <c r="C26" s="712">
        <v>10.722120000000002</v>
      </c>
      <c r="D26" s="712">
        <v>11.339339999999998</v>
      </c>
      <c r="E26" s="712"/>
      <c r="F26" s="712">
        <v>7.48184</v>
      </c>
      <c r="G26" s="712">
        <v>12</v>
      </c>
      <c r="H26" s="712">
        <v>-4.51816</v>
      </c>
      <c r="I26" s="713">
        <v>0.62348666666666663</v>
      </c>
      <c r="J26" s="714" t="s">
        <v>1</v>
      </c>
    </row>
    <row r="27" spans="1:10" ht="14.4" customHeight="1" x14ac:dyDescent="0.3">
      <c r="A27" s="710" t="s">
        <v>555</v>
      </c>
      <c r="B27" s="711" t="s">
        <v>1559</v>
      </c>
      <c r="C27" s="712">
        <v>12.51619</v>
      </c>
      <c r="D27" s="712">
        <v>39.575879999999998</v>
      </c>
      <c r="E27" s="712"/>
      <c r="F27" s="712">
        <v>16.890670000000004</v>
      </c>
      <c r="G27" s="712">
        <v>34</v>
      </c>
      <c r="H27" s="712">
        <v>-17.109329999999996</v>
      </c>
      <c r="I27" s="713">
        <v>0.496784411764706</v>
      </c>
      <c r="J27" s="714" t="s">
        <v>1</v>
      </c>
    </row>
    <row r="28" spans="1:10" ht="14.4" customHeight="1" x14ac:dyDescent="0.3">
      <c r="A28" s="710" t="s">
        <v>555</v>
      </c>
      <c r="B28" s="711" t="s">
        <v>1560</v>
      </c>
      <c r="C28" s="712">
        <v>3.2679999999999998</v>
      </c>
      <c r="D28" s="712">
        <v>11.7582</v>
      </c>
      <c r="E28" s="712"/>
      <c r="F28" s="712">
        <v>12.9565</v>
      </c>
      <c r="G28" s="712">
        <v>13</v>
      </c>
      <c r="H28" s="712">
        <v>-4.3499999999999872E-2</v>
      </c>
      <c r="I28" s="713">
        <v>0.99665384615384611</v>
      </c>
      <c r="J28" s="714" t="s">
        <v>1</v>
      </c>
    </row>
    <row r="29" spans="1:10" ht="14.4" customHeight="1" x14ac:dyDescent="0.3">
      <c r="A29" s="710" t="s">
        <v>555</v>
      </c>
      <c r="B29" s="711" t="s">
        <v>1561</v>
      </c>
      <c r="C29" s="712">
        <v>11.167939999999998</v>
      </c>
      <c r="D29" s="712">
        <v>13.506690000000001</v>
      </c>
      <c r="E29" s="712"/>
      <c r="F29" s="712">
        <v>12.40794</v>
      </c>
      <c r="G29" s="712">
        <v>13</v>
      </c>
      <c r="H29" s="712">
        <v>-0.59206000000000003</v>
      </c>
      <c r="I29" s="713">
        <v>0.95445692307692309</v>
      </c>
      <c r="J29" s="714" t="s">
        <v>1</v>
      </c>
    </row>
    <row r="30" spans="1:10" ht="14.4" customHeight="1" x14ac:dyDescent="0.3">
      <c r="A30" s="710" t="s">
        <v>555</v>
      </c>
      <c r="B30" s="711" t="s">
        <v>1562</v>
      </c>
      <c r="C30" s="712">
        <v>1.329</v>
      </c>
      <c r="D30" s="712">
        <v>1.0940000000000001</v>
      </c>
      <c r="E30" s="712"/>
      <c r="F30" s="712">
        <v>2.2170000000000001</v>
      </c>
      <c r="G30" s="712">
        <v>1</v>
      </c>
      <c r="H30" s="712">
        <v>1.2170000000000001</v>
      </c>
      <c r="I30" s="713">
        <v>2.2170000000000001</v>
      </c>
      <c r="J30" s="714" t="s">
        <v>1</v>
      </c>
    </row>
    <row r="31" spans="1:10" ht="14.4" customHeight="1" x14ac:dyDescent="0.3">
      <c r="A31" s="710" t="s">
        <v>555</v>
      </c>
      <c r="B31" s="711" t="s">
        <v>1563</v>
      </c>
      <c r="C31" s="712">
        <v>6.4814999999999996</v>
      </c>
      <c r="D31" s="712">
        <v>5.8832200000000006</v>
      </c>
      <c r="E31" s="712"/>
      <c r="F31" s="712">
        <v>3.02</v>
      </c>
      <c r="G31" s="712">
        <v>7</v>
      </c>
      <c r="H31" s="712">
        <v>-3.98</v>
      </c>
      <c r="I31" s="713">
        <v>0.43142857142857144</v>
      </c>
      <c r="J31" s="714" t="s">
        <v>1</v>
      </c>
    </row>
    <row r="32" spans="1:10" ht="14.4" customHeight="1" x14ac:dyDescent="0.3">
      <c r="A32" s="710" t="s">
        <v>555</v>
      </c>
      <c r="B32" s="711" t="s">
        <v>1564</v>
      </c>
      <c r="C32" s="712">
        <v>0</v>
      </c>
      <c r="D32" s="712">
        <v>4.6916700000000002</v>
      </c>
      <c r="E32" s="712"/>
      <c r="F32" s="712">
        <v>0</v>
      </c>
      <c r="G32" s="712">
        <v>2</v>
      </c>
      <c r="H32" s="712">
        <v>-2</v>
      </c>
      <c r="I32" s="713">
        <v>0</v>
      </c>
      <c r="J32" s="714" t="s">
        <v>1</v>
      </c>
    </row>
    <row r="33" spans="1:10" ht="14.4" customHeight="1" x14ac:dyDescent="0.3">
      <c r="A33" s="710" t="s">
        <v>555</v>
      </c>
      <c r="B33" s="711" t="s">
        <v>1565</v>
      </c>
      <c r="C33" s="712">
        <v>0.2782</v>
      </c>
      <c r="D33" s="712">
        <v>0</v>
      </c>
      <c r="E33" s="712"/>
      <c r="F33" s="712">
        <v>0</v>
      </c>
      <c r="G33" s="712">
        <v>0</v>
      </c>
      <c r="H33" s="712">
        <v>0</v>
      </c>
      <c r="I33" s="713" t="s">
        <v>543</v>
      </c>
      <c r="J33" s="714" t="s">
        <v>1</v>
      </c>
    </row>
    <row r="34" spans="1:10" ht="14.4" customHeight="1" x14ac:dyDescent="0.3">
      <c r="A34" s="710" t="s">
        <v>555</v>
      </c>
      <c r="B34" s="711" t="s">
        <v>1566</v>
      </c>
      <c r="C34" s="712">
        <v>0</v>
      </c>
      <c r="D34" s="712">
        <v>0</v>
      </c>
      <c r="E34" s="712"/>
      <c r="F34" s="712">
        <v>0</v>
      </c>
      <c r="G34" s="712">
        <v>0</v>
      </c>
      <c r="H34" s="712">
        <v>0</v>
      </c>
      <c r="I34" s="713" t="s">
        <v>543</v>
      </c>
      <c r="J34" s="714" t="s">
        <v>1</v>
      </c>
    </row>
    <row r="35" spans="1:10" ht="14.4" customHeight="1" x14ac:dyDescent="0.3">
      <c r="A35" s="710" t="s">
        <v>555</v>
      </c>
      <c r="B35" s="711" t="s">
        <v>557</v>
      </c>
      <c r="C35" s="712">
        <v>45.762949999999996</v>
      </c>
      <c r="D35" s="712">
        <v>88.964519999999993</v>
      </c>
      <c r="E35" s="712"/>
      <c r="F35" s="712">
        <v>57.604900000000008</v>
      </c>
      <c r="G35" s="712">
        <v>82</v>
      </c>
      <c r="H35" s="712">
        <v>-24.395099999999992</v>
      </c>
      <c r="I35" s="713">
        <v>0.70249878048780501</v>
      </c>
      <c r="J35" s="714" t="s">
        <v>558</v>
      </c>
    </row>
    <row r="36" spans="1:10" ht="14.4" customHeight="1" x14ac:dyDescent="0.3">
      <c r="A36" s="710" t="s">
        <v>543</v>
      </c>
      <c r="B36" s="711" t="s">
        <v>543</v>
      </c>
      <c r="C36" s="712" t="s">
        <v>543</v>
      </c>
      <c r="D36" s="712" t="s">
        <v>543</v>
      </c>
      <c r="E36" s="712"/>
      <c r="F36" s="712" t="s">
        <v>543</v>
      </c>
      <c r="G36" s="712" t="s">
        <v>543</v>
      </c>
      <c r="H36" s="712" t="s">
        <v>543</v>
      </c>
      <c r="I36" s="713" t="s">
        <v>543</v>
      </c>
      <c r="J36" s="714" t="s">
        <v>559</v>
      </c>
    </row>
    <row r="37" spans="1:10" ht="14.4" customHeight="1" x14ac:dyDescent="0.3">
      <c r="A37" s="710" t="s">
        <v>560</v>
      </c>
      <c r="B37" s="711" t="s">
        <v>561</v>
      </c>
      <c r="C37" s="712" t="s">
        <v>543</v>
      </c>
      <c r="D37" s="712" t="s">
        <v>543</v>
      </c>
      <c r="E37" s="712"/>
      <c r="F37" s="712" t="s">
        <v>543</v>
      </c>
      <c r="G37" s="712" t="s">
        <v>543</v>
      </c>
      <c r="H37" s="712" t="s">
        <v>543</v>
      </c>
      <c r="I37" s="713" t="s">
        <v>543</v>
      </c>
      <c r="J37" s="714" t="s">
        <v>0</v>
      </c>
    </row>
    <row r="38" spans="1:10" ht="14.4" customHeight="1" x14ac:dyDescent="0.3">
      <c r="A38" s="710" t="s">
        <v>560</v>
      </c>
      <c r="B38" s="711" t="s">
        <v>1553</v>
      </c>
      <c r="C38" s="712">
        <v>70.151399999999995</v>
      </c>
      <c r="D38" s="712">
        <v>19.608250000000002</v>
      </c>
      <c r="E38" s="712"/>
      <c r="F38" s="712">
        <v>389.53701000000001</v>
      </c>
      <c r="G38" s="712">
        <v>44</v>
      </c>
      <c r="H38" s="712">
        <v>345.53701000000001</v>
      </c>
      <c r="I38" s="713">
        <v>8.8531138636363647</v>
      </c>
      <c r="J38" s="714" t="s">
        <v>1</v>
      </c>
    </row>
    <row r="39" spans="1:10" ht="14.4" customHeight="1" x14ac:dyDescent="0.3">
      <c r="A39" s="710" t="s">
        <v>560</v>
      </c>
      <c r="B39" s="711" t="s">
        <v>1554</v>
      </c>
      <c r="C39" s="712">
        <v>0.94899999999999995</v>
      </c>
      <c r="D39" s="712">
        <v>0</v>
      </c>
      <c r="E39" s="712"/>
      <c r="F39" s="712">
        <v>0.90249999999999997</v>
      </c>
      <c r="G39" s="712">
        <v>3</v>
      </c>
      <c r="H39" s="712">
        <v>-2.0975000000000001</v>
      </c>
      <c r="I39" s="713">
        <v>0.30083333333333334</v>
      </c>
      <c r="J39" s="714" t="s">
        <v>1</v>
      </c>
    </row>
    <row r="40" spans="1:10" ht="14.4" customHeight="1" x14ac:dyDescent="0.3">
      <c r="A40" s="710" t="s">
        <v>560</v>
      </c>
      <c r="B40" s="711" t="s">
        <v>1558</v>
      </c>
      <c r="C40" s="712">
        <v>16.086349999999999</v>
      </c>
      <c r="D40" s="712">
        <v>15.45097</v>
      </c>
      <c r="E40" s="712"/>
      <c r="F40" s="712">
        <v>17.604430000000001</v>
      </c>
      <c r="G40" s="712">
        <v>17</v>
      </c>
      <c r="H40" s="712">
        <v>0.60443000000000069</v>
      </c>
      <c r="I40" s="713">
        <v>1.0355547058823529</v>
      </c>
      <c r="J40" s="714" t="s">
        <v>1</v>
      </c>
    </row>
    <row r="41" spans="1:10" ht="14.4" customHeight="1" x14ac:dyDescent="0.3">
      <c r="A41" s="710" t="s">
        <v>560</v>
      </c>
      <c r="B41" s="711" t="s">
        <v>1559</v>
      </c>
      <c r="C41" s="712">
        <v>4.2140699999999995</v>
      </c>
      <c r="D41" s="712">
        <v>17.901989999999998</v>
      </c>
      <c r="E41" s="712"/>
      <c r="F41" s="712">
        <v>21.97597</v>
      </c>
      <c r="G41" s="712">
        <v>22</v>
      </c>
      <c r="H41" s="712">
        <v>-2.4029999999999774E-2</v>
      </c>
      <c r="I41" s="713">
        <v>0.99890772727272725</v>
      </c>
      <c r="J41" s="714" t="s">
        <v>1</v>
      </c>
    </row>
    <row r="42" spans="1:10" ht="14.4" customHeight="1" x14ac:dyDescent="0.3">
      <c r="A42" s="710" t="s">
        <v>560</v>
      </c>
      <c r="B42" s="711" t="s">
        <v>1561</v>
      </c>
      <c r="C42" s="712">
        <v>18.185940000000002</v>
      </c>
      <c r="D42" s="712">
        <v>22.529419999999998</v>
      </c>
      <c r="E42" s="712"/>
      <c r="F42" s="712">
        <v>25.562109999999997</v>
      </c>
      <c r="G42" s="712">
        <v>25</v>
      </c>
      <c r="H42" s="712">
        <v>0.562109999999997</v>
      </c>
      <c r="I42" s="713">
        <v>1.0224844</v>
      </c>
      <c r="J42" s="714" t="s">
        <v>1</v>
      </c>
    </row>
    <row r="43" spans="1:10" ht="14.4" customHeight="1" x14ac:dyDescent="0.3">
      <c r="A43" s="710" t="s">
        <v>560</v>
      </c>
      <c r="B43" s="711" t="s">
        <v>1562</v>
      </c>
      <c r="C43" s="712">
        <v>0.79800000000000004</v>
      </c>
      <c r="D43" s="712">
        <v>1.022</v>
      </c>
      <c r="E43" s="712"/>
      <c r="F43" s="712">
        <v>0.72</v>
      </c>
      <c r="G43" s="712">
        <v>1</v>
      </c>
      <c r="H43" s="712">
        <v>-0.28000000000000003</v>
      </c>
      <c r="I43" s="713">
        <v>0.72</v>
      </c>
      <c r="J43" s="714" t="s">
        <v>1</v>
      </c>
    </row>
    <row r="44" spans="1:10" ht="14.4" customHeight="1" x14ac:dyDescent="0.3">
      <c r="A44" s="710" t="s">
        <v>560</v>
      </c>
      <c r="B44" s="711" t="s">
        <v>1563</v>
      </c>
      <c r="C44" s="712">
        <v>11.084760000000001</v>
      </c>
      <c r="D44" s="712">
        <v>11.36</v>
      </c>
      <c r="E44" s="712"/>
      <c r="F44" s="712">
        <v>13.676600000000001</v>
      </c>
      <c r="G44" s="712">
        <v>15</v>
      </c>
      <c r="H44" s="712">
        <v>-1.3233999999999995</v>
      </c>
      <c r="I44" s="713">
        <v>0.91177333333333332</v>
      </c>
      <c r="J44" s="714" t="s">
        <v>1</v>
      </c>
    </row>
    <row r="45" spans="1:10" ht="14.4" customHeight="1" x14ac:dyDescent="0.3">
      <c r="A45" s="710" t="s">
        <v>560</v>
      </c>
      <c r="B45" s="711" t="s">
        <v>1566</v>
      </c>
      <c r="C45" s="712">
        <v>61.446279999999987</v>
      </c>
      <c r="D45" s="712">
        <v>16.513410000000004</v>
      </c>
      <c r="E45" s="712"/>
      <c r="F45" s="712">
        <v>148.41979000000003</v>
      </c>
      <c r="G45" s="712">
        <v>73</v>
      </c>
      <c r="H45" s="712">
        <v>75.419790000000035</v>
      </c>
      <c r="I45" s="713">
        <v>2.0331478082191787</v>
      </c>
      <c r="J45" s="714" t="s">
        <v>1</v>
      </c>
    </row>
    <row r="46" spans="1:10" ht="14.4" customHeight="1" x14ac:dyDescent="0.3">
      <c r="A46" s="710" t="s">
        <v>560</v>
      </c>
      <c r="B46" s="711" t="s">
        <v>562</v>
      </c>
      <c r="C46" s="712">
        <v>182.91579999999999</v>
      </c>
      <c r="D46" s="712">
        <v>104.38604000000001</v>
      </c>
      <c r="E46" s="712"/>
      <c r="F46" s="712">
        <v>618.39841000000001</v>
      </c>
      <c r="G46" s="712">
        <v>201</v>
      </c>
      <c r="H46" s="712">
        <v>417.39841000000001</v>
      </c>
      <c r="I46" s="713">
        <v>3.0766090049751242</v>
      </c>
      <c r="J46" s="714" t="s">
        <v>558</v>
      </c>
    </row>
    <row r="47" spans="1:10" ht="14.4" customHeight="1" x14ac:dyDescent="0.3">
      <c r="A47" s="710" t="s">
        <v>543</v>
      </c>
      <c r="B47" s="711" t="s">
        <v>543</v>
      </c>
      <c r="C47" s="712" t="s">
        <v>543</v>
      </c>
      <c r="D47" s="712" t="s">
        <v>543</v>
      </c>
      <c r="E47" s="712"/>
      <c r="F47" s="712" t="s">
        <v>543</v>
      </c>
      <c r="G47" s="712" t="s">
        <v>543</v>
      </c>
      <c r="H47" s="712" t="s">
        <v>543</v>
      </c>
      <c r="I47" s="713" t="s">
        <v>543</v>
      </c>
      <c r="J47" s="714" t="s">
        <v>559</v>
      </c>
    </row>
    <row r="48" spans="1:10" ht="14.4" customHeight="1" x14ac:dyDescent="0.3">
      <c r="A48" s="710" t="s">
        <v>563</v>
      </c>
      <c r="B48" s="711" t="s">
        <v>564</v>
      </c>
      <c r="C48" s="712" t="s">
        <v>543</v>
      </c>
      <c r="D48" s="712" t="s">
        <v>543</v>
      </c>
      <c r="E48" s="712"/>
      <c r="F48" s="712" t="s">
        <v>543</v>
      </c>
      <c r="G48" s="712" t="s">
        <v>543</v>
      </c>
      <c r="H48" s="712" t="s">
        <v>543</v>
      </c>
      <c r="I48" s="713" t="s">
        <v>543</v>
      </c>
      <c r="J48" s="714" t="s">
        <v>0</v>
      </c>
    </row>
    <row r="49" spans="1:10" ht="14.4" customHeight="1" x14ac:dyDescent="0.3">
      <c r="A49" s="710" t="s">
        <v>563</v>
      </c>
      <c r="B49" s="711" t="s">
        <v>1553</v>
      </c>
      <c r="C49" s="712">
        <v>0</v>
      </c>
      <c r="D49" s="712">
        <v>4.4000000000000004</v>
      </c>
      <c r="E49" s="712"/>
      <c r="F49" s="712">
        <v>0</v>
      </c>
      <c r="G49" s="712">
        <v>48</v>
      </c>
      <c r="H49" s="712">
        <v>-48</v>
      </c>
      <c r="I49" s="713">
        <v>0</v>
      </c>
      <c r="J49" s="714" t="s">
        <v>1</v>
      </c>
    </row>
    <row r="50" spans="1:10" ht="14.4" customHeight="1" x14ac:dyDescent="0.3">
      <c r="A50" s="710" t="s">
        <v>563</v>
      </c>
      <c r="B50" s="711" t="s">
        <v>1558</v>
      </c>
      <c r="C50" s="712">
        <v>23.809600000000003</v>
      </c>
      <c r="D50" s="712">
        <v>49.7682</v>
      </c>
      <c r="E50" s="712"/>
      <c r="F50" s="712">
        <v>55.581619999999994</v>
      </c>
      <c r="G50" s="712">
        <v>64</v>
      </c>
      <c r="H50" s="712">
        <v>-8.4183800000000062</v>
      </c>
      <c r="I50" s="713">
        <v>0.8684628124999999</v>
      </c>
      <c r="J50" s="714" t="s">
        <v>1</v>
      </c>
    </row>
    <row r="51" spans="1:10" ht="14.4" customHeight="1" x14ac:dyDescent="0.3">
      <c r="A51" s="710" t="s">
        <v>563</v>
      </c>
      <c r="B51" s="711" t="s">
        <v>1559</v>
      </c>
      <c r="C51" s="712">
        <v>1.4563000000000001</v>
      </c>
      <c r="D51" s="712">
        <v>4.3337000000000003</v>
      </c>
      <c r="E51" s="712"/>
      <c r="F51" s="712">
        <v>6.4657999999999998</v>
      </c>
      <c r="G51" s="712">
        <v>7</v>
      </c>
      <c r="H51" s="712">
        <v>-0.53420000000000023</v>
      </c>
      <c r="I51" s="713">
        <v>0.92368571428571422</v>
      </c>
      <c r="J51" s="714" t="s">
        <v>1</v>
      </c>
    </row>
    <row r="52" spans="1:10" ht="14.4" customHeight="1" x14ac:dyDescent="0.3">
      <c r="A52" s="710" t="s">
        <v>563</v>
      </c>
      <c r="B52" s="711" t="s">
        <v>1561</v>
      </c>
      <c r="C52" s="712">
        <v>26.21865</v>
      </c>
      <c r="D52" s="712">
        <v>49.211199999999998</v>
      </c>
      <c r="E52" s="712"/>
      <c r="F52" s="712">
        <v>49.889960000000002</v>
      </c>
      <c r="G52" s="712">
        <v>52</v>
      </c>
      <c r="H52" s="712">
        <v>-2.1100399999999979</v>
      </c>
      <c r="I52" s="713">
        <v>0.95942230769230774</v>
      </c>
      <c r="J52" s="714" t="s">
        <v>1</v>
      </c>
    </row>
    <row r="53" spans="1:10" ht="14.4" customHeight="1" x14ac:dyDescent="0.3">
      <c r="A53" s="710" t="s">
        <v>563</v>
      </c>
      <c r="B53" s="711" t="s">
        <v>1562</v>
      </c>
      <c r="C53" s="712">
        <v>0.78</v>
      </c>
      <c r="D53" s="712">
        <v>1.994</v>
      </c>
      <c r="E53" s="712"/>
      <c r="F53" s="712">
        <v>2.5259999999999998</v>
      </c>
      <c r="G53" s="712">
        <v>3</v>
      </c>
      <c r="H53" s="712">
        <v>-0.4740000000000002</v>
      </c>
      <c r="I53" s="713">
        <v>0.84199999999999997</v>
      </c>
      <c r="J53" s="714" t="s">
        <v>1</v>
      </c>
    </row>
    <row r="54" spans="1:10" ht="14.4" customHeight="1" x14ac:dyDescent="0.3">
      <c r="A54" s="710" t="s">
        <v>563</v>
      </c>
      <c r="B54" s="711" t="s">
        <v>1563</v>
      </c>
      <c r="C54" s="712">
        <v>8.1082400000000003</v>
      </c>
      <c r="D54" s="712">
        <v>16.045999999999999</v>
      </c>
      <c r="E54" s="712"/>
      <c r="F54" s="712">
        <v>20.319500000000001</v>
      </c>
      <c r="G54" s="712">
        <v>20</v>
      </c>
      <c r="H54" s="712">
        <v>0.31950000000000145</v>
      </c>
      <c r="I54" s="713">
        <v>1.0159750000000001</v>
      </c>
      <c r="J54" s="714" t="s">
        <v>1</v>
      </c>
    </row>
    <row r="55" spans="1:10" ht="14.4" customHeight="1" x14ac:dyDescent="0.3">
      <c r="A55" s="710" t="s">
        <v>563</v>
      </c>
      <c r="B55" s="711" t="s">
        <v>1566</v>
      </c>
      <c r="C55" s="712">
        <v>47.991770000000002</v>
      </c>
      <c r="D55" s="712">
        <v>64.701239999999984</v>
      </c>
      <c r="E55" s="712"/>
      <c r="F55" s="712">
        <v>38.590969999999992</v>
      </c>
      <c r="G55" s="712">
        <v>85</v>
      </c>
      <c r="H55" s="712">
        <v>-46.409030000000008</v>
      </c>
      <c r="I55" s="713">
        <v>0.45401141176470577</v>
      </c>
      <c r="J55" s="714" t="s">
        <v>1</v>
      </c>
    </row>
    <row r="56" spans="1:10" ht="14.4" customHeight="1" x14ac:dyDescent="0.3">
      <c r="A56" s="710" t="s">
        <v>563</v>
      </c>
      <c r="B56" s="711" t="s">
        <v>565</v>
      </c>
      <c r="C56" s="712">
        <v>108.36456000000001</v>
      </c>
      <c r="D56" s="712">
        <v>190.45433999999997</v>
      </c>
      <c r="E56" s="712"/>
      <c r="F56" s="712">
        <v>173.37384999999998</v>
      </c>
      <c r="G56" s="712">
        <v>279</v>
      </c>
      <c r="H56" s="712">
        <v>-105.62615000000002</v>
      </c>
      <c r="I56" s="713">
        <v>0.62141164874551957</v>
      </c>
      <c r="J56" s="714" t="s">
        <v>558</v>
      </c>
    </row>
    <row r="57" spans="1:10" ht="14.4" customHeight="1" x14ac:dyDescent="0.3">
      <c r="A57" s="710" t="s">
        <v>543</v>
      </c>
      <c r="B57" s="711" t="s">
        <v>543</v>
      </c>
      <c r="C57" s="712" t="s">
        <v>543</v>
      </c>
      <c r="D57" s="712" t="s">
        <v>543</v>
      </c>
      <c r="E57" s="712"/>
      <c r="F57" s="712" t="s">
        <v>543</v>
      </c>
      <c r="G57" s="712" t="s">
        <v>543</v>
      </c>
      <c r="H57" s="712" t="s">
        <v>543</v>
      </c>
      <c r="I57" s="713" t="s">
        <v>543</v>
      </c>
      <c r="J57" s="714" t="s">
        <v>559</v>
      </c>
    </row>
    <row r="58" spans="1:10" ht="14.4" customHeight="1" x14ac:dyDescent="0.3">
      <c r="A58" s="710" t="s">
        <v>566</v>
      </c>
      <c r="B58" s="711" t="s">
        <v>567</v>
      </c>
      <c r="C58" s="712" t="s">
        <v>543</v>
      </c>
      <c r="D58" s="712" t="s">
        <v>543</v>
      </c>
      <c r="E58" s="712"/>
      <c r="F58" s="712" t="s">
        <v>543</v>
      </c>
      <c r="G58" s="712" t="s">
        <v>543</v>
      </c>
      <c r="H58" s="712" t="s">
        <v>543</v>
      </c>
      <c r="I58" s="713" t="s">
        <v>543</v>
      </c>
      <c r="J58" s="714" t="s">
        <v>0</v>
      </c>
    </row>
    <row r="59" spans="1:10" ht="14.4" customHeight="1" x14ac:dyDescent="0.3">
      <c r="A59" s="710" t="s">
        <v>566</v>
      </c>
      <c r="B59" s="711" t="s">
        <v>1553</v>
      </c>
      <c r="C59" s="712">
        <v>0</v>
      </c>
      <c r="D59" s="712">
        <v>0</v>
      </c>
      <c r="E59" s="712"/>
      <c r="F59" s="712">
        <v>0</v>
      </c>
      <c r="G59" s="712">
        <v>5</v>
      </c>
      <c r="H59" s="712">
        <v>-5</v>
      </c>
      <c r="I59" s="713">
        <v>0</v>
      </c>
      <c r="J59" s="714" t="s">
        <v>1</v>
      </c>
    </row>
    <row r="60" spans="1:10" ht="14.4" customHeight="1" x14ac:dyDescent="0.3">
      <c r="A60" s="710" t="s">
        <v>566</v>
      </c>
      <c r="B60" s="711" t="s">
        <v>1558</v>
      </c>
      <c r="C60" s="712">
        <v>0</v>
      </c>
      <c r="D60" s="712">
        <v>0</v>
      </c>
      <c r="E60" s="712"/>
      <c r="F60" s="712">
        <v>25.935770000000002</v>
      </c>
      <c r="G60" s="712">
        <v>31</v>
      </c>
      <c r="H60" s="712">
        <v>-5.0642299999999985</v>
      </c>
      <c r="I60" s="713">
        <v>0.8366377419354839</v>
      </c>
      <c r="J60" s="714" t="s">
        <v>1</v>
      </c>
    </row>
    <row r="61" spans="1:10" ht="14.4" customHeight="1" x14ac:dyDescent="0.3">
      <c r="A61" s="710" t="s">
        <v>566</v>
      </c>
      <c r="B61" s="711" t="s">
        <v>1559</v>
      </c>
      <c r="C61" s="712">
        <v>0</v>
      </c>
      <c r="D61" s="712">
        <v>0</v>
      </c>
      <c r="E61" s="712"/>
      <c r="F61" s="712">
        <v>2.7046999999999999</v>
      </c>
      <c r="G61" s="712">
        <v>3</v>
      </c>
      <c r="H61" s="712">
        <v>-0.29530000000000012</v>
      </c>
      <c r="I61" s="713">
        <v>0.90156666666666663</v>
      </c>
      <c r="J61" s="714" t="s">
        <v>1</v>
      </c>
    </row>
    <row r="62" spans="1:10" ht="14.4" customHeight="1" x14ac:dyDescent="0.3">
      <c r="A62" s="710" t="s">
        <v>566</v>
      </c>
      <c r="B62" s="711" t="s">
        <v>1561</v>
      </c>
      <c r="C62" s="712">
        <v>0</v>
      </c>
      <c r="D62" s="712">
        <v>0</v>
      </c>
      <c r="E62" s="712"/>
      <c r="F62" s="712">
        <v>33.633050000000004</v>
      </c>
      <c r="G62" s="712">
        <v>34</v>
      </c>
      <c r="H62" s="712">
        <v>-0.36694999999999567</v>
      </c>
      <c r="I62" s="713">
        <v>0.98920735294117657</v>
      </c>
      <c r="J62" s="714" t="s">
        <v>1</v>
      </c>
    </row>
    <row r="63" spans="1:10" ht="14.4" customHeight="1" x14ac:dyDescent="0.3">
      <c r="A63" s="710" t="s">
        <v>566</v>
      </c>
      <c r="B63" s="711" t="s">
        <v>1562</v>
      </c>
      <c r="C63" s="712">
        <v>0</v>
      </c>
      <c r="D63" s="712">
        <v>0</v>
      </c>
      <c r="E63" s="712"/>
      <c r="F63" s="712">
        <v>1.496</v>
      </c>
      <c r="G63" s="712">
        <v>2</v>
      </c>
      <c r="H63" s="712">
        <v>-0.504</v>
      </c>
      <c r="I63" s="713">
        <v>0.748</v>
      </c>
      <c r="J63" s="714" t="s">
        <v>1</v>
      </c>
    </row>
    <row r="64" spans="1:10" ht="14.4" customHeight="1" x14ac:dyDescent="0.3">
      <c r="A64" s="710" t="s">
        <v>566</v>
      </c>
      <c r="B64" s="711" t="s">
        <v>1563</v>
      </c>
      <c r="C64" s="712">
        <v>0</v>
      </c>
      <c r="D64" s="712">
        <v>0</v>
      </c>
      <c r="E64" s="712"/>
      <c r="F64" s="712">
        <v>16.162300000000002</v>
      </c>
      <c r="G64" s="712">
        <v>17</v>
      </c>
      <c r="H64" s="712">
        <v>-0.83769999999999811</v>
      </c>
      <c r="I64" s="713">
        <v>0.95072352941176486</v>
      </c>
      <c r="J64" s="714" t="s">
        <v>1</v>
      </c>
    </row>
    <row r="65" spans="1:10" ht="14.4" customHeight="1" x14ac:dyDescent="0.3">
      <c r="A65" s="710" t="s">
        <v>566</v>
      </c>
      <c r="B65" s="711" t="s">
        <v>1566</v>
      </c>
      <c r="C65" s="712">
        <v>0</v>
      </c>
      <c r="D65" s="712">
        <v>0</v>
      </c>
      <c r="E65" s="712"/>
      <c r="F65" s="712">
        <v>4.4576399999999996</v>
      </c>
      <c r="G65" s="712">
        <v>8</v>
      </c>
      <c r="H65" s="712">
        <v>-3.5423600000000004</v>
      </c>
      <c r="I65" s="713">
        <v>0.55720499999999995</v>
      </c>
      <c r="J65" s="714" t="s">
        <v>1</v>
      </c>
    </row>
    <row r="66" spans="1:10" ht="14.4" customHeight="1" x14ac:dyDescent="0.3">
      <c r="A66" s="710" t="s">
        <v>566</v>
      </c>
      <c r="B66" s="711" t="s">
        <v>568</v>
      </c>
      <c r="C66" s="712">
        <v>0</v>
      </c>
      <c r="D66" s="712">
        <v>0</v>
      </c>
      <c r="E66" s="712"/>
      <c r="F66" s="712">
        <v>84.389460000000014</v>
      </c>
      <c r="G66" s="712">
        <v>98</v>
      </c>
      <c r="H66" s="712">
        <v>-13.610539999999986</v>
      </c>
      <c r="I66" s="713">
        <v>0.86111693877551032</v>
      </c>
      <c r="J66" s="714" t="s">
        <v>558</v>
      </c>
    </row>
    <row r="67" spans="1:10" ht="14.4" customHeight="1" x14ac:dyDescent="0.3">
      <c r="A67" s="710" t="s">
        <v>543</v>
      </c>
      <c r="B67" s="711" t="s">
        <v>543</v>
      </c>
      <c r="C67" s="712" t="s">
        <v>543</v>
      </c>
      <c r="D67" s="712" t="s">
        <v>543</v>
      </c>
      <c r="E67" s="712"/>
      <c r="F67" s="712" t="s">
        <v>543</v>
      </c>
      <c r="G67" s="712" t="s">
        <v>543</v>
      </c>
      <c r="H67" s="712" t="s">
        <v>543</v>
      </c>
      <c r="I67" s="713" t="s">
        <v>543</v>
      </c>
      <c r="J67" s="714" t="s">
        <v>559</v>
      </c>
    </row>
    <row r="68" spans="1:10" ht="14.4" customHeight="1" x14ac:dyDescent="0.3">
      <c r="A68" s="710" t="s">
        <v>569</v>
      </c>
      <c r="B68" s="711" t="s">
        <v>570</v>
      </c>
      <c r="C68" s="712" t="s">
        <v>543</v>
      </c>
      <c r="D68" s="712" t="s">
        <v>543</v>
      </c>
      <c r="E68" s="712"/>
      <c r="F68" s="712" t="s">
        <v>543</v>
      </c>
      <c r="G68" s="712" t="s">
        <v>543</v>
      </c>
      <c r="H68" s="712" t="s">
        <v>543</v>
      </c>
      <c r="I68" s="713" t="s">
        <v>543</v>
      </c>
      <c r="J68" s="714" t="s">
        <v>0</v>
      </c>
    </row>
    <row r="69" spans="1:10" ht="14.4" customHeight="1" x14ac:dyDescent="0.3">
      <c r="A69" s="710" t="s">
        <v>569</v>
      </c>
      <c r="B69" s="711" t="s">
        <v>1552</v>
      </c>
      <c r="C69" s="712">
        <v>1.32548</v>
      </c>
      <c r="D69" s="712">
        <v>-23.5593</v>
      </c>
      <c r="E69" s="712"/>
      <c r="F69" s="712">
        <v>0</v>
      </c>
      <c r="G69" s="712">
        <v>2</v>
      </c>
      <c r="H69" s="712">
        <v>-2</v>
      </c>
      <c r="I69" s="713">
        <v>0</v>
      </c>
      <c r="J69" s="714" t="s">
        <v>1</v>
      </c>
    </row>
    <row r="70" spans="1:10" ht="14.4" customHeight="1" x14ac:dyDescent="0.3">
      <c r="A70" s="710" t="s">
        <v>569</v>
      </c>
      <c r="B70" s="711" t="s">
        <v>1553</v>
      </c>
      <c r="C70" s="712">
        <v>0</v>
      </c>
      <c r="D70" s="712">
        <v>0</v>
      </c>
      <c r="E70" s="712"/>
      <c r="F70" s="712">
        <v>0</v>
      </c>
      <c r="G70" s="712">
        <v>37</v>
      </c>
      <c r="H70" s="712">
        <v>-37</v>
      </c>
      <c r="I70" s="713">
        <v>0</v>
      </c>
      <c r="J70" s="714" t="s">
        <v>1</v>
      </c>
    </row>
    <row r="71" spans="1:10" ht="14.4" customHeight="1" x14ac:dyDescent="0.3">
      <c r="A71" s="710" t="s">
        <v>569</v>
      </c>
      <c r="B71" s="711" t="s">
        <v>1555</v>
      </c>
      <c r="C71" s="712">
        <v>0</v>
      </c>
      <c r="D71" s="712">
        <v>0</v>
      </c>
      <c r="E71" s="712"/>
      <c r="F71" s="712">
        <v>0</v>
      </c>
      <c r="G71" s="712">
        <v>1</v>
      </c>
      <c r="H71" s="712">
        <v>-1</v>
      </c>
      <c r="I71" s="713">
        <v>0</v>
      </c>
      <c r="J71" s="714" t="s">
        <v>1</v>
      </c>
    </row>
    <row r="72" spans="1:10" ht="14.4" customHeight="1" x14ac:dyDescent="0.3">
      <c r="A72" s="710" t="s">
        <v>569</v>
      </c>
      <c r="B72" s="711" t="s">
        <v>1556</v>
      </c>
      <c r="C72" s="712">
        <v>0</v>
      </c>
      <c r="D72" s="712">
        <v>0</v>
      </c>
      <c r="E72" s="712"/>
      <c r="F72" s="712">
        <v>0</v>
      </c>
      <c r="G72" s="712">
        <v>0</v>
      </c>
      <c r="H72" s="712">
        <v>0</v>
      </c>
      <c r="I72" s="713" t="s">
        <v>543</v>
      </c>
      <c r="J72" s="714" t="s">
        <v>1</v>
      </c>
    </row>
    <row r="73" spans="1:10" ht="14.4" customHeight="1" x14ac:dyDescent="0.3">
      <c r="A73" s="710" t="s">
        <v>569</v>
      </c>
      <c r="B73" s="711" t="s">
        <v>1557</v>
      </c>
      <c r="C73" s="712">
        <v>0</v>
      </c>
      <c r="D73" s="712">
        <v>0.22506000000000001</v>
      </c>
      <c r="E73" s="712"/>
      <c r="F73" s="712">
        <v>0</v>
      </c>
      <c r="G73" s="712">
        <v>0</v>
      </c>
      <c r="H73" s="712">
        <v>0</v>
      </c>
      <c r="I73" s="713" t="s">
        <v>543</v>
      </c>
      <c r="J73" s="714" t="s">
        <v>1</v>
      </c>
    </row>
    <row r="74" spans="1:10" ht="14.4" customHeight="1" x14ac:dyDescent="0.3">
      <c r="A74" s="710" t="s">
        <v>569</v>
      </c>
      <c r="B74" s="711" t="s">
        <v>1558</v>
      </c>
      <c r="C74" s="712">
        <v>19.323400000000003</v>
      </c>
      <c r="D74" s="712">
        <v>32.579340000000002</v>
      </c>
      <c r="E74" s="712"/>
      <c r="F74" s="712">
        <v>14.180869999999999</v>
      </c>
      <c r="G74" s="712">
        <v>26</v>
      </c>
      <c r="H74" s="712">
        <v>-11.819130000000001</v>
      </c>
      <c r="I74" s="713">
        <v>0.54541807692307687</v>
      </c>
      <c r="J74" s="714" t="s">
        <v>1</v>
      </c>
    </row>
    <row r="75" spans="1:10" ht="14.4" customHeight="1" x14ac:dyDescent="0.3">
      <c r="A75" s="710" t="s">
        <v>569</v>
      </c>
      <c r="B75" s="711" t="s">
        <v>1559</v>
      </c>
      <c r="C75" s="712">
        <v>59.098269999999999</v>
      </c>
      <c r="D75" s="712">
        <v>54.52111</v>
      </c>
      <c r="E75" s="712"/>
      <c r="F75" s="712">
        <v>53.976020000000013</v>
      </c>
      <c r="G75" s="712">
        <v>67</v>
      </c>
      <c r="H75" s="712">
        <v>-13.023979999999987</v>
      </c>
      <c r="I75" s="713">
        <v>0.80561223880597033</v>
      </c>
      <c r="J75" s="714" t="s">
        <v>1</v>
      </c>
    </row>
    <row r="76" spans="1:10" ht="14.4" customHeight="1" x14ac:dyDescent="0.3">
      <c r="A76" s="710" t="s">
        <v>569</v>
      </c>
      <c r="B76" s="711" t="s">
        <v>1561</v>
      </c>
      <c r="C76" s="712">
        <v>17.506640000000001</v>
      </c>
      <c r="D76" s="712">
        <v>31.64528</v>
      </c>
      <c r="E76" s="712"/>
      <c r="F76" s="712">
        <v>42.276440000000001</v>
      </c>
      <c r="G76" s="712">
        <v>43</v>
      </c>
      <c r="H76" s="712">
        <v>-0.72355999999999909</v>
      </c>
      <c r="I76" s="713">
        <v>0.98317302325581402</v>
      </c>
      <c r="J76" s="714" t="s">
        <v>1</v>
      </c>
    </row>
    <row r="77" spans="1:10" ht="14.4" customHeight="1" x14ac:dyDescent="0.3">
      <c r="A77" s="710" t="s">
        <v>569</v>
      </c>
      <c r="B77" s="711" t="s">
        <v>1562</v>
      </c>
      <c r="C77" s="712">
        <v>0.82099999999999995</v>
      </c>
      <c r="D77" s="712">
        <v>0.78</v>
      </c>
      <c r="E77" s="712"/>
      <c r="F77" s="712">
        <v>0.60899999999999999</v>
      </c>
      <c r="G77" s="712">
        <v>1</v>
      </c>
      <c r="H77" s="712">
        <v>-0.39100000000000001</v>
      </c>
      <c r="I77" s="713">
        <v>0.60899999999999999</v>
      </c>
      <c r="J77" s="714" t="s">
        <v>1</v>
      </c>
    </row>
    <row r="78" spans="1:10" ht="14.4" customHeight="1" x14ac:dyDescent="0.3">
      <c r="A78" s="710" t="s">
        <v>569</v>
      </c>
      <c r="B78" s="711" t="s">
        <v>1563</v>
      </c>
      <c r="C78" s="712">
        <v>9.7532000000000014</v>
      </c>
      <c r="D78" s="712">
        <v>12.382700000000002</v>
      </c>
      <c r="E78" s="712"/>
      <c r="F78" s="712">
        <v>13.369</v>
      </c>
      <c r="G78" s="712">
        <v>20</v>
      </c>
      <c r="H78" s="712">
        <v>-6.6310000000000002</v>
      </c>
      <c r="I78" s="713">
        <v>0.66844999999999999</v>
      </c>
      <c r="J78" s="714" t="s">
        <v>1</v>
      </c>
    </row>
    <row r="79" spans="1:10" ht="14.4" customHeight="1" x14ac:dyDescent="0.3">
      <c r="A79" s="710" t="s">
        <v>569</v>
      </c>
      <c r="B79" s="711" t="s">
        <v>1565</v>
      </c>
      <c r="C79" s="712">
        <v>0</v>
      </c>
      <c r="D79" s="712">
        <v>0.34485000000000005</v>
      </c>
      <c r="E79" s="712"/>
      <c r="F79" s="712">
        <v>0</v>
      </c>
      <c r="G79" s="712">
        <v>0</v>
      </c>
      <c r="H79" s="712">
        <v>0</v>
      </c>
      <c r="I79" s="713" t="s">
        <v>543</v>
      </c>
      <c r="J79" s="714" t="s">
        <v>1</v>
      </c>
    </row>
    <row r="80" spans="1:10" ht="14.4" customHeight="1" x14ac:dyDescent="0.3">
      <c r="A80" s="710" t="s">
        <v>569</v>
      </c>
      <c r="B80" s="711" t="s">
        <v>1566</v>
      </c>
      <c r="C80" s="712">
        <v>89.828530000000015</v>
      </c>
      <c r="D80" s="712">
        <v>202.51341999999997</v>
      </c>
      <c r="E80" s="712"/>
      <c r="F80" s="712">
        <v>198.26972999999998</v>
      </c>
      <c r="G80" s="712">
        <v>200</v>
      </c>
      <c r="H80" s="712">
        <v>-1.7302700000000186</v>
      </c>
      <c r="I80" s="713">
        <v>0.99134864999999994</v>
      </c>
      <c r="J80" s="714" t="s">
        <v>1</v>
      </c>
    </row>
    <row r="81" spans="1:10" ht="14.4" customHeight="1" x14ac:dyDescent="0.3">
      <c r="A81" s="710" t="s">
        <v>569</v>
      </c>
      <c r="B81" s="711" t="s">
        <v>571</v>
      </c>
      <c r="C81" s="712">
        <v>197.65652000000003</v>
      </c>
      <c r="D81" s="712">
        <v>311.43245999999999</v>
      </c>
      <c r="E81" s="712"/>
      <c r="F81" s="712">
        <v>322.68106</v>
      </c>
      <c r="G81" s="712">
        <v>396</v>
      </c>
      <c r="H81" s="712">
        <v>-73.318939999999998</v>
      </c>
      <c r="I81" s="713">
        <v>0.81485116161616167</v>
      </c>
      <c r="J81" s="714" t="s">
        <v>558</v>
      </c>
    </row>
    <row r="82" spans="1:10" ht="14.4" customHeight="1" x14ac:dyDescent="0.3">
      <c r="A82" s="710" t="s">
        <v>543</v>
      </c>
      <c r="B82" s="711" t="s">
        <v>543</v>
      </c>
      <c r="C82" s="712" t="s">
        <v>543</v>
      </c>
      <c r="D82" s="712" t="s">
        <v>543</v>
      </c>
      <c r="E82" s="712"/>
      <c r="F82" s="712" t="s">
        <v>543</v>
      </c>
      <c r="G82" s="712" t="s">
        <v>543</v>
      </c>
      <c r="H82" s="712" t="s">
        <v>543</v>
      </c>
      <c r="I82" s="713" t="s">
        <v>543</v>
      </c>
      <c r="J82" s="714" t="s">
        <v>559</v>
      </c>
    </row>
    <row r="83" spans="1:10" ht="14.4" customHeight="1" x14ac:dyDescent="0.3">
      <c r="A83" s="710" t="s">
        <v>541</v>
      </c>
      <c r="B83" s="711" t="s">
        <v>553</v>
      </c>
      <c r="C83" s="712">
        <v>534.69983000000002</v>
      </c>
      <c r="D83" s="712">
        <v>695.23735999999997</v>
      </c>
      <c r="E83" s="712"/>
      <c r="F83" s="712">
        <v>1256.4476799999998</v>
      </c>
      <c r="G83" s="712">
        <v>1057</v>
      </c>
      <c r="H83" s="712">
        <v>199.44767999999976</v>
      </c>
      <c r="I83" s="713">
        <v>1.1886922232734152</v>
      </c>
      <c r="J83" s="714" t="s">
        <v>554</v>
      </c>
    </row>
  </sheetData>
  <mergeCells count="3">
    <mergeCell ref="A1:I1"/>
    <mergeCell ref="F3:I3"/>
    <mergeCell ref="C4:D4"/>
  </mergeCells>
  <conditionalFormatting sqref="F22 F84:F65537">
    <cfRule type="cellIs" dxfId="46" priority="18" stopIfTrue="1" operator="greaterThan">
      <formula>1</formula>
    </cfRule>
  </conditionalFormatting>
  <conditionalFormatting sqref="H5:H21">
    <cfRule type="expression" dxfId="45" priority="14">
      <formula>$H5&gt;0</formula>
    </cfRule>
  </conditionalFormatting>
  <conditionalFormatting sqref="I5:I21">
    <cfRule type="expression" dxfId="44" priority="15">
      <formula>$I5&gt;1</formula>
    </cfRule>
  </conditionalFormatting>
  <conditionalFormatting sqref="B5:B21">
    <cfRule type="expression" dxfId="43" priority="11">
      <formula>OR($J5="NS",$J5="SumaNS",$J5="Účet")</formula>
    </cfRule>
  </conditionalFormatting>
  <conditionalFormatting sqref="F5:I21 B5:D21">
    <cfRule type="expression" dxfId="42" priority="17">
      <formula>AND($J5&lt;&gt;"",$J5&lt;&gt;"mezeraKL")</formula>
    </cfRule>
  </conditionalFormatting>
  <conditionalFormatting sqref="B5:D21 F5:I21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40" priority="13">
      <formula>OR($J5="SumaNS",$J5="NS")</formula>
    </cfRule>
  </conditionalFormatting>
  <conditionalFormatting sqref="A5:A21">
    <cfRule type="expression" dxfId="39" priority="9">
      <formula>AND($J5&lt;&gt;"mezeraKL",$J5&lt;&gt;"")</formula>
    </cfRule>
  </conditionalFormatting>
  <conditionalFormatting sqref="A5:A21">
    <cfRule type="expression" dxfId="38" priority="10">
      <formula>AND($J5&lt;&gt;"",$J5&lt;&gt;"mezeraKL")</formula>
    </cfRule>
  </conditionalFormatting>
  <conditionalFormatting sqref="H23:H83">
    <cfRule type="expression" dxfId="37" priority="6">
      <formula>$H23&gt;0</formula>
    </cfRule>
  </conditionalFormatting>
  <conditionalFormatting sqref="A23:A83">
    <cfRule type="expression" dxfId="36" priority="5">
      <formula>AND($J23&lt;&gt;"mezeraKL",$J23&lt;&gt;"")</formula>
    </cfRule>
  </conditionalFormatting>
  <conditionalFormatting sqref="I23:I83">
    <cfRule type="expression" dxfId="35" priority="7">
      <formula>$I23&gt;1</formula>
    </cfRule>
  </conditionalFormatting>
  <conditionalFormatting sqref="B23:B83">
    <cfRule type="expression" dxfId="34" priority="4">
      <formula>OR($J23="NS",$J23="SumaNS",$J23="Účet")</formula>
    </cfRule>
  </conditionalFormatting>
  <conditionalFormatting sqref="A23:D83 F23:I83">
    <cfRule type="expression" dxfId="33" priority="8">
      <formula>AND($J23&lt;&gt;"",$J23&lt;&gt;"mezeraKL")</formula>
    </cfRule>
  </conditionalFormatting>
  <conditionalFormatting sqref="B23:D83 F23:I83">
    <cfRule type="expression" dxfId="32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83 F23:I83">
    <cfRule type="expression" dxfId="31" priority="2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5" t="s">
        <v>2121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</row>
    <row r="2" spans="1:11" ht="14.4" customHeight="1" thickBot="1" x14ac:dyDescent="0.35">
      <c r="A2" s="374" t="s">
        <v>320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61"/>
      <c r="D3" s="562"/>
      <c r="E3" s="562"/>
      <c r="F3" s="562"/>
      <c r="G3" s="562"/>
      <c r="H3" s="260" t="s">
        <v>159</v>
      </c>
      <c r="I3" s="203">
        <f>IF(J3&lt;&gt;0,K3/J3,0)</f>
        <v>8.223209985125651</v>
      </c>
      <c r="J3" s="203">
        <f>SUBTOTAL(9,J5:J1048576)</f>
        <v>158773.05000000075</v>
      </c>
      <c r="K3" s="204">
        <f>SUBTOTAL(9,K5:K1048576)</f>
        <v>1305624.1301288605</v>
      </c>
    </row>
    <row r="4" spans="1:11" s="330" customFormat="1" ht="14.4" customHeight="1" thickBot="1" x14ac:dyDescent="0.35">
      <c r="A4" s="822" t="s">
        <v>4</v>
      </c>
      <c r="B4" s="823" t="s">
        <v>5</v>
      </c>
      <c r="C4" s="823" t="s">
        <v>0</v>
      </c>
      <c r="D4" s="823" t="s">
        <v>6</v>
      </c>
      <c r="E4" s="823" t="s">
        <v>7</v>
      </c>
      <c r="F4" s="823" t="s">
        <v>1</v>
      </c>
      <c r="G4" s="823" t="s">
        <v>90</v>
      </c>
      <c r="H4" s="718" t="s">
        <v>11</v>
      </c>
      <c r="I4" s="719" t="s">
        <v>184</v>
      </c>
      <c r="J4" s="719" t="s">
        <v>13</v>
      </c>
      <c r="K4" s="720" t="s">
        <v>201</v>
      </c>
    </row>
    <row r="5" spans="1:11" ht="14.4" customHeight="1" x14ac:dyDescent="0.3">
      <c r="A5" s="805" t="s">
        <v>541</v>
      </c>
      <c r="B5" s="806" t="s">
        <v>542</v>
      </c>
      <c r="C5" s="809" t="s">
        <v>555</v>
      </c>
      <c r="D5" s="824" t="s">
        <v>556</v>
      </c>
      <c r="E5" s="809" t="s">
        <v>1567</v>
      </c>
      <c r="F5" s="824" t="s">
        <v>1568</v>
      </c>
      <c r="G5" s="809" t="s">
        <v>1569</v>
      </c>
      <c r="H5" s="809" t="s">
        <v>1570</v>
      </c>
      <c r="I5" s="225">
        <v>147.17999267578125</v>
      </c>
      <c r="J5" s="225">
        <v>3</v>
      </c>
      <c r="K5" s="819">
        <v>441.54998779296875</v>
      </c>
    </row>
    <row r="6" spans="1:11" ht="14.4" customHeight="1" x14ac:dyDescent="0.3">
      <c r="A6" s="728" t="s">
        <v>541</v>
      </c>
      <c r="B6" s="729" t="s">
        <v>542</v>
      </c>
      <c r="C6" s="730" t="s">
        <v>555</v>
      </c>
      <c r="D6" s="731" t="s">
        <v>556</v>
      </c>
      <c r="E6" s="730" t="s">
        <v>1567</v>
      </c>
      <c r="F6" s="731" t="s">
        <v>1568</v>
      </c>
      <c r="G6" s="730" t="s">
        <v>1571</v>
      </c>
      <c r="H6" s="730" t="s">
        <v>1572</v>
      </c>
      <c r="I6" s="733">
        <v>147.17999267578125</v>
      </c>
      <c r="J6" s="733">
        <v>3</v>
      </c>
      <c r="K6" s="734">
        <v>441.54998779296875</v>
      </c>
    </row>
    <row r="7" spans="1:11" ht="14.4" customHeight="1" x14ac:dyDescent="0.3">
      <c r="A7" s="728" t="s">
        <v>541</v>
      </c>
      <c r="B7" s="729" t="s">
        <v>542</v>
      </c>
      <c r="C7" s="730" t="s">
        <v>555</v>
      </c>
      <c r="D7" s="731" t="s">
        <v>556</v>
      </c>
      <c r="E7" s="730" t="s">
        <v>1567</v>
      </c>
      <c r="F7" s="731" t="s">
        <v>1568</v>
      </c>
      <c r="G7" s="730" t="s">
        <v>1573</v>
      </c>
      <c r="H7" s="730" t="s">
        <v>1574</v>
      </c>
      <c r="I7" s="733">
        <v>34957</v>
      </c>
      <c r="J7" s="733">
        <v>5.000000074505806E-2</v>
      </c>
      <c r="K7" s="734">
        <v>1747.8499755859375</v>
      </c>
    </row>
    <row r="8" spans="1:11" ht="14.4" customHeight="1" x14ac:dyDescent="0.3">
      <c r="A8" s="728" t="s">
        <v>541</v>
      </c>
      <c r="B8" s="729" t="s">
        <v>542</v>
      </c>
      <c r="C8" s="730" t="s">
        <v>555</v>
      </c>
      <c r="D8" s="731" t="s">
        <v>556</v>
      </c>
      <c r="E8" s="730" t="s">
        <v>1575</v>
      </c>
      <c r="F8" s="731" t="s">
        <v>1576</v>
      </c>
      <c r="G8" s="730" t="s">
        <v>1577</v>
      </c>
      <c r="H8" s="730" t="s">
        <v>1578</v>
      </c>
      <c r="I8" s="733">
        <v>19.170000076293945</v>
      </c>
      <c r="J8" s="733">
        <v>250</v>
      </c>
      <c r="K8" s="734">
        <v>4793.33984375</v>
      </c>
    </row>
    <row r="9" spans="1:11" ht="14.4" customHeight="1" x14ac:dyDescent="0.3">
      <c r="A9" s="728" t="s">
        <v>541</v>
      </c>
      <c r="B9" s="729" t="s">
        <v>542</v>
      </c>
      <c r="C9" s="730" t="s">
        <v>555</v>
      </c>
      <c r="D9" s="731" t="s">
        <v>556</v>
      </c>
      <c r="E9" s="730" t="s">
        <v>1575</v>
      </c>
      <c r="F9" s="731" t="s">
        <v>1576</v>
      </c>
      <c r="G9" s="730" t="s">
        <v>1579</v>
      </c>
      <c r="H9" s="730" t="s">
        <v>1580</v>
      </c>
      <c r="I9" s="733">
        <v>139.17999267578125</v>
      </c>
      <c r="J9" s="733">
        <v>5</v>
      </c>
      <c r="K9" s="734">
        <v>695.9000244140625</v>
      </c>
    </row>
    <row r="10" spans="1:11" ht="14.4" customHeight="1" x14ac:dyDescent="0.3">
      <c r="A10" s="728" t="s">
        <v>541</v>
      </c>
      <c r="B10" s="729" t="s">
        <v>542</v>
      </c>
      <c r="C10" s="730" t="s">
        <v>555</v>
      </c>
      <c r="D10" s="731" t="s">
        <v>556</v>
      </c>
      <c r="E10" s="730" t="s">
        <v>1575</v>
      </c>
      <c r="F10" s="731" t="s">
        <v>1576</v>
      </c>
      <c r="G10" s="730" t="s">
        <v>1581</v>
      </c>
      <c r="H10" s="730" t="s">
        <v>1582</v>
      </c>
      <c r="I10" s="733">
        <v>1.3799999952316284</v>
      </c>
      <c r="J10" s="733">
        <v>150</v>
      </c>
      <c r="K10" s="734">
        <v>207</v>
      </c>
    </row>
    <row r="11" spans="1:11" ht="14.4" customHeight="1" x14ac:dyDescent="0.3">
      <c r="A11" s="728" t="s">
        <v>541</v>
      </c>
      <c r="B11" s="729" t="s">
        <v>542</v>
      </c>
      <c r="C11" s="730" t="s">
        <v>555</v>
      </c>
      <c r="D11" s="731" t="s">
        <v>556</v>
      </c>
      <c r="E11" s="730" t="s">
        <v>1575</v>
      </c>
      <c r="F11" s="731" t="s">
        <v>1576</v>
      </c>
      <c r="G11" s="730" t="s">
        <v>1583</v>
      </c>
      <c r="H11" s="730" t="s">
        <v>1584</v>
      </c>
      <c r="I11" s="733">
        <v>0.86000001430511475</v>
      </c>
      <c r="J11" s="733">
        <v>100</v>
      </c>
      <c r="K11" s="734">
        <v>86</v>
      </c>
    </row>
    <row r="12" spans="1:11" ht="14.4" customHeight="1" x14ac:dyDescent="0.3">
      <c r="A12" s="728" t="s">
        <v>541</v>
      </c>
      <c r="B12" s="729" t="s">
        <v>542</v>
      </c>
      <c r="C12" s="730" t="s">
        <v>555</v>
      </c>
      <c r="D12" s="731" t="s">
        <v>556</v>
      </c>
      <c r="E12" s="730" t="s">
        <v>1575</v>
      </c>
      <c r="F12" s="731" t="s">
        <v>1576</v>
      </c>
      <c r="G12" s="730" t="s">
        <v>1585</v>
      </c>
      <c r="H12" s="730" t="s">
        <v>1586</v>
      </c>
      <c r="I12" s="733">
        <v>10.529999732971191</v>
      </c>
      <c r="J12" s="733">
        <v>50</v>
      </c>
      <c r="K12" s="734">
        <v>526.5</v>
      </c>
    </row>
    <row r="13" spans="1:11" ht="14.4" customHeight="1" x14ac:dyDescent="0.3">
      <c r="A13" s="728" t="s">
        <v>541</v>
      </c>
      <c r="B13" s="729" t="s">
        <v>542</v>
      </c>
      <c r="C13" s="730" t="s">
        <v>555</v>
      </c>
      <c r="D13" s="731" t="s">
        <v>556</v>
      </c>
      <c r="E13" s="730" t="s">
        <v>1575</v>
      </c>
      <c r="F13" s="731" t="s">
        <v>1576</v>
      </c>
      <c r="G13" s="730" t="s">
        <v>1587</v>
      </c>
      <c r="H13" s="730" t="s">
        <v>1588</v>
      </c>
      <c r="I13" s="733">
        <v>39.104999542236328</v>
      </c>
      <c r="J13" s="733">
        <v>30</v>
      </c>
      <c r="K13" s="734">
        <v>1173.1000061035156</v>
      </c>
    </row>
    <row r="14" spans="1:11" ht="14.4" customHeight="1" x14ac:dyDescent="0.3">
      <c r="A14" s="728" t="s">
        <v>541</v>
      </c>
      <c r="B14" s="729" t="s">
        <v>542</v>
      </c>
      <c r="C14" s="730" t="s">
        <v>555</v>
      </c>
      <c r="D14" s="731" t="s">
        <v>556</v>
      </c>
      <c r="E14" s="730" t="s">
        <v>1589</v>
      </c>
      <c r="F14" s="731" t="s">
        <v>1590</v>
      </c>
      <c r="G14" s="730" t="s">
        <v>1591</v>
      </c>
      <c r="H14" s="730" t="s">
        <v>1592</v>
      </c>
      <c r="I14" s="733">
        <v>6.3000001907348633</v>
      </c>
      <c r="J14" s="733">
        <v>30</v>
      </c>
      <c r="K14" s="734">
        <v>189</v>
      </c>
    </row>
    <row r="15" spans="1:11" ht="14.4" customHeight="1" x14ac:dyDescent="0.3">
      <c r="A15" s="728" t="s">
        <v>541</v>
      </c>
      <c r="B15" s="729" t="s">
        <v>542</v>
      </c>
      <c r="C15" s="730" t="s">
        <v>555</v>
      </c>
      <c r="D15" s="731" t="s">
        <v>556</v>
      </c>
      <c r="E15" s="730" t="s">
        <v>1589</v>
      </c>
      <c r="F15" s="731" t="s">
        <v>1590</v>
      </c>
      <c r="G15" s="730" t="s">
        <v>1593</v>
      </c>
      <c r="H15" s="730" t="s">
        <v>1594</v>
      </c>
      <c r="I15" s="733">
        <v>2.9100000858306885</v>
      </c>
      <c r="J15" s="733">
        <v>50</v>
      </c>
      <c r="K15" s="734">
        <v>145.5</v>
      </c>
    </row>
    <row r="16" spans="1:11" ht="14.4" customHeight="1" x14ac:dyDescent="0.3">
      <c r="A16" s="728" t="s">
        <v>541</v>
      </c>
      <c r="B16" s="729" t="s">
        <v>542</v>
      </c>
      <c r="C16" s="730" t="s">
        <v>555</v>
      </c>
      <c r="D16" s="731" t="s">
        <v>556</v>
      </c>
      <c r="E16" s="730" t="s">
        <v>1589</v>
      </c>
      <c r="F16" s="731" t="s">
        <v>1590</v>
      </c>
      <c r="G16" s="730" t="s">
        <v>1595</v>
      </c>
      <c r="H16" s="730" t="s">
        <v>1596</v>
      </c>
      <c r="I16" s="733">
        <v>2.9050000905990601</v>
      </c>
      <c r="J16" s="733">
        <v>200</v>
      </c>
      <c r="K16" s="734">
        <v>581</v>
      </c>
    </row>
    <row r="17" spans="1:11" ht="14.4" customHeight="1" x14ac:dyDescent="0.3">
      <c r="A17" s="728" t="s">
        <v>541</v>
      </c>
      <c r="B17" s="729" t="s">
        <v>542</v>
      </c>
      <c r="C17" s="730" t="s">
        <v>555</v>
      </c>
      <c r="D17" s="731" t="s">
        <v>556</v>
      </c>
      <c r="E17" s="730" t="s">
        <v>1589</v>
      </c>
      <c r="F17" s="731" t="s">
        <v>1590</v>
      </c>
      <c r="G17" s="730" t="s">
        <v>1597</v>
      </c>
      <c r="H17" s="730" t="s">
        <v>1598</v>
      </c>
      <c r="I17" s="733">
        <v>17.979999542236328</v>
      </c>
      <c r="J17" s="733">
        <v>50</v>
      </c>
      <c r="K17" s="734">
        <v>899</v>
      </c>
    </row>
    <row r="18" spans="1:11" ht="14.4" customHeight="1" x14ac:dyDescent="0.3">
      <c r="A18" s="728" t="s">
        <v>541</v>
      </c>
      <c r="B18" s="729" t="s">
        <v>542</v>
      </c>
      <c r="C18" s="730" t="s">
        <v>555</v>
      </c>
      <c r="D18" s="731" t="s">
        <v>556</v>
      </c>
      <c r="E18" s="730" t="s">
        <v>1589</v>
      </c>
      <c r="F18" s="731" t="s">
        <v>1590</v>
      </c>
      <c r="G18" s="730" t="s">
        <v>1599</v>
      </c>
      <c r="H18" s="730" t="s">
        <v>1600</v>
      </c>
      <c r="I18" s="733">
        <v>13.199999809265137</v>
      </c>
      <c r="J18" s="733">
        <v>10</v>
      </c>
      <c r="K18" s="734">
        <v>132</v>
      </c>
    </row>
    <row r="19" spans="1:11" ht="14.4" customHeight="1" x14ac:dyDescent="0.3">
      <c r="A19" s="728" t="s">
        <v>541</v>
      </c>
      <c r="B19" s="729" t="s">
        <v>542</v>
      </c>
      <c r="C19" s="730" t="s">
        <v>555</v>
      </c>
      <c r="D19" s="731" t="s">
        <v>556</v>
      </c>
      <c r="E19" s="730" t="s">
        <v>1589</v>
      </c>
      <c r="F19" s="731" t="s">
        <v>1590</v>
      </c>
      <c r="G19" s="730" t="s">
        <v>1601</v>
      </c>
      <c r="H19" s="730" t="s">
        <v>1602</v>
      </c>
      <c r="I19" s="733">
        <v>9.6800003051757812</v>
      </c>
      <c r="J19" s="733">
        <v>300</v>
      </c>
      <c r="K19" s="734">
        <v>2904</v>
      </c>
    </row>
    <row r="20" spans="1:11" ht="14.4" customHeight="1" x14ac:dyDescent="0.3">
      <c r="A20" s="728" t="s">
        <v>541</v>
      </c>
      <c r="B20" s="729" t="s">
        <v>542</v>
      </c>
      <c r="C20" s="730" t="s">
        <v>555</v>
      </c>
      <c r="D20" s="731" t="s">
        <v>556</v>
      </c>
      <c r="E20" s="730" t="s">
        <v>1589</v>
      </c>
      <c r="F20" s="731" t="s">
        <v>1590</v>
      </c>
      <c r="G20" s="730" t="s">
        <v>1603</v>
      </c>
      <c r="H20" s="730" t="s">
        <v>1604</v>
      </c>
      <c r="I20" s="733">
        <v>2.4600000381469727</v>
      </c>
      <c r="J20" s="733">
        <v>100</v>
      </c>
      <c r="K20" s="734">
        <v>246</v>
      </c>
    </row>
    <row r="21" spans="1:11" ht="14.4" customHeight="1" x14ac:dyDescent="0.3">
      <c r="A21" s="728" t="s">
        <v>541</v>
      </c>
      <c r="B21" s="729" t="s">
        <v>542</v>
      </c>
      <c r="C21" s="730" t="s">
        <v>555</v>
      </c>
      <c r="D21" s="731" t="s">
        <v>556</v>
      </c>
      <c r="E21" s="730" t="s">
        <v>1589</v>
      </c>
      <c r="F21" s="731" t="s">
        <v>1590</v>
      </c>
      <c r="G21" s="730" t="s">
        <v>1605</v>
      </c>
      <c r="H21" s="730" t="s">
        <v>1606</v>
      </c>
      <c r="I21" s="733">
        <v>0.25</v>
      </c>
      <c r="J21" s="733">
        <v>400</v>
      </c>
      <c r="K21" s="734">
        <v>100</v>
      </c>
    </row>
    <row r="22" spans="1:11" ht="14.4" customHeight="1" x14ac:dyDescent="0.3">
      <c r="A22" s="728" t="s">
        <v>541</v>
      </c>
      <c r="B22" s="729" t="s">
        <v>542</v>
      </c>
      <c r="C22" s="730" t="s">
        <v>555</v>
      </c>
      <c r="D22" s="731" t="s">
        <v>556</v>
      </c>
      <c r="E22" s="730" t="s">
        <v>1589</v>
      </c>
      <c r="F22" s="731" t="s">
        <v>1590</v>
      </c>
      <c r="G22" s="730" t="s">
        <v>1607</v>
      </c>
      <c r="H22" s="730" t="s">
        <v>1608</v>
      </c>
      <c r="I22" s="733">
        <v>11.739999771118164</v>
      </c>
      <c r="J22" s="733">
        <v>30</v>
      </c>
      <c r="K22" s="734">
        <v>352.20001220703125</v>
      </c>
    </row>
    <row r="23" spans="1:11" ht="14.4" customHeight="1" x14ac:dyDescent="0.3">
      <c r="A23" s="728" t="s">
        <v>541</v>
      </c>
      <c r="B23" s="729" t="s">
        <v>542</v>
      </c>
      <c r="C23" s="730" t="s">
        <v>555</v>
      </c>
      <c r="D23" s="731" t="s">
        <v>556</v>
      </c>
      <c r="E23" s="730" t="s">
        <v>1589</v>
      </c>
      <c r="F23" s="731" t="s">
        <v>1590</v>
      </c>
      <c r="G23" s="730" t="s">
        <v>1609</v>
      </c>
      <c r="H23" s="730" t="s">
        <v>1610</v>
      </c>
      <c r="I23" s="733">
        <v>25.530000686645508</v>
      </c>
      <c r="J23" s="733">
        <v>20</v>
      </c>
      <c r="K23" s="734">
        <v>510.60000610351562</v>
      </c>
    </row>
    <row r="24" spans="1:11" ht="14.4" customHeight="1" x14ac:dyDescent="0.3">
      <c r="A24" s="728" t="s">
        <v>541</v>
      </c>
      <c r="B24" s="729" t="s">
        <v>542</v>
      </c>
      <c r="C24" s="730" t="s">
        <v>555</v>
      </c>
      <c r="D24" s="731" t="s">
        <v>556</v>
      </c>
      <c r="E24" s="730" t="s">
        <v>1589</v>
      </c>
      <c r="F24" s="731" t="s">
        <v>1590</v>
      </c>
      <c r="G24" s="730" t="s">
        <v>1611</v>
      </c>
      <c r="H24" s="730" t="s">
        <v>1612</v>
      </c>
      <c r="I24" s="733">
        <v>4.2399997711181641</v>
      </c>
      <c r="J24" s="733">
        <v>200</v>
      </c>
      <c r="K24" s="734">
        <v>847</v>
      </c>
    </row>
    <row r="25" spans="1:11" ht="14.4" customHeight="1" x14ac:dyDescent="0.3">
      <c r="A25" s="728" t="s">
        <v>541</v>
      </c>
      <c r="B25" s="729" t="s">
        <v>542</v>
      </c>
      <c r="C25" s="730" t="s">
        <v>555</v>
      </c>
      <c r="D25" s="731" t="s">
        <v>556</v>
      </c>
      <c r="E25" s="730" t="s">
        <v>1589</v>
      </c>
      <c r="F25" s="731" t="s">
        <v>1590</v>
      </c>
      <c r="G25" s="730" t="s">
        <v>1613</v>
      </c>
      <c r="H25" s="730" t="s">
        <v>1614</v>
      </c>
      <c r="I25" s="733">
        <v>9.1999998092651367</v>
      </c>
      <c r="J25" s="733">
        <v>250</v>
      </c>
      <c r="K25" s="734">
        <v>2300</v>
      </c>
    </row>
    <row r="26" spans="1:11" ht="14.4" customHeight="1" x14ac:dyDescent="0.3">
      <c r="A26" s="728" t="s">
        <v>541</v>
      </c>
      <c r="B26" s="729" t="s">
        <v>542</v>
      </c>
      <c r="C26" s="730" t="s">
        <v>555</v>
      </c>
      <c r="D26" s="731" t="s">
        <v>556</v>
      </c>
      <c r="E26" s="730" t="s">
        <v>1589</v>
      </c>
      <c r="F26" s="731" t="s">
        <v>1590</v>
      </c>
      <c r="G26" s="730" t="s">
        <v>1615</v>
      </c>
      <c r="H26" s="730" t="s">
        <v>1616</v>
      </c>
      <c r="I26" s="733">
        <v>172.5</v>
      </c>
      <c r="J26" s="733">
        <v>1</v>
      </c>
      <c r="K26" s="734">
        <v>172.5</v>
      </c>
    </row>
    <row r="27" spans="1:11" ht="14.4" customHeight="1" x14ac:dyDescent="0.3">
      <c r="A27" s="728" t="s">
        <v>541</v>
      </c>
      <c r="B27" s="729" t="s">
        <v>542</v>
      </c>
      <c r="C27" s="730" t="s">
        <v>555</v>
      </c>
      <c r="D27" s="731" t="s">
        <v>556</v>
      </c>
      <c r="E27" s="730" t="s">
        <v>1589</v>
      </c>
      <c r="F27" s="731" t="s">
        <v>1590</v>
      </c>
      <c r="G27" s="730" t="s">
        <v>1617</v>
      </c>
      <c r="H27" s="730" t="s">
        <v>1618</v>
      </c>
      <c r="I27" s="733">
        <v>6.1749999523162842</v>
      </c>
      <c r="J27" s="733">
        <v>20</v>
      </c>
      <c r="K27" s="734">
        <v>123.5</v>
      </c>
    </row>
    <row r="28" spans="1:11" ht="14.4" customHeight="1" x14ac:dyDescent="0.3">
      <c r="A28" s="728" t="s">
        <v>541</v>
      </c>
      <c r="B28" s="729" t="s">
        <v>542</v>
      </c>
      <c r="C28" s="730" t="s">
        <v>555</v>
      </c>
      <c r="D28" s="731" t="s">
        <v>556</v>
      </c>
      <c r="E28" s="730" t="s">
        <v>1589</v>
      </c>
      <c r="F28" s="731" t="s">
        <v>1590</v>
      </c>
      <c r="G28" s="730" t="s">
        <v>1619</v>
      </c>
      <c r="H28" s="730" t="s">
        <v>1620</v>
      </c>
      <c r="I28" s="733">
        <v>200.33333333333334</v>
      </c>
      <c r="J28" s="733">
        <v>8</v>
      </c>
      <c r="K28" s="734">
        <v>1579.8200073242187</v>
      </c>
    </row>
    <row r="29" spans="1:11" ht="14.4" customHeight="1" x14ac:dyDescent="0.3">
      <c r="A29" s="728" t="s">
        <v>541</v>
      </c>
      <c r="B29" s="729" t="s">
        <v>542</v>
      </c>
      <c r="C29" s="730" t="s">
        <v>555</v>
      </c>
      <c r="D29" s="731" t="s">
        <v>556</v>
      </c>
      <c r="E29" s="730" t="s">
        <v>1589</v>
      </c>
      <c r="F29" s="731" t="s">
        <v>1590</v>
      </c>
      <c r="G29" s="730" t="s">
        <v>1621</v>
      </c>
      <c r="H29" s="730" t="s">
        <v>1622</v>
      </c>
      <c r="I29" s="733">
        <v>1.0900000333786011</v>
      </c>
      <c r="J29" s="733">
        <v>800</v>
      </c>
      <c r="K29" s="734">
        <v>872</v>
      </c>
    </row>
    <row r="30" spans="1:11" ht="14.4" customHeight="1" x14ac:dyDescent="0.3">
      <c r="A30" s="728" t="s">
        <v>541</v>
      </c>
      <c r="B30" s="729" t="s">
        <v>542</v>
      </c>
      <c r="C30" s="730" t="s">
        <v>555</v>
      </c>
      <c r="D30" s="731" t="s">
        <v>556</v>
      </c>
      <c r="E30" s="730" t="s">
        <v>1589</v>
      </c>
      <c r="F30" s="731" t="s">
        <v>1590</v>
      </c>
      <c r="G30" s="730" t="s">
        <v>1623</v>
      </c>
      <c r="H30" s="730" t="s">
        <v>1624</v>
      </c>
      <c r="I30" s="733">
        <v>8.8299999237060547</v>
      </c>
      <c r="J30" s="733">
        <v>5</v>
      </c>
      <c r="K30" s="734">
        <v>44.150001525878906</v>
      </c>
    </row>
    <row r="31" spans="1:11" ht="14.4" customHeight="1" x14ac:dyDescent="0.3">
      <c r="A31" s="728" t="s">
        <v>541</v>
      </c>
      <c r="B31" s="729" t="s">
        <v>542</v>
      </c>
      <c r="C31" s="730" t="s">
        <v>555</v>
      </c>
      <c r="D31" s="731" t="s">
        <v>556</v>
      </c>
      <c r="E31" s="730" t="s">
        <v>1589</v>
      </c>
      <c r="F31" s="731" t="s">
        <v>1590</v>
      </c>
      <c r="G31" s="730" t="s">
        <v>1625</v>
      </c>
      <c r="H31" s="730" t="s">
        <v>1626</v>
      </c>
      <c r="I31" s="733">
        <v>75.019996643066406</v>
      </c>
      <c r="J31" s="733">
        <v>30</v>
      </c>
      <c r="K31" s="734">
        <v>2250.6000366210937</v>
      </c>
    </row>
    <row r="32" spans="1:11" ht="14.4" customHeight="1" x14ac:dyDescent="0.3">
      <c r="A32" s="728" t="s">
        <v>541</v>
      </c>
      <c r="B32" s="729" t="s">
        <v>542</v>
      </c>
      <c r="C32" s="730" t="s">
        <v>555</v>
      </c>
      <c r="D32" s="731" t="s">
        <v>556</v>
      </c>
      <c r="E32" s="730" t="s">
        <v>1589</v>
      </c>
      <c r="F32" s="731" t="s">
        <v>1590</v>
      </c>
      <c r="G32" s="730" t="s">
        <v>1627</v>
      </c>
      <c r="H32" s="730" t="s">
        <v>1628</v>
      </c>
      <c r="I32" s="733">
        <v>1.2799999713897705</v>
      </c>
      <c r="J32" s="733">
        <v>75</v>
      </c>
      <c r="K32" s="734">
        <v>96</v>
      </c>
    </row>
    <row r="33" spans="1:11" ht="14.4" customHeight="1" x14ac:dyDescent="0.3">
      <c r="A33" s="728" t="s">
        <v>541</v>
      </c>
      <c r="B33" s="729" t="s">
        <v>542</v>
      </c>
      <c r="C33" s="730" t="s">
        <v>555</v>
      </c>
      <c r="D33" s="731" t="s">
        <v>556</v>
      </c>
      <c r="E33" s="730" t="s">
        <v>1589</v>
      </c>
      <c r="F33" s="731" t="s">
        <v>1590</v>
      </c>
      <c r="G33" s="730" t="s">
        <v>1629</v>
      </c>
      <c r="H33" s="730" t="s">
        <v>1630</v>
      </c>
      <c r="I33" s="733">
        <v>1.9850000143051147</v>
      </c>
      <c r="J33" s="733">
        <v>200</v>
      </c>
      <c r="K33" s="734">
        <v>397</v>
      </c>
    </row>
    <row r="34" spans="1:11" ht="14.4" customHeight="1" x14ac:dyDescent="0.3">
      <c r="A34" s="728" t="s">
        <v>541</v>
      </c>
      <c r="B34" s="729" t="s">
        <v>542</v>
      </c>
      <c r="C34" s="730" t="s">
        <v>555</v>
      </c>
      <c r="D34" s="731" t="s">
        <v>556</v>
      </c>
      <c r="E34" s="730" t="s">
        <v>1589</v>
      </c>
      <c r="F34" s="731" t="s">
        <v>1590</v>
      </c>
      <c r="G34" s="730" t="s">
        <v>1631</v>
      </c>
      <c r="H34" s="730" t="s">
        <v>1632</v>
      </c>
      <c r="I34" s="733">
        <v>2.0466666221618652</v>
      </c>
      <c r="J34" s="733">
        <v>50</v>
      </c>
      <c r="K34" s="734">
        <v>102.29999923706055</v>
      </c>
    </row>
    <row r="35" spans="1:11" ht="14.4" customHeight="1" x14ac:dyDescent="0.3">
      <c r="A35" s="728" t="s">
        <v>541</v>
      </c>
      <c r="B35" s="729" t="s">
        <v>542</v>
      </c>
      <c r="C35" s="730" t="s">
        <v>555</v>
      </c>
      <c r="D35" s="731" t="s">
        <v>556</v>
      </c>
      <c r="E35" s="730" t="s">
        <v>1589</v>
      </c>
      <c r="F35" s="731" t="s">
        <v>1590</v>
      </c>
      <c r="G35" s="730" t="s">
        <v>1633</v>
      </c>
      <c r="H35" s="730" t="s">
        <v>1634</v>
      </c>
      <c r="I35" s="733">
        <v>1.9199999570846558</v>
      </c>
      <c r="J35" s="733">
        <v>50</v>
      </c>
      <c r="K35" s="734">
        <v>96</v>
      </c>
    </row>
    <row r="36" spans="1:11" ht="14.4" customHeight="1" x14ac:dyDescent="0.3">
      <c r="A36" s="728" t="s">
        <v>541</v>
      </c>
      <c r="B36" s="729" t="s">
        <v>542</v>
      </c>
      <c r="C36" s="730" t="s">
        <v>555</v>
      </c>
      <c r="D36" s="731" t="s">
        <v>556</v>
      </c>
      <c r="E36" s="730" t="s">
        <v>1589</v>
      </c>
      <c r="F36" s="731" t="s">
        <v>1590</v>
      </c>
      <c r="G36" s="730" t="s">
        <v>1635</v>
      </c>
      <c r="H36" s="730" t="s">
        <v>1636</v>
      </c>
      <c r="I36" s="733">
        <v>2.7000000476837158</v>
      </c>
      <c r="J36" s="733">
        <v>50</v>
      </c>
      <c r="K36" s="734">
        <v>135</v>
      </c>
    </row>
    <row r="37" spans="1:11" ht="14.4" customHeight="1" x14ac:dyDescent="0.3">
      <c r="A37" s="728" t="s">
        <v>541</v>
      </c>
      <c r="B37" s="729" t="s">
        <v>542</v>
      </c>
      <c r="C37" s="730" t="s">
        <v>555</v>
      </c>
      <c r="D37" s="731" t="s">
        <v>556</v>
      </c>
      <c r="E37" s="730" t="s">
        <v>1589</v>
      </c>
      <c r="F37" s="731" t="s">
        <v>1590</v>
      </c>
      <c r="G37" s="730" t="s">
        <v>1637</v>
      </c>
      <c r="H37" s="730" t="s">
        <v>1638</v>
      </c>
      <c r="I37" s="733">
        <v>2.1633334159851074</v>
      </c>
      <c r="J37" s="733">
        <v>200</v>
      </c>
      <c r="K37" s="734">
        <v>432.5</v>
      </c>
    </row>
    <row r="38" spans="1:11" ht="14.4" customHeight="1" x14ac:dyDescent="0.3">
      <c r="A38" s="728" t="s">
        <v>541</v>
      </c>
      <c r="B38" s="729" t="s">
        <v>542</v>
      </c>
      <c r="C38" s="730" t="s">
        <v>555</v>
      </c>
      <c r="D38" s="731" t="s">
        <v>556</v>
      </c>
      <c r="E38" s="730" t="s">
        <v>1589</v>
      </c>
      <c r="F38" s="731" t="s">
        <v>1590</v>
      </c>
      <c r="G38" s="730" t="s">
        <v>1639</v>
      </c>
      <c r="H38" s="730" t="s">
        <v>1640</v>
      </c>
      <c r="I38" s="733">
        <v>5</v>
      </c>
      <c r="J38" s="733">
        <v>20</v>
      </c>
      <c r="K38" s="734">
        <v>100</v>
      </c>
    </row>
    <row r="39" spans="1:11" ht="14.4" customHeight="1" x14ac:dyDescent="0.3">
      <c r="A39" s="728" t="s">
        <v>541</v>
      </c>
      <c r="B39" s="729" t="s">
        <v>542</v>
      </c>
      <c r="C39" s="730" t="s">
        <v>555</v>
      </c>
      <c r="D39" s="731" t="s">
        <v>556</v>
      </c>
      <c r="E39" s="730" t="s">
        <v>1589</v>
      </c>
      <c r="F39" s="731" t="s">
        <v>1590</v>
      </c>
      <c r="G39" s="730" t="s">
        <v>1641</v>
      </c>
      <c r="H39" s="730" t="s">
        <v>1642</v>
      </c>
      <c r="I39" s="733">
        <v>4.429999828338623</v>
      </c>
      <c r="J39" s="733">
        <v>50</v>
      </c>
      <c r="K39" s="734">
        <v>221.5</v>
      </c>
    </row>
    <row r="40" spans="1:11" ht="14.4" customHeight="1" x14ac:dyDescent="0.3">
      <c r="A40" s="728" t="s">
        <v>541</v>
      </c>
      <c r="B40" s="729" t="s">
        <v>542</v>
      </c>
      <c r="C40" s="730" t="s">
        <v>555</v>
      </c>
      <c r="D40" s="731" t="s">
        <v>556</v>
      </c>
      <c r="E40" s="730" t="s">
        <v>1589</v>
      </c>
      <c r="F40" s="731" t="s">
        <v>1590</v>
      </c>
      <c r="G40" s="730" t="s">
        <v>1643</v>
      </c>
      <c r="H40" s="730" t="s">
        <v>1644</v>
      </c>
      <c r="I40" s="733">
        <v>21.229999542236328</v>
      </c>
      <c r="J40" s="733">
        <v>50</v>
      </c>
      <c r="K40" s="734">
        <v>1061.5</v>
      </c>
    </row>
    <row r="41" spans="1:11" ht="14.4" customHeight="1" x14ac:dyDescent="0.3">
      <c r="A41" s="728" t="s">
        <v>541</v>
      </c>
      <c r="B41" s="729" t="s">
        <v>542</v>
      </c>
      <c r="C41" s="730" t="s">
        <v>555</v>
      </c>
      <c r="D41" s="731" t="s">
        <v>556</v>
      </c>
      <c r="E41" s="730" t="s">
        <v>1645</v>
      </c>
      <c r="F41" s="731" t="s">
        <v>1646</v>
      </c>
      <c r="G41" s="730" t="s">
        <v>1647</v>
      </c>
      <c r="H41" s="730" t="s">
        <v>1648</v>
      </c>
      <c r="I41" s="733">
        <v>9.9800001780192051</v>
      </c>
      <c r="J41" s="733">
        <v>1300</v>
      </c>
      <c r="K41" s="734">
        <v>12792</v>
      </c>
    </row>
    <row r="42" spans="1:11" ht="14.4" customHeight="1" x14ac:dyDescent="0.3">
      <c r="A42" s="728" t="s">
        <v>541</v>
      </c>
      <c r="B42" s="729" t="s">
        <v>542</v>
      </c>
      <c r="C42" s="730" t="s">
        <v>555</v>
      </c>
      <c r="D42" s="731" t="s">
        <v>556</v>
      </c>
      <c r="E42" s="730" t="s">
        <v>1645</v>
      </c>
      <c r="F42" s="731" t="s">
        <v>1646</v>
      </c>
      <c r="G42" s="730" t="s">
        <v>1649</v>
      </c>
      <c r="H42" s="730" t="s">
        <v>1650</v>
      </c>
      <c r="I42" s="733">
        <v>16.450000762939453</v>
      </c>
      <c r="J42" s="733">
        <v>10</v>
      </c>
      <c r="K42" s="734">
        <v>164.5</v>
      </c>
    </row>
    <row r="43" spans="1:11" ht="14.4" customHeight="1" x14ac:dyDescent="0.3">
      <c r="A43" s="728" t="s">
        <v>541</v>
      </c>
      <c r="B43" s="729" t="s">
        <v>542</v>
      </c>
      <c r="C43" s="730" t="s">
        <v>555</v>
      </c>
      <c r="D43" s="731" t="s">
        <v>556</v>
      </c>
      <c r="E43" s="730" t="s">
        <v>1651</v>
      </c>
      <c r="F43" s="731" t="s">
        <v>1652</v>
      </c>
      <c r="G43" s="730" t="s">
        <v>1653</v>
      </c>
      <c r="H43" s="730" t="s">
        <v>1654</v>
      </c>
      <c r="I43" s="733">
        <v>39.680000305175781</v>
      </c>
      <c r="J43" s="733">
        <v>72</v>
      </c>
      <c r="K43" s="734">
        <v>2856.60009765625</v>
      </c>
    </row>
    <row r="44" spans="1:11" ht="14.4" customHeight="1" x14ac:dyDescent="0.3">
      <c r="A44" s="728" t="s">
        <v>541</v>
      </c>
      <c r="B44" s="729" t="s">
        <v>542</v>
      </c>
      <c r="C44" s="730" t="s">
        <v>555</v>
      </c>
      <c r="D44" s="731" t="s">
        <v>556</v>
      </c>
      <c r="E44" s="730" t="s">
        <v>1651</v>
      </c>
      <c r="F44" s="731" t="s">
        <v>1652</v>
      </c>
      <c r="G44" s="730" t="s">
        <v>1655</v>
      </c>
      <c r="H44" s="730" t="s">
        <v>1656</v>
      </c>
      <c r="I44" s="733">
        <v>60.369998931884766</v>
      </c>
      <c r="J44" s="733">
        <v>72</v>
      </c>
      <c r="K44" s="734">
        <v>4346.64013671875</v>
      </c>
    </row>
    <row r="45" spans="1:11" ht="14.4" customHeight="1" x14ac:dyDescent="0.3">
      <c r="A45" s="728" t="s">
        <v>541</v>
      </c>
      <c r="B45" s="729" t="s">
        <v>542</v>
      </c>
      <c r="C45" s="730" t="s">
        <v>555</v>
      </c>
      <c r="D45" s="731" t="s">
        <v>556</v>
      </c>
      <c r="E45" s="730" t="s">
        <v>1651</v>
      </c>
      <c r="F45" s="731" t="s">
        <v>1652</v>
      </c>
      <c r="G45" s="730" t="s">
        <v>1657</v>
      </c>
      <c r="H45" s="730" t="s">
        <v>1658</v>
      </c>
      <c r="I45" s="733">
        <v>30.200000762939453</v>
      </c>
      <c r="J45" s="733">
        <v>72</v>
      </c>
      <c r="K45" s="734">
        <v>2174.419921875</v>
      </c>
    </row>
    <row r="46" spans="1:11" ht="14.4" customHeight="1" x14ac:dyDescent="0.3">
      <c r="A46" s="728" t="s">
        <v>541</v>
      </c>
      <c r="B46" s="729" t="s">
        <v>542</v>
      </c>
      <c r="C46" s="730" t="s">
        <v>555</v>
      </c>
      <c r="D46" s="731" t="s">
        <v>556</v>
      </c>
      <c r="E46" s="730" t="s">
        <v>1651</v>
      </c>
      <c r="F46" s="731" t="s">
        <v>1652</v>
      </c>
      <c r="G46" s="730" t="s">
        <v>1659</v>
      </c>
      <c r="H46" s="730" t="s">
        <v>1660</v>
      </c>
      <c r="I46" s="733">
        <v>63.130001068115234</v>
      </c>
      <c r="J46" s="733">
        <v>48</v>
      </c>
      <c r="K46" s="734">
        <v>3030.280029296875</v>
      </c>
    </row>
    <row r="47" spans="1:11" ht="14.4" customHeight="1" x14ac:dyDescent="0.3">
      <c r="A47" s="728" t="s">
        <v>541</v>
      </c>
      <c r="B47" s="729" t="s">
        <v>542</v>
      </c>
      <c r="C47" s="730" t="s">
        <v>555</v>
      </c>
      <c r="D47" s="731" t="s">
        <v>556</v>
      </c>
      <c r="E47" s="730" t="s">
        <v>1661</v>
      </c>
      <c r="F47" s="731" t="s">
        <v>1662</v>
      </c>
      <c r="G47" s="730" t="s">
        <v>1663</v>
      </c>
      <c r="H47" s="730" t="s">
        <v>1664</v>
      </c>
      <c r="I47" s="733">
        <v>0.30000001192092896</v>
      </c>
      <c r="J47" s="733">
        <v>1000</v>
      </c>
      <c r="K47" s="734">
        <v>300</v>
      </c>
    </row>
    <row r="48" spans="1:11" ht="14.4" customHeight="1" x14ac:dyDescent="0.3">
      <c r="A48" s="728" t="s">
        <v>541</v>
      </c>
      <c r="B48" s="729" t="s">
        <v>542</v>
      </c>
      <c r="C48" s="730" t="s">
        <v>555</v>
      </c>
      <c r="D48" s="731" t="s">
        <v>556</v>
      </c>
      <c r="E48" s="730" t="s">
        <v>1661</v>
      </c>
      <c r="F48" s="731" t="s">
        <v>1662</v>
      </c>
      <c r="G48" s="730" t="s">
        <v>1665</v>
      </c>
      <c r="H48" s="730" t="s">
        <v>1666</v>
      </c>
      <c r="I48" s="733">
        <v>0.54500001668930054</v>
      </c>
      <c r="J48" s="733">
        <v>1400</v>
      </c>
      <c r="K48" s="734">
        <v>766</v>
      </c>
    </row>
    <row r="49" spans="1:11" ht="14.4" customHeight="1" x14ac:dyDescent="0.3">
      <c r="A49" s="728" t="s">
        <v>541</v>
      </c>
      <c r="B49" s="729" t="s">
        <v>542</v>
      </c>
      <c r="C49" s="730" t="s">
        <v>555</v>
      </c>
      <c r="D49" s="731" t="s">
        <v>556</v>
      </c>
      <c r="E49" s="730" t="s">
        <v>1661</v>
      </c>
      <c r="F49" s="731" t="s">
        <v>1662</v>
      </c>
      <c r="G49" s="730" t="s">
        <v>1667</v>
      </c>
      <c r="H49" s="730" t="s">
        <v>1668</v>
      </c>
      <c r="I49" s="733">
        <v>0.79000002145767212</v>
      </c>
      <c r="J49" s="733">
        <v>1000</v>
      </c>
      <c r="K49" s="734">
        <v>790</v>
      </c>
    </row>
    <row r="50" spans="1:11" ht="14.4" customHeight="1" x14ac:dyDescent="0.3">
      <c r="A50" s="728" t="s">
        <v>541</v>
      </c>
      <c r="B50" s="729" t="s">
        <v>542</v>
      </c>
      <c r="C50" s="730" t="s">
        <v>555</v>
      </c>
      <c r="D50" s="731" t="s">
        <v>556</v>
      </c>
      <c r="E50" s="730" t="s">
        <v>1661</v>
      </c>
      <c r="F50" s="731" t="s">
        <v>1662</v>
      </c>
      <c r="G50" s="730" t="s">
        <v>1669</v>
      </c>
      <c r="H50" s="730" t="s">
        <v>1670</v>
      </c>
      <c r="I50" s="733">
        <v>1.809999942779541</v>
      </c>
      <c r="J50" s="733">
        <v>100</v>
      </c>
      <c r="K50" s="734">
        <v>181</v>
      </c>
    </row>
    <row r="51" spans="1:11" ht="14.4" customHeight="1" x14ac:dyDescent="0.3">
      <c r="A51" s="728" t="s">
        <v>541</v>
      </c>
      <c r="B51" s="729" t="s">
        <v>542</v>
      </c>
      <c r="C51" s="730" t="s">
        <v>555</v>
      </c>
      <c r="D51" s="731" t="s">
        <v>556</v>
      </c>
      <c r="E51" s="730" t="s">
        <v>1661</v>
      </c>
      <c r="F51" s="731" t="s">
        <v>1662</v>
      </c>
      <c r="G51" s="730" t="s">
        <v>1671</v>
      </c>
      <c r="H51" s="730" t="s">
        <v>1672</v>
      </c>
      <c r="I51" s="733">
        <v>1.7999999523162842</v>
      </c>
      <c r="J51" s="733">
        <v>100</v>
      </c>
      <c r="K51" s="734">
        <v>180</v>
      </c>
    </row>
    <row r="52" spans="1:11" ht="14.4" customHeight="1" x14ac:dyDescent="0.3">
      <c r="A52" s="728" t="s">
        <v>541</v>
      </c>
      <c r="B52" s="729" t="s">
        <v>542</v>
      </c>
      <c r="C52" s="730" t="s">
        <v>555</v>
      </c>
      <c r="D52" s="731" t="s">
        <v>556</v>
      </c>
      <c r="E52" s="730" t="s">
        <v>1673</v>
      </c>
      <c r="F52" s="731" t="s">
        <v>1674</v>
      </c>
      <c r="G52" s="730" t="s">
        <v>1675</v>
      </c>
      <c r="H52" s="730" t="s">
        <v>1676</v>
      </c>
      <c r="I52" s="733">
        <v>0.81999999284744263</v>
      </c>
      <c r="J52" s="733">
        <v>2000</v>
      </c>
      <c r="K52" s="734">
        <v>1640</v>
      </c>
    </row>
    <row r="53" spans="1:11" ht="14.4" customHeight="1" x14ac:dyDescent="0.3">
      <c r="A53" s="728" t="s">
        <v>541</v>
      </c>
      <c r="B53" s="729" t="s">
        <v>542</v>
      </c>
      <c r="C53" s="730" t="s">
        <v>555</v>
      </c>
      <c r="D53" s="731" t="s">
        <v>556</v>
      </c>
      <c r="E53" s="730" t="s">
        <v>1673</v>
      </c>
      <c r="F53" s="731" t="s">
        <v>1674</v>
      </c>
      <c r="G53" s="730" t="s">
        <v>1677</v>
      </c>
      <c r="H53" s="730" t="s">
        <v>1678</v>
      </c>
      <c r="I53" s="733">
        <v>0.68999999761581421</v>
      </c>
      <c r="J53" s="733">
        <v>2000</v>
      </c>
      <c r="K53" s="734">
        <v>1380</v>
      </c>
    </row>
    <row r="54" spans="1:11" ht="14.4" customHeight="1" x14ac:dyDescent="0.3">
      <c r="A54" s="728" t="s">
        <v>541</v>
      </c>
      <c r="B54" s="729" t="s">
        <v>542</v>
      </c>
      <c r="C54" s="730" t="s">
        <v>560</v>
      </c>
      <c r="D54" s="731" t="s">
        <v>561</v>
      </c>
      <c r="E54" s="730" t="s">
        <v>1679</v>
      </c>
      <c r="F54" s="731" t="s">
        <v>1680</v>
      </c>
      <c r="G54" s="730" t="s">
        <v>1681</v>
      </c>
      <c r="H54" s="730" t="s">
        <v>1682</v>
      </c>
      <c r="I54" s="733">
        <v>6.0199999809265137</v>
      </c>
      <c r="J54" s="733">
        <v>150</v>
      </c>
      <c r="K54" s="734">
        <v>902.5</v>
      </c>
    </row>
    <row r="55" spans="1:11" ht="14.4" customHeight="1" x14ac:dyDescent="0.3">
      <c r="A55" s="728" t="s">
        <v>541</v>
      </c>
      <c r="B55" s="729" t="s">
        <v>542</v>
      </c>
      <c r="C55" s="730" t="s">
        <v>560</v>
      </c>
      <c r="D55" s="731" t="s">
        <v>561</v>
      </c>
      <c r="E55" s="730" t="s">
        <v>1575</v>
      </c>
      <c r="F55" s="731" t="s">
        <v>1576</v>
      </c>
      <c r="G55" s="730" t="s">
        <v>1683</v>
      </c>
      <c r="H55" s="730" t="s">
        <v>1684</v>
      </c>
      <c r="I55" s="733">
        <v>125.75</v>
      </c>
      <c r="J55" s="733">
        <v>140</v>
      </c>
      <c r="K55" s="734">
        <v>17604.4296875</v>
      </c>
    </row>
    <row r="56" spans="1:11" ht="14.4" customHeight="1" x14ac:dyDescent="0.3">
      <c r="A56" s="728" t="s">
        <v>541</v>
      </c>
      <c r="B56" s="729" t="s">
        <v>542</v>
      </c>
      <c r="C56" s="730" t="s">
        <v>560</v>
      </c>
      <c r="D56" s="731" t="s">
        <v>561</v>
      </c>
      <c r="E56" s="730" t="s">
        <v>1589</v>
      </c>
      <c r="F56" s="731" t="s">
        <v>1590</v>
      </c>
      <c r="G56" s="730" t="s">
        <v>1685</v>
      </c>
      <c r="H56" s="730" t="s">
        <v>1686</v>
      </c>
      <c r="I56" s="733">
        <v>2.9100000858306885</v>
      </c>
      <c r="J56" s="733">
        <v>100</v>
      </c>
      <c r="K56" s="734">
        <v>291</v>
      </c>
    </row>
    <row r="57" spans="1:11" ht="14.4" customHeight="1" x14ac:dyDescent="0.3">
      <c r="A57" s="728" t="s">
        <v>541</v>
      </c>
      <c r="B57" s="729" t="s">
        <v>542</v>
      </c>
      <c r="C57" s="730" t="s">
        <v>560</v>
      </c>
      <c r="D57" s="731" t="s">
        <v>561</v>
      </c>
      <c r="E57" s="730" t="s">
        <v>1589</v>
      </c>
      <c r="F57" s="731" t="s">
        <v>1590</v>
      </c>
      <c r="G57" s="730" t="s">
        <v>1595</v>
      </c>
      <c r="H57" s="730" t="s">
        <v>1596</v>
      </c>
      <c r="I57" s="733">
        <v>2.9000000953674316</v>
      </c>
      <c r="J57" s="733">
        <v>400</v>
      </c>
      <c r="K57" s="734">
        <v>1160</v>
      </c>
    </row>
    <row r="58" spans="1:11" ht="14.4" customHeight="1" x14ac:dyDescent="0.3">
      <c r="A58" s="728" t="s">
        <v>541</v>
      </c>
      <c r="B58" s="729" t="s">
        <v>542</v>
      </c>
      <c r="C58" s="730" t="s">
        <v>560</v>
      </c>
      <c r="D58" s="731" t="s">
        <v>561</v>
      </c>
      <c r="E58" s="730" t="s">
        <v>1589</v>
      </c>
      <c r="F58" s="731" t="s">
        <v>1590</v>
      </c>
      <c r="G58" s="730" t="s">
        <v>1687</v>
      </c>
      <c r="H58" s="730" t="s">
        <v>1688</v>
      </c>
      <c r="I58" s="733">
        <v>11.140000343322754</v>
      </c>
      <c r="J58" s="733">
        <v>50</v>
      </c>
      <c r="K58" s="734">
        <v>557</v>
      </c>
    </row>
    <row r="59" spans="1:11" ht="14.4" customHeight="1" x14ac:dyDescent="0.3">
      <c r="A59" s="728" t="s">
        <v>541</v>
      </c>
      <c r="B59" s="729" t="s">
        <v>542</v>
      </c>
      <c r="C59" s="730" t="s">
        <v>560</v>
      </c>
      <c r="D59" s="731" t="s">
        <v>561</v>
      </c>
      <c r="E59" s="730" t="s">
        <v>1589</v>
      </c>
      <c r="F59" s="731" t="s">
        <v>1590</v>
      </c>
      <c r="G59" s="730" t="s">
        <v>1689</v>
      </c>
      <c r="H59" s="730" t="s">
        <v>1690</v>
      </c>
      <c r="I59" s="733">
        <v>6.0999999046325684</v>
      </c>
      <c r="J59" s="733">
        <v>80</v>
      </c>
      <c r="K59" s="734">
        <v>488</v>
      </c>
    </row>
    <row r="60" spans="1:11" ht="14.4" customHeight="1" x14ac:dyDescent="0.3">
      <c r="A60" s="728" t="s">
        <v>541</v>
      </c>
      <c r="B60" s="729" t="s">
        <v>542</v>
      </c>
      <c r="C60" s="730" t="s">
        <v>560</v>
      </c>
      <c r="D60" s="731" t="s">
        <v>561</v>
      </c>
      <c r="E60" s="730" t="s">
        <v>1589</v>
      </c>
      <c r="F60" s="731" t="s">
        <v>1590</v>
      </c>
      <c r="G60" s="730" t="s">
        <v>1691</v>
      </c>
      <c r="H60" s="730" t="s">
        <v>1692</v>
      </c>
      <c r="I60" s="733">
        <v>3.4200000762939453</v>
      </c>
      <c r="J60" s="733">
        <v>80</v>
      </c>
      <c r="K60" s="734">
        <v>273.60000610351562</v>
      </c>
    </row>
    <row r="61" spans="1:11" ht="14.4" customHeight="1" x14ac:dyDescent="0.3">
      <c r="A61" s="728" t="s">
        <v>541</v>
      </c>
      <c r="B61" s="729" t="s">
        <v>542</v>
      </c>
      <c r="C61" s="730" t="s">
        <v>560</v>
      </c>
      <c r="D61" s="731" t="s">
        <v>561</v>
      </c>
      <c r="E61" s="730" t="s">
        <v>1589</v>
      </c>
      <c r="F61" s="731" t="s">
        <v>1590</v>
      </c>
      <c r="G61" s="730" t="s">
        <v>1597</v>
      </c>
      <c r="H61" s="730" t="s">
        <v>1598</v>
      </c>
      <c r="I61" s="733">
        <v>17.979999542236328</v>
      </c>
      <c r="J61" s="733">
        <v>50</v>
      </c>
      <c r="K61" s="734">
        <v>899</v>
      </c>
    </row>
    <row r="62" spans="1:11" ht="14.4" customHeight="1" x14ac:dyDescent="0.3">
      <c r="A62" s="728" t="s">
        <v>541</v>
      </c>
      <c r="B62" s="729" t="s">
        <v>542</v>
      </c>
      <c r="C62" s="730" t="s">
        <v>560</v>
      </c>
      <c r="D62" s="731" t="s">
        <v>561</v>
      </c>
      <c r="E62" s="730" t="s">
        <v>1589</v>
      </c>
      <c r="F62" s="731" t="s">
        <v>1590</v>
      </c>
      <c r="G62" s="730" t="s">
        <v>1693</v>
      </c>
      <c r="H62" s="730" t="s">
        <v>1694</v>
      </c>
      <c r="I62" s="733">
        <v>17.979999542236328</v>
      </c>
      <c r="J62" s="733">
        <v>50</v>
      </c>
      <c r="K62" s="734">
        <v>899</v>
      </c>
    </row>
    <row r="63" spans="1:11" ht="14.4" customHeight="1" x14ac:dyDescent="0.3">
      <c r="A63" s="728" t="s">
        <v>541</v>
      </c>
      <c r="B63" s="729" t="s">
        <v>542</v>
      </c>
      <c r="C63" s="730" t="s">
        <v>560</v>
      </c>
      <c r="D63" s="731" t="s">
        <v>561</v>
      </c>
      <c r="E63" s="730" t="s">
        <v>1589</v>
      </c>
      <c r="F63" s="731" t="s">
        <v>1590</v>
      </c>
      <c r="G63" s="730" t="s">
        <v>1695</v>
      </c>
      <c r="H63" s="730" t="s">
        <v>1696</v>
      </c>
      <c r="I63" s="733">
        <v>80.580001831054688</v>
      </c>
      <c r="J63" s="733">
        <v>40</v>
      </c>
      <c r="K63" s="734">
        <v>3223.1998901367188</v>
      </c>
    </row>
    <row r="64" spans="1:11" ht="14.4" customHeight="1" x14ac:dyDescent="0.3">
      <c r="A64" s="728" t="s">
        <v>541</v>
      </c>
      <c r="B64" s="729" t="s">
        <v>542</v>
      </c>
      <c r="C64" s="730" t="s">
        <v>560</v>
      </c>
      <c r="D64" s="731" t="s">
        <v>561</v>
      </c>
      <c r="E64" s="730" t="s">
        <v>1589</v>
      </c>
      <c r="F64" s="731" t="s">
        <v>1590</v>
      </c>
      <c r="G64" s="730" t="s">
        <v>1603</v>
      </c>
      <c r="H64" s="730" t="s">
        <v>1604</v>
      </c>
      <c r="I64" s="733">
        <v>2.4700000286102295</v>
      </c>
      <c r="J64" s="733">
        <v>100</v>
      </c>
      <c r="K64" s="734">
        <v>247</v>
      </c>
    </row>
    <row r="65" spans="1:11" ht="14.4" customHeight="1" x14ac:dyDescent="0.3">
      <c r="A65" s="728" t="s">
        <v>541</v>
      </c>
      <c r="B65" s="729" t="s">
        <v>542</v>
      </c>
      <c r="C65" s="730" t="s">
        <v>560</v>
      </c>
      <c r="D65" s="731" t="s">
        <v>561</v>
      </c>
      <c r="E65" s="730" t="s">
        <v>1589</v>
      </c>
      <c r="F65" s="731" t="s">
        <v>1590</v>
      </c>
      <c r="G65" s="730" t="s">
        <v>1697</v>
      </c>
      <c r="H65" s="730" t="s">
        <v>1698</v>
      </c>
      <c r="I65" s="733">
        <v>12.520000457763672</v>
      </c>
      <c r="J65" s="733">
        <v>35</v>
      </c>
      <c r="K65" s="734">
        <v>438.32000732421875</v>
      </c>
    </row>
    <row r="66" spans="1:11" ht="14.4" customHeight="1" x14ac:dyDescent="0.3">
      <c r="A66" s="728" t="s">
        <v>541</v>
      </c>
      <c r="B66" s="729" t="s">
        <v>542</v>
      </c>
      <c r="C66" s="730" t="s">
        <v>560</v>
      </c>
      <c r="D66" s="731" t="s">
        <v>561</v>
      </c>
      <c r="E66" s="730" t="s">
        <v>1589</v>
      </c>
      <c r="F66" s="731" t="s">
        <v>1590</v>
      </c>
      <c r="G66" s="730" t="s">
        <v>1699</v>
      </c>
      <c r="H66" s="730" t="s">
        <v>1700</v>
      </c>
      <c r="I66" s="733">
        <v>20.149999618530273</v>
      </c>
      <c r="J66" s="733">
        <v>35</v>
      </c>
      <c r="K66" s="734">
        <v>705.1300048828125</v>
      </c>
    </row>
    <row r="67" spans="1:11" ht="14.4" customHeight="1" x14ac:dyDescent="0.3">
      <c r="A67" s="728" t="s">
        <v>541</v>
      </c>
      <c r="B67" s="729" t="s">
        <v>542</v>
      </c>
      <c r="C67" s="730" t="s">
        <v>560</v>
      </c>
      <c r="D67" s="731" t="s">
        <v>561</v>
      </c>
      <c r="E67" s="730" t="s">
        <v>1589</v>
      </c>
      <c r="F67" s="731" t="s">
        <v>1590</v>
      </c>
      <c r="G67" s="730" t="s">
        <v>1607</v>
      </c>
      <c r="H67" s="730" t="s">
        <v>1608</v>
      </c>
      <c r="I67" s="733">
        <v>11.743333180745443</v>
      </c>
      <c r="J67" s="733">
        <v>70</v>
      </c>
      <c r="K67" s="734">
        <v>821.84999847412109</v>
      </c>
    </row>
    <row r="68" spans="1:11" ht="14.4" customHeight="1" x14ac:dyDescent="0.3">
      <c r="A68" s="728" t="s">
        <v>541</v>
      </c>
      <c r="B68" s="729" t="s">
        <v>542</v>
      </c>
      <c r="C68" s="730" t="s">
        <v>560</v>
      </c>
      <c r="D68" s="731" t="s">
        <v>561</v>
      </c>
      <c r="E68" s="730" t="s">
        <v>1589</v>
      </c>
      <c r="F68" s="731" t="s">
        <v>1590</v>
      </c>
      <c r="G68" s="730" t="s">
        <v>1611</v>
      </c>
      <c r="H68" s="730" t="s">
        <v>1612</v>
      </c>
      <c r="I68" s="733">
        <v>3.880000114440918</v>
      </c>
      <c r="J68" s="733">
        <v>400</v>
      </c>
      <c r="K68" s="734">
        <v>1551.8299560546875</v>
      </c>
    </row>
    <row r="69" spans="1:11" ht="14.4" customHeight="1" x14ac:dyDescent="0.3">
      <c r="A69" s="728" t="s">
        <v>541</v>
      </c>
      <c r="B69" s="729" t="s">
        <v>542</v>
      </c>
      <c r="C69" s="730" t="s">
        <v>560</v>
      </c>
      <c r="D69" s="731" t="s">
        <v>561</v>
      </c>
      <c r="E69" s="730" t="s">
        <v>1589</v>
      </c>
      <c r="F69" s="731" t="s">
        <v>1590</v>
      </c>
      <c r="G69" s="730" t="s">
        <v>1701</v>
      </c>
      <c r="H69" s="730" t="s">
        <v>1702</v>
      </c>
      <c r="I69" s="733">
        <v>138.00999450683594</v>
      </c>
      <c r="J69" s="733">
        <v>3</v>
      </c>
      <c r="K69" s="734">
        <v>414.04000854492187</v>
      </c>
    </row>
    <row r="70" spans="1:11" ht="14.4" customHeight="1" x14ac:dyDescent="0.3">
      <c r="A70" s="728" t="s">
        <v>541</v>
      </c>
      <c r="B70" s="729" t="s">
        <v>542</v>
      </c>
      <c r="C70" s="730" t="s">
        <v>560</v>
      </c>
      <c r="D70" s="731" t="s">
        <v>561</v>
      </c>
      <c r="E70" s="730" t="s">
        <v>1589</v>
      </c>
      <c r="F70" s="731" t="s">
        <v>1590</v>
      </c>
      <c r="G70" s="730" t="s">
        <v>1703</v>
      </c>
      <c r="H70" s="730" t="s">
        <v>1704</v>
      </c>
      <c r="I70" s="733">
        <v>0.47999998927116394</v>
      </c>
      <c r="J70" s="733">
        <v>1000</v>
      </c>
      <c r="K70" s="734">
        <v>480</v>
      </c>
    </row>
    <row r="71" spans="1:11" ht="14.4" customHeight="1" x14ac:dyDescent="0.3">
      <c r="A71" s="728" t="s">
        <v>541</v>
      </c>
      <c r="B71" s="729" t="s">
        <v>542</v>
      </c>
      <c r="C71" s="730" t="s">
        <v>560</v>
      </c>
      <c r="D71" s="731" t="s">
        <v>561</v>
      </c>
      <c r="E71" s="730" t="s">
        <v>1589</v>
      </c>
      <c r="F71" s="731" t="s">
        <v>1590</v>
      </c>
      <c r="G71" s="730" t="s">
        <v>1705</v>
      </c>
      <c r="H71" s="730" t="s">
        <v>1706</v>
      </c>
      <c r="I71" s="733">
        <v>0.67000001668930054</v>
      </c>
      <c r="J71" s="733">
        <v>2000</v>
      </c>
      <c r="K71" s="734">
        <v>1340</v>
      </c>
    </row>
    <row r="72" spans="1:11" ht="14.4" customHeight="1" x14ac:dyDescent="0.3">
      <c r="A72" s="728" t="s">
        <v>541</v>
      </c>
      <c r="B72" s="729" t="s">
        <v>542</v>
      </c>
      <c r="C72" s="730" t="s">
        <v>560</v>
      </c>
      <c r="D72" s="731" t="s">
        <v>561</v>
      </c>
      <c r="E72" s="730" t="s">
        <v>1589</v>
      </c>
      <c r="F72" s="731" t="s">
        <v>1590</v>
      </c>
      <c r="G72" s="730" t="s">
        <v>1707</v>
      </c>
      <c r="H72" s="730" t="s">
        <v>1708</v>
      </c>
      <c r="I72" s="733">
        <v>7.4200000762939453</v>
      </c>
      <c r="J72" s="733">
        <v>50</v>
      </c>
      <c r="K72" s="734">
        <v>371</v>
      </c>
    </row>
    <row r="73" spans="1:11" ht="14.4" customHeight="1" x14ac:dyDescent="0.3">
      <c r="A73" s="728" t="s">
        <v>541</v>
      </c>
      <c r="B73" s="729" t="s">
        <v>542</v>
      </c>
      <c r="C73" s="730" t="s">
        <v>560</v>
      </c>
      <c r="D73" s="731" t="s">
        <v>561</v>
      </c>
      <c r="E73" s="730" t="s">
        <v>1589</v>
      </c>
      <c r="F73" s="731" t="s">
        <v>1590</v>
      </c>
      <c r="G73" s="730" t="s">
        <v>1709</v>
      </c>
      <c r="H73" s="730" t="s">
        <v>1710</v>
      </c>
      <c r="I73" s="733">
        <v>2251.5</v>
      </c>
      <c r="J73" s="733">
        <v>3</v>
      </c>
      <c r="K73" s="734">
        <v>6754.5</v>
      </c>
    </row>
    <row r="74" spans="1:11" ht="14.4" customHeight="1" x14ac:dyDescent="0.3">
      <c r="A74" s="728" t="s">
        <v>541</v>
      </c>
      <c r="B74" s="729" t="s">
        <v>542</v>
      </c>
      <c r="C74" s="730" t="s">
        <v>560</v>
      </c>
      <c r="D74" s="731" t="s">
        <v>561</v>
      </c>
      <c r="E74" s="730" t="s">
        <v>1589</v>
      </c>
      <c r="F74" s="731" t="s">
        <v>1590</v>
      </c>
      <c r="G74" s="730" t="s">
        <v>1643</v>
      </c>
      <c r="H74" s="730" t="s">
        <v>1644</v>
      </c>
      <c r="I74" s="733">
        <v>21.229999542236328</v>
      </c>
      <c r="J74" s="733">
        <v>50</v>
      </c>
      <c r="K74" s="734">
        <v>1061.5</v>
      </c>
    </row>
    <row r="75" spans="1:11" ht="14.4" customHeight="1" x14ac:dyDescent="0.3">
      <c r="A75" s="728" t="s">
        <v>541</v>
      </c>
      <c r="B75" s="729" t="s">
        <v>542</v>
      </c>
      <c r="C75" s="730" t="s">
        <v>560</v>
      </c>
      <c r="D75" s="731" t="s">
        <v>561</v>
      </c>
      <c r="E75" s="730" t="s">
        <v>1651</v>
      </c>
      <c r="F75" s="731" t="s">
        <v>1652</v>
      </c>
      <c r="G75" s="730" t="s">
        <v>1711</v>
      </c>
      <c r="H75" s="730" t="s">
        <v>1712</v>
      </c>
      <c r="I75" s="733">
        <v>26.569999694824219</v>
      </c>
      <c r="J75" s="733">
        <v>216</v>
      </c>
      <c r="K75" s="734">
        <v>5738.0400390625</v>
      </c>
    </row>
    <row r="76" spans="1:11" ht="14.4" customHeight="1" x14ac:dyDescent="0.3">
      <c r="A76" s="728" t="s">
        <v>541</v>
      </c>
      <c r="B76" s="729" t="s">
        <v>542</v>
      </c>
      <c r="C76" s="730" t="s">
        <v>560</v>
      </c>
      <c r="D76" s="731" t="s">
        <v>561</v>
      </c>
      <c r="E76" s="730" t="s">
        <v>1651</v>
      </c>
      <c r="F76" s="731" t="s">
        <v>1652</v>
      </c>
      <c r="G76" s="730" t="s">
        <v>1655</v>
      </c>
      <c r="H76" s="730" t="s">
        <v>1656</v>
      </c>
      <c r="I76" s="733">
        <v>60.380001068115234</v>
      </c>
      <c r="J76" s="733">
        <v>168</v>
      </c>
      <c r="K76" s="734">
        <v>10143.599853515625</v>
      </c>
    </row>
    <row r="77" spans="1:11" ht="14.4" customHeight="1" x14ac:dyDescent="0.3">
      <c r="A77" s="728" t="s">
        <v>541</v>
      </c>
      <c r="B77" s="729" t="s">
        <v>542</v>
      </c>
      <c r="C77" s="730" t="s">
        <v>560</v>
      </c>
      <c r="D77" s="731" t="s">
        <v>561</v>
      </c>
      <c r="E77" s="730" t="s">
        <v>1651</v>
      </c>
      <c r="F77" s="731" t="s">
        <v>1652</v>
      </c>
      <c r="G77" s="730" t="s">
        <v>1713</v>
      </c>
      <c r="H77" s="730" t="s">
        <v>1714</v>
      </c>
      <c r="I77" s="733">
        <v>30.309999465942383</v>
      </c>
      <c r="J77" s="733">
        <v>24</v>
      </c>
      <c r="K77" s="734">
        <v>727.489990234375</v>
      </c>
    </row>
    <row r="78" spans="1:11" ht="14.4" customHeight="1" x14ac:dyDescent="0.3">
      <c r="A78" s="728" t="s">
        <v>541</v>
      </c>
      <c r="B78" s="729" t="s">
        <v>542</v>
      </c>
      <c r="C78" s="730" t="s">
        <v>560</v>
      </c>
      <c r="D78" s="731" t="s">
        <v>561</v>
      </c>
      <c r="E78" s="730" t="s">
        <v>1651</v>
      </c>
      <c r="F78" s="731" t="s">
        <v>1652</v>
      </c>
      <c r="G78" s="730" t="s">
        <v>1715</v>
      </c>
      <c r="H78" s="730" t="s">
        <v>1716</v>
      </c>
      <c r="I78" s="733">
        <v>40.139999389648438</v>
      </c>
      <c r="J78" s="733">
        <v>72</v>
      </c>
      <c r="K78" s="734">
        <v>2890.179931640625</v>
      </c>
    </row>
    <row r="79" spans="1:11" ht="14.4" customHeight="1" x14ac:dyDescent="0.3">
      <c r="A79" s="728" t="s">
        <v>541</v>
      </c>
      <c r="B79" s="729" t="s">
        <v>542</v>
      </c>
      <c r="C79" s="730" t="s">
        <v>560</v>
      </c>
      <c r="D79" s="731" t="s">
        <v>561</v>
      </c>
      <c r="E79" s="730" t="s">
        <v>1651</v>
      </c>
      <c r="F79" s="731" t="s">
        <v>1652</v>
      </c>
      <c r="G79" s="730" t="s">
        <v>1717</v>
      </c>
      <c r="H79" s="730" t="s">
        <v>1718</v>
      </c>
      <c r="I79" s="733">
        <v>42.099998474121094</v>
      </c>
      <c r="J79" s="733">
        <v>144</v>
      </c>
      <c r="K79" s="734">
        <v>6062.800048828125</v>
      </c>
    </row>
    <row r="80" spans="1:11" ht="14.4" customHeight="1" x14ac:dyDescent="0.3">
      <c r="A80" s="728" t="s">
        <v>541</v>
      </c>
      <c r="B80" s="729" t="s">
        <v>542</v>
      </c>
      <c r="C80" s="730" t="s">
        <v>560</v>
      </c>
      <c r="D80" s="731" t="s">
        <v>561</v>
      </c>
      <c r="E80" s="730" t="s">
        <v>1661</v>
      </c>
      <c r="F80" s="731" t="s">
        <v>1662</v>
      </c>
      <c r="G80" s="730" t="s">
        <v>1665</v>
      </c>
      <c r="H80" s="730" t="s">
        <v>1666</v>
      </c>
      <c r="I80" s="733">
        <v>0.47999998927116394</v>
      </c>
      <c r="J80" s="733">
        <v>1000</v>
      </c>
      <c r="K80" s="734">
        <v>480</v>
      </c>
    </row>
    <row r="81" spans="1:11" ht="14.4" customHeight="1" x14ac:dyDescent="0.3">
      <c r="A81" s="728" t="s">
        <v>541</v>
      </c>
      <c r="B81" s="729" t="s">
        <v>542</v>
      </c>
      <c r="C81" s="730" t="s">
        <v>560</v>
      </c>
      <c r="D81" s="731" t="s">
        <v>561</v>
      </c>
      <c r="E81" s="730" t="s">
        <v>1661</v>
      </c>
      <c r="F81" s="731" t="s">
        <v>1662</v>
      </c>
      <c r="G81" s="730" t="s">
        <v>1667</v>
      </c>
      <c r="H81" s="730" t="s">
        <v>1668</v>
      </c>
      <c r="I81" s="733">
        <v>0.80000001192092896</v>
      </c>
      <c r="J81" s="733">
        <v>300</v>
      </c>
      <c r="K81" s="734">
        <v>240</v>
      </c>
    </row>
    <row r="82" spans="1:11" ht="14.4" customHeight="1" x14ac:dyDescent="0.3">
      <c r="A82" s="728" t="s">
        <v>541</v>
      </c>
      <c r="B82" s="729" t="s">
        <v>542</v>
      </c>
      <c r="C82" s="730" t="s">
        <v>560</v>
      </c>
      <c r="D82" s="731" t="s">
        <v>561</v>
      </c>
      <c r="E82" s="730" t="s">
        <v>1673</v>
      </c>
      <c r="F82" s="731" t="s">
        <v>1674</v>
      </c>
      <c r="G82" s="730" t="s">
        <v>1719</v>
      </c>
      <c r="H82" s="730" t="s">
        <v>1720</v>
      </c>
      <c r="I82" s="733">
        <v>0.81999999284744263</v>
      </c>
      <c r="J82" s="733">
        <v>4000</v>
      </c>
      <c r="K82" s="734">
        <v>3296.800048828125</v>
      </c>
    </row>
    <row r="83" spans="1:11" ht="14.4" customHeight="1" x14ac:dyDescent="0.3">
      <c r="A83" s="728" t="s">
        <v>541</v>
      </c>
      <c r="B83" s="729" t="s">
        <v>542</v>
      </c>
      <c r="C83" s="730" t="s">
        <v>560</v>
      </c>
      <c r="D83" s="731" t="s">
        <v>561</v>
      </c>
      <c r="E83" s="730" t="s">
        <v>1673</v>
      </c>
      <c r="F83" s="731" t="s">
        <v>1674</v>
      </c>
      <c r="G83" s="730" t="s">
        <v>1721</v>
      </c>
      <c r="H83" s="730" t="s">
        <v>1722</v>
      </c>
      <c r="I83" s="733">
        <v>0.68999999761581421</v>
      </c>
      <c r="J83" s="733">
        <v>4000</v>
      </c>
      <c r="K83" s="734">
        <v>2760</v>
      </c>
    </row>
    <row r="84" spans="1:11" ht="14.4" customHeight="1" x14ac:dyDescent="0.3">
      <c r="A84" s="728" t="s">
        <v>541</v>
      </c>
      <c r="B84" s="729" t="s">
        <v>542</v>
      </c>
      <c r="C84" s="730" t="s">
        <v>560</v>
      </c>
      <c r="D84" s="731" t="s">
        <v>561</v>
      </c>
      <c r="E84" s="730" t="s">
        <v>1673</v>
      </c>
      <c r="F84" s="731" t="s">
        <v>1674</v>
      </c>
      <c r="G84" s="730" t="s">
        <v>1677</v>
      </c>
      <c r="H84" s="730" t="s">
        <v>1678</v>
      </c>
      <c r="I84" s="733">
        <v>0.70500001311302185</v>
      </c>
      <c r="J84" s="733">
        <v>4000</v>
      </c>
      <c r="K84" s="734">
        <v>2789.7999877929687</v>
      </c>
    </row>
    <row r="85" spans="1:11" ht="14.4" customHeight="1" x14ac:dyDescent="0.3">
      <c r="A85" s="728" t="s">
        <v>541</v>
      </c>
      <c r="B85" s="729" t="s">
        <v>542</v>
      </c>
      <c r="C85" s="730" t="s">
        <v>560</v>
      </c>
      <c r="D85" s="731" t="s">
        <v>561</v>
      </c>
      <c r="E85" s="730" t="s">
        <v>1673</v>
      </c>
      <c r="F85" s="731" t="s">
        <v>1674</v>
      </c>
      <c r="G85" s="730" t="s">
        <v>1723</v>
      </c>
      <c r="H85" s="730" t="s">
        <v>1724</v>
      </c>
      <c r="I85" s="733">
        <v>0.68999999761581421</v>
      </c>
      <c r="J85" s="733">
        <v>7000</v>
      </c>
      <c r="K85" s="734">
        <v>4830</v>
      </c>
    </row>
    <row r="86" spans="1:11" ht="14.4" customHeight="1" x14ac:dyDescent="0.3">
      <c r="A86" s="728" t="s">
        <v>541</v>
      </c>
      <c r="B86" s="729" t="s">
        <v>542</v>
      </c>
      <c r="C86" s="730" t="s">
        <v>560</v>
      </c>
      <c r="D86" s="731" t="s">
        <v>561</v>
      </c>
      <c r="E86" s="730" t="s">
        <v>1725</v>
      </c>
      <c r="F86" s="731" t="s">
        <v>1726</v>
      </c>
      <c r="G86" s="730" t="s">
        <v>1727</v>
      </c>
      <c r="H86" s="730" t="s">
        <v>1728</v>
      </c>
      <c r="I86" s="733">
        <v>1200</v>
      </c>
      <c r="J86" s="733">
        <v>1</v>
      </c>
      <c r="K86" s="734">
        <v>1200</v>
      </c>
    </row>
    <row r="87" spans="1:11" ht="14.4" customHeight="1" x14ac:dyDescent="0.3">
      <c r="A87" s="728" t="s">
        <v>541</v>
      </c>
      <c r="B87" s="729" t="s">
        <v>542</v>
      </c>
      <c r="C87" s="730" t="s">
        <v>560</v>
      </c>
      <c r="D87" s="731" t="s">
        <v>561</v>
      </c>
      <c r="E87" s="730" t="s">
        <v>1725</v>
      </c>
      <c r="F87" s="731" t="s">
        <v>1726</v>
      </c>
      <c r="G87" s="730" t="s">
        <v>1729</v>
      </c>
      <c r="H87" s="730" t="s">
        <v>1730</v>
      </c>
      <c r="I87" s="733">
        <v>4295.5</v>
      </c>
      <c r="J87" s="733">
        <v>1</v>
      </c>
      <c r="K87" s="734">
        <v>4295.5</v>
      </c>
    </row>
    <row r="88" spans="1:11" ht="14.4" customHeight="1" x14ac:dyDescent="0.3">
      <c r="A88" s="728" t="s">
        <v>541</v>
      </c>
      <c r="B88" s="729" t="s">
        <v>542</v>
      </c>
      <c r="C88" s="730" t="s">
        <v>560</v>
      </c>
      <c r="D88" s="731" t="s">
        <v>561</v>
      </c>
      <c r="E88" s="730" t="s">
        <v>1725</v>
      </c>
      <c r="F88" s="731" t="s">
        <v>1726</v>
      </c>
      <c r="G88" s="730" t="s">
        <v>1731</v>
      </c>
      <c r="H88" s="730" t="s">
        <v>1732</v>
      </c>
      <c r="I88" s="733">
        <v>1734.9599609375</v>
      </c>
      <c r="J88" s="733">
        <v>2</v>
      </c>
      <c r="K88" s="734">
        <v>3469.919921875</v>
      </c>
    </row>
    <row r="89" spans="1:11" ht="14.4" customHeight="1" x14ac:dyDescent="0.3">
      <c r="A89" s="728" t="s">
        <v>541</v>
      </c>
      <c r="B89" s="729" t="s">
        <v>542</v>
      </c>
      <c r="C89" s="730" t="s">
        <v>560</v>
      </c>
      <c r="D89" s="731" t="s">
        <v>561</v>
      </c>
      <c r="E89" s="730" t="s">
        <v>1725</v>
      </c>
      <c r="F89" s="731" t="s">
        <v>1726</v>
      </c>
      <c r="G89" s="730" t="s">
        <v>1733</v>
      </c>
      <c r="H89" s="730" t="s">
        <v>1734</v>
      </c>
      <c r="I89" s="733">
        <v>1832.4200439453125</v>
      </c>
      <c r="J89" s="733">
        <v>2</v>
      </c>
      <c r="K89" s="734">
        <v>3664.840087890625</v>
      </c>
    </row>
    <row r="90" spans="1:11" ht="14.4" customHeight="1" x14ac:dyDescent="0.3">
      <c r="A90" s="728" t="s">
        <v>541</v>
      </c>
      <c r="B90" s="729" t="s">
        <v>542</v>
      </c>
      <c r="C90" s="730" t="s">
        <v>560</v>
      </c>
      <c r="D90" s="731" t="s">
        <v>561</v>
      </c>
      <c r="E90" s="730" t="s">
        <v>1725</v>
      </c>
      <c r="F90" s="731" t="s">
        <v>1726</v>
      </c>
      <c r="G90" s="730" t="s">
        <v>1735</v>
      </c>
      <c r="H90" s="730" t="s">
        <v>1736</v>
      </c>
      <c r="I90" s="733">
        <v>296.010009765625</v>
      </c>
      <c r="J90" s="733">
        <v>2</v>
      </c>
      <c r="K90" s="734">
        <v>592.02001953125</v>
      </c>
    </row>
    <row r="91" spans="1:11" ht="14.4" customHeight="1" x14ac:dyDescent="0.3">
      <c r="A91" s="728" t="s">
        <v>541</v>
      </c>
      <c r="B91" s="729" t="s">
        <v>542</v>
      </c>
      <c r="C91" s="730" t="s">
        <v>560</v>
      </c>
      <c r="D91" s="731" t="s">
        <v>561</v>
      </c>
      <c r="E91" s="730" t="s">
        <v>1725</v>
      </c>
      <c r="F91" s="731" t="s">
        <v>1726</v>
      </c>
      <c r="G91" s="730" t="s">
        <v>1737</v>
      </c>
      <c r="H91" s="730" t="s">
        <v>1738</v>
      </c>
      <c r="I91" s="733">
        <v>520.260009765625</v>
      </c>
      <c r="J91" s="733">
        <v>3</v>
      </c>
      <c r="K91" s="734">
        <v>1560.780029296875</v>
      </c>
    </row>
    <row r="92" spans="1:11" ht="14.4" customHeight="1" x14ac:dyDescent="0.3">
      <c r="A92" s="728" t="s">
        <v>541</v>
      </c>
      <c r="B92" s="729" t="s">
        <v>542</v>
      </c>
      <c r="C92" s="730" t="s">
        <v>560</v>
      </c>
      <c r="D92" s="731" t="s">
        <v>561</v>
      </c>
      <c r="E92" s="730" t="s">
        <v>1725</v>
      </c>
      <c r="F92" s="731" t="s">
        <v>1726</v>
      </c>
      <c r="G92" s="730" t="s">
        <v>1739</v>
      </c>
      <c r="H92" s="730" t="s">
        <v>1740</v>
      </c>
      <c r="I92" s="733">
        <v>607.20001220703125</v>
      </c>
      <c r="J92" s="733">
        <v>1</v>
      </c>
      <c r="K92" s="734">
        <v>607.20001220703125</v>
      </c>
    </row>
    <row r="93" spans="1:11" ht="14.4" customHeight="1" x14ac:dyDescent="0.3">
      <c r="A93" s="728" t="s">
        <v>541</v>
      </c>
      <c r="B93" s="729" t="s">
        <v>542</v>
      </c>
      <c r="C93" s="730" t="s">
        <v>560</v>
      </c>
      <c r="D93" s="731" t="s">
        <v>561</v>
      </c>
      <c r="E93" s="730" t="s">
        <v>1725</v>
      </c>
      <c r="F93" s="731" t="s">
        <v>1726</v>
      </c>
      <c r="G93" s="730" t="s">
        <v>1741</v>
      </c>
      <c r="H93" s="730" t="s">
        <v>1742</v>
      </c>
      <c r="I93" s="733">
        <v>601.45001220703125</v>
      </c>
      <c r="J93" s="733">
        <v>1</v>
      </c>
      <c r="K93" s="734">
        <v>601.45001220703125</v>
      </c>
    </row>
    <row r="94" spans="1:11" ht="14.4" customHeight="1" x14ac:dyDescent="0.3">
      <c r="A94" s="728" t="s">
        <v>541</v>
      </c>
      <c r="B94" s="729" t="s">
        <v>542</v>
      </c>
      <c r="C94" s="730" t="s">
        <v>560</v>
      </c>
      <c r="D94" s="731" t="s">
        <v>561</v>
      </c>
      <c r="E94" s="730" t="s">
        <v>1725</v>
      </c>
      <c r="F94" s="731" t="s">
        <v>1726</v>
      </c>
      <c r="G94" s="730" t="s">
        <v>1743</v>
      </c>
      <c r="H94" s="730" t="s">
        <v>1744</v>
      </c>
      <c r="I94" s="733">
        <v>374.89999389648437</v>
      </c>
      <c r="J94" s="733">
        <v>2</v>
      </c>
      <c r="K94" s="734">
        <v>749.79998779296875</v>
      </c>
    </row>
    <row r="95" spans="1:11" ht="14.4" customHeight="1" x14ac:dyDescent="0.3">
      <c r="A95" s="728" t="s">
        <v>541</v>
      </c>
      <c r="B95" s="729" t="s">
        <v>542</v>
      </c>
      <c r="C95" s="730" t="s">
        <v>560</v>
      </c>
      <c r="D95" s="731" t="s">
        <v>561</v>
      </c>
      <c r="E95" s="730" t="s">
        <v>1725</v>
      </c>
      <c r="F95" s="731" t="s">
        <v>1726</v>
      </c>
      <c r="G95" s="730" t="s">
        <v>1745</v>
      </c>
      <c r="H95" s="730" t="s">
        <v>1746</v>
      </c>
      <c r="I95" s="733">
        <v>2597.6201171875</v>
      </c>
      <c r="J95" s="733">
        <v>1</v>
      </c>
      <c r="K95" s="734">
        <v>2597.6201171875</v>
      </c>
    </row>
    <row r="96" spans="1:11" ht="14.4" customHeight="1" x14ac:dyDescent="0.3">
      <c r="A96" s="728" t="s">
        <v>541</v>
      </c>
      <c r="B96" s="729" t="s">
        <v>542</v>
      </c>
      <c r="C96" s="730" t="s">
        <v>560</v>
      </c>
      <c r="D96" s="731" t="s">
        <v>561</v>
      </c>
      <c r="E96" s="730" t="s">
        <v>1725</v>
      </c>
      <c r="F96" s="731" t="s">
        <v>1726</v>
      </c>
      <c r="G96" s="730" t="s">
        <v>1747</v>
      </c>
      <c r="H96" s="730" t="s">
        <v>1748</v>
      </c>
      <c r="I96" s="733">
        <v>1381</v>
      </c>
      <c r="J96" s="733">
        <v>1</v>
      </c>
      <c r="K96" s="734">
        <v>1381</v>
      </c>
    </row>
    <row r="97" spans="1:11" ht="14.4" customHeight="1" x14ac:dyDescent="0.3">
      <c r="A97" s="728" t="s">
        <v>541</v>
      </c>
      <c r="B97" s="729" t="s">
        <v>542</v>
      </c>
      <c r="C97" s="730" t="s">
        <v>560</v>
      </c>
      <c r="D97" s="731" t="s">
        <v>561</v>
      </c>
      <c r="E97" s="730" t="s">
        <v>1725</v>
      </c>
      <c r="F97" s="731" t="s">
        <v>1726</v>
      </c>
      <c r="G97" s="730" t="s">
        <v>1749</v>
      </c>
      <c r="H97" s="730" t="s">
        <v>1750</v>
      </c>
      <c r="I97" s="733">
        <v>1727</v>
      </c>
      <c r="J97" s="733">
        <v>1</v>
      </c>
      <c r="K97" s="734">
        <v>1727</v>
      </c>
    </row>
    <row r="98" spans="1:11" ht="14.4" customHeight="1" x14ac:dyDescent="0.3">
      <c r="A98" s="728" t="s">
        <v>541</v>
      </c>
      <c r="B98" s="729" t="s">
        <v>542</v>
      </c>
      <c r="C98" s="730" t="s">
        <v>560</v>
      </c>
      <c r="D98" s="731" t="s">
        <v>561</v>
      </c>
      <c r="E98" s="730" t="s">
        <v>1725</v>
      </c>
      <c r="F98" s="731" t="s">
        <v>1726</v>
      </c>
      <c r="G98" s="730" t="s">
        <v>1751</v>
      </c>
      <c r="H98" s="730" t="s">
        <v>1752</v>
      </c>
      <c r="I98" s="733">
        <v>1016.5</v>
      </c>
      <c r="J98" s="733">
        <v>1</v>
      </c>
      <c r="K98" s="734">
        <v>1016.5</v>
      </c>
    </row>
    <row r="99" spans="1:11" ht="14.4" customHeight="1" x14ac:dyDescent="0.3">
      <c r="A99" s="728" t="s">
        <v>541</v>
      </c>
      <c r="B99" s="729" t="s">
        <v>542</v>
      </c>
      <c r="C99" s="730" t="s">
        <v>560</v>
      </c>
      <c r="D99" s="731" t="s">
        <v>561</v>
      </c>
      <c r="E99" s="730" t="s">
        <v>1725</v>
      </c>
      <c r="F99" s="731" t="s">
        <v>1726</v>
      </c>
      <c r="G99" s="730" t="s">
        <v>1753</v>
      </c>
      <c r="H99" s="730" t="s">
        <v>1754</v>
      </c>
      <c r="I99" s="733">
        <v>2482.5</v>
      </c>
      <c r="J99" s="733">
        <v>8</v>
      </c>
      <c r="K99" s="734">
        <v>20853</v>
      </c>
    </row>
    <row r="100" spans="1:11" ht="14.4" customHeight="1" x14ac:dyDescent="0.3">
      <c r="A100" s="728" t="s">
        <v>541</v>
      </c>
      <c r="B100" s="729" t="s">
        <v>542</v>
      </c>
      <c r="C100" s="730" t="s">
        <v>560</v>
      </c>
      <c r="D100" s="731" t="s">
        <v>561</v>
      </c>
      <c r="E100" s="730" t="s">
        <v>1725</v>
      </c>
      <c r="F100" s="731" t="s">
        <v>1726</v>
      </c>
      <c r="G100" s="730" t="s">
        <v>1755</v>
      </c>
      <c r="H100" s="730" t="s">
        <v>1756</v>
      </c>
      <c r="I100" s="733">
        <v>2201.0050048828125</v>
      </c>
      <c r="J100" s="733">
        <v>3</v>
      </c>
      <c r="K100" s="734">
        <v>6603.009765625</v>
      </c>
    </row>
    <row r="101" spans="1:11" ht="14.4" customHeight="1" x14ac:dyDescent="0.3">
      <c r="A101" s="728" t="s">
        <v>541</v>
      </c>
      <c r="B101" s="729" t="s">
        <v>542</v>
      </c>
      <c r="C101" s="730" t="s">
        <v>560</v>
      </c>
      <c r="D101" s="731" t="s">
        <v>561</v>
      </c>
      <c r="E101" s="730" t="s">
        <v>1725</v>
      </c>
      <c r="F101" s="731" t="s">
        <v>1726</v>
      </c>
      <c r="G101" s="730" t="s">
        <v>1757</v>
      </c>
      <c r="H101" s="730" t="s">
        <v>1758</v>
      </c>
      <c r="I101" s="733">
        <v>7200</v>
      </c>
      <c r="J101" s="733">
        <v>4</v>
      </c>
      <c r="K101" s="734">
        <v>28800</v>
      </c>
    </row>
    <row r="102" spans="1:11" ht="14.4" customHeight="1" x14ac:dyDescent="0.3">
      <c r="A102" s="728" t="s">
        <v>541</v>
      </c>
      <c r="B102" s="729" t="s">
        <v>542</v>
      </c>
      <c r="C102" s="730" t="s">
        <v>560</v>
      </c>
      <c r="D102" s="731" t="s">
        <v>561</v>
      </c>
      <c r="E102" s="730" t="s">
        <v>1725</v>
      </c>
      <c r="F102" s="731" t="s">
        <v>1726</v>
      </c>
      <c r="G102" s="730" t="s">
        <v>1759</v>
      </c>
      <c r="H102" s="730" t="s">
        <v>1760</v>
      </c>
      <c r="I102" s="733">
        <v>7200</v>
      </c>
      <c r="J102" s="733">
        <v>2</v>
      </c>
      <c r="K102" s="734">
        <v>14400</v>
      </c>
    </row>
    <row r="103" spans="1:11" ht="14.4" customHeight="1" x14ac:dyDescent="0.3">
      <c r="A103" s="728" t="s">
        <v>541</v>
      </c>
      <c r="B103" s="729" t="s">
        <v>542</v>
      </c>
      <c r="C103" s="730" t="s">
        <v>560</v>
      </c>
      <c r="D103" s="731" t="s">
        <v>561</v>
      </c>
      <c r="E103" s="730" t="s">
        <v>1725</v>
      </c>
      <c r="F103" s="731" t="s">
        <v>1726</v>
      </c>
      <c r="G103" s="730" t="s">
        <v>1761</v>
      </c>
      <c r="H103" s="730" t="s">
        <v>1762</v>
      </c>
      <c r="I103" s="733">
        <v>7200</v>
      </c>
      <c r="J103" s="733">
        <v>1</v>
      </c>
      <c r="K103" s="734">
        <v>7200</v>
      </c>
    </row>
    <row r="104" spans="1:11" ht="14.4" customHeight="1" x14ac:dyDescent="0.3">
      <c r="A104" s="728" t="s">
        <v>541</v>
      </c>
      <c r="B104" s="729" t="s">
        <v>542</v>
      </c>
      <c r="C104" s="730" t="s">
        <v>560</v>
      </c>
      <c r="D104" s="731" t="s">
        <v>561</v>
      </c>
      <c r="E104" s="730" t="s">
        <v>1725</v>
      </c>
      <c r="F104" s="731" t="s">
        <v>1726</v>
      </c>
      <c r="G104" s="730" t="s">
        <v>1763</v>
      </c>
      <c r="H104" s="730" t="s">
        <v>1764</v>
      </c>
      <c r="I104" s="733">
        <v>7200</v>
      </c>
      <c r="J104" s="733">
        <v>1</v>
      </c>
      <c r="K104" s="734">
        <v>7200</v>
      </c>
    </row>
    <row r="105" spans="1:11" ht="14.4" customHeight="1" x14ac:dyDescent="0.3">
      <c r="A105" s="728" t="s">
        <v>541</v>
      </c>
      <c r="B105" s="729" t="s">
        <v>542</v>
      </c>
      <c r="C105" s="730" t="s">
        <v>560</v>
      </c>
      <c r="D105" s="731" t="s">
        <v>561</v>
      </c>
      <c r="E105" s="730" t="s">
        <v>1725</v>
      </c>
      <c r="F105" s="731" t="s">
        <v>1726</v>
      </c>
      <c r="G105" s="730" t="s">
        <v>1765</v>
      </c>
      <c r="H105" s="730" t="s">
        <v>1766</v>
      </c>
      <c r="I105" s="733">
        <v>7200</v>
      </c>
      <c r="J105" s="733">
        <v>1</v>
      </c>
      <c r="K105" s="734">
        <v>7200</v>
      </c>
    </row>
    <row r="106" spans="1:11" ht="14.4" customHeight="1" x14ac:dyDescent="0.3">
      <c r="A106" s="728" t="s">
        <v>541</v>
      </c>
      <c r="B106" s="729" t="s">
        <v>542</v>
      </c>
      <c r="C106" s="730" t="s">
        <v>560</v>
      </c>
      <c r="D106" s="731" t="s">
        <v>561</v>
      </c>
      <c r="E106" s="730" t="s">
        <v>1725</v>
      </c>
      <c r="F106" s="731" t="s">
        <v>1726</v>
      </c>
      <c r="G106" s="730" t="s">
        <v>1767</v>
      </c>
      <c r="H106" s="730" t="s">
        <v>1768</v>
      </c>
      <c r="I106" s="733">
        <v>7200</v>
      </c>
      <c r="J106" s="733">
        <v>1</v>
      </c>
      <c r="K106" s="734">
        <v>7200</v>
      </c>
    </row>
    <row r="107" spans="1:11" ht="14.4" customHeight="1" x14ac:dyDescent="0.3">
      <c r="A107" s="728" t="s">
        <v>541</v>
      </c>
      <c r="B107" s="729" t="s">
        <v>542</v>
      </c>
      <c r="C107" s="730" t="s">
        <v>560</v>
      </c>
      <c r="D107" s="731" t="s">
        <v>561</v>
      </c>
      <c r="E107" s="730" t="s">
        <v>1725</v>
      </c>
      <c r="F107" s="731" t="s">
        <v>1726</v>
      </c>
      <c r="G107" s="730" t="s">
        <v>1769</v>
      </c>
      <c r="H107" s="730" t="s">
        <v>1770</v>
      </c>
      <c r="I107" s="733">
        <v>7200</v>
      </c>
      <c r="J107" s="733">
        <v>1</v>
      </c>
      <c r="K107" s="734">
        <v>7200</v>
      </c>
    </row>
    <row r="108" spans="1:11" ht="14.4" customHeight="1" x14ac:dyDescent="0.3">
      <c r="A108" s="728" t="s">
        <v>541</v>
      </c>
      <c r="B108" s="729" t="s">
        <v>542</v>
      </c>
      <c r="C108" s="730" t="s">
        <v>560</v>
      </c>
      <c r="D108" s="731" t="s">
        <v>561</v>
      </c>
      <c r="E108" s="730" t="s">
        <v>1725</v>
      </c>
      <c r="F108" s="731" t="s">
        <v>1726</v>
      </c>
      <c r="G108" s="730" t="s">
        <v>1771</v>
      </c>
      <c r="H108" s="730" t="s">
        <v>1772</v>
      </c>
      <c r="I108" s="733">
        <v>7200</v>
      </c>
      <c r="J108" s="733">
        <v>1</v>
      </c>
      <c r="K108" s="734">
        <v>7200</v>
      </c>
    </row>
    <row r="109" spans="1:11" ht="14.4" customHeight="1" x14ac:dyDescent="0.3">
      <c r="A109" s="728" t="s">
        <v>541</v>
      </c>
      <c r="B109" s="729" t="s">
        <v>542</v>
      </c>
      <c r="C109" s="730" t="s">
        <v>560</v>
      </c>
      <c r="D109" s="731" t="s">
        <v>561</v>
      </c>
      <c r="E109" s="730" t="s">
        <v>1725</v>
      </c>
      <c r="F109" s="731" t="s">
        <v>1726</v>
      </c>
      <c r="G109" s="730" t="s">
        <v>1773</v>
      </c>
      <c r="H109" s="730" t="s">
        <v>1774</v>
      </c>
      <c r="I109" s="733">
        <v>7200</v>
      </c>
      <c r="J109" s="733">
        <v>1</v>
      </c>
      <c r="K109" s="734">
        <v>7200</v>
      </c>
    </row>
    <row r="110" spans="1:11" ht="14.4" customHeight="1" x14ac:dyDescent="0.3">
      <c r="A110" s="728" t="s">
        <v>541</v>
      </c>
      <c r="B110" s="729" t="s">
        <v>542</v>
      </c>
      <c r="C110" s="730" t="s">
        <v>560</v>
      </c>
      <c r="D110" s="731" t="s">
        <v>561</v>
      </c>
      <c r="E110" s="730" t="s">
        <v>1725</v>
      </c>
      <c r="F110" s="731" t="s">
        <v>1726</v>
      </c>
      <c r="G110" s="730" t="s">
        <v>1775</v>
      </c>
      <c r="H110" s="730" t="s">
        <v>1776</v>
      </c>
      <c r="I110" s="733">
        <v>7200</v>
      </c>
      <c r="J110" s="733">
        <v>5</v>
      </c>
      <c r="K110" s="734">
        <v>36000</v>
      </c>
    </row>
    <row r="111" spans="1:11" ht="14.4" customHeight="1" x14ac:dyDescent="0.3">
      <c r="A111" s="728" t="s">
        <v>541</v>
      </c>
      <c r="B111" s="729" t="s">
        <v>542</v>
      </c>
      <c r="C111" s="730" t="s">
        <v>560</v>
      </c>
      <c r="D111" s="731" t="s">
        <v>561</v>
      </c>
      <c r="E111" s="730" t="s">
        <v>1725</v>
      </c>
      <c r="F111" s="731" t="s">
        <v>1726</v>
      </c>
      <c r="G111" s="730" t="s">
        <v>1777</v>
      </c>
      <c r="H111" s="730" t="s">
        <v>1778</v>
      </c>
      <c r="I111" s="733">
        <v>7200</v>
      </c>
      <c r="J111" s="733">
        <v>11</v>
      </c>
      <c r="K111" s="734">
        <v>79200</v>
      </c>
    </row>
    <row r="112" spans="1:11" ht="14.4" customHeight="1" x14ac:dyDescent="0.3">
      <c r="A112" s="728" t="s">
        <v>541</v>
      </c>
      <c r="B112" s="729" t="s">
        <v>542</v>
      </c>
      <c r="C112" s="730" t="s">
        <v>560</v>
      </c>
      <c r="D112" s="731" t="s">
        <v>561</v>
      </c>
      <c r="E112" s="730" t="s">
        <v>1725</v>
      </c>
      <c r="F112" s="731" t="s">
        <v>1726</v>
      </c>
      <c r="G112" s="730" t="s">
        <v>1779</v>
      </c>
      <c r="H112" s="730" t="s">
        <v>1780</v>
      </c>
      <c r="I112" s="733">
        <v>7200</v>
      </c>
      <c r="J112" s="733">
        <v>1</v>
      </c>
      <c r="K112" s="734">
        <v>7200</v>
      </c>
    </row>
    <row r="113" spans="1:11" ht="14.4" customHeight="1" x14ac:dyDescent="0.3">
      <c r="A113" s="728" t="s">
        <v>541</v>
      </c>
      <c r="B113" s="729" t="s">
        <v>542</v>
      </c>
      <c r="C113" s="730" t="s">
        <v>560</v>
      </c>
      <c r="D113" s="731" t="s">
        <v>561</v>
      </c>
      <c r="E113" s="730" t="s">
        <v>1725</v>
      </c>
      <c r="F113" s="731" t="s">
        <v>1726</v>
      </c>
      <c r="G113" s="730" t="s">
        <v>1781</v>
      </c>
      <c r="H113" s="730" t="s">
        <v>1782</v>
      </c>
      <c r="I113" s="733">
        <v>7200</v>
      </c>
      <c r="J113" s="733">
        <v>4</v>
      </c>
      <c r="K113" s="734">
        <v>28800</v>
      </c>
    </row>
    <row r="114" spans="1:11" ht="14.4" customHeight="1" x14ac:dyDescent="0.3">
      <c r="A114" s="728" t="s">
        <v>541</v>
      </c>
      <c r="B114" s="729" t="s">
        <v>542</v>
      </c>
      <c r="C114" s="730" t="s">
        <v>560</v>
      </c>
      <c r="D114" s="731" t="s">
        <v>561</v>
      </c>
      <c r="E114" s="730" t="s">
        <v>1725</v>
      </c>
      <c r="F114" s="731" t="s">
        <v>1726</v>
      </c>
      <c r="G114" s="730" t="s">
        <v>1783</v>
      </c>
      <c r="H114" s="730" t="s">
        <v>1784</v>
      </c>
      <c r="I114" s="733">
        <v>3906.5</v>
      </c>
      <c r="J114" s="733">
        <v>1</v>
      </c>
      <c r="K114" s="734">
        <v>3906.5</v>
      </c>
    </row>
    <row r="115" spans="1:11" ht="14.4" customHeight="1" x14ac:dyDescent="0.3">
      <c r="A115" s="728" t="s">
        <v>541</v>
      </c>
      <c r="B115" s="729" t="s">
        <v>542</v>
      </c>
      <c r="C115" s="730" t="s">
        <v>560</v>
      </c>
      <c r="D115" s="731" t="s">
        <v>561</v>
      </c>
      <c r="E115" s="730" t="s">
        <v>1725</v>
      </c>
      <c r="F115" s="731" t="s">
        <v>1726</v>
      </c>
      <c r="G115" s="730" t="s">
        <v>1785</v>
      </c>
      <c r="H115" s="730" t="s">
        <v>1786</v>
      </c>
      <c r="I115" s="733">
        <v>3890.969970703125</v>
      </c>
      <c r="J115" s="733">
        <v>2</v>
      </c>
      <c r="K115" s="734">
        <v>7781.93994140625</v>
      </c>
    </row>
    <row r="116" spans="1:11" ht="14.4" customHeight="1" x14ac:dyDescent="0.3">
      <c r="A116" s="728" t="s">
        <v>541</v>
      </c>
      <c r="B116" s="729" t="s">
        <v>542</v>
      </c>
      <c r="C116" s="730" t="s">
        <v>560</v>
      </c>
      <c r="D116" s="731" t="s">
        <v>561</v>
      </c>
      <c r="E116" s="730" t="s">
        <v>1725</v>
      </c>
      <c r="F116" s="731" t="s">
        <v>1726</v>
      </c>
      <c r="G116" s="730" t="s">
        <v>1787</v>
      </c>
      <c r="H116" s="730" t="s">
        <v>1788</v>
      </c>
      <c r="I116" s="733">
        <v>3898</v>
      </c>
      <c r="J116" s="733">
        <v>5</v>
      </c>
      <c r="K116" s="734">
        <v>19456</v>
      </c>
    </row>
    <row r="117" spans="1:11" ht="14.4" customHeight="1" x14ac:dyDescent="0.3">
      <c r="A117" s="728" t="s">
        <v>541</v>
      </c>
      <c r="B117" s="729" t="s">
        <v>542</v>
      </c>
      <c r="C117" s="730" t="s">
        <v>560</v>
      </c>
      <c r="D117" s="731" t="s">
        <v>561</v>
      </c>
      <c r="E117" s="730" t="s">
        <v>1725</v>
      </c>
      <c r="F117" s="731" t="s">
        <v>1726</v>
      </c>
      <c r="G117" s="730" t="s">
        <v>1789</v>
      </c>
      <c r="H117" s="730" t="s">
        <v>1790</v>
      </c>
      <c r="I117" s="733">
        <v>3885.25</v>
      </c>
      <c r="J117" s="733">
        <v>5</v>
      </c>
      <c r="K117" s="734">
        <v>19405</v>
      </c>
    </row>
    <row r="118" spans="1:11" ht="14.4" customHeight="1" x14ac:dyDescent="0.3">
      <c r="A118" s="728" t="s">
        <v>541</v>
      </c>
      <c r="B118" s="729" t="s">
        <v>542</v>
      </c>
      <c r="C118" s="730" t="s">
        <v>560</v>
      </c>
      <c r="D118" s="731" t="s">
        <v>561</v>
      </c>
      <c r="E118" s="730" t="s">
        <v>1725</v>
      </c>
      <c r="F118" s="731" t="s">
        <v>1726</v>
      </c>
      <c r="G118" s="730" t="s">
        <v>1791</v>
      </c>
      <c r="H118" s="730" t="s">
        <v>1792</v>
      </c>
      <c r="I118" s="733">
        <v>3885.25</v>
      </c>
      <c r="J118" s="733">
        <v>2</v>
      </c>
      <c r="K118" s="734">
        <v>7770.5</v>
      </c>
    </row>
    <row r="119" spans="1:11" ht="14.4" customHeight="1" x14ac:dyDescent="0.3">
      <c r="A119" s="728" t="s">
        <v>541</v>
      </c>
      <c r="B119" s="729" t="s">
        <v>542</v>
      </c>
      <c r="C119" s="730" t="s">
        <v>560</v>
      </c>
      <c r="D119" s="731" t="s">
        <v>561</v>
      </c>
      <c r="E119" s="730" t="s">
        <v>1725</v>
      </c>
      <c r="F119" s="731" t="s">
        <v>1726</v>
      </c>
      <c r="G119" s="730" t="s">
        <v>1793</v>
      </c>
      <c r="H119" s="730" t="s">
        <v>1794</v>
      </c>
      <c r="I119" s="733">
        <v>3872.5</v>
      </c>
      <c r="J119" s="733">
        <v>4</v>
      </c>
      <c r="K119" s="734">
        <v>15473</v>
      </c>
    </row>
    <row r="120" spans="1:11" ht="14.4" customHeight="1" x14ac:dyDescent="0.3">
      <c r="A120" s="728" t="s">
        <v>541</v>
      </c>
      <c r="B120" s="729" t="s">
        <v>542</v>
      </c>
      <c r="C120" s="730" t="s">
        <v>560</v>
      </c>
      <c r="D120" s="731" t="s">
        <v>561</v>
      </c>
      <c r="E120" s="730" t="s">
        <v>1725</v>
      </c>
      <c r="F120" s="731" t="s">
        <v>1726</v>
      </c>
      <c r="G120" s="730" t="s">
        <v>1795</v>
      </c>
      <c r="H120" s="730" t="s">
        <v>1796</v>
      </c>
      <c r="I120" s="733">
        <v>2897.510009765625</v>
      </c>
      <c r="J120" s="733">
        <v>1</v>
      </c>
      <c r="K120" s="734">
        <v>2897.510009765625</v>
      </c>
    </row>
    <row r="121" spans="1:11" ht="14.4" customHeight="1" x14ac:dyDescent="0.3">
      <c r="A121" s="728" t="s">
        <v>541</v>
      </c>
      <c r="B121" s="729" t="s">
        <v>542</v>
      </c>
      <c r="C121" s="730" t="s">
        <v>560</v>
      </c>
      <c r="D121" s="731" t="s">
        <v>561</v>
      </c>
      <c r="E121" s="730" t="s">
        <v>1725</v>
      </c>
      <c r="F121" s="731" t="s">
        <v>1726</v>
      </c>
      <c r="G121" s="730" t="s">
        <v>1797</v>
      </c>
      <c r="H121" s="730" t="s">
        <v>1798</v>
      </c>
      <c r="I121" s="733">
        <v>2897.510009765625</v>
      </c>
      <c r="J121" s="733">
        <v>1</v>
      </c>
      <c r="K121" s="734">
        <v>2897.510009765625</v>
      </c>
    </row>
    <row r="122" spans="1:11" ht="14.4" customHeight="1" x14ac:dyDescent="0.3">
      <c r="A122" s="728" t="s">
        <v>541</v>
      </c>
      <c r="B122" s="729" t="s">
        <v>542</v>
      </c>
      <c r="C122" s="730" t="s">
        <v>560</v>
      </c>
      <c r="D122" s="731" t="s">
        <v>561</v>
      </c>
      <c r="E122" s="730" t="s">
        <v>1725</v>
      </c>
      <c r="F122" s="731" t="s">
        <v>1726</v>
      </c>
      <c r="G122" s="730" t="s">
        <v>1799</v>
      </c>
      <c r="H122" s="730" t="s">
        <v>1800</v>
      </c>
      <c r="I122" s="733">
        <v>2897.5</v>
      </c>
      <c r="J122" s="733">
        <v>1</v>
      </c>
      <c r="K122" s="734">
        <v>2897.5</v>
      </c>
    </row>
    <row r="123" spans="1:11" ht="14.4" customHeight="1" x14ac:dyDescent="0.3">
      <c r="A123" s="728" t="s">
        <v>541</v>
      </c>
      <c r="B123" s="729" t="s">
        <v>542</v>
      </c>
      <c r="C123" s="730" t="s">
        <v>560</v>
      </c>
      <c r="D123" s="731" t="s">
        <v>561</v>
      </c>
      <c r="E123" s="730" t="s">
        <v>1725</v>
      </c>
      <c r="F123" s="731" t="s">
        <v>1726</v>
      </c>
      <c r="G123" s="730" t="s">
        <v>1801</v>
      </c>
      <c r="H123" s="730" t="s">
        <v>1802</v>
      </c>
      <c r="I123" s="733">
        <v>1324</v>
      </c>
      <c r="J123" s="733">
        <v>2</v>
      </c>
      <c r="K123" s="734">
        <v>2648</v>
      </c>
    </row>
    <row r="124" spans="1:11" ht="14.4" customHeight="1" x14ac:dyDescent="0.3">
      <c r="A124" s="728" t="s">
        <v>541</v>
      </c>
      <c r="B124" s="729" t="s">
        <v>542</v>
      </c>
      <c r="C124" s="730" t="s">
        <v>560</v>
      </c>
      <c r="D124" s="731" t="s">
        <v>561</v>
      </c>
      <c r="E124" s="730" t="s">
        <v>1725</v>
      </c>
      <c r="F124" s="731" t="s">
        <v>1726</v>
      </c>
      <c r="G124" s="730" t="s">
        <v>1803</v>
      </c>
      <c r="H124" s="730" t="s">
        <v>1804</v>
      </c>
      <c r="I124" s="733">
        <v>1324</v>
      </c>
      <c r="J124" s="733">
        <v>2</v>
      </c>
      <c r="K124" s="734">
        <v>2648</v>
      </c>
    </row>
    <row r="125" spans="1:11" ht="14.4" customHeight="1" x14ac:dyDescent="0.3">
      <c r="A125" s="728" t="s">
        <v>541</v>
      </c>
      <c r="B125" s="729" t="s">
        <v>542</v>
      </c>
      <c r="C125" s="730" t="s">
        <v>560</v>
      </c>
      <c r="D125" s="731" t="s">
        <v>561</v>
      </c>
      <c r="E125" s="730" t="s">
        <v>1725</v>
      </c>
      <c r="F125" s="731" t="s">
        <v>1726</v>
      </c>
      <c r="G125" s="730" t="s">
        <v>1805</v>
      </c>
      <c r="H125" s="730" t="s">
        <v>1806</v>
      </c>
      <c r="I125" s="733">
        <v>1324</v>
      </c>
      <c r="J125" s="733">
        <v>2</v>
      </c>
      <c r="K125" s="734">
        <v>2648</v>
      </c>
    </row>
    <row r="126" spans="1:11" ht="14.4" customHeight="1" x14ac:dyDescent="0.3">
      <c r="A126" s="728" t="s">
        <v>541</v>
      </c>
      <c r="B126" s="729" t="s">
        <v>542</v>
      </c>
      <c r="C126" s="730" t="s">
        <v>560</v>
      </c>
      <c r="D126" s="731" t="s">
        <v>561</v>
      </c>
      <c r="E126" s="730" t="s">
        <v>1725</v>
      </c>
      <c r="F126" s="731" t="s">
        <v>1726</v>
      </c>
      <c r="G126" s="730" t="s">
        <v>1807</v>
      </c>
      <c r="H126" s="730" t="s">
        <v>1808</v>
      </c>
      <c r="I126" s="733">
        <v>1324</v>
      </c>
      <c r="J126" s="733">
        <v>2</v>
      </c>
      <c r="K126" s="734">
        <v>2648</v>
      </c>
    </row>
    <row r="127" spans="1:11" ht="14.4" customHeight="1" x14ac:dyDescent="0.3">
      <c r="A127" s="728" t="s">
        <v>541</v>
      </c>
      <c r="B127" s="729" t="s">
        <v>542</v>
      </c>
      <c r="C127" s="730" t="s">
        <v>560</v>
      </c>
      <c r="D127" s="731" t="s">
        <v>561</v>
      </c>
      <c r="E127" s="730" t="s">
        <v>1725</v>
      </c>
      <c r="F127" s="731" t="s">
        <v>1726</v>
      </c>
      <c r="G127" s="730" t="s">
        <v>1809</v>
      </c>
      <c r="H127" s="730" t="s">
        <v>1810</v>
      </c>
      <c r="I127" s="733">
        <v>1324</v>
      </c>
      <c r="J127" s="733">
        <v>2</v>
      </c>
      <c r="K127" s="734">
        <v>2648</v>
      </c>
    </row>
    <row r="128" spans="1:11" ht="14.4" customHeight="1" x14ac:dyDescent="0.3">
      <c r="A128" s="728" t="s">
        <v>541</v>
      </c>
      <c r="B128" s="729" t="s">
        <v>542</v>
      </c>
      <c r="C128" s="730" t="s">
        <v>560</v>
      </c>
      <c r="D128" s="731" t="s">
        <v>561</v>
      </c>
      <c r="E128" s="730" t="s">
        <v>1725</v>
      </c>
      <c r="F128" s="731" t="s">
        <v>1726</v>
      </c>
      <c r="G128" s="730" t="s">
        <v>1811</v>
      </c>
      <c r="H128" s="730" t="s">
        <v>1812</v>
      </c>
      <c r="I128" s="733">
        <v>1324</v>
      </c>
      <c r="J128" s="733">
        <v>2</v>
      </c>
      <c r="K128" s="734">
        <v>2648</v>
      </c>
    </row>
    <row r="129" spans="1:11" ht="14.4" customHeight="1" x14ac:dyDescent="0.3">
      <c r="A129" s="728" t="s">
        <v>541</v>
      </c>
      <c r="B129" s="729" t="s">
        <v>542</v>
      </c>
      <c r="C129" s="730" t="s">
        <v>560</v>
      </c>
      <c r="D129" s="731" t="s">
        <v>561</v>
      </c>
      <c r="E129" s="730" t="s">
        <v>1725</v>
      </c>
      <c r="F129" s="731" t="s">
        <v>1726</v>
      </c>
      <c r="G129" s="730" t="s">
        <v>1813</v>
      </c>
      <c r="H129" s="730" t="s">
        <v>1814</v>
      </c>
      <c r="I129" s="733">
        <v>1324</v>
      </c>
      <c r="J129" s="733">
        <v>2</v>
      </c>
      <c r="K129" s="734">
        <v>2648</v>
      </c>
    </row>
    <row r="130" spans="1:11" ht="14.4" customHeight="1" x14ac:dyDescent="0.3">
      <c r="A130" s="728" t="s">
        <v>541</v>
      </c>
      <c r="B130" s="729" t="s">
        <v>542</v>
      </c>
      <c r="C130" s="730" t="s">
        <v>560</v>
      </c>
      <c r="D130" s="731" t="s">
        <v>561</v>
      </c>
      <c r="E130" s="730" t="s">
        <v>1725</v>
      </c>
      <c r="F130" s="731" t="s">
        <v>1726</v>
      </c>
      <c r="G130" s="730" t="s">
        <v>1815</v>
      </c>
      <c r="H130" s="730" t="s">
        <v>1816</v>
      </c>
      <c r="I130" s="733">
        <v>1324</v>
      </c>
      <c r="J130" s="733">
        <v>2</v>
      </c>
      <c r="K130" s="734">
        <v>2648</v>
      </c>
    </row>
    <row r="131" spans="1:11" ht="14.4" customHeight="1" x14ac:dyDescent="0.3">
      <c r="A131" s="728" t="s">
        <v>541</v>
      </c>
      <c r="B131" s="729" t="s">
        <v>542</v>
      </c>
      <c r="C131" s="730" t="s">
        <v>560</v>
      </c>
      <c r="D131" s="731" t="s">
        <v>561</v>
      </c>
      <c r="E131" s="730" t="s">
        <v>1725</v>
      </c>
      <c r="F131" s="731" t="s">
        <v>1726</v>
      </c>
      <c r="G131" s="730" t="s">
        <v>1817</v>
      </c>
      <c r="H131" s="730" t="s">
        <v>1818</v>
      </c>
      <c r="I131" s="733">
        <v>976.6099853515625</v>
      </c>
      <c r="J131" s="733">
        <v>2</v>
      </c>
      <c r="K131" s="734">
        <v>1953.2099609375</v>
      </c>
    </row>
    <row r="132" spans="1:11" ht="14.4" customHeight="1" x14ac:dyDescent="0.3">
      <c r="A132" s="728" t="s">
        <v>541</v>
      </c>
      <c r="B132" s="729" t="s">
        <v>542</v>
      </c>
      <c r="C132" s="730" t="s">
        <v>560</v>
      </c>
      <c r="D132" s="731" t="s">
        <v>561</v>
      </c>
      <c r="E132" s="730" t="s">
        <v>1725</v>
      </c>
      <c r="F132" s="731" t="s">
        <v>1726</v>
      </c>
      <c r="G132" s="730" t="s">
        <v>1819</v>
      </c>
      <c r="H132" s="730" t="s">
        <v>1820</v>
      </c>
      <c r="I132" s="733">
        <v>1000</v>
      </c>
      <c r="J132" s="733">
        <v>1</v>
      </c>
      <c r="K132" s="734">
        <v>1000</v>
      </c>
    </row>
    <row r="133" spans="1:11" ht="14.4" customHeight="1" x14ac:dyDescent="0.3">
      <c r="A133" s="728" t="s">
        <v>541</v>
      </c>
      <c r="B133" s="729" t="s">
        <v>542</v>
      </c>
      <c r="C133" s="730" t="s">
        <v>560</v>
      </c>
      <c r="D133" s="731" t="s">
        <v>561</v>
      </c>
      <c r="E133" s="730" t="s">
        <v>1725</v>
      </c>
      <c r="F133" s="731" t="s">
        <v>1726</v>
      </c>
      <c r="G133" s="730" t="s">
        <v>1821</v>
      </c>
      <c r="H133" s="730" t="s">
        <v>1822</v>
      </c>
      <c r="I133" s="733">
        <v>1690.5</v>
      </c>
      <c r="J133" s="733">
        <v>13</v>
      </c>
      <c r="K133" s="734">
        <v>21907.5</v>
      </c>
    </row>
    <row r="134" spans="1:11" ht="14.4" customHeight="1" x14ac:dyDescent="0.3">
      <c r="A134" s="728" t="s">
        <v>541</v>
      </c>
      <c r="B134" s="729" t="s">
        <v>542</v>
      </c>
      <c r="C134" s="730" t="s">
        <v>560</v>
      </c>
      <c r="D134" s="731" t="s">
        <v>561</v>
      </c>
      <c r="E134" s="730" t="s">
        <v>1725</v>
      </c>
      <c r="F134" s="731" t="s">
        <v>1726</v>
      </c>
      <c r="G134" s="730" t="s">
        <v>1823</v>
      </c>
      <c r="H134" s="730" t="s">
        <v>1824</v>
      </c>
      <c r="I134" s="733">
        <v>3105</v>
      </c>
      <c r="J134" s="733">
        <v>5</v>
      </c>
      <c r="K134" s="734">
        <v>15525</v>
      </c>
    </row>
    <row r="135" spans="1:11" ht="14.4" customHeight="1" x14ac:dyDescent="0.3">
      <c r="A135" s="728" t="s">
        <v>541</v>
      </c>
      <c r="B135" s="729" t="s">
        <v>542</v>
      </c>
      <c r="C135" s="730" t="s">
        <v>560</v>
      </c>
      <c r="D135" s="731" t="s">
        <v>561</v>
      </c>
      <c r="E135" s="730" t="s">
        <v>1725</v>
      </c>
      <c r="F135" s="731" t="s">
        <v>1726</v>
      </c>
      <c r="G135" s="730" t="s">
        <v>1825</v>
      </c>
      <c r="H135" s="730" t="s">
        <v>1826</v>
      </c>
      <c r="I135" s="733">
        <v>1064.800048828125</v>
      </c>
      <c r="J135" s="733">
        <v>2</v>
      </c>
      <c r="K135" s="734">
        <v>2129.60009765625</v>
      </c>
    </row>
    <row r="136" spans="1:11" ht="14.4" customHeight="1" x14ac:dyDescent="0.3">
      <c r="A136" s="728" t="s">
        <v>541</v>
      </c>
      <c r="B136" s="729" t="s">
        <v>542</v>
      </c>
      <c r="C136" s="730" t="s">
        <v>560</v>
      </c>
      <c r="D136" s="731" t="s">
        <v>561</v>
      </c>
      <c r="E136" s="730" t="s">
        <v>1725</v>
      </c>
      <c r="F136" s="731" t="s">
        <v>1726</v>
      </c>
      <c r="G136" s="730" t="s">
        <v>1827</v>
      </c>
      <c r="H136" s="730" t="s">
        <v>1828</v>
      </c>
      <c r="I136" s="733">
        <v>42.349998474121094</v>
      </c>
      <c r="J136" s="733">
        <v>180</v>
      </c>
      <c r="K136" s="734">
        <v>7623</v>
      </c>
    </row>
    <row r="137" spans="1:11" ht="14.4" customHeight="1" x14ac:dyDescent="0.3">
      <c r="A137" s="728" t="s">
        <v>541</v>
      </c>
      <c r="B137" s="729" t="s">
        <v>542</v>
      </c>
      <c r="C137" s="730" t="s">
        <v>560</v>
      </c>
      <c r="D137" s="731" t="s">
        <v>561</v>
      </c>
      <c r="E137" s="730" t="s">
        <v>1725</v>
      </c>
      <c r="F137" s="731" t="s">
        <v>1726</v>
      </c>
      <c r="G137" s="730" t="s">
        <v>1829</v>
      </c>
      <c r="H137" s="730" t="s">
        <v>1830</v>
      </c>
      <c r="I137" s="733">
        <v>1027.1566365559895</v>
      </c>
      <c r="J137" s="733">
        <v>11</v>
      </c>
      <c r="K137" s="734">
        <v>11274.06005859375</v>
      </c>
    </row>
    <row r="138" spans="1:11" ht="14.4" customHeight="1" x14ac:dyDescent="0.3">
      <c r="A138" s="728" t="s">
        <v>541</v>
      </c>
      <c r="B138" s="729" t="s">
        <v>542</v>
      </c>
      <c r="C138" s="730" t="s">
        <v>560</v>
      </c>
      <c r="D138" s="731" t="s">
        <v>561</v>
      </c>
      <c r="E138" s="730" t="s">
        <v>1725</v>
      </c>
      <c r="F138" s="731" t="s">
        <v>1726</v>
      </c>
      <c r="G138" s="730" t="s">
        <v>1831</v>
      </c>
      <c r="H138" s="730" t="s">
        <v>1832</v>
      </c>
      <c r="I138" s="733">
        <v>42.349998474121094</v>
      </c>
      <c r="J138" s="733">
        <v>120</v>
      </c>
      <c r="K138" s="734">
        <v>5082</v>
      </c>
    </row>
    <row r="139" spans="1:11" ht="14.4" customHeight="1" x14ac:dyDescent="0.3">
      <c r="A139" s="728" t="s">
        <v>541</v>
      </c>
      <c r="B139" s="729" t="s">
        <v>542</v>
      </c>
      <c r="C139" s="730" t="s">
        <v>560</v>
      </c>
      <c r="D139" s="731" t="s">
        <v>561</v>
      </c>
      <c r="E139" s="730" t="s">
        <v>1725</v>
      </c>
      <c r="F139" s="731" t="s">
        <v>1726</v>
      </c>
      <c r="G139" s="730" t="s">
        <v>1833</v>
      </c>
      <c r="H139" s="730" t="s">
        <v>1834</v>
      </c>
      <c r="I139" s="733">
        <v>7713</v>
      </c>
      <c r="J139" s="733">
        <v>1</v>
      </c>
      <c r="K139" s="734">
        <v>7713</v>
      </c>
    </row>
    <row r="140" spans="1:11" ht="14.4" customHeight="1" x14ac:dyDescent="0.3">
      <c r="A140" s="728" t="s">
        <v>541</v>
      </c>
      <c r="B140" s="729" t="s">
        <v>542</v>
      </c>
      <c r="C140" s="730" t="s">
        <v>560</v>
      </c>
      <c r="D140" s="731" t="s">
        <v>561</v>
      </c>
      <c r="E140" s="730" t="s">
        <v>1725</v>
      </c>
      <c r="F140" s="731" t="s">
        <v>1726</v>
      </c>
      <c r="G140" s="730" t="s">
        <v>1835</v>
      </c>
      <c r="H140" s="730" t="s">
        <v>1836</v>
      </c>
      <c r="I140" s="733">
        <v>825</v>
      </c>
      <c r="J140" s="733">
        <v>2</v>
      </c>
      <c r="K140" s="734">
        <v>1650</v>
      </c>
    </row>
    <row r="141" spans="1:11" ht="14.4" customHeight="1" x14ac:dyDescent="0.3">
      <c r="A141" s="728" t="s">
        <v>541</v>
      </c>
      <c r="B141" s="729" t="s">
        <v>542</v>
      </c>
      <c r="C141" s="730" t="s">
        <v>560</v>
      </c>
      <c r="D141" s="731" t="s">
        <v>561</v>
      </c>
      <c r="E141" s="730" t="s">
        <v>1725</v>
      </c>
      <c r="F141" s="731" t="s">
        <v>1726</v>
      </c>
      <c r="G141" s="730" t="s">
        <v>1837</v>
      </c>
      <c r="H141" s="730" t="s">
        <v>1838</v>
      </c>
      <c r="I141" s="733">
        <v>653.4000244140625</v>
      </c>
      <c r="J141" s="733">
        <v>1</v>
      </c>
      <c r="K141" s="734">
        <v>653.4000244140625</v>
      </c>
    </row>
    <row r="142" spans="1:11" ht="14.4" customHeight="1" x14ac:dyDescent="0.3">
      <c r="A142" s="728" t="s">
        <v>541</v>
      </c>
      <c r="B142" s="729" t="s">
        <v>542</v>
      </c>
      <c r="C142" s="730" t="s">
        <v>560</v>
      </c>
      <c r="D142" s="731" t="s">
        <v>561</v>
      </c>
      <c r="E142" s="730" t="s">
        <v>1725</v>
      </c>
      <c r="F142" s="731" t="s">
        <v>1726</v>
      </c>
      <c r="G142" s="730" t="s">
        <v>1839</v>
      </c>
      <c r="H142" s="730" t="s">
        <v>1840</v>
      </c>
      <c r="I142" s="733">
        <v>480.52999877929687</v>
      </c>
      <c r="J142" s="733">
        <v>1</v>
      </c>
      <c r="K142" s="734">
        <v>480.52999877929687</v>
      </c>
    </row>
    <row r="143" spans="1:11" ht="14.4" customHeight="1" x14ac:dyDescent="0.3">
      <c r="A143" s="728" t="s">
        <v>541</v>
      </c>
      <c r="B143" s="729" t="s">
        <v>542</v>
      </c>
      <c r="C143" s="730" t="s">
        <v>560</v>
      </c>
      <c r="D143" s="731" t="s">
        <v>561</v>
      </c>
      <c r="E143" s="730" t="s">
        <v>1725</v>
      </c>
      <c r="F143" s="731" t="s">
        <v>1726</v>
      </c>
      <c r="G143" s="730" t="s">
        <v>1841</v>
      </c>
      <c r="H143" s="730" t="s">
        <v>1842</v>
      </c>
      <c r="I143" s="733">
        <v>304</v>
      </c>
      <c r="J143" s="733">
        <v>3</v>
      </c>
      <c r="K143" s="734">
        <v>912</v>
      </c>
    </row>
    <row r="144" spans="1:11" ht="14.4" customHeight="1" x14ac:dyDescent="0.3">
      <c r="A144" s="728" t="s">
        <v>541</v>
      </c>
      <c r="B144" s="729" t="s">
        <v>542</v>
      </c>
      <c r="C144" s="730" t="s">
        <v>560</v>
      </c>
      <c r="D144" s="731" t="s">
        <v>561</v>
      </c>
      <c r="E144" s="730" t="s">
        <v>1725</v>
      </c>
      <c r="F144" s="731" t="s">
        <v>1726</v>
      </c>
      <c r="G144" s="730" t="s">
        <v>1843</v>
      </c>
      <c r="H144" s="730" t="s">
        <v>1844</v>
      </c>
      <c r="I144" s="733">
        <v>996</v>
      </c>
      <c r="J144" s="733">
        <v>1</v>
      </c>
      <c r="K144" s="734">
        <v>996</v>
      </c>
    </row>
    <row r="145" spans="1:11" ht="14.4" customHeight="1" x14ac:dyDescent="0.3">
      <c r="A145" s="728" t="s">
        <v>541</v>
      </c>
      <c r="B145" s="729" t="s">
        <v>542</v>
      </c>
      <c r="C145" s="730" t="s">
        <v>560</v>
      </c>
      <c r="D145" s="731" t="s">
        <v>561</v>
      </c>
      <c r="E145" s="730" t="s">
        <v>1725</v>
      </c>
      <c r="F145" s="731" t="s">
        <v>1726</v>
      </c>
      <c r="G145" s="730" t="s">
        <v>1845</v>
      </c>
      <c r="H145" s="730" t="s">
        <v>1846</v>
      </c>
      <c r="I145" s="733">
        <v>996</v>
      </c>
      <c r="J145" s="733">
        <v>7</v>
      </c>
      <c r="K145" s="734">
        <v>6972</v>
      </c>
    </row>
    <row r="146" spans="1:11" ht="14.4" customHeight="1" x14ac:dyDescent="0.3">
      <c r="A146" s="728" t="s">
        <v>541</v>
      </c>
      <c r="B146" s="729" t="s">
        <v>542</v>
      </c>
      <c r="C146" s="730" t="s">
        <v>560</v>
      </c>
      <c r="D146" s="731" t="s">
        <v>561</v>
      </c>
      <c r="E146" s="730" t="s">
        <v>1725</v>
      </c>
      <c r="F146" s="731" t="s">
        <v>1726</v>
      </c>
      <c r="G146" s="730" t="s">
        <v>1847</v>
      </c>
      <c r="H146" s="730" t="s">
        <v>1848</v>
      </c>
      <c r="I146" s="733">
        <v>996</v>
      </c>
      <c r="J146" s="733">
        <v>17</v>
      </c>
      <c r="K146" s="734">
        <v>16932</v>
      </c>
    </row>
    <row r="147" spans="1:11" ht="14.4" customHeight="1" x14ac:dyDescent="0.3">
      <c r="A147" s="728" t="s">
        <v>541</v>
      </c>
      <c r="B147" s="729" t="s">
        <v>542</v>
      </c>
      <c r="C147" s="730" t="s">
        <v>560</v>
      </c>
      <c r="D147" s="731" t="s">
        <v>561</v>
      </c>
      <c r="E147" s="730" t="s">
        <v>1725</v>
      </c>
      <c r="F147" s="731" t="s">
        <v>1726</v>
      </c>
      <c r="G147" s="730" t="s">
        <v>1849</v>
      </c>
      <c r="H147" s="730" t="s">
        <v>1850</v>
      </c>
      <c r="I147" s="733">
        <v>996</v>
      </c>
      <c r="J147" s="733">
        <v>6</v>
      </c>
      <c r="K147" s="734">
        <v>5976</v>
      </c>
    </row>
    <row r="148" spans="1:11" ht="14.4" customHeight="1" x14ac:dyDescent="0.3">
      <c r="A148" s="728" t="s">
        <v>541</v>
      </c>
      <c r="B148" s="729" t="s">
        <v>542</v>
      </c>
      <c r="C148" s="730" t="s">
        <v>560</v>
      </c>
      <c r="D148" s="731" t="s">
        <v>561</v>
      </c>
      <c r="E148" s="730" t="s">
        <v>1725</v>
      </c>
      <c r="F148" s="731" t="s">
        <v>1726</v>
      </c>
      <c r="G148" s="730" t="s">
        <v>1851</v>
      </c>
      <c r="H148" s="730" t="s">
        <v>1852</v>
      </c>
      <c r="I148" s="733">
        <v>474.69000244140625</v>
      </c>
      <c r="J148" s="733">
        <v>2</v>
      </c>
      <c r="K148" s="734">
        <v>949.3699951171875</v>
      </c>
    </row>
    <row r="149" spans="1:11" ht="14.4" customHeight="1" x14ac:dyDescent="0.3">
      <c r="A149" s="728" t="s">
        <v>541</v>
      </c>
      <c r="B149" s="729" t="s">
        <v>542</v>
      </c>
      <c r="C149" s="730" t="s">
        <v>560</v>
      </c>
      <c r="D149" s="731" t="s">
        <v>561</v>
      </c>
      <c r="E149" s="730" t="s">
        <v>1725</v>
      </c>
      <c r="F149" s="731" t="s">
        <v>1726</v>
      </c>
      <c r="G149" s="730" t="s">
        <v>1853</v>
      </c>
      <c r="H149" s="730" t="s">
        <v>1854</v>
      </c>
      <c r="I149" s="733">
        <v>474.67999267578125</v>
      </c>
      <c r="J149" s="733">
        <v>4</v>
      </c>
      <c r="K149" s="734">
        <v>1898.719970703125</v>
      </c>
    </row>
    <row r="150" spans="1:11" ht="14.4" customHeight="1" x14ac:dyDescent="0.3">
      <c r="A150" s="728" t="s">
        <v>541</v>
      </c>
      <c r="B150" s="729" t="s">
        <v>542</v>
      </c>
      <c r="C150" s="730" t="s">
        <v>560</v>
      </c>
      <c r="D150" s="731" t="s">
        <v>561</v>
      </c>
      <c r="E150" s="730" t="s">
        <v>1725</v>
      </c>
      <c r="F150" s="731" t="s">
        <v>1726</v>
      </c>
      <c r="G150" s="730" t="s">
        <v>1855</v>
      </c>
      <c r="H150" s="730" t="s">
        <v>1856</v>
      </c>
      <c r="I150" s="733">
        <v>474.69000244140625</v>
      </c>
      <c r="J150" s="733">
        <v>7</v>
      </c>
      <c r="K150" s="734">
        <v>3322.800048828125</v>
      </c>
    </row>
    <row r="151" spans="1:11" ht="14.4" customHeight="1" x14ac:dyDescent="0.3">
      <c r="A151" s="728" t="s">
        <v>541</v>
      </c>
      <c r="B151" s="729" t="s">
        <v>542</v>
      </c>
      <c r="C151" s="730" t="s">
        <v>560</v>
      </c>
      <c r="D151" s="731" t="s">
        <v>561</v>
      </c>
      <c r="E151" s="730" t="s">
        <v>1725</v>
      </c>
      <c r="F151" s="731" t="s">
        <v>1726</v>
      </c>
      <c r="G151" s="730" t="s">
        <v>1857</v>
      </c>
      <c r="H151" s="730" t="s">
        <v>1858</v>
      </c>
      <c r="I151" s="733">
        <v>503.92001342773437</v>
      </c>
      <c r="J151" s="733">
        <v>12</v>
      </c>
      <c r="K151" s="734">
        <v>6047.02001953125</v>
      </c>
    </row>
    <row r="152" spans="1:11" ht="14.4" customHeight="1" x14ac:dyDescent="0.3">
      <c r="A152" s="728" t="s">
        <v>541</v>
      </c>
      <c r="B152" s="729" t="s">
        <v>542</v>
      </c>
      <c r="C152" s="730" t="s">
        <v>560</v>
      </c>
      <c r="D152" s="731" t="s">
        <v>561</v>
      </c>
      <c r="E152" s="730" t="s">
        <v>1725</v>
      </c>
      <c r="F152" s="731" t="s">
        <v>1726</v>
      </c>
      <c r="G152" s="730" t="s">
        <v>1859</v>
      </c>
      <c r="H152" s="730" t="s">
        <v>1860</v>
      </c>
      <c r="I152" s="733">
        <v>503.92001342773437</v>
      </c>
      <c r="J152" s="733">
        <v>4</v>
      </c>
      <c r="K152" s="734">
        <v>2015.6700439453125</v>
      </c>
    </row>
    <row r="153" spans="1:11" ht="14.4" customHeight="1" x14ac:dyDescent="0.3">
      <c r="A153" s="728" t="s">
        <v>541</v>
      </c>
      <c r="B153" s="729" t="s">
        <v>542</v>
      </c>
      <c r="C153" s="730" t="s">
        <v>560</v>
      </c>
      <c r="D153" s="731" t="s">
        <v>561</v>
      </c>
      <c r="E153" s="730" t="s">
        <v>1725</v>
      </c>
      <c r="F153" s="731" t="s">
        <v>1726</v>
      </c>
      <c r="G153" s="730" t="s">
        <v>1861</v>
      </c>
      <c r="H153" s="730" t="s">
        <v>1862</v>
      </c>
      <c r="I153" s="733">
        <v>253.05999755859375</v>
      </c>
      <c r="J153" s="733">
        <v>9</v>
      </c>
      <c r="K153" s="734">
        <v>2559.5599975585937</v>
      </c>
    </row>
    <row r="154" spans="1:11" ht="14.4" customHeight="1" x14ac:dyDescent="0.3">
      <c r="A154" s="728" t="s">
        <v>541</v>
      </c>
      <c r="B154" s="729" t="s">
        <v>542</v>
      </c>
      <c r="C154" s="730" t="s">
        <v>560</v>
      </c>
      <c r="D154" s="731" t="s">
        <v>561</v>
      </c>
      <c r="E154" s="730" t="s">
        <v>1725</v>
      </c>
      <c r="F154" s="731" t="s">
        <v>1726</v>
      </c>
      <c r="G154" s="730" t="s">
        <v>1863</v>
      </c>
      <c r="H154" s="730" t="s">
        <v>1864</v>
      </c>
      <c r="I154" s="733">
        <v>196.64999389648437</v>
      </c>
      <c r="J154" s="733">
        <v>1</v>
      </c>
      <c r="K154" s="734">
        <v>196.64999389648437</v>
      </c>
    </row>
    <row r="155" spans="1:11" ht="14.4" customHeight="1" x14ac:dyDescent="0.3">
      <c r="A155" s="728" t="s">
        <v>541</v>
      </c>
      <c r="B155" s="729" t="s">
        <v>542</v>
      </c>
      <c r="C155" s="730" t="s">
        <v>560</v>
      </c>
      <c r="D155" s="731" t="s">
        <v>561</v>
      </c>
      <c r="E155" s="730" t="s">
        <v>1725</v>
      </c>
      <c r="F155" s="731" t="s">
        <v>1726</v>
      </c>
      <c r="G155" s="730" t="s">
        <v>1865</v>
      </c>
      <c r="H155" s="730" t="s">
        <v>1866</v>
      </c>
      <c r="I155" s="733">
        <v>309.47000122070313</v>
      </c>
      <c r="J155" s="733">
        <v>2</v>
      </c>
      <c r="K155" s="734">
        <v>618.92999267578125</v>
      </c>
    </row>
    <row r="156" spans="1:11" ht="14.4" customHeight="1" x14ac:dyDescent="0.3">
      <c r="A156" s="728" t="s">
        <v>541</v>
      </c>
      <c r="B156" s="729" t="s">
        <v>542</v>
      </c>
      <c r="C156" s="730" t="s">
        <v>560</v>
      </c>
      <c r="D156" s="731" t="s">
        <v>561</v>
      </c>
      <c r="E156" s="730" t="s">
        <v>1725</v>
      </c>
      <c r="F156" s="731" t="s">
        <v>1726</v>
      </c>
      <c r="G156" s="730" t="s">
        <v>1867</v>
      </c>
      <c r="H156" s="730" t="s">
        <v>1868</v>
      </c>
      <c r="I156" s="733">
        <v>246.67999267578125</v>
      </c>
      <c r="J156" s="733">
        <v>13</v>
      </c>
      <c r="K156" s="734">
        <v>3206.780029296875</v>
      </c>
    </row>
    <row r="157" spans="1:11" ht="14.4" customHeight="1" x14ac:dyDescent="0.3">
      <c r="A157" s="728" t="s">
        <v>541</v>
      </c>
      <c r="B157" s="729" t="s">
        <v>542</v>
      </c>
      <c r="C157" s="730" t="s">
        <v>560</v>
      </c>
      <c r="D157" s="731" t="s">
        <v>561</v>
      </c>
      <c r="E157" s="730" t="s">
        <v>1725</v>
      </c>
      <c r="F157" s="731" t="s">
        <v>1726</v>
      </c>
      <c r="G157" s="730" t="s">
        <v>1869</v>
      </c>
      <c r="H157" s="730" t="s">
        <v>1870</v>
      </c>
      <c r="I157" s="733">
        <v>269.10000610351562</v>
      </c>
      <c r="J157" s="733">
        <v>5</v>
      </c>
      <c r="K157" s="734">
        <v>1345.5000305175781</v>
      </c>
    </row>
    <row r="158" spans="1:11" ht="14.4" customHeight="1" x14ac:dyDescent="0.3">
      <c r="A158" s="728" t="s">
        <v>541</v>
      </c>
      <c r="B158" s="729" t="s">
        <v>542</v>
      </c>
      <c r="C158" s="730" t="s">
        <v>560</v>
      </c>
      <c r="D158" s="731" t="s">
        <v>561</v>
      </c>
      <c r="E158" s="730" t="s">
        <v>1725</v>
      </c>
      <c r="F158" s="731" t="s">
        <v>1726</v>
      </c>
      <c r="G158" s="730" t="s">
        <v>1871</v>
      </c>
      <c r="H158" s="730" t="s">
        <v>1872</v>
      </c>
      <c r="I158" s="733">
        <v>246.67999267578125</v>
      </c>
      <c r="J158" s="733">
        <v>14</v>
      </c>
      <c r="K158" s="734">
        <v>3453.4500732421875</v>
      </c>
    </row>
    <row r="159" spans="1:11" ht="14.4" customHeight="1" x14ac:dyDescent="0.3">
      <c r="A159" s="728" t="s">
        <v>541</v>
      </c>
      <c r="B159" s="729" t="s">
        <v>542</v>
      </c>
      <c r="C159" s="730" t="s">
        <v>560</v>
      </c>
      <c r="D159" s="731" t="s">
        <v>561</v>
      </c>
      <c r="E159" s="730" t="s">
        <v>1725</v>
      </c>
      <c r="F159" s="731" t="s">
        <v>1726</v>
      </c>
      <c r="G159" s="730" t="s">
        <v>1873</v>
      </c>
      <c r="H159" s="730" t="s">
        <v>1874</v>
      </c>
      <c r="I159" s="733">
        <v>1842</v>
      </c>
      <c r="J159" s="733">
        <v>1</v>
      </c>
      <c r="K159" s="734">
        <v>1842</v>
      </c>
    </row>
    <row r="160" spans="1:11" ht="14.4" customHeight="1" x14ac:dyDescent="0.3">
      <c r="A160" s="728" t="s">
        <v>541</v>
      </c>
      <c r="B160" s="729" t="s">
        <v>542</v>
      </c>
      <c r="C160" s="730" t="s">
        <v>560</v>
      </c>
      <c r="D160" s="731" t="s">
        <v>561</v>
      </c>
      <c r="E160" s="730" t="s">
        <v>1725</v>
      </c>
      <c r="F160" s="731" t="s">
        <v>1726</v>
      </c>
      <c r="G160" s="730" t="s">
        <v>1875</v>
      </c>
      <c r="H160" s="730" t="s">
        <v>1876</v>
      </c>
      <c r="I160" s="733">
        <v>1842</v>
      </c>
      <c r="J160" s="733">
        <v>1</v>
      </c>
      <c r="K160" s="734">
        <v>1842</v>
      </c>
    </row>
    <row r="161" spans="1:11" ht="14.4" customHeight="1" x14ac:dyDescent="0.3">
      <c r="A161" s="728" t="s">
        <v>541</v>
      </c>
      <c r="B161" s="729" t="s">
        <v>542</v>
      </c>
      <c r="C161" s="730" t="s">
        <v>560</v>
      </c>
      <c r="D161" s="731" t="s">
        <v>561</v>
      </c>
      <c r="E161" s="730" t="s">
        <v>1725</v>
      </c>
      <c r="F161" s="731" t="s">
        <v>1726</v>
      </c>
      <c r="G161" s="730" t="s">
        <v>1877</v>
      </c>
      <c r="H161" s="730" t="s">
        <v>1878</v>
      </c>
      <c r="I161" s="733">
        <v>748</v>
      </c>
      <c r="J161" s="733">
        <v>1</v>
      </c>
      <c r="K161" s="734">
        <v>748</v>
      </c>
    </row>
    <row r="162" spans="1:11" ht="14.4" customHeight="1" x14ac:dyDescent="0.3">
      <c r="A162" s="728" t="s">
        <v>541</v>
      </c>
      <c r="B162" s="729" t="s">
        <v>542</v>
      </c>
      <c r="C162" s="730" t="s">
        <v>560</v>
      </c>
      <c r="D162" s="731" t="s">
        <v>561</v>
      </c>
      <c r="E162" s="730" t="s">
        <v>1725</v>
      </c>
      <c r="F162" s="731" t="s">
        <v>1726</v>
      </c>
      <c r="G162" s="730" t="s">
        <v>1879</v>
      </c>
      <c r="H162" s="730" t="s">
        <v>1880</v>
      </c>
      <c r="I162" s="733">
        <v>1784</v>
      </c>
      <c r="J162" s="733">
        <v>2</v>
      </c>
      <c r="K162" s="734">
        <v>3568</v>
      </c>
    </row>
    <row r="163" spans="1:11" ht="14.4" customHeight="1" x14ac:dyDescent="0.3">
      <c r="A163" s="728" t="s">
        <v>541</v>
      </c>
      <c r="B163" s="729" t="s">
        <v>542</v>
      </c>
      <c r="C163" s="730" t="s">
        <v>560</v>
      </c>
      <c r="D163" s="731" t="s">
        <v>561</v>
      </c>
      <c r="E163" s="730" t="s">
        <v>1725</v>
      </c>
      <c r="F163" s="731" t="s">
        <v>1726</v>
      </c>
      <c r="G163" s="730" t="s">
        <v>1881</v>
      </c>
      <c r="H163" s="730" t="s">
        <v>1882</v>
      </c>
      <c r="I163" s="733">
        <v>1784</v>
      </c>
      <c r="J163" s="733">
        <v>2</v>
      </c>
      <c r="K163" s="734">
        <v>3568</v>
      </c>
    </row>
    <row r="164" spans="1:11" ht="14.4" customHeight="1" x14ac:dyDescent="0.3">
      <c r="A164" s="728" t="s">
        <v>541</v>
      </c>
      <c r="B164" s="729" t="s">
        <v>542</v>
      </c>
      <c r="C164" s="730" t="s">
        <v>560</v>
      </c>
      <c r="D164" s="731" t="s">
        <v>561</v>
      </c>
      <c r="E164" s="730" t="s">
        <v>1725</v>
      </c>
      <c r="F164" s="731" t="s">
        <v>1726</v>
      </c>
      <c r="G164" s="730" t="s">
        <v>1883</v>
      </c>
      <c r="H164" s="730" t="s">
        <v>1884</v>
      </c>
      <c r="I164" s="733">
        <v>892</v>
      </c>
      <c r="J164" s="733">
        <v>2</v>
      </c>
      <c r="K164" s="734">
        <v>1784</v>
      </c>
    </row>
    <row r="165" spans="1:11" ht="14.4" customHeight="1" x14ac:dyDescent="0.3">
      <c r="A165" s="728" t="s">
        <v>541</v>
      </c>
      <c r="B165" s="729" t="s">
        <v>542</v>
      </c>
      <c r="C165" s="730" t="s">
        <v>560</v>
      </c>
      <c r="D165" s="731" t="s">
        <v>561</v>
      </c>
      <c r="E165" s="730" t="s">
        <v>1725</v>
      </c>
      <c r="F165" s="731" t="s">
        <v>1726</v>
      </c>
      <c r="G165" s="730" t="s">
        <v>1885</v>
      </c>
      <c r="H165" s="730" t="s">
        <v>1886</v>
      </c>
      <c r="I165" s="733">
        <v>1784</v>
      </c>
      <c r="J165" s="733">
        <v>2</v>
      </c>
      <c r="K165" s="734">
        <v>3568</v>
      </c>
    </row>
    <row r="166" spans="1:11" ht="14.4" customHeight="1" x14ac:dyDescent="0.3">
      <c r="A166" s="728" t="s">
        <v>541</v>
      </c>
      <c r="B166" s="729" t="s">
        <v>542</v>
      </c>
      <c r="C166" s="730" t="s">
        <v>560</v>
      </c>
      <c r="D166" s="731" t="s">
        <v>561</v>
      </c>
      <c r="E166" s="730" t="s">
        <v>1725</v>
      </c>
      <c r="F166" s="731" t="s">
        <v>1726</v>
      </c>
      <c r="G166" s="730" t="s">
        <v>1887</v>
      </c>
      <c r="H166" s="730" t="s">
        <v>1888</v>
      </c>
      <c r="I166" s="733">
        <v>1784</v>
      </c>
      <c r="J166" s="733">
        <v>4</v>
      </c>
      <c r="K166" s="734">
        <v>7136</v>
      </c>
    </row>
    <row r="167" spans="1:11" ht="14.4" customHeight="1" x14ac:dyDescent="0.3">
      <c r="A167" s="728" t="s">
        <v>541</v>
      </c>
      <c r="B167" s="729" t="s">
        <v>542</v>
      </c>
      <c r="C167" s="730" t="s">
        <v>560</v>
      </c>
      <c r="D167" s="731" t="s">
        <v>561</v>
      </c>
      <c r="E167" s="730" t="s">
        <v>1725</v>
      </c>
      <c r="F167" s="731" t="s">
        <v>1726</v>
      </c>
      <c r="G167" s="730" t="s">
        <v>1889</v>
      </c>
      <c r="H167" s="730" t="s">
        <v>1890</v>
      </c>
      <c r="I167" s="733">
        <v>1784</v>
      </c>
      <c r="J167" s="733">
        <v>2</v>
      </c>
      <c r="K167" s="734">
        <v>3568</v>
      </c>
    </row>
    <row r="168" spans="1:11" ht="14.4" customHeight="1" x14ac:dyDescent="0.3">
      <c r="A168" s="728" t="s">
        <v>541</v>
      </c>
      <c r="B168" s="729" t="s">
        <v>542</v>
      </c>
      <c r="C168" s="730" t="s">
        <v>560</v>
      </c>
      <c r="D168" s="731" t="s">
        <v>561</v>
      </c>
      <c r="E168" s="730" t="s">
        <v>1725</v>
      </c>
      <c r="F168" s="731" t="s">
        <v>1726</v>
      </c>
      <c r="G168" s="730" t="s">
        <v>1891</v>
      </c>
      <c r="H168" s="730" t="s">
        <v>1892</v>
      </c>
      <c r="I168" s="733">
        <v>1486.6666666666667</v>
      </c>
      <c r="J168" s="733">
        <v>4</v>
      </c>
      <c r="K168" s="734">
        <v>5352</v>
      </c>
    </row>
    <row r="169" spans="1:11" ht="14.4" customHeight="1" x14ac:dyDescent="0.3">
      <c r="A169" s="728" t="s">
        <v>541</v>
      </c>
      <c r="B169" s="729" t="s">
        <v>542</v>
      </c>
      <c r="C169" s="730" t="s">
        <v>560</v>
      </c>
      <c r="D169" s="731" t="s">
        <v>561</v>
      </c>
      <c r="E169" s="730" t="s">
        <v>1725</v>
      </c>
      <c r="F169" s="731" t="s">
        <v>1726</v>
      </c>
      <c r="G169" s="730" t="s">
        <v>1893</v>
      </c>
      <c r="H169" s="730" t="s">
        <v>1894</v>
      </c>
      <c r="I169" s="733">
        <v>1784</v>
      </c>
      <c r="J169" s="733">
        <v>2</v>
      </c>
      <c r="K169" s="734">
        <v>3568</v>
      </c>
    </row>
    <row r="170" spans="1:11" ht="14.4" customHeight="1" x14ac:dyDescent="0.3">
      <c r="A170" s="728" t="s">
        <v>541</v>
      </c>
      <c r="B170" s="729" t="s">
        <v>542</v>
      </c>
      <c r="C170" s="730" t="s">
        <v>560</v>
      </c>
      <c r="D170" s="731" t="s">
        <v>561</v>
      </c>
      <c r="E170" s="730" t="s">
        <v>1725</v>
      </c>
      <c r="F170" s="731" t="s">
        <v>1726</v>
      </c>
      <c r="G170" s="730" t="s">
        <v>1895</v>
      </c>
      <c r="H170" s="730" t="s">
        <v>1896</v>
      </c>
      <c r="I170" s="733">
        <v>1784</v>
      </c>
      <c r="J170" s="733">
        <v>1</v>
      </c>
      <c r="K170" s="734">
        <v>1784</v>
      </c>
    </row>
    <row r="171" spans="1:11" ht="14.4" customHeight="1" x14ac:dyDescent="0.3">
      <c r="A171" s="728" t="s">
        <v>541</v>
      </c>
      <c r="B171" s="729" t="s">
        <v>542</v>
      </c>
      <c r="C171" s="730" t="s">
        <v>560</v>
      </c>
      <c r="D171" s="731" t="s">
        <v>561</v>
      </c>
      <c r="E171" s="730" t="s">
        <v>1725</v>
      </c>
      <c r="F171" s="731" t="s">
        <v>1726</v>
      </c>
      <c r="G171" s="730" t="s">
        <v>1897</v>
      </c>
      <c r="H171" s="730" t="s">
        <v>1898</v>
      </c>
      <c r="I171" s="733">
        <v>1784</v>
      </c>
      <c r="J171" s="733">
        <v>1</v>
      </c>
      <c r="K171" s="734">
        <v>1784</v>
      </c>
    </row>
    <row r="172" spans="1:11" ht="14.4" customHeight="1" x14ac:dyDescent="0.3">
      <c r="A172" s="728" t="s">
        <v>541</v>
      </c>
      <c r="B172" s="729" t="s">
        <v>542</v>
      </c>
      <c r="C172" s="730" t="s">
        <v>560</v>
      </c>
      <c r="D172" s="731" t="s">
        <v>561</v>
      </c>
      <c r="E172" s="730" t="s">
        <v>1725</v>
      </c>
      <c r="F172" s="731" t="s">
        <v>1726</v>
      </c>
      <c r="G172" s="730" t="s">
        <v>1899</v>
      </c>
      <c r="H172" s="730" t="s">
        <v>1900</v>
      </c>
      <c r="I172" s="733">
        <v>143.99000549316406</v>
      </c>
      <c r="J172" s="733">
        <v>30</v>
      </c>
      <c r="K172" s="734">
        <v>4319.7001953125</v>
      </c>
    </row>
    <row r="173" spans="1:11" ht="14.4" customHeight="1" x14ac:dyDescent="0.3">
      <c r="A173" s="728" t="s">
        <v>541</v>
      </c>
      <c r="B173" s="729" t="s">
        <v>542</v>
      </c>
      <c r="C173" s="730" t="s">
        <v>560</v>
      </c>
      <c r="D173" s="731" t="s">
        <v>561</v>
      </c>
      <c r="E173" s="730" t="s">
        <v>1725</v>
      </c>
      <c r="F173" s="731" t="s">
        <v>1726</v>
      </c>
      <c r="G173" s="730" t="s">
        <v>1901</v>
      </c>
      <c r="H173" s="730" t="s">
        <v>1902</v>
      </c>
      <c r="I173" s="733">
        <v>143.99000549316406</v>
      </c>
      <c r="J173" s="733">
        <v>30</v>
      </c>
      <c r="K173" s="734">
        <v>4319.7001953125</v>
      </c>
    </row>
    <row r="174" spans="1:11" ht="14.4" customHeight="1" x14ac:dyDescent="0.3">
      <c r="A174" s="728" t="s">
        <v>541</v>
      </c>
      <c r="B174" s="729" t="s">
        <v>542</v>
      </c>
      <c r="C174" s="730" t="s">
        <v>560</v>
      </c>
      <c r="D174" s="731" t="s">
        <v>561</v>
      </c>
      <c r="E174" s="730" t="s">
        <v>1725</v>
      </c>
      <c r="F174" s="731" t="s">
        <v>1726</v>
      </c>
      <c r="G174" s="730" t="s">
        <v>1903</v>
      </c>
      <c r="H174" s="730" t="s">
        <v>1904</v>
      </c>
      <c r="I174" s="733">
        <v>143.99000549316406</v>
      </c>
      <c r="J174" s="733">
        <v>30</v>
      </c>
      <c r="K174" s="734">
        <v>4319.7001953125</v>
      </c>
    </row>
    <row r="175" spans="1:11" ht="14.4" customHeight="1" x14ac:dyDescent="0.3">
      <c r="A175" s="728" t="s">
        <v>541</v>
      </c>
      <c r="B175" s="729" t="s">
        <v>542</v>
      </c>
      <c r="C175" s="730" t="s">
        <v>560</v>
      </c>
      <c r="D175" s="731" t="s">
        <v>561</v>
      </c>
      <c r="E175" s="730" t="s">
        <v>1725</v>
      </c>
      <c r="F175" s="731" t="s">
        <v>1726</v>
      </c>
      <c r="G175" s="730" t="s">
        <v>1905</v>
      </c>
      <c r="H175" s="730" t="s">
        <v>1906</v>
      </c>
      <c r="I175" s="733">
        <v>279.29998779296875</v>
      </c>
      <c r="J175" s="733">
        <v>1</v>
      </c>
      <c r="K175" s="734">
        <v>279.29998779296875</v>
      </c>
    </row>
    <row r="176" spans="1:11" ht="14.4" customHeight="1" x14ac:dyDescent="0.3">
      <c r="A176" s="728" t="s">
        <v>541</v>
      </c>
      <c r="B176" s="729" t="s">
        <v>542</v>
      </c>
      <c r="C176" s="730" t="s">
        <v>563</v>
      </c>
      <c r="D176" s="731" t="s">
        <v>564</v>
      </c>
      <c r="E176" s="730" t="s">
        <v>1575</v>
      </c>
      <c r="F176" s="731" t="s">
        <v>1576</v>
      </c>
      <c r="G176" s="730" t="s">
        <v>1907</v>
      </c>
      <c r="H176" s="730" t="s">
        <v>1908</v>
      </c>
      <c r="I176" s="733">
        <v>5.2800002098083496</v>
      </c>
      <c r="J176" s="733">
        <v>600</v>
      </c>
      <c r="K176" s="734">
        <v>3167.10009765625</v>
      </c>
    </row>
    <row r="177" spans="1:11" ht="14.4" customHeight="1" x14ac:dyDescent="0.3">
      <c r="A177" s="728" t="s">
        <v>541</v>
      </c>
      <c r="B177" s="729" t="s">
        <v>542</v>
      </c>
      <c r="C177" s="730" t="s">
        <v>563</v>
      </c>
      <c r="D177" s="731" t="s">
        <v>564</v>
      </c>
      <c r="E177" s="730" t="s">
        <v>1575</v>
      </c>
      <c r="F177" s="731" t="s">
        <v>1576</v>
      </c>
      <c r="G177" s="730" t="s">
        <v>1909</v>
      </c>
      <c r="H177" s="730" t="s">
        <v>1910</v>
      </c>
      <c r="I177" s="733">
        <v>0.62000000476837158</v>
      </c>
      <c r="J177" s="733">
        <v>2000</v>
      </c>
      <c r="K177" s="734">
        <v>1240</v>
      </c>
    </row>
    <row r="178" spans="1:11" ht="14.4" customHeight="1" x14ac:dyDescent="0.3">
      <c r="A178" s="728" t="s">
        <v>541</v>
      </c>
      <c r="B178" s="729" t="s">
        <v>542</v>
      </c>
      <c r="C178" s="730" t="s">
        <v>563</v>
      </c>
      <c r="D178" s="731" t="s">
        <v>564</v>
      </c>
      <c r="E178" s="730" t="s">
        <v>1575</v>
      </c>
      <c r="F178" s="731" t="s">
        <v>1576</v>
      </c>
      <c r="G178" s="730" t="s">
        <v>1911</v>
      </c>
      <c r="H178" s="730" t="s">
        <v>1912</v>
      </c>
      <c r="I178" s="733">
        <v>1.1699999570846558</v>
      </c>
      <c r="J178" s="733">
        <v>1000</v>
      </c>
      <c r="K178" s="734">
        <v>1170</v>
      </c>
    </row>
    <row r="179" spans="1:11" ht="14.4" customHeight="1" x14ac:dyDescent="0.3">
      <c r="A179" s="728" t="s">
        <v>541</v>
      </c>
      <c r="B179" s="729" t="s">
        <v>542</v>
      </c>
      <c r="C179" s="730" t="s">
        <v>563</v>
      </c>
      <c r="D179" s="731" t="s">
        <v>564</v>
      </c>
      <c r="E179" s="730" t="s">
        <v>1575</v>
      </c>
      <c r="F179" s="731" t="s">
        <v>1576</v>
      </c>
      <c r="G179" s="730" t="s">
        <v>1913</v>
      </c>
      <c r="H179" s="730" t="s">
        <v>1914</v>
      </c>
      <c r="I179" s="733">
        <v>0.25333333015441895</v>
      </c>
      <c r="J179" s="733">
        <v>15000</v>
      </c>
      <c r="K179" s="734">
        <v>3802.5</v>
      </c>
    </row>
    <row r="180" spans="1:11" ht="14.4" customHeight="1" x14ac:dyDescent="0.3">
      <c r="A180" s="728" t="s">
        <v>541</v>
      </c>
      <c r="B180" s="729" t="s">
        <v>542</v>
      </c>
      <c r="C180" s="730" t="s">
        <v>563</v>
      </c>
      <c r="D180" s="731" t="s">
        <v>564</v>
      </c>
      <c r="E180" s="730" t="s">
        <v>1575</v>
      </c>
      <c r="F180" s="731" t="s">
        <v>1576</v>
      </c>
      <c r="G180" s="730" t="s">
        <v>1577</v>
      </c>
      <c r="H180" s="730" t="s">
        <v>1578</v>
      </c>
      <c r="I180" s="733">
        <v>19.170000076293945</v>
      </c>
      <c r="J180" s="733">
        <v>500</v>
      </c>
      <c r="K180" s="734">
        <v>9586.419921875</v>
      </c>
    </row>
    <row r="181" spans="1:11" ht="14.4" customHeight="1" x14ac:dyDescent="0.3">
      <c r="A181" s="728" t="s">
        <v>541</v>
      </c>
      <c r="B181" s="729" t="s">
        <v>542</v>
      </c>
      <c r="C181" s="730" t="s">
        <v>563</v>
      </c>
      <c r="D181" s="731" t="s">
        <v>564</v>
      </c>
      <c r="E181" s="730" t="s">
        <v>1575</v>
      </c>
      <c r="F181" s="731" t="s">
        <v>1576</v>
      </c>
      <c r="G181" s="730" t="s">
        <v>1915</v>
      </c>
      <c r="H181" s="730" t="s">
        <v>1916</v>
      </c>
      <c r="I181" s="733">
        <v>100.37999725341797</v>
      </c>
      <c r="J181" s="733">
        <v>2</v>
      </c>
      <c r="K181" s="734">
        <v>200.75999450683594</v>
      </c>
    </row>
    <row r="182" spans="1:11" ht="14.4" customHeight="1" x14ac:dyDescent="0.3">
      <c r="A182" s="728" t="s">
        <v>541</v>
      </c>
      <c r="B182" s="729" t="s">
        <v>542</v>
      </c>
      <c r="C182" s="730" t="s">
        <v>563</v>
      </c>
      <c r="D182" s="731" t="s">
        <v>564</v>
      </c>
      <c r="E182" s="730" t="s">
        <v>1575</v>
      </c>
      <c r="F182" s="731" t="s">
        <v>1576</v>
      </c>
      <c r="G182" s="730" t="s">
        <v>1683</v>
      </c>
      <c r="H182" s="730" t="s">
        <v>1684</v>
      </c>
      <c r="I182" s="733">
        <v>125.75</v>
      </c>
      <c r="J182" s="733">
        <v>40</v>
      </c>
      <c r="K182" s="734">
        <v>5029.83984375</v>
      </c>
    </row>
    <row r="183" spans="1:11" ht="14.4" customHeight="1" x14ac:dyDescent="0.3">
      <c r="A183" s="728" t="s">
        <v>541</v>
      </c>
      <c r="B183" s="729" t="s">
        <v>542</v>
      </c>
      <c r="C183" s="730" t="s">
        <v>563</v>
      </c>
      <c r="D183" s="731" t="s">
        <v>564</v>
      </c>
      <c r="E183" s="730" t="s">
        <v>1575</v>
      </c>
      <c r="F183" s="731" t="s">
        <v>1576</v>
      </c>
      <c r="G183" s="730" t="s">
        <v>1917</v>
      </c>
      <c r="H183" s="730" t="s">
        <v>1918</v>
      </c>
      <c r="I183" s="733">
        <v>157.88999938964844</v>
      </c>
      <c r="J183" s="733">
        <v>140</v>
      </c>
      <c r="K183" s="734">
        <v>22103.9599609375</v>
      </c>
    </row>
    <row r="184" spans="1:11" ht="14.4" customHeight="1" x14ac:dyDescent="0.3">
      <c r="A184" s="728" t="s">
        <v>541</v>
      </c>
      <c r="B184" s="729" t="s">
        <v>542</v>
      </c>
      <c r="C184" s="730" t="s">
        <v>563</v>
      </c>
      <c r="D184" s="731" t="s">
        <v>564</v>
      </c>
      <c r="E184" s="730" t="s">
        <v>1575</v>
      </c>
      <c r="F184" s="731" t="s">
        <v>1576</v>
      </c>
      <c r="G184" s="730" t="s">
        <v>1919</v>
      </c>
      <c r="H184" s="730" t="s">
        <v>1920</v>
      </c>
      <c r="I184" s="733">
        <v>22.149999618530273</v>
      </c>
      <c r="J184" s="733">
        <v>50</v>
      </c>
      <c r="K184" s="734">
        <v>1107.5</v>
      </c>
    </row>
    <row r="185" spans="1:11" ht="14.4" customHeight="1" x14ac:dyDescent="0.3">
      <c r="A185" s="728" t="s">
        <v>541</v>
      </c>
      <c r="B185" s="729" t="s">
        <v>542</v>
      </c>
      <c r="C185" s="730" t="s">
        <v>563</v>
      </c>
      <c r="D185" s="731" t="s">
        <v>564</v>
      </c>
      <c r="E185" s="730" t="s">
        <v>1575</v>
      </c>
      <c r="F185" s="731" t="s">
        <v>1576</v>
      </c>
      <c r="G185" s="730" t="s">
        <v>1921</v>
      </c>
      <c r="H185" s="730" t="s">
        <v>1922</v>
      </c>
      <c r="I185" s="733">
        <v>2.869999885559082</v>
      </c>
      <c r="J185" s="733">
        <v>100</v>
      </c>
      <c r="K185" s="734">
        <v>287</v>
      </c>
    </row>
    <row r="186" spans="1:11" ht="14.4" customHeight="1" x14ac:dyDescent="0.3">
      <c r="A186" s="728" t="s">
        <v>541</v>
      </c>
      <c r="B186" s="729" t="s">
        <v>542</v>
      </c>
      <c r="C186" s="730" t="s">
        <v>563</v>
      </c>
      <c r="D186" s="731" t="s">
        <v>564</v>
      </c>
      <c r="E186" s="730" t="s">
        <v>1575</v>
      </c>
      <c r="F186" s="731" t="s">
        <v>1576</v>
      </c>
      <c r="G186" s="730" t="s">
        <v>1923</v>
      </c>
      <c r="H186" s="730" t="s">
        <v>1924</v>
      </c>
      <c r="I186" s="733">
        <v>5.2800002098083496</v>
      </c>
      <c r="J186" s="733">
        <v>30</v>
      </c>
      <c r="K186" s="734">
        <v>158.39999389648437</v>
      </c>
    </row>
    <row r="187" spans="1:11" ht="14.4" customHeight="1" x14ac:dyDescent="0.3">
      <c r="A187" s="728" t="s">
        <v>541</v>
      </c>
      <c r="B187" s="729" t="s">
        <v>542</v>
      </c>
      <c r="C187" s="730" t="s">
        <v>563</v>
      </c>
      <c r="D187" s="731" t="s">
        <v>564</v>
      </c>
      <c r="E187" s="730" t="s">
        <v>1575</v>
      </c>
      <c r="F187" s="731" t="s">
        <v>1576</v>
      </c>
      <c r="G187" s="730" t="s">
        <v>1579</v>
      </c>
      <c r="H187" s="730" t="s">
        <v>1580</v>
      </c>
      <c r="I187" s="733">
        <v>139.76499938964844</v>
      </c>
      <c r="J187" s="733">
        <v>7</v>
      </c>
      <c r="K187" s="734">
        <v>980.13998413085937</v>
      </c>
    </row>
    <row r="188" spans="1:11" ht="14.4" customHeight="1" x14ac:dyDescent="0.3">
      <c r="A188" s="728" t="s">
        <v>541</v>
      </c>
      <c r="B188" s="729" t="s">
        <v>542</v>
      </c>
      <c r="C188" s="730" t="s">
        <v>563</v>
      </c>
      <c r="D188" s="731" t="s">
        <v>564</v>
      </c>
      <c r="E188" s="730" t="s">
        <v>1575</v>
      </c>
      <c r="F188" s="731" t="s">
        <v>1576</v>
      </c>
      <c r="G188" s="730" t="s">
        <v>1925</v>
      </c>
      <c r="H188" s="730" t="s">
        <v>1926</v>
      </c>
      <c r="I188" s="733">
        <v>599.1500244140625</v>
      </c>
      <c r="J188" s="733">
        <v>4</v>
      </c>
      <c r="K188" s="734">
        <v>2396.60009765625</v>
      </c>
    </row>
    <row r="189" spans="1:11" ht="14.4" customHeight="1" x14ac:dyDescent="0.3">
      <c r="A189" s="728" t="s">
        <v>541</v>
      </c>
      <c r="B189" s="729" t="s">
        <v>542</v>
      </c>
      <c r="C189" s="730" t="s">
        <v>563</v>
      </c>
      <c r="D189" s="731" t="s">
        <v>564</v>
      </c>
      <c r="E189" s="730" t="s">
        <v>1575</v>
      </c>
      <c r="F189" s="731" t="s">
        <v>1576</v>
      </c>
      <c r="G189" s="730" t="s">
        <v>1583</v>
      </c>
      <c r="H189" s="730" t="s">
        <v>1584</v>
      </c>
      <c r="I189" s="733">
        <v>0.85000002384185791</v>
      </c>
      <c r="J189" s="733">
        <v>100</v>
      </c>
      <c r="K189" s="734">
        <v>85</v>
      </c>
    </row>
    <row r="190" spans="1:11" ht="14.4" customHeight="1" x14ac:dyDescent="0.3">
      <c r="A190" s="728" t="s">
        <v>541</v>
      </c>
      <c r="B190" s="729" t="s">
        <v>542</v>
      </c>
      <c r="C190" s="730" t="s">
        <v>563</v>
      </c>
      <c r="D190" s="731" t="s">
        <v>564</v>
      </c>
      <c r="E190" s="730" t="s">
        <v>1575</v>
      </c>
      <c r="F190" s="731" t="s">
        <v>1576</v>
      </c>
      <c r="G190" s="730" t="s">
        <v>1927</v>
      </c>
      <c r="H190" s="730" t="s">
        <v>1928</v>
      </c>
      <c r="I190" s="733">
        <v>1.5199999809265137</v>
      </c>
      <c r="J190" s="733">
        <v>50</v>
      </c>
      <c r="K190" s="734">
        <v>76</v>
      </c>
    </row>
    <row r="191" spans="1:11" ht="14.4" customHeight="1" x14ac:dyDescent="0.3">
      <c r="A191" s="728" t="s">
        <v>541</v>
      </c>
      <c r="B191" s="729" t="s">
        <v>542</v>
      </c>
      <c r="C191" s="730" t="s">
        <v>563</v>
      </c>
      <c r="D191" s="731" t="s">
        <v>564</v>
      </c>
      <c r="E191" s="730" t="s">
        <v>1575</v>
      </c>
      <c r="F191" s="731" t="s">
        <v>1576</v>
      </c>
      <c r="G191" s="730" t="s">
        <v>1929</v>
      </c>
      <c r="H191" s="730" t="s">
        <v>1930</v>
      </c>
      <c r="I191" s="733">
        <v>2.059999942779541</v>
      </c>
      <c r="J191" s="733">
        <v>50</v>
      </c>
      <c r="K191" s="734">
        <v>103</v>
      </c>
    </row>
    <row r="192" spans="1:11" ht="14.4" customHeight="1" x14ac:dyDescent="0.3">
      <c r="A192" s="728" t="s">
        <v>541</v>
      </c>
      <c r="B192" s="729" t="s">
        <v>542</v>
      </c>
      <c r="C192" s="730" t="s">
        <v>563</v>
      </c>
      <c r="D192" s="731" t="s">
        <v>564</v>
      </c>
      <c r="E192" s="730" t="s">
        <v>1575</v>
      </c>
      <c r="F192" s="731" t="s">
        <v>1576</v>
      </c>
      <c r="G192" s="730" t="s">
        <v>1931</v>
      </c>
      <c r="H192" s="730" t="s">
        <v>1932</v>
      </c>
      <c r="I192" s="733">
        <v>23.920000076293945</v>
      </c>
      <c r="J192" s="733">
        <v>4</v>
      </c>
      <c r="K192" s="734">
        <v>95.680000305175781</v>
      </c>
    </row>
    <row r="193" spans="1:11" ht="14.4" customHeight="1" x14ac:dyDescent="0.3">
      <c r="A193" s="728" t="s">
        <v>541</v>
      </c>
      <c r="B193" s="729" t="s">
        <v>542</v>
      </c>
      <c r="C193" s="730" t="s">
        <v>563</v>
      </c>
      <c r="D193" s="731" t="s">
        <v>564</v>
      </c>
      <c r="E193" s="730" t="s">
        <v>1575</v>
      </c>
      <c r="F193" s="731" t="s">
        <v>1576</v>
      </c>
      <c r="G193" s="730" t="s">
        <v>1933</v>
      </c>
      <c r="H193" s="730" t="s">
        <v>1934</v>
      </c>
      <c r="I193" s="733">
        <v>46.319999694824219</v>
      </c>
      <c r="J193" s="733">
        <v>4</v>
      </c>
      <c r="K193" s="734">
        <v>185.27999877929687</v>
      </c>
    </row>
    <row r="194" spans="1:11" ht="14.4" customHeight="1" x14ac:dyDescent="0.3">
      <c r="A194" s="728" t="s">
        <v>541</v>
      </c>
      <c r="B194" s="729" t="s">
        <v>542</v>
      </c>
      <c r="C194" s="730" t="s">
        <v>563</v>
      </c>
      <c r="D194" s="731" t="s">
        <v>564</v>
      </c>
      <c r="E194" s="730" t="s">
        <v>1575</v>
      </c>
      <c r="F194" s="731" t="s">
        <v>1576</v>
      </c>
      <c r="G194" s="730" t="s">
        <v>1585</v>
      </c>
      <c r="H194" s="730" t="s">
        <v>1586</v>
      </c>
      <c r="I194" s="733">
        <v>10.520000457763672</v>
      </c>
      <c r="J194" s="733">
        <v>50</v>
      </c>
      <c r="K194" s="734">
        <v>526</v>
      </c>
    </row>
    <row r="195" spans="1:11" ht="14.4" customHeight="1" x14ac:dyDescent="0.3">
      <c r="A195" s="728" t="s">
        <v>541</v>
      </c>
      <c r="B195" s="729" t="s">
        <v>542</v>
      </c>
      <c r="C195" s="730" t="s">
        <v>563</v>
      </c>
      <c r="D195" s="731" t="s">
        <v>564</v>
      </c>
      <c r="E195" s="730" t="s">
        <v>1575</v>
      </c>
      <c r="F195" s="731" t="s">
        <v>1576</v>
      </c>
      <c r="G195" s="730" t="s">
        <v>1935</v>
      </c>
      <c r="H195" s="730" t="s">
        <v>1936</v>
      </c>
      <c r="I195" s="733">
        <v>156.13999938964844</v>
      </c>
      <c r="J195" s="733">
        <v>1</v>
      </c>
      <c r="K195" s="734">
        <v>156.13999938964844</v>
      </c>
    </row>
    <row r="196" spans="1:11" ht="14.4" customHeight="1" x14ac:dyDescent="0.3">
      <c r="A196" s="728" t="s">
        <v>541</v>
      </c>
      <c r="B196" s="729" t="s">
        <v>542</v>
      </c>
      <c r="C196" s="730" t="s">
        <v>563</v>
      </c>
      <c r="D196" s="731" t="s">
        <v>564</v>
      </c>
      <c r="E196" s="730" t="s">
        <v>1575</v>
      </c>
      <c r="F196" s="731" t="s">
        <v>1576</v>
      </c>
      <c r="G196" s="730" t="s">
        <v>1937</v>
      </c>
      <c r="H196" s="730" t="s">
        <v>1938</v>
      </c>
      <c r="I196" s="733">
        <v>166.74000549316406</v>
      </c>
      <c r="J196" s="733">
        <v>1</v>
      </c>
      <c r="K196" s="734">
        <v>166.74000549316406</v>
      </c>
    </row>
    <row r="197" spans="1:11" ht="14.4" customHeight="1" x14ac:dyDescent="0.3">
      <c r="A197" s="728" t="s">
        <v>541</v>
      </c>
      <c r="B197" s="729" t="s">
        <v>542</v>
      </c>
      <c r="C197" s="730" t="s">
        <v>563</v>
      </c>
      <c r="D197" s="731" t="s">
        <v>564</v>
      </c>
      <c r="E197" s="730" t="s">
        <v>1575</v>
      </c>
      <c r="F197" s="731" t="s">
        <v>1576</v>
      </c>
      <c r="G197" s="730" t="s">
        <v>1939</v>
      </c>
      <c r="H197" s="730" t="s">
        <v>1940</v>
      </c>
      <c r="I197" s="733">
        <v>0.67000001668930054</v>
      </c>
      <c r="J197" s="733">
        <v>2000</v>
      </c>
      <c r="K197" s="734">
        <v>1340</v>
      </c>
    </row>
    <row r="198" spans="1:11" ht="14.4" customHeight="1" x14ac:dyDescent="0.3">
      <c r="A198" s="728" t="s">
        <v>541</v>
      </c>
      <c r="B198" s="729" t="s">
        <v>542</v>
      </c>
      <c r="C198" s="730" t="s">
        <v>563</v>
      </c>
      <c r="D198" s="731" t="s">
        <v>564</v>
      </c>
      <c r="E198" s="730" t="s">
        <v>1575</v>
      </c>
      <c r="F198" s="731" t="s">
        <v>1576</v>
      </c>
      <c r="G198" s="730" t="s">
        <v>1941</v>
      </c>
      <c r="H198" s="730" t="s">
        <v>1942</v>
      </c>
      <c r="I198" s="733">
        <v>27.879999160766602</v>
      </c>
      <c r="J198" s="733">
        <v>2</v>
      </c>
      <c r="K198" s="734">
        <v>55.759998321533203</v>
      </c>
    </row>
    <row r="199" spans="1:11" ht="14.4" customHeight="1" x14ac:dyDescent="0.3">
      <c r="A199" s="728" t="s">
        <v>541</v>
      </c>
      <c r="B199" s="729" t="s">
        <v>542</v>
      </c>
      <c r="C199" s="730" t="s">
        <v>563</v>
      </c>
      <c r="D199" s="731" t="s">
        <v>564</v>
      </c>
      <c r="E199" s="730" t="s">
        <v>1575</v>
      </c>
      <c r="F199" s="731" t="s">
        <v>1576</v>
      </c>
      <c r="G199" s="730" t="s">
        <v>1943</v>
      </c>
      <c r="H199" s="730" t="s">
        <v>1944</v>
      </c>
      <c r="I199" s="733">
        <v>260.29998779296875</v>
      </c>
      <c r="J199" s="733">
        <v>6</v>
      </c>
      <c r="K199" s="734">
        <v>1561.7999267578125</v>
      </c>
    </row>
    <row r="200" spans="1:11" ht="14.4" customHeight="1" x14ac:dyDescent="0.3">
      <c r="A200" s="728" t="s">
        <v>541</v>
      </c>
      <c r="B200" s="729" t="s">
        <v>542</v>
      </c>
      <c r="C200" s="730" t="s">
        <v>563</v>
      </c>
      <c r="D200" s="731" t="s">
        <v>564</v>
      </c>
      <c r="E200" s="730" t="s">
        <v>1589</v>
      </c>
      <c r="F200" s="731" t="s">
        <v>1590</v>
      </c>
      <c r="G200" s="730" t="s">
        <v>1595</v>
      </c>
      <c r="H200" s="730" t="s">
        <v>1596</v>
      </c>
      <c r="I200" s="733">
        <v>2.9100000858306885</v>
      </c>
      <c r="J200" s="733">
        <v>100</v>
      </c>
      <c r="K200" s="734">
        <v>291</v>
      </c>
    </row>
    <row r="201" spans="1:11" ht="14.4" customHeight="1" x14ac:dyDescent="0.3">
      <c r="A201" s="728" t="s">
        <v>541</v>
      </c>
      <c r="B201" s="729" t="s">
        <v>542</v>
      </c>
      <c r="C201" s="730" t="s">
        <v>563</v>
      </c>
      <c r="D201" s="731" t="s">
        <v>564</v>
      </c>
      <c r="E201" s="730" t="s">
        <v>1589</v>
      </c>
      <c r="F201" s="731" t="s">
        <v>1590</v>
      </c>
      <c r="G201" s="730" t="s">
        <v>1691</v>
      </c>
      <c r="H201" s="730" t="s">
        <v>1692</v>
      </c>
      <c r="I201" s="733">
        <v>3.4350000619888306</v>
      </c>
      <c r="J201" s="733">
        <v>80</v>
      </c>
      <c r="K201" s="734">
        <v>274.80000305175781</v>
      </c>
    </row>
    <row r="202" spans="1:11" ht="14.4" customHeight="1" x14ac:dyDescent="0.3">
      <c r="A202" s="728" t="s">
        <v>541</v>
      </c>
      <c r="B202" s="729" t="s">
        <v>542</v>
      </c>
      <c r="C202" s="730" t="s">
        <v>563</v>
      </c>
      <c r="D202" s="731" t="s">
        <v>564</v>
      </c>
      <c r="E202" s="730" t="s">
        <v>1589</v>
      </c>
      <c r="F202" s="731" t="s">
        <v>1590</v>
      </c>
      <c r="G202" s="730" t="s">
        <v>1607</v>
      </c>
      <c r="H202" s="730" t="s">
        <v>1608</v>
      </c>
      <c r="I202" s="733">
        <v>11.739999771118164</v>
      </c>
      <c r="J202" s="733">
        <v>20</v>
      </c>
      <c r="K202" s="734">
        <v>234.80000305175781</v>
      </c>
    </row>
    <row r="203" spans="1:11" ht="14.4" customHeight="1" x14ac:dyDescent="0.3">
      <c r="A203" s="728" t="s">
        <v>541</v>
      </c>
      <c r="B203" s="729" t="s">
        <v>542</v>
      </c>
      <c r="C203" s="730" t="s">
        <v>563</v>
      </c>
      <c r="D203" s="731" t="s">
        <v>564</v>
      </c>
      <c r="E203" s="730" t="s">
        <v>1589</v>
      </c>
      <c r="F203" s="731" t="s">
        <v>1590</v>
      </c>
      <c r="G203" s="730" t="s">
        <v>1621</v>
      </c>
      <c r="H203" s="730" t="s">
        <v>1622</v>
      </c>
      <c r="I203" s="733">
        <v>1.0900000333786011</v>
      </c>
      <c r="J203" s="733">
        <v>1800</v>
      </c>
      <c r="K203" s="734">
        <v>1962</v>
      </c>
    </row>
    <row r="204" spans="1:11" ht="14.4" customHeight="1" x14ac:dyDescent="0.3">
      <c r="A204" s="728" t="s">
        <v>541</v>
      </c>
      <c r="B204" s="729" t="s">
        <v>542</v>
      </c>
      <c r="C204" s="730" t="s">
        <v>563</v>
      </c>
      <c r="D204" s="731" t="s">
        <v>564</v>
      </c>
      <c r="E204" s="730" t="s">
        <v>1589</v>
      </c>
      <c r="F204" s="731" t="s">
        <v>1590</v>
      </c>
      <c r="G204" s="730" t="s">
        <v>1703</v>
      </c>
      <c r="H204" s="730" t="s">
        <v>1704</v>
      </c>
      <c r="I204" s="733">
        <v>0.47999998927116394</v>
      </c>
      <c r="J204" s="733">
        <v>3300</v>
      </c>
      <c r="K204" s="734">
        <v>1584</v>
      </c>
    </row>
    <row r="205" spans="1:11" ht="14.4" customHeight="1" x14ac:dyDescent="0.3">
      <c r="A205" s="728" t="s">
        <v>541</v>
      </c>
      <c r="B205" s="729" t="s">
        <v>542</v>
      </c>
      <c r="C205" s="730" t="s">
        <v>563</v>
      </c>
      <c r="D205" s="731" t="s">
        <v>564</v>
      </c>
      <c r="E205" s="730" t="s">
        <v>1589</v>
      </c>
      <c r="F205" s="731" t="s">
        <v>1590</v>
      </c>
      <c r="G205" s="730" t="s">
        <v>1945</v>
      </c>
      <c r="H205" s="730" t="s">
        <v>1946</v>
      </c>
      <c r="I205" s="733">
        <v>1.6699999570846558</v>
      </c>
      <c r="J205" s="733">
        <v>200</v>
      </c>
      <c r="K205" s="734">
        <v>334</v>
      </c>
    </row>
    <row r="206" spans="1:11" ht="14.4" customHeight="1" x14ac:dyDescent="0.3">
      <c r="A206" s="728" t="s">
        <v>541</v>
      </c>
      <c r="B206" s="729" t="s">
        <v>542</v>
      </c>
      <c r="C206" s="730" t="s">
        <v>563</v>
      </c>
      <c r="D206" s="731" t="s">
        <v>564</v>
      </c>
      <c r="E206" s="730" t="s">
        <v>1589</v>
      </c>
      <c r="F206" s="731" t="s">
        <v>1590</v>
      </c>
      <c r="G206" s="730" t="s">
        <v>1705</v>
      </c>
      <c r="H206" s="730" t="s">
        <v>1706</v>
      </c>
      <c r="I206" s="733">
        <v>0.67000001668930054</v>
      </c>
      <c r="J206" s="733">
        <v>2000</v>
      </c>
      <c r="K206" s="734">
        <v>1340</v>
      </c>
    </row>
    <row r="207" spans="1:11" ht="14.4" customHeight="1" x14ac:dyDescent="0.3">
      <c r="A207" s="728" t="s">
        <v>541</v>
      </c>
      <c r="B207" s="729" t="s">
        <v>542</v>
      </c>
      <c r="C207" s="730" t="s">
        <v>563</v>
      </c>
      <c r="D207" s="731" t="s">
        <v>564</v>
      </c>
      <c r="E207" s="730" t="s">
        <v>1589</v>
      </c>
      <c r="F207" s="731" t="s">
        <v>1590</v>
      </c>
      <c r="G207" s="730" t="s">
        <v>1707</v>
      </c>
      <c r="H207" s="730" t="s">
        <v>1708</v>
      </c>
      <c r="I207" s="733">
        <v>7.4200000762939453</v>
      </c>
      <c r="J207" s="733">
        <v>60</v>
      </c>
      <c r="K207" s="734">
        <v>445.20001220703125</v>
      </c>
    </row>
    <row r="208" spans="1:11" ht="14.4" customHeight="1" x14ac:dyDescent="0.3">
      <c r="A208" s="728" t="s">
        <v>541</v>
      </c>
      <c r="B208" s="729" t="s">
        <v>542</v>
      </c>
      <c r="C208" s="730" t="s">
        <v>563</v>
      </c>
      <c r="D208" s="731" t="s">
        <v>564</v>
      </c>
      <c r="E208" s="730" t="s">
        <v>1651</v>
      </c>
      <c r="F208" s="731" t="s">
        <v>1652</v>
      </c>
      <c r="G208" s="730" t="s">
        <v>1711</v>
      </c>
      <c r="H208" s="730" t="s">
        <v>1712</v>
      </c>
      <c r="I208" s="733">
        <v>26.569999694824219</v>
      </c>
      <c r="J208" s="733">
        <v>324</v>
      </c>
      <c r="K208" s="734">
        <v>8607.060302734375</v>
      </c>
    </row>
    <row r="209" spans="1:11" ht="14.4" customHeight="1" x14ac:dyDescent="0.3">
      <c r="A209" s="728" t="s">
        <v>541</v>
      </c>
      <c r="B209" s="729" t="s">
        <v>542</v>
      </c>
      <c r="C209" s="730" t="s">
        <v>563</v>
      </c>
      <c r="D209" s="731" t="s">
        <v>564</v>
      </c>
      <c r="E209" s="730" t="s">
        <v>1651</v>
      </c>
      <c r="F209" s="731" t="s">
        <v>1652</v>
      </c>
      <c r="G209" s="730" t="s">
        <v>1653</v>
      </c>
      <c r="H209" s="730" t="s">
        <v>1654</v>
      </c>
      <c r="I209" s="733">
        <v>39.680000305175781</v>
      </c>
      <c r="J209" s="733">
        <v>144</v>
      </c>
      <c r="K209" s="734">
        <v>5713.199951171875</v>
      </c>
    </row>
    <row r="210" spans="1:11" ht="14.4" customHeight="1" x14ac:dyDescent="0.3">
      <c r="A210" s="728" t="s">
        <v>541</v>
      </c>
      <c r="B210" s="729" t="s">
        <v>542</v>
      </c>
      <c r="C210" s="730" t="s">
        <v>563</v>
      </c>
      <c r="D210" s="731" t="s">
        <v>564</v>
      </c>
      <c r="E210" s="730" t="s">
        <v>1651</v>
      </c>
      <c r="F210" s="731" t="s">
        <v>1652</v>
      </c>
      <c r="G210" s="730" t="s">
        <v>1947</v>
      </c>
      <c r="H210" s="730" t="s">
        <v>1948</v>
      </c>
      <c r="I210" s="733">
        <v>73.029998779296875</v>
      </c>
      <c r="J210" s="733">
        <v>36</v>
      </c>
      <c r="K210" s="734">
        <v>2628.89990234375</v>
      </c>
    </row>
    <row r="211" spans="1:11" ht="14.4" customHeight="1" x14ac:dyDescent="0.3">
      <c r="A211" s="728" t="s">
        <v>541</v>
      </c>
      <c r="B211" s="729" t="s">
        <v>542</v>
      </c>
      <c r="C211" s="730" t="s">
        <v>563</v>
      </c>
      <c r="D211" s="731" t="s">
        <v>564</v>
      </c>
      <c r="E211" s="730" t="s">
        <v>1651</v>
      </c>
      <c r="F211" s="731" t="s">
        <v>1652</v>
      </c>
      <c r="G211" s="730" t="s">
        <v>1949</v>
      </c>
      <c r="H211" s="730" t="s">
        <v>1950</v>
      </c>
      <c r="I211" s="733">
        <v>65.980003356933594</v>
      </c>
      <c r="J211" s="733">
        <v>24</v>
      </c>
      <c r="K211" s="734">
        <v>1583.550048828125</v>
      </c>
    </row>
    <row r="212" spans="1:11" ht="14.4" customHeight="1" x14ac:dyDescent="0.3">
      <c r="A212" s="728" t="s">
        <v>541</v>
      </c>
      <c r="B212" s="729" t="s">
        <v>542</v>
      </c>
      <c r="C212" s="730" t="s">
        <v>563</v>
      </c>
      <c r="D212" s="731" t="s">
        <v>564</v>
      </c>
      <c r="E212" s="730" t="s">
        <v>1651</v>
      </c>
      <c r="F212" s="731" t="s">
        <v>1652</v>
      </c>
      <c r="G212" s="730" t="s">
        <v>1951</v>
      </c>
      <c r="H212" s="730" t="s">
        <v>1952</v>
      </c>
      <c r="I212" s="733">
        <v>61.25</v>
      </c>
      <c r="J212" s="733">
        <v>24</v>
      </c>
      <c r="K212" s="734">
        <v>1470</v>
      </c>
    </row>
    <row r="213" spans="1:11" ht="14.4" customHeight="1" x14ac:dyDescent="0.3">
      <c r="A213" s="728" t="s">
        <v>541</v>
      </c>
      <c r="B213" s="729" t="s">
        <v>542</v>
      </c>
      <c r="C213" s="730" t="s">
        <v>563</v>
      </c>
      <c r="D213" s="731" t="s">
        <v>564</v>
      </c>
      <c r="E213" s="730" t="s">
        <v>1651</v>
      </c>
      <c r="F213" s="731" t="s">
        <v>1652</v>
      </c>
      <c r="G213" s="730" t="s">
        <v>1953</v>
      </c>
      <c r="H213" s="730" t="s">
        <v>1954</v>
      </c>
      <c r="I213" s="733">
        <v>60.380001068115234</v>
      </c>
      <c r="J213" s="733">
        <v>144</v>
      </c>
      <c r="K213" s="734">
        <v>8694</v>
      </c>
    </row>
    <row r="214" spans="1:11" ht="14.4" customHeight="1" x14ac:dyDescent="0.3">
      <c r="A214" s="728" t="s">
        <v>541</v>
      </c>
      <c r="B214" s="729" t="s">
        <v>542</v>
      </c>
      <c r="C214" s="730" t="s">
        <v>563</v>
      </c>
      <c r="D214" s="731" t="s">
        <v>564</v>
      </c>
      <c r="E214" s="730" t="s">
        <v>1651</v>
      </c>
      <c r="F214" s="731" t="s">
        <v>1652</v>
      </c>
      <c r="G214" s="730" t="s">
        <v>1713</v>
      </c>
      <c r="H214" s="730" t="s">
        <v>1714</v>
      </c>
      <c r="I214" s="733">
        <v>30.309999465942383</v>
      </c>
      <c r="J214" s="733">
        <v>12</v>
      </c>
      <c r="K214" s="734">
        <v>363.75</v>
      </c>
    </row>
    <row r="215" spans="1:11" ht="14.4" customHeight="1" x14ac:dyDescent="0.3">
      <c r="A215" s="728" t="s">
        <v>541</v>
      </c>
      <c r="B215" s="729" t="s">
        <v>542</v>
      </c>
      <c r="C215" s="730" t="s">
        <v>563</v>
      </c>
      <c r="D215" s="731" t="s">
        <v>564</v>
      </c>
      <c r="E215" s="730" t="s">
        <v>1651</v>
      </c>
      <c r="F215" s="731" t="s">
        <v>1652</v>
      </c>
      <c r="G215" s="730" t="s">
        <v>1955</v>
      </c>
      <c r="H215" s="730" t="s">
        <v>1956</v>
      </c>
      <c r="I215" s="733">
        <v>39.740001678466797</v>
      </c>
      <c r="J215" s="733">
        <v>36</v>
      </c>
      <c r="K215" s="734">
        <v>1430.5999755859375</v>
      </c>
    </row>
    <row r="216" spans="1:11" ht="14.4" customHeight="1" x14ac:dyDescent="0.3">
      <c r="A216" s="728" t="s">
        <v>541</v>
      </c>
      <c r="B216" s="729" t="s">
        <v>542</v>
      </c>
      <c r="C216" s="730" t="s">
        <v>563</v>
      </c>
      <c r="D216" s="731" t="s">
        <v>564</v>
      </c>
      <c r="E216" s="730" t="s">
        <v>1651</v>
      </c>
      <c r="F216" s="731" t="s">
        <v>1652</v>
      </c>
      <c r="G216" s="730" t="s">
        <v>1717</v>
      </c>
      <c r="H216" s="730" t="s">
        <v>1718</v>
      </c>
      <c r="I216" s="733">
        <v>42.099998474121094</v>
      </c>
      <c r="J216" s="733">
        <v>180</v>
      </c>
      <c r="K216" s="734">
        <v>7578.5</v>
      </c>
    </row>
    <row r="217" spans="1:11" ht="14.4" customHeight="1" x14ac:dyDescent="0.3">
      <c r="A217" s="728" t="s">
        <v>541</v>
      </c>
      <c r="B217" s="729" t="s">
        <v>542</v>
      </c>
      <c r="C217" s="730" t="s">
        <v>563</v>
      </c>
      <c r="D217" s="731" t="s">
        <v>564</v>
      </c>
      <c r="E217" s="730" t="s">
        <v>1651</v>
      </c>
      <c r="F217" s="731" t="s">
        <v>1652</v>
      </c>
      <c r="G217" s="730" t="s">
        <v>1957</v>
      </c>
      <c r="H217" s="730" t="s">
        <v>1958</v>
      </c>
      <c r="I217" s="733">
        <v>41.290000915527344</v>
      </c>
      <c r="J217" s="733">
        <v>36</v>
      </c>
      <c r="K217" s="734">
        <v>1486.3800048828125</v>
      </c>
    </row>
    <row r="218" spans="1:11" ht="14.4" customHeight="1" x14ac:dyDescent="0.3">
      <c r="A218" s="728" t="s">
        <v>541</v>
      </c>
      <c r="B218" s="729" t="s">
        <v>542</v>
      </c>
      <c r="C218" s="730" t="s">
        <v>563</v>
      </c>
      <c r="D218" s="731" t="s">
        <v>564</v>
      </c>
      <c r="E218" s="730" t="s">
        <v>1651</v>
      </c>
      <c r="F218" s="731" t="s">
        <v>1652</v>
      </c>
      <c r="G218" s="730" t="s">
        <v>1959</v>
      </c>
      <c r="H218" s="730" t="s">
        <v>1960</v>
      </c>
      <c r="I218" s="733">
        <v>40.200000762939453</v>
      </c>
      <c r="J218" s="733">
        <v>144</v>
      </c>
      <c r="K218" s="734">
        <v>5788.6400146484375</v>
      </c>
    </row>
    <row r="219" spans="1:11" ht="14.4" customHeight="1" x14ac:dyDescent="0.3">
      <c r="A219" s="728" t="s">
        <v>541</v>
      </c>
      <c r="B219" s="729" t="s">
        <v>542</v>
      </c>
      <c r="C219" s="730" t="s">
        <v>563</v>
      </c>
      <c r="D219" s="731" t="s">
        <v>564</v>
      </c>
      <c r="E219" s="730" t="s">
        <v>1651</v>
      </c>
      <c r="F219" s="731" t="s">
        <v>1652</v>
      </c>
      <c r="G219" s="730" t="s">
        <v>1961</v>
      </c>
      <c r="H219" s="730" t="s">
        <v>1962</v>
      </c>
      <c r="I219" s="733">
        <v>63.130001068115234</v>
      </c>
      <c r="J219" s="733">
        <v>48</v>
      </c>
      <c r="K219" s="734">
        <v>3030.25</v>
      </c>
    </row>
    <row r="220" spans="1:11" ht="14.4" customHeight="1" x14ac:dyDescent="0.3">
      <c r="A220" s="728" t="s">
        <v>541</v>
      </c>
      <c r="B220" s="729" t="s">
        <v>542</v>
      </c>
      <c r="C220" s="730" t="s">
        <v>563</v>
      </c>
      <c r="D220" s="731" t="s">
        <v>564</v>
      </c>
      <c r="E220" s="730" t="s">
        <v>1651</v>
      </c>
      <c r="F220" s="731" t="s">
        <v>1652</v>
      </c>
      <c r="G220" s="730" t="s">
        <v>1659</v>
      </c>
      <c r="H220" s="730" t="s">
        <v>1660</v>
      </c>
      <c r="I220" s="733">
        <v>63.130001068115234</v>
      </c>
      <c r="J220" s="733">
        <v>24</v>
      </c>
      <c r="K220" s="734">
        <v>1515.1300048828125</v>
      </c>
    </row>
    <row r="221" spans="1:11" ht="14.4" customHeight="1" x14ac:dyDescent="0.3">
      <c r="A221" s="728" t="s">
        <v>541</v>
      </c>
      <c r="B221" s="729" t="s">
        <v>542</v>
      </c>
      <c r="C221" s="730" t="s">
        <v>563</v>
      </c>
      <c r="D221" s="731" t="s">
        <v>564</v>
      </c>
      <c r="E221" s="730" t="s">
        <v>1661</v>
      </c>
      <c r="F221" s="731" t="s">
        <v>1662</v>
      </c>
      <c r="G221" s="730" t="s">
        <v>1963</v>
      </c>
      <c r="H221" s="730" t="s">
        <v>1964</v>
      </c>
      <c r="I221" s="733">
        <v>0.47999998927116394</v>
      </c>
      <c r="J221" s="733">
        <v>500</v>
      </c>
      <c r="K221" s="734">
        <v>240</v>
      </c>
    </row>
    <row r="222" spans="1:11" ht="14.4" customHeight="1" x14ac:dyDescent="0.3">
      <c r="A222" s="728" t="s">
        <v>541</v>
      </c>
      <c r="B222" s="729" t="s">
        <v>542</v>
      </c>
      <c r="C222" s="730" t="s">
        <v>563</v>
      </c>
      <c r="D222" s="731" t="s">
        <v>564</v>
      </c>
      <c r="E222" s="730" t="s">
        <v>1661</v>
      </c>
      <c r="F222" s="731" t="s">
        <v>1662</v>
      </c>
      <c r="G222" s="730" t="s">
        <v>1663</v>
      </c>
      <c r="H222" s="730" t="s">
        <v>1664</v>
      </c>
      <c r="I222" s="733">
        <v>0.30000001192092896</v>
      </c>
      <c r="J222" s="733">
        <v>2000</v>
      </c>
      <c r="K222" s="734">
        <v>600</v>
      </c>
    </row>
    <row r="223" spans="1:11" ht="14.4" customHeight="1" x14ac:dyDescent="0.3">
      <c r="A223" s="728" t="s">
        <v>541</v>
      </c>
      <c r="B223" s="729" t="s">
        <v>542</v>
      </c>
      <c r="C223" s="730" t="s">
        <v>563</v>
      </c>
      <c r="D223" s="731" t="s">
        <v>564</v>
      </c>
      <c r="E223" s="730" t="s">
        <v>1661</v>
      </c>
      <c r="F223" s="731" t="s">
        <v>1662</v>
      </c>
      <c r="G223" s="730" t="s">
        <v>1667</v>
      </c>
      <c r="H223" s="730" t="s">
        <v>1668</v>
      </c>
      <c r="I223" s="733">
        <v>0.67500001192092896</v>
      </c>
      <c r="J223" s="733">
        <v>2600</v>
      </c>
      <c r="K223" s="734">
        <v>1686</v>
      </c>
    </row>
    <row r="224" spans="1:11" ht="14.4" customHeight="1" x14ac:dyDescent="0.3">
      <c r="A224" s="728" t="s">
        <v>541</v>
      </c>
      <c r="B224" s="729" t="s">
        <v>542</v>
      </c>
      <c r="C224" s="730" t="s">
        <v>563</v>
      </c>
      <c r="D224" s="731" t="s">
        <v>564</v>
      </c>
      <c r="E224" s="730" t="s">
        <v>1673</v>
      </c>
      <c r="F224" s="731" t="s">
        <v>1674</v>
      </c>
      <c r="G224" s="730" t="s">
        <v>1965</v>
      </c>
      <c r="H224" s="730" t="s">
        <v>1966</v>
      </c>
      <c r="I224" s="733">
        <v>0.81000000238418579</v>
      </c>
      <c r="J224" s="733">
        <v>4000</v>
      </c>
      <c r="K224" s="734">
        <v>3228.300048828125</v>
      </c>
    </row>
    <row r="225" spans="1:11" ht="14.4" customHeight="1" x14ac:dyDescent="0.3">
      <c r="A225" s="728" t="s">
        <v>541</v>
      </c>
      <c r="B225" s="729" t="s">
        <v>542</v>
      </c>
      <c r="C225" s="730" t="s">
        <v>563</v>
      </c>
      <c r="D225" s="731" t="s">
        <v>564</v>
      </c>
      <c r="E225" s="730" t="s">
        <v>1673</v>
      </c>
      <c r="F225" s="731" t="s">
        <v>1674</v>
      </c>
      <c r="G225" s="730" t="s">
        <v>1719</v>
      </c>
      <c r="H225" s="730" t="s">
        <v>1720</v>
      </c>
      <c r="I225" s="733">
        <v>0.81999999284744263</v>
      </c>
      <c r="J225" s="733">
        <v>2000</v>
      </c>
      <c r="K225" s="734">
        <v>1640</v>
      </c>
    </row>
    <row r="226" spans="1:11" ht="14.4" customHeight="1" x14ac:dyDescent="0.3">
      <c r="A226" s="728" t="s">
        <v>541</v>
      </c>
      <c r="B226" s="729" t="s">
        <v>542</v>
      </c>
      <c r="C226" s="730" t="s">
        <v>563</v>
      </c>
      <c r="D226" s="731" t="s">
        <v>564</v>
      </c>
      <c r="E226" s="730" t="s">
        <v>1673</v>
      </c>
      <c r="F226" s="731" t="s">
        <v>1674</v>
      </c>
      <c r="G226" s="730" t="s">
        <v>1675</v>
      </c>
      <c r="H226" s="730" t="s">
        <v>1676</v>
      </c>
      <c r="I226" s="733">
        <v>0.82999998331069946</v>
      </c>
      <c r="J226" s="733">
        <v>2000</v>
      </c>
      <c r="K226" s="734">
        <v>1651.199951171875</v>
      </c>
    </row>
    <row r="227" spans="1:11" ht="14.4" customHeight="1" x14ac:dyDescent="0.3">
      <c r="A227" s="728" t="s">
        <v>541</v>
      </c>
      <c r="B227" s="729" t="s">
        <v>542</v>
      </c>
      <c r="C227" s="730" t="s">
        <v>563</v>
      </c>
      <c r="D227" s="731" t="s">
        <v>564</v>
      </c>
      <c r="E227" s="730" t="s">
        <v>1673</v>
      </c>
      <c r="F227" s="731" t="s">
        <v>1674</v>
      </c>
      <c r="G227" s="730" t="s">
        <v>1721</v>
      </c>
      <c r="H227" s="730" t="s">
        <v>1722</v>
      </c>
      <c r="I227" s="733">
        <v>0.68999999761581421</v>
      </c>
      <c r="J227" s="733">
        <v>8000</v>
      </c>
      <c r="K227" s="734">
        <v>5520</v>
      </c>
    </row>
    <row r="228" spans="1:11" ht="14.4" customHeight="1" x14ac:dyDescent="0.3">
      <c r="A228" s="728" t="s">
        <v>541</v>
      </c>
      <c r="B228" s="729" t="s">
        <v>542</v>
      </c>
      <c r="C228" s="730" t="s">
        <v>563</v>
      </c>
      <c r="D228" s="731" t="s">
        <v>564</v>
      </c>
      <c r="E228" s="730" t="s">
        <v>1673</v>
      </c>
      <c r="F228" s="731" t="s">
        <v>1674</v>
      </c>
      <c r="G228" s="730" t="s">
        <v>1677</v>
      </c>
      <c r="H228" s="730" t="s">
        <v>1678</v>
      </c>
      <c r="I228" s="733">
        <v>0.68999999761581421</v>
      </c>
      <c r="J228" s="733">
        <v>5000</v>
      </c>
      <c r="K228" s="734">
        <v>3450</v>
      </c>
    </row>
    <row r="229" spans="1:11" ht="14.4" customHeight="1" x14ac:dyDescent="0.3">
      <c r="A229" s="728" t="s">
        <v>541</v>
      </c>
      <c r="B229" s="729" t="s">
        <v>542</v>
      </c>
      <c r="C229" s="730" t="s">
        <v>563</v>
      </c>
      <c r="D229" s="731" t="s">
        <v>564</v>
      </c>
      <c r="E229" s="730" t="s">
        <v>1673</v>
      </c>
      <c r="F229" s="731" t="s">
        <v>1674</v>
      </c>
      <c r="G229" s="730" t="s">
        <v>1723</v>
      </c>
      <c r="H229" s="730" t="s">
        <v>1724</v>
      </c>
      <c r="I229" s="733">
        <v>0.68999999761581421</v>
      </c>
      <c r="J229" s="733">
        <v>7000</v>
      </c>
      <c r="K229" s="734">
        <v>4830</v>
      </c>
    </row>
    <row r="230" spans="1:11" ht="14.4" customHeight="1" x14ac:dyDescent="0.3">
      <c r="A230" s="728" t="s">
        <v>541</v>
      </c>
      <c r="B230" s="729" t="s">
        <v>542</v>
      </c>
      <c r="C230" s="730" t="s">
        <v>563</v>
      </c>
      <c r="D230" s="731" t="s">
        <v>564</v>
      </c>
      <c r="E230" s="730" t="s">
        <v>1725</v>
      </c>
      <c r="F230" s="731" t="s">
        <v>1726</v>
      </c>
      <c r="G230" s="730" t="s">
        <v>1967</v>
      </c>
      <c r="H230" s="730" t="s">
        <v>1968</v>
      </c>
      <c r="I230" s="733">
        <v>949.44000244140625</v>
      </c>
      <c r="J230" s="733">
        <v>1</v>
      </c>
      <c r="K230" s="734">
        <v>949.44000244140625</v>
      </c>
    </row>
    <row r="231" spans="1:11" ht="14.4" customHeight="1" x14ac:dyDescent="0.3">
      <c r="A231" s="728" t="s">
        <v>541</v>
      </c>
      <c r="B231" s="729" t="s">
        <v>542</v>
      </c>
      <c r="C231" s="730" t="s">
        <v>563</v>
      </c>
      <c r="D231" s="731" t="s">
        <v>564</v>
      </c>
      <c r="E231" s="730" t="s">
        <v>1725</v>
      </c>
      <c r="F231" s="731" t="s">
        <v>1726</v>
      </c>
      <c r="G231" s="730" t="s">
        <v>1969</v>
      </c>
      <c r="H231" s="730" t="s">
        <v>1970</v>
      </c>
      <c r="I231" s="733">
        <v>338.77999877929687</v>
      </c>
      <c r="J231" s="733">
        <v>2</v>
      </c>
      <c r="K231" s="734">
        <v>677.55999755859375</v>
      </c>
    </row>
    <row r="232" spans="1:11" ht="14.4" customHeight="1" x14ac:dyDescent="0.3">
      <c r="A232" s="728" t="s">
        <v>541</v>
      </c>
      <c r="B232" s="729" t="s">
        <v>542</v>
      </c>
      <c r="C232" s="730" t="s">
        <v>563</v>
      </c>
      <c r="D232" s="731" t="s">
        <v>564</v>
      </c>
      <c r="E232" s="730" t="s">
        <v>1725</v>
      </c>
      <c r="F232" s="731" t="s">
        <v>1726</v>
      </c>
      <c r="G232" s="730" t="s">
        <v>1971</v>
      </c>
      <c r="H232" s="730" t="s">
        <v>1972</v>
      </c>
      <c r="I232" s="733">
        <v>411.3699951171875</v>
      </c>
      <c r="J232" s="733">
        <v>2</v>
      </c>
      <c r="K232" s="734">
        <v>822.739990234375</v>
      </c>
    </row>
    <row r="233" spans="1:11" ht="14.4" customHeight="1" x14ac:dyDescent="0.3">
      <c r="A233" s="728" t="s">
        <v>541</v>
      </c>
      <c r="B233" s="729" t="s">
        <v>542</v>
      </c>
      <c r="C233" s="730" t="s">
        <v>563</v>
      </c>
      <c r="D233" s="731" t="s">
        <v>564</v>
      </c>
      <c r="E233" s="730" t="s">
        <v>1725</v>
      </c>
      <c r="F233" s="731" t="s">
        <v>1726</v>
      </c>
      <c r="G233" s="730" t="s">
        <v>1973</v>
      </c>
      <c r="H233" s="730" t="s">
        <v>1974</v>
      </c>
      <c r="I233" s="733">
        <v>118.58000183105469</v>
      </c>
      <c r="J233" s="733">
        <v>40</v>
      </c>
      <c r="K233" s="734">
        <v>4743.2001953125</v>
      </c>
    </row>
    <row r="234" spans="1:11" ht="14.4" customHeight="1" x14ac:dyDescent="0.3">
      <c r="A234" s="728" t="s">
        <v>541</v>
      </c>
      <c r="B234" s="729" t="s">
        <v>542</v>
      </c>
      <c r="C234" s="730" t="s">
        <v>563</v>
      </c>
      <c r="D234" s="731" t="s">
        <v>564</v>
      </c>
      <c r="E234" s="730" t="s">
        <v>1725</v>
      </c>
      <c r="F234" s="731" t="s">
        <v>1726</v>
      </c>
      <c r="G234" s="730" t="s">
        <v>1975</v>
      </c>
      <c r="H234" s="730" t="s">
        <v>1976</v>
      </c>
      <c r="I234" s="733">
        <v>723.58001708984375</v>
      </c>
      <c r="J234" s="733">
        <v>14</v>
      </c>
      <c r="K234" s="734">
        <v>10130.1201171875</v>
      </c>
    </row>
    <row r="235" spans="1:11" ht="14.4" customHeight="1" x14ac:dyDescent="0.3">
      <c r="A235" s="728" t="s">
        <v>541</v>
      </c>
      <c r="B235" s="729" t="s">
        <v>542</v>
      </c>
      <c r="C235" s="730" t="s">
        <v>563</v>
      </c>
      <c r="D235" s="731" t="s">
        <v>564</v>
      </c>
      <c r="E235" s="730" t="s">
        <v>1725</v>
      </c>
      <c r="F235" s="731" t="s">
        <v>1726</v>
      </c>
      <c r="G235" s="730" t="s">
        <v>1751</v>
      </c>
      <c r="H235" s="730" t="s">
        <v>1752</v>
      </c>
      <c r="I235" s="733">
        <v>1144.75</v>
      </c>
      <c r="J235" s="733">
        <v>2</v>
      </c>
      <c r="K235" s="734">
        <v>2289.5</v>
      </c>
    </row>
    <row r="236" spans="1:11" ht="14.4" customHeight="1" x14ac:dyDescent="0.3">
      <c r="A236" s="728" t="s">
        <v>541</v>
      </c>
      <c r="B236" s="729" t="s">
        <v>542</v>
      </c>
      <c r="C236" s="730" t="s">
        <v>563</v>
      </c>
      <c r="D236" s="731" t="s">
        <v>564</v>
      </c>
      <c r="E236" s="730" t="s">
        <v>1725</v>
      </c>
      <c r="F236" s="731" t="s">
        <v>1726</v>
      </c>
      <c r="G236" s="730" t="s">
        <v>1977</v>
      </c>
      <c r="H236" s="730" t="s">
        <v>1978</v>
      </c>
      <c r="I236" s="733">
        <v>286.22000122070312</v>
      </c>
      <c r="J236" s="733">
        <v>2</v>
      </c>
      <c r="K236" s="734">
        <v>572.42999267578125</v>
      </c>
    </row>
    <row r="237" spans="1:11" ht="14.4" customHeight="1" x14ac:dyDescent="0.3">
      <c r="A237" s="728" t="s">
        <v>541</v>
      </c>
      <c r="B237" s="729" t="s">
        <v>542</v>
      </c>
      <c r="C237" s="730" t="s">
        <v>563</v>
      </c>
      <c r="D237" s="731" t="s">
        <v>564</v>
      </c>
      <c r="E237" s="730" t="s">
        <v>1725</v>
      </c>
      <c r="F237" s="731" t="s">
        <v>1726</v>
      </c>
      <c r="G237" s="730" t="s">
        <v>1979</v>
      </c>
      <c r="H237" s="730" t="s">
        <v>1980</v>
      </c>
      <c r="I237" s="733">
        <v>66.5</v>
      </c>
      <c r="J237" s="733">
        <v>5</v>
      </c>
      <c r="K237" s="734">
        <v>332.5</v>
      </c>
    </row>
    <row r="238" spans="1:11" ht="14.4" customHeight="1" x14ac:dyDescent="0.3">
      <c r="A238" s="728" t="s">
        <v>541</v>
      </c>
      <c r="B238" s="729" t="s">
        <v>542</v>
      </c>
      <c r="C238" s="730" t="s">
        <v>563</v>
      </c>
      <c r="D238" s="731" t="s">
        <v>564</v>
      </c>
      <c r="E238" s="730" t="s">
        <v>1725</v>
      </c>
      <c r="F238" s="731" t="s">
        <v>1726</v>
      </c>
      <c r="G238" s="730" t="s">
        <v>1817</v>
      </c>
      <c r="H238" s="730" t="s">
        <v>1818</v>
      </c>
      <c r="I238" s="733">
        <v>976.5999755859375</v>
      </c>
      <c r="J238" s="733">
        <v>3</v>
      </c>
      <c r="K238" s="734">
        <v>2929.7999267578125</v>
      </c>
    </row>
    <row r="239" spans="1:11" ht="14.4" customHeight="1" x14ac:dyDescent="0.3">
      <c r="A239" s="728" t="s">
        <v>541</v>
      </c>
      <c r="B239" s="729" t="s">
        <v>542</v>
      </c>
      <c r="C239" s="730" t="s">
        <v>563</v>
      </c>
      <c r="D239" s="731" t="s">
        <v>564</v>
      </c>
      <c r="E239" s="730" t="s">
        <v>1725</v>
      </c>
      <c r="F239" s="731" t="s">
        <v>1726</v>
      </c>
      <c r="G239" s="730" t="s">
        <v>1981</v>
      </c>
      <c r="H239" s="730" t="s">
        <v>1982</v>
      </c>
      <c r="I239" s="733">
        <v>191.09999847412109</v>
      </c>
      <c r="J239" s="733">
        <v>9</v>
      </c>
      <c r="K239" s="734">
        <v>1705.199951171875</v>
      </c>
    </row>
    <row r="240" spans="1:11" ht="14.4" customHeight="1" x14ac:dyDescent="0.3">
      <c r="A240" s="728" t="s">
        <v>541</v>
      </c>
      <c r="B240" s="729" t="s">
        <v>542</v>
      </c>
      <c r="C240" s="730" t="s">
        <v>563</v>
      </c>
      <c r="D240" s="731" t="s">
        <v>564</v>
      </c>
      <c r="E240" s="730" t="s">
        <v>1725</v>
      </c>
      <c r="F240" s="731" t="s">
        <v>1726</v>
      </c>
      <c r="G240" s="730" t="s">
        <v>1835</v>
      </c>
      <c r="H240" s="730" t="s">
        <v>1836</v>
      </c>
      <c r="I240" s="733">
        <v>793</v>
      </c>
      <c r="J240" s="733">
        <v>1</v>
      </c>
      <c r="K240" s="734">
        <v>793</v>
      </c>
    </row>
    <row r="241" spans="1:11" ht="14.4" customHeight="1" x14ac:dyDescent="0.3">
      <c r="A241" s="728" t="s">
        <v>541</v>
      </c>
      <c r="B241" s="729" t="s">
        <v>542</v>
      </c>
      <c r="C241" s="730" t="s">
        <v>563</v>
      </c>
      <c r="D241" s="731" t="s">
        <v>564</v>
      </c>
      <c r="E241" s="730" t="s">
        <v>1725</v>
      </c>
      <c r="F241" s="731" t="s">
        <v>1726</v>
      </c>
      <c r="G241" s="730" t="s">
        <v>1983</v>
      </c>
      <c r="H241" s="730" t="s">
        <v>1984</v>
      </c>
      <c r="I241" s="733">
        <v>118.58000183105469</v>
      </c>
      <c r="J241" s="733">
        <v>11</v>
      </c>
      <c r="K241" s="734">
        <v>1304.3800048828125</v>
      </c>
    </row>
    <row r="242" spans="1:11" ht="14.4" customHeight="1" x14ac:dyDescent="0.3">
      <c r="A242" s="728" t="s">
        <v>541</v>
      </c>
      <c r="B242" s="729" t="s">
        <v>542</v>
      </c>
      <c r="C242" s="730" t="s">
        <v>563</v>
      </c>
      <c r="D242" s="731" t="s">
        <v>564</v>
      </c>
      <c r="E242" s="730" t="s">
        <v>1725</v>
      </c>
      <c r="F242" s="731" t="s">
        <v>1726</v>
      </c>
      <c r="G242" s="730" t="s">
        <v>1985</v>
      </c>
      <c r="H242" s="730" t="s">
        <v>1986</v>
      </c>
      <c r="I242" s="733">
        <v>175.44999694824219</v>
      </c>
      <c r="J242" s="733">
        <v>30</v>
      </c>
      <c r="K242" s="734">
        <v>5263.5</v>
      </c>
    </row>
    <row r="243" spans="1:11" ht="14.4" customHeight="1" x14ac:dyDescent="0.3">
      <c r="A243" s="728" t="s">
        <v>541</v>
      </c>
      <c r="B243" s="729" t="s">
        <v>542</v>
      </c>
      <c r="C243" s="730" t="s">
        <v>563</v>
      </c>
      <c r="D243" s="731" t="s">
        <v>564</v>
      </c>
      <c r="E243" s="730" t="s">
        <v>1725</v>
      </c>
      <c r="F243" s="731" t="s">
        <v>1726</v>
      </c>
      <c r="G243" s="730" t="s">
        <v>1987</v>
      </c>
      <c r="H243" s="730" t="s">
        <v>1988</v>
      </c>
      <c r="I243" s="733">
        <v>1122.875</v>
      </c>
      <c r="J243" s="733">
        <v>3</v>
      </c>
      <c r="K243" s="734">
        <v>3368.6199951171875</v>
      </c>
    </row>
    <row r="244" spans="1:11" ht="14.4" customHeight="1" x14ac:dyDescent="0.3">
      <c r="A244" s="728" t="s">
        <v>541</v>
      </c>
      <c r="B244" s="729" t="s">
        <v>542</v>
      </c>
      <c r="C244" s="730" t="s">
        <v>563</v>
      </c>
      <c r="D244" s="731" t="s">
        <v>564</v>
      </c>
      <c r="E244" s="730" t="s">
        <v>1725</v>
      </c>
      <c r="F244" s="731" t="s">
        <v>1726</v>
      </c>
      <c r="G244" s="730" t="s">
        <v>1989</v>
      </c>
      <c r="H244" s="730" t="s">
        <v>1990</v>
      </c>
      <c r="I244" s="733">
        <v>227.60000610351562</v>
      </c>
      <c r="J244" s="733">
        <v>2</v>
      </c>
      <c r="K244" s="734">
        <v>455.20001220703125</v>
      </c>
    </row>
    <row r="245" spans="1:11" ht="14.4" customHeight="1" x14ac:dyDescent="0.3">
      <c r="A245" s="728" t="s">
        <v>541</v>
      </c>
      <c r="B245" s="729" t="s">
        <v>542</v>
      </c>
      <c r="C245" s="730" t="s">
        <v>563</v>
      </c>
      <c r="D245" s="731" t="s">
        <v>564</v>
      </c>
      <c r="E245" s="730" t="s">
        <v>1725</v>
      </c>
      <c r="F245" s="731" t="s">
        <v>1726</v>
      </c>
      <c r="G245" s="730" t="s">
        <v>1991</v>
      </c>
      <c r="H245" s="730" t="s">
        <v>1992</v>
      </c>
      <c r="I245" s="733">
        <v>563.260009765625</v>
      </c>
      <c r="J245" s="733">
        <v>1</v>
      </c>
      <c r="K245" s="734">
        <v>563.260009765625</v>
      </c>
    </row>
    <row r="246" spans="1:11" ht="14.4" customHeight="1" x14ac:dyDescent="0.3">
      <c r="A246" s="728" t="s">
        <v>541</v>
      </c>
      <c r="B246" s="729" t="s">
        <v>542</v>
      </c>
      <c r="C246" s="730" t="s">
        <v>563</v>
      </c>
      <c r="D246" s="731" t="s">
        <v>564</v>
      </c>
      <c r="E246" s="730" t="s">
        <v>1725</v>
      </c>
      <c r="F246" s="731" t="s">
        <v>1726</v>
      </c>
      <c r="G246" s="730" t="s">
        <v>1905</v>
      </c>
      <c r="H246" s="730" t="s">
        <v>1906</v>
      </c>
      <c r="I246" s="733">
        <v>282.97999572753906</v>
      </c>
      <c r="J246" s="733">
        <v>6</v>
      </c>
      <c r="K246" s="734">
        <v>1690.5199584960937</v>
      </c>
    </row>
    <row r="247" spans="1:11" ht="14.4" customHeight="1" x14ac:dyDescent="0.3">
      <c r="A247" s="728" t="s">
        <v>541</v>
      </c>
      <c r="B247" s="729" t="s">
        <v>542</v>
      </c>
      <c r="C247" s="730" t="s">
        <v>566</v>
      </c>
      <c r="D247" s="731" t="s">
        <v>567</v>
      </c>
      <c r="E247" s="730" t="s">
        <v>1575</v>
      </c>
      <c r="F247" s="731" t="s">
        <v>1576</v>
      </c>
      <c r="G247" s="730" t="s">
        <v>1907</v>
      </c>
      <c r="H247" s="730" t="s">
        <v>1908</v>
      </c>
      <c r="I247" s="733">
        <v>5.2800002098083496</v>
      </c>
      <c r="J247" s="733">
        <v>300</v>
      </c>
      <c r="K247" s="734">
        <v>1583.550048828125</v>
      </c>
    </row>
    <row r="248" spans="1:11" ht="14.4" customHeight="1" x14ac:dyDescent="0.3">
      <c r="A248" s="728" t="s">
        <v>541</v>
      </c>
      <c r="B248" s="729" t="s">
        <v>542</v>
      </c>
      <c r="C248" s="730" t="s">
        <v>566</v>
      </c>
      <c r="D248" s="731" t="s">
        <v>567</v>
      </c>
      <c r="E248" s="730" t="s">
        <v>1575</v>
      </c>
      <c r="F248" s="731" t="s">
        <v>1576</v>
      </c>
      <c r="G248" s="730" t="s">
        <v>1909</v>
      </c>
      <c r="H248" s="730" t="s">
        <v>1910</v>
      </c>
      <c r="I248" s="733">
        <v>0.62000000476837158</v>
      </c>
      <c r="J248" s="733">
        <v>500</v>
      </c>
      <c r="K248" s="734">
        <v>310</v>
      </c>
    </row>
    <row r="249" spans="1:11" ht="14.4" customHeight="1" x14ac:dyDescent="0.3">
      <c r="A249" s="728" t="s">
        <v>541</v>
      </c>
      <c r="B249" s="729" t="s">
        <v>542</v>
      </c>
      <c r="C249" s="730" t="s">
        <v>566</v>
      </c>
      <c r="D249" s="731" t="s">
        <v>567</v>
      </c>
      <c r="E249" s="730" t="s">
        <v>1575</v>
      </c>
      <c r="F249" s="731" t="s">
        <v>1576</v>
      </c>
      <c r="G249" s="730" t="s">
        <v>1993</v>
      </c>
      <c r="H249" s="730" t="s">
        <v>1994</v>
      </c>
      <c r="I249" s="733">
        <v>3.0199999809265137</v>
      </c>
      <c r="J249" s="733">
        <v>200</v>
      </c>
      <c r="K249" s="734">
        <v>604</v>
      </c>
    </row>
    <row r="250" spans="1:11" ht="14.4" customHeight="1" x14ac:dyDescent="0.3">
      <c r="A250" s="728" t="s">
        <v>541</v>
      </c>
      <c r="B250" s="729" t="s">
        <v>542</v>
      </c>
      <c r="C250" s="730" t="s">
        <v>566</v>
      </c>
      <c r="D250" s="731" t="s">
        <v>567</v>
      </c>
      <c r="E250" s="730" t="s">
        <v>1575</v>
      </c>
      <c r="F250" s="731" t="s">
        <v>1576</v>
      </c>
      <c r="G250" s="730" t="s">
        <v>1911</v>
      </c>
      <c r="H250" s="730" t="s">
        <v>1912</v>
      </c>
      <c r="I250" s="733">
        <v>1.1799999475479126</v>
      </c>
      <c r="J250" s="733">
        <v>1000</v>
      </c>
      <c r="K250" s="734">
        <v>1180</v>
      </c>
    </row>
    <row r="251" spans="1:11" ht="14.4" customHeight="1" x14ac:dyDescent="0.3">
      <c r="A251" s="728" t="s">
        <v>541</v>
      </c>
      <c r="B251" s="729" t="s">
        <v>542</v>
      </c>
      <c r="C251" s="730" t="s">
        <v>566</v>
      </c>
      <c r="D251" s="731" t="s">
        <v>567</v>
      </c>
      <c r="E251" s="730" t="s">
        <v>1575</v>
      </c>
      <c r="F251" s="731" t="s">
        <v>1576</v>
      </c>
      <c r="G251" s="730" t="s">
        <v>1913</v>
      </c>
      <c r="H251" s="730" t="s">
        <v>1914</v>
      </c>
      <c r="I251" s="733">
        <v>0.25</v>
      </c>
      <c r="J251" s="733">
        <v>7500</v>
      </c>
      <c r="K251" s="734">
        <v>1897.5</v>
      </c>
    </row>
    <row r="252" spans="1:11" ht="14.4" customHeight="1" x14ac:dyDescent="0.3">
      <c r="A252" s="728" t="s">
        <v>541</v>
      </c>
      <c r="B252" s="729" t="s">
        <v>542</v>
      </c>
      <c r="C252" s="730" t="s">
        <v>566</v>
      </c>
      <c r="D252" s="731" t="s">
        <v>567</v>
      </c>
      <c r="E252" s="730" t="s">
        <v>1575</v>
      </c>
      <c r="F252" s="731" t="s">
        <v>1576</v>
      </c>
      <c r="G252" s="730" t="s">
        <v>1577</v>
      </c>
      <c r="H252" s="730" t="s">
        <v>1578</v>
      </c>
      <c r="I252" s="733">
        <v>19.170000076293945</v>
      </c>
      <c r="J252" s="733">
        <v>400</v>
      </c>
      <c r="K252" s="734">
        <v>7669.1201171875</v>
      </c>
    </row>
    <row r="253" spans="1:11" ht="14.4" customHeight="1" x14ac:dyDescent="0.3">
      <c r="A253" s="728" t="s">
        <v>541</v>
      </c>
      <c r="B253" s="729" t="s">
        <v>542</v>
      </c>
      <c r="C253" s="730" t="s">
        <v>566</v>
      </c>
      <c r="D253" s="731" t="s">
        <v>567</v>
      </c>
      <c r="E253" s="730" t="s">
        <v>1575</v>
      </c>
      <c r="F253" s="731" t="s">
        <v>1576</v>
      </c>
      <c r="G253" s="730" t="s">
        <v>1915</v>
      </c>
      <c r="H253" s="730" t="s">
        <v>1916</v>
      </c>
      <c r="I253" s="733">
        <v>100.37999725341797</v>
      </c>
      <c r="J253" s="733">
        <v>10</v>
      </c>
      <c r="K253" s="734">
        <v>1003.7999877929687</v>
      </c>
    </row>
    <row r="254" spans="1:11" ht="14.4" customHeight="1" x14ac:dyDescent="0.3">
      <c r="A254" s="728" t="s">
        <v>541</v>
      </c>
      <c r="B254" s="729" t="s">
        <v>542</v>
      </c>
      <c r="C254" s="730" t="s">
        <v>566</v>
      </c>
      <c r="D254" s="731" t="s">
        <v>567</v>
      </c>
      <c r="E254" s="730" t="s">
        <v>1575</v>
      </c>
      <c r="F254" s="731" t="s">
        <v>1576</v>
      </c>
      <c r="G254" s="730" t="s">
        <v>1683</v>
      </c>
      <c r="H254" s="730" t="s">
        <v>1684</v>
      </c>
      <c r="I254" s="733">
        <v>125.75</v>
      </c>
      <c r="J254" s="733">
        <v>20</v>
      </c>
      <c r="K254" s="734">
        <v>2514.929931640625</v>
      </c>
    </row>
    <row r="255" spans="1:11" ht="14.4" customHeight="1" x14ac:dyDescent="0.3">
      <c r="A255" s="728" t="s">
        <v>541</v>
      </c>
      <c r="B255" s="729" t="s">
        <v>542</v>
      </c>
      <c r="C255" s="730" t="s">
        <v>566</v>
      </c>
      <c r="D255" s="731" t="s">
        <v>567</v>
      </c>
      <c r="E255" s="730" t="s">
        <v>1575</v>
      </c>
      <c r="F255" s="731" t="s">
        <v>1576</v>
      </c>
      <c r="G255" s="730" t="s">
        <v>1923</v>
      </c>
      <c r="H255" s="730" t="s">
        <v>1924</v>
      </c>
      <c r="I255" s="733">
        <v>5.2699999809265137</v>
      </c>
      <c r="J255" s="733">
        <v>20</v>
      </c>
      <c r="K255" s="734">
        <v>105.40000152587891</v>
      </c>
    </row>
    <row r="256" spans="1:11" ht="14.4" customHeight="1" x14ac:dyDescent="0.3">
      <c r="A256" s="728" t="s">
        <v>541</v>
      </c>
      <c r="B256" s="729" t="s">
        <v>542</v>
      </c>
      <c r="C256" s="730" t="s">
        <v>566</v>
      </c>
      <c r="D256" s="731" t="s">
        <v>567</v>
      </c>
      <c r="E256" s="730" t="s">
        <v>1575</v>
      </c>
      <c r="F256" s="731" t="s">
        <v>1576</v>
      </c>
      <c r="G256" s="730" t="s">
        <v>1579</v>
      </c>
      <c r="H256" s="730" t="s">
        <v>1580</v>
      </c>
      <c r="I256" s="733">
        <v>140.36000061035156</v>
      </c>
      <c r="J256" s="733">
        <v>5</v>
      </c>
      <c r="K256" s="734">
        <v>701.79998779296875</v>
      </c>
    </row>
    <row r="257" spans="1:11" ht="14.4" customHeight="1" x14ac:dyDescent="0.3">
      <c r="A257" s="728" t="s">
        <v>541</v>
      </c>
      <c r="B257" s="729" t="s">
        <v>542</v>
      </c>
      <c r="C257" s="730" t="s">
        <v>566</v>
      </c>
      <c r="D257" s="731" t="s">
        <v>567</v>
      </c>
      <c r="E257" s="730" t="s">
        <v>1575</v>
      </c>
      <c r="F257" s="731" t="s">
        <v>1576</v>
      </c>
      <c r="G257" s="730" t="s">
        <v>1925</v>
      </c>
      <c r="H257" s="730" t="s">
        <v>1926</v>
      </c>
      <c r="I257" s="733">
        <v>599.1500244140625</v>
      </c>
      <c r="J257" s="733">
        <v>5</v>
      </c>
      <c r="K257" s="734">
        <v>2995.75</v>
      </c>
    </row>
    <row r="258" spans="1:11" ht="14.4" customHeight="1" x14ac:dyDescent="0.3">
      <c r="A258" s="728" t="s">
        <v>541</v>
      </c>
      <c r="B258" s="729" t="s">
        <v>542</v>
      </c>
      <c r="C258" s="730" t="s">
        <v>566</v>
      </c>
      <c r="D258" s="731" t="s">
        <v>567</v>
      </c>
      <c r="E258" s="730" t="s">
        <v>1575</v>
      </c>
      <c r="F258" s="731" t="s">
        <v>1576</v>
      </c>
      <c r="G258" s="730" t="s">
        <v>1995</v>
      </c>
      <c r="H258" s="730" t="s">
        <v>1996</v>
      </c>
      <c r="I258" s="733">
        <v>13.010000228881836</v>
      </c>
      <c r="J258" s="733">
        <v>1</v>
      </c>
      <c r="K258" s="734">
        <v>13.010000228881836</v>
      </c>
    </row>
    <row r="259" spans="1:11" ht="14.4" customHeight="1" x14ac:dyDescent="0.3">
      <c r="A259" s="728" t="s">
        <v>541</v>
      </c>
      <c r="B259" s="729" t="s">
        <v>542</v>
      </c>
      <c r="C259" s="730" t="s">
        <v>566</v>
      </c>
      <c r="D259" s="731" t="s">
        <v>567</v>
      </c>
      <c r="E259" s="730" t="s">
        <v>1575</v>
      </c>
      <c r="F259" s="731" t="s">
        <v>1576</v>
      </c>
      <c r="G259" s="730" t="s">
        <v>1583</v>
      </c>
      <c r="H259" s="730" t="s">
        <v>1584</v>
      </c>
      <c r="I259" s="733">
        <v>0.86000001430511475</v>
      </c>
      <c r="J259" s="733">
        <v>100</v>
      </c>
      <c r="K259" s="734">
        <v>86</v>
      </c>
    </row>
    <row r="260" spans="1:11" ht="14.4" customHeight="1" x14ac:dyDescent="0.3">
      <c r="A260" s="728" t="s">
        <v>541</v>
      </c>
      <c r="B260" s="729" t="s">
        <v>542</v>
      </c>
      <c r="C260" s="730" t="s">
        <v>566</v>
      </c>
      <c r="D260" s="731" t="s">
        <v>567</v>
      </c>
      <c r="E260" s="730" t="s">
        <v>1575</v>
      </c>
      <c r="F260" s="731" t="s">
        <v>1576</v>
      </c>
      <c r="G260" s="730" t="s">
        <v>1933</v>
      </c>
      <c r="H260" s="730" t="s">
        <v>1934</v>
      </c>
      <c r="I260" s="733">
        <v>46.319999694824219</v>
      </c>
      <c r="J260" s="733">
        <v>3</v>
      </c>
      <c r="K260" s="734">
        <v>138.96000671386719</v>
      </c>
    </row>
    <row r="261" spans="1:11" ht="14.4" customHeight="1" x14ac:dyDescent="0.3">
      <c r="A261" s="728" t="s">
        <v>541</v>
      </c>
      <c r="B261" s="729" t="s">
        <v>542</v>
      </c>
      <c r="C261" s="730" t="s">
        <v>566</v>
      </c>
      <c r="D261" s="731" t="s">
        <v>567</v>
      </c>
      <c r="E261" s="730" t="s">
        <v>1575</v>
      </c>
      <c r="F261" s="731" t="s">
        <v>1576</v>
      </c>
      <c r="G261" s="730" t="s">
        <v>1997</v>
      </c>
      <c r="H261" s="730" t="s">
        <v>1998</v>
      </c>
      <c r="I261" s="733">
        <v>13.159999847412109</v>
      </c>
      <c r="J261" s="733">
        <v>24</v>
      </c>
      <c r="K261" s="734">
        <v>315.739990234375</v>
      </c>
    </row>
    <row r="262" spans="1:11" ht="14.4" customHeight="1" x14ac:dyDescent="0.3">
      <c r="A262" s="728" t="s">
        <v>541</v>
      </c>
      <c r="B262" s="729" t="s">
        <v>542</v>
      </c>
      <c r="C262" s="730" t="s">
        <v>566</v>
      </c>
      <c r="D262" s="731" t="s">
        <v>567</v>
      </c>
      <c r="E262" s="730" t="s">
        <v>1575</v>
      </c>
      <c r="F262" s="731" t="s">
        <v>1576</v>
      </c>
      <c r="G262" s="730" t="s">
        <v>1999</v>
      </c>
      <c r="H262" s="730" t="s">
        <v>2000</v>
      </c>
      <c r="I262" s="733">
        <v>24.685000419616699</v>
      </c>
      <c r="J262" s="733">
        <v>48</v>
      </c>
      <c r="K262" s="734">
        <v>1184.7999877929687</v>
      </c>
    </row>
    <row r="263" spans="1:11" ht="14.4" customHeight="1" x14ac:dyDescent="0.3">
      <c r="A263" s="728" t="s">
        <v>541</v>
      </c>
      <c r="B263" s="729" t="s">
        <v>542</v>
      </c>
      <c r="C263" s="730" t="s">
        <v>566</v>
      </c>
      <c r="D263" s="731" t="s">
        <v>567</v>
      </c>
      <c r="E263" s="730" t="s">
        <v>1575</v>
      </c>
      <c r="F263" s="731" t="s">
        <v>1576</v>
      </c>
      <c r="G263" s="730" t="s">
        <v>1585</v>
      </c>
      <c r="H263" s="730" t="s">
        <v>1586</v>
      </c>
      <c r="I263" s="733">
        <v>10.520000457763672</v>
      </c>
      <c r="J263" s="733">
        <v>110</v>
      </c>
      <c r="K263" s="734">
        <v>1157.2000122070312</v>
      </c>
    </row>
    <row r="264" spans="1:11" ht="14.4" customHeight="1" x14ac:dyDescent="0.3">
      <c r="A264" s="728" t="s">
        <v>541</v>
      </c>
      <c r="B264" s="729" t="s">
        <v>542</v>
      </c>
      <c r="C264" s="730" t="s">
        <v>566</v>
      </c>
      <c r="D264" s="731" t="s">
        <v>567</v>
      </c>
      <c r="E264" s="730" t="s">
        <v>1575</v>
      </c>
      <c r="F264" s="731" t="s">
        <v>1576</v>
      </c>
      <c r="G264" s="730" t="s">
        <v>1939</v>
      </c>
      <c r="H264" s="730" t="s">
        <v>1940</v>
      </c>
      <c r="I264" s="733">
        <v>0.6600000262260437</v>
      </c>
      <c r="J264" s="733">
        <v>1000</v>
      </c>
      <c r="K264" s="734">
        <v>660</v>
      </c>
    </row>
    <row r="265" spans="1:11" ht="14.4" customHeight="1" x14ac:dyDescent="0.3">
      <c r="A265" s="728" t="s">
        <v>541</v>
      </c>
      <c r="B265" s="729" t="s">
        <v>542</v>
      </c>
      <c r="C265" s="730" t="s">
        <v>566</v>
      </c>
      <c r="D265" s="731" t="s">
        <v>567</v>
      </c>
      <c r="E265" s="730" t="s">
        <v>1575</v>
      </c>
      <c r="F265" s="731" t="s">
        <v>1576</v>
      </c>
      <c r="G265" s="730" t="s">
        <v>2001</v>
      </c>
      <c r="H265" s="730" t="s">
        <v>2002</v>
      </c>
      <c r="I265" s="733">
        <v>1.2100000381469727</v>
      </c>
      <c r="J265" s="733">
        <v>1000</v>
      </c>
      <c r="K265" s="734">
        <v>1210</v>
      </c>
    </row>
    <row r="266" spans="1:11" ht="14.4" customHeight="1" x14ac:dyDescent="0.3">
      <c r="A266" s="728" t="s">
        <v>541</v>
      </c>
      <c r="B266" s="729" t="s">
        <v>542</v>
      </c>
      <c r="C266" s="730" t="s">
        <v>566</v>
      </c>
      <c r="D266" s="731" t="s">
        <v>567</v>
      </c>
      <c r="E266" s="730" t="s">
        <v>1575</v>
      </c>
      <c r="F266" s="731" t="s">
        <v>1576</v>
      </c>
      <c r="G266" s="730" t="s">
        <v>1941</v>
      </c>
      <c r="H266" s="730" t="s">
        <v>1942</v>
      </c>
      <c r="I266" s="733">
        <v>27.870000839233398</v>
      </c>
      <c r="J266" s="733">
        <v>3</v>
      </c>
      <c r="K266" s="734">
        <v>83.610000610351563</v>
      </c>
    </row>
    <row r="267" spans="1:11" ht="14.4" customHeight="1" x14ac:dyDescent="0.3">
      <c r="A267" s="728" t="s">
        <v>541</v>
      </c>
      <c r="B267" s="729" t="s">
        <v>542</v>
      </c>
      <c r="C267" s="730" t="s">
        <v>566</v>
      </c>
      <c r="D267" s="731" t="s">
        <v>567</v>
      </c>
      <c r="E267" s="730" t="s">
        <v>1575</v>
      </c>
      <c r="F267" s="731" t="s">
        <v>1576</v>
      </c>
      <c r="G267" s="730" t="s">
        <v>1943</v>
      </c>
      <c r="H267" s="730" t="s">
        <v>1944</v>
      </c>
      <c r="I267" s="733">
        <v>260.29998779296875</v>
      </c>
      <c r="J267" s="733">
        <v>2</v>
      </c>
      <c r="K267" s="734">
        <v>520.5999755859375</v>
      </c>
    </row>
    <row r="268" spans="1:11" ht="14.4" customHeight="1" x14ac:dyDescent="0.3">
      <c r="A268" s="728" t="s">
        <v>541</v>
      </c>
      <c r="B268" s="729" t="s">
        <v>542</v>
      </c>
      <c r="C268" s="730" t="s">
        <v>566</v>
      </c>
      <c r="D268" s="731" t="s">
        <v>567</v>
      </c>
      <c r="E268" s="730" t="s">
        <v>1589</v>
      </c>
      <c r="F268" s="731" t="s">
        <v>1590</v>
      </c>
      <c r="G268" s="730" t="s">
        <v>1595</v>
      </c>
      <c r="H268" s="730" t="s">
        <v>1596</v>
      </c>
      <c r="I268" s="733">
        <v>2.9100000858306885</v>
      </c>
      <c r="J268" s="733">
        <v>100</v>
      </c>
      <c r="K268" s="734">
        <v>291</v>
      </c>
    </row>
    <row r="269" spans="1:11" ht="14.4" customHeight="1" x14ac:dyDescent="0.3">
      <c r="A269" s="728" t="s">
        <v>541</v>
      </c>
      <c r="B269" s="729" t="s">
        <v>542</v>
      </c>
      <c r="C269" s="730" t="s">
        <v>566</v>
      </c>
      <c r="D269" s="731" t="s">
        <v>567</v>
      </c>
      <c r="E269" s="730" t="s">
        <v>1589</v>
      </c>
      <c r="F269" s="731" t="s">
        <v>1590</v>
      </c>
      <c r="G269" s="730" t="s">
        <v>1691</v>
      </c>
      <c r="H269" s="730" t="s">
        <v>1692</v>
      </c>
      <c r="I269" s="733">
        <v>3.4600000381469727</v>
      </c>
      <c r="J269" s="733">
        <v>160</v>
      </c>
      <c r="K269" s="734">
        <v>553.60000610351562</v>
      </c>
    </row>
    <row r="270" spans="1:11" ht="14.4" customHeight="1" x14ac:dyDescent="0.3">
      <c r="A270" s="728" t="s">
        <v>541</v>
      </c>
      <c r="B270" s="729" t="s">
        <v>542</v>
      </c>
      <c r="C270" s="730" t="s">
        <v>566</v>
      </c>
      <c r="D270" s="731" t="s">
        <v>567</v>
      </c>
      <c r="E270" s="730" t="s">
        <v>1589</v>
      </c>
      <c r="F270" s="731" t="s">
        <v>1590</v>
      </c>
      <c r="G270" s="730" t="s">
        <v>1605</v>
      </c>
      <c r="H270" s="730" t="s">
        <v>1606</v>
      </c>
      <c r="I270" s="733">
        <v>0.25999999046325684</v>
      </c>
      <c r="J270" s="733">
        <v>400</v>
      </c>
      <c r="K270" s="734">
        <v>104</v>
      </c>
    </row>
    <row r="271" spans="1:11" ht="14.4" customHeight="1" x14ac:dyDescent="0.3">
      <c r="A271" s="728" t="s">
        <v>541</v>
      </c>
      <c r="B271" s="729" t="s">
        <v>542</v>
      </c>
      <c r="C271" s="730" t="s">
        <v>566</v>
      </c>
      <c r="D271" s="731" t="s">
        <v>567</v>
      </c>
      <c r="E271" s="730" t="s">
        <v>1589</v>
      </c>
      <c r="F271" s="731" t="s">
        <v>1590</v>
      </c>
      <c r="G271" s="730" t="s">
        <v>1619</v>
      </c>
      <c r="H271" s="730" t="s">
        <v>1620</v>
      </c>
      <c r="I271" s="733">
        <v>206.05000305175781</v>
      </c>
      <c r="J271" s="733">
        <v>2</v>
      </c>
      <c r="K271" s="734">
        <v>412.10000610351562</v>
      </c>
    </row>
    <row r="272" spans="1:11" ht="14.4" customHeight="1" x14ac:dyDescent="0.3">
      <c r="A272" s="728" t="s">
        <v>541</v>
      </c>
      <c r="B272" s="729" t="s">
        <v>542</v>
      </c>
      <c r="C272" s="730" t="s">
        <v>566</v>
      </c>
      <c r="D272" s="731" t="s">
        <v>567</v>
      </c>
      <c r="E272" s="730" t="s">
        <v>1589</v>
      </c>
      <c r="F272" s="731" t="s">
        <v>1590</v>
      </c>
      <c r="G272" s="730" t="s">
        <v>1945</v>
      </c>
      <c r="H272" s="730" t="s">
        <v>1946</v>
      </c>
      <c r="I272" s="733">
        <v>1.6799999475479126</v>
      </c>
      <c r="J272" s="733">
        <v>800</v>
      </c>
      <c r="K272" s="734">
        <v>1344</v>
      </c>
    </row>
    <row r="273" spans="1:11" ht="14.4" customHeight="1" x14ac:dyDescent="0.3">
      <c r="A273" s="728" t="s">
        <v>541</v>
      </c>
      <c r="B273" s="729" t="s">
        <v>542</v>
      </c>
      <c r="C273" s="730" t="s">
        <v>566</v>
      </c>
      <c r="D273" s="731" t="s">
        <v>567</v>
      </c>
      <c r="E273" s="730" t="s">
        <v>1651</v>
      </c>
      <c r="F273" s="731" t="s">
        <v>1652</v>
      </c>
      <c r="G273" s="730" t="s">
        <v>2003</v>
      </c>
      <c r="H273" s="730" t="s">
        <v>2004</v>
      </c>
      <c r="I273" s="733">
        <v>35.310001373291016</v>
      </c>
      <c r="J273" s="733">
        <v>36</v>
      </c>
      <c r="K273" s="734">
        <v>1270.97998046875</v>
      </c>
    </row>
    <row r="274" spans="1:11" ht="14.4" customHeight="1" x14ac:dyDescent="0.3">
      <c r="A274" s="728" t="s">
        <v>541</v>
      </c>
      <c r="B274" s="729" t="s">
        <v>542</v>
      </c>
      <c r="C274" s="730" t="s">
        <v>566</v>
      </c>
      <c r="D274" s="731" t="s">
        <v>567</v>
      </c>
      <c r="E274" s="730" t="s">
        <v>1651</v>
      </c>
      <c r="F274" s="731" t="s">
        <v>1652</v>
      </c>
      <c r="G274" s="730" t="s">
        <v>1653</v>
      </c>
      <c r="H274" s="730" t="s">
        <v>1654</v>
      </c>
      <c r="I274" s="733">
        <v>39.680000305175781</v>
      </c>
      <c r="J274" s="733">
        <v>144</v>
      </c>
      <c r="K274" s="734">
        <v>5713.2001953125</v>
      </c>
    </row>
    <row r="275" spans="1:11" ht="14.4" customHeight="1" x14ac:dyDescent="0.3">
      <c r="A275" s="728" t="s">
        <v>541</v>
      </c>
      <c r="B275" s="729" t="s">
        <v>542</v>
      </c>
      <c r="C275" s="730" t="s">
        <v>566</v>
      </c>
      <c r="D275" s="731" t="s">
        <v>567</v>
      </c>
      <c r="E275" s="730" t="s">
        <v>1651</v>
      </c>
      <c r="F275" s="731" t="s">
        <v>1652</v>
      </c>
      <c r="G275" s="730" t="s">
        <v>2005</v>
      </c>
      <c r="H275" s="730" t="s">
        <v>2006</v>
      </c>
      <c r="I275" s="733">
        <v>57.790000915527344</v>
      </c>
      <c r="J275" s="733">
        <v>24</v>
      </c>
      <c r="K275" s="734">
        <v>1386.9000244140625</v>
      </c>
    </row>
    <row r="276" spans="1:11" ht="14.4" customHeight="1" x14ac:dyDescent="0.3">
      <c r="A276" s="728" t="s">
        <v>541</v>
      </c>
      <c r="B276" s="729" t="s">
        <v>542</v>
      </c>
      <c r="C276" s="730" t="s">
        <v>566</v>
      </c>
      <c r="D276" s="731" t="s">
        <v>567</v>
      </c>
      <c r="E276" s="730" t="s">
        <v>1651</v>
      </c>
      <c r="F276" s="731" t="s">
        <v>1652</v>
      </c>
      <c r="G276" s="730" t="s">
        <v>1953</v>
      </c>
      <c r="H276" s="730" t="s">
        <v>1954</v>
      </c>
      <c r="I276" s="733">
        <v>60.380001068115234</v>
      </c>
      <c r="J276" s="733">
        <v>120</v>
      </c>
      <c r="K276" s="734">
        <v>7245.169921875</v>
      </c>
    </row>
    <row r="277" spans="1:11" ht="14.4" customHeight="1" x14ac:dyDescent="0.3">
      <c r="A277" s="728" t="s">
        <v>541</v>
      </c>
      <c r="B277" s="729" t="s">
        <v>542</v>
      </c>
      <c r="C277" s="730" t="s">
        <v>566</v>
      </c>
      <c r="D277" s="731" t="s">
        <v>567</v>
      </c>
      <c r="E277" s="730" t="s">
        <v>1651</v>
      </c>
      <c r="F277" s="731" t="s">
        <v>1652</v>
      </c>
      <c r="G277" s="730" t="s">
        <v>2007</v>
      </c>
      <c r="H277" s="730" t="s">
        <v>2008</v>
      </c>
      <c r="I277" s="733">
        <v>41.180000305175781</v>
      </c>
      <c r="J277" s="733">
        <v>36</v>
      </c>
      <c r="K277" s="734">
        <v>1482.5799560546875</v>
      </c>
    </row>
    <row r="278" spans="1:11" ht="14.4" customHeight="1" x14ac:dyDescent="0.3">
      <c r="A278" s="728" t="s">
        <v>541</v>
      </c>
      <c r="B278" s="729" t="s">
        <v>542</v>
      </c>
      <c r="C278" s="730" t="s">
        <v>566</v>
      </c>
      <c r="D278" s="731" t="s">
        <v>567</v>
      </c>
      <c r="E278" s="730" t="s">
        <v>1651</v>
      </c>
      <c r="F278" s="731" t="s">
        <v>1652</v>
      </c>
      <c r="G278" s="730" t="s">
        <v>1717</v>
      </c>
      <c r="H278" s="730" t="s">
        <v>1718</v>
      </c>
      <c r="I278" s="733">
        <v>42.099998474121094</v>
      </c>
      <c r="J278" s="733">
        <v>252</v>
      </c>
      <c r="K278" s="734">
        <v>10609.89990234375</v>
      </c>
    </row>
    <row r="279" spans="1:11" ht="14.4" customHeight="1" x14ac:dyDescent="0.3">
      <c r="A279" s="728" t="s">
        <v>541</v>
      </c>
      <c r="B279" s="729" t="s">
        <v>542</v>
      </c>
      <c r="C279" s="730" t="s">
        <v>566</v>
      </c>
      <c r="D279" s="731" t="s">
        <v>567</v>
      </c>
      <c r="E279" s="730" t="s">
        <v>1651</v>
      </c>
      <c r="F279" s="731" t="s">
        <v>1652</v>
      </c>
      <c r="G279" s="730" t="s">
        <v>1959</v>
      </c>
      <c r="H279" s="730" t="s">
        <v>1960</v>
      </c>
      <c r="I279" s="733">
        <v>40.200000762939453</v>
      </c>
      <c r="J279" s="733">
        <v>72</v>
      </c>
      <c r="K279" s="734">
        <v>2894.320068359375</v>
      </c>
    </row>
    <row r="280" spans="1:11" ht="14.4" customHeight="1" x14ac:dyDescent="0.3">
      <c r="A280" s="728" t="s">
        <v>541</v>
      </c>
      <c r="B280" s="729" t="s">
        <v>542</v>
      </c>
      <c r="C280" s="730" t="s">
        <v>566</v>
      </c>
      <c r="D280" s="731" t="s">
        <v>567</v>
      </c>
      <c r="E280" s="730" t="s">
        <v>1651</v>
      </c>
      <c r="F280" s="731" t="s">
        <v>1652</v>
      </c>
      <c r="G280" s="730" t="s">
        <v>2009</v>
      </c>
      <c r="H280" s="730" t="s">
        <v>2010</v>
      </c>
      <c r="I280" s="733">
        <v>63.130001068115234</v>
      </c>
      <c r="J280" s="733">
        <v>48</v>
      </c>
      <c r="K280" s="734">
        <v>3030</v>
      </c>
    </row>
    <row r="281" spans="1:11" ht="14.4" customHeight="1" x14ac:dyDescent="0.3">
      <c r="A281" s="728" t="s">
        <v>541</v>
      </c>
      <c r="B281" s="729" t="s">
        <v>542</v>
      </c>
      <c r="C281" s="730" t="s">
        <v>566</v>
      </c>
      <c r="D281" s="731" t="s">
        <v>567</v>
      </c>
      <c r="E281" s="730" t="s">
        <v>1661</v>
      </c>
      <c r="F281" s="731" t="s">
        <v>1662</v>
      </c>
      <c r="G281" s="730" t="s">
        <v>1667</v>
      </c>
      <c r="H281" s="730" t="s">
        <v>1668</v>
      </c>
      <c r="I281" s="733">
        <v>0.5533333420753479</v>
      </c>
      <c r="J281" s="733">
        <v>3300</v>
      </c>
      <c r="K281" s="734">
        <v>1496</v>
      </c>
    </row>
    <row r="282" spans="1:11" ht="14.4" customHeight="1" x14ac:dyDescent="0.3">
      <c r="A282" s="728" t="s">
        <v>541</v>
      </c>
      <c r="B282" s="729" t="s">
        <v>542</v>
      </c>
      <c r="C282" s="730" t="s">
        <v>566</v>
      </c>
      <c r="D282" s="731" t="s">
        <v>567</v>
      </c>
      <c r="E282" s="730" t="s">
        <v>1673</v>
      </c>
      <c r="F282" s="731" t="s">
        <v>1674</v>
      </c>
      <c r="G282" s="730" t="s">
        <v>1719</v>
      </c>
      <c r="H282" s="730" t="s">
        <v>1720</v>
      </c>
      <c r="I282" s="733">
        <v>0.81999999284744263</v>
      </c>
      <c r="J282" s="733">
        <v>2000</v>
      </c>
      <c r="K282" s="734">
        <v>1645.5999755859375</v>
      </c>
    </row>
    <row r="283" spans="1:11" ht="14.4" customHeight="1" x14ac:dyDescent="0.3">
      <c r="A283" s="728" t="s">
        <v>541</v>
      </c>
      <c r="B283" s="729" t="s">
        <v>542</v>
      </c>
      <c r="C283" s="730" t="s">
        <v>566</v>
      </c>
      <c r="D283" s="731" t="s">
        <v>567</v>
      </c>
      <c r="E283" s="730" t="s">
        <v>1673</v>
      </c>
      <c r="F283" s="731" t="s">
        <v>1674</v>
      </c>
      <c r="G283" s="730" t="s">
        <v>1675</v>
      </c>
      <c r="H283" s="730" t="s">
        <v>1676</v>
      </c>
      <c r="I283" s="733">
        <v>0.81999999284744263</v>
      </c>
      <c r="J283" s="733">
        <v>6000</v>
      </c>
      <c r="K283" s="734">
        <v>4936.7001953125</v>
      </c>
    </row>
    <row r="284" spans="1:11" ht="14.4" customHeight="1" x14ac:dyDescent="0.3">
      <c r="A284" s="728" t="s">
        <v>541</v>
      </c>
      <c r="B284" s="729" t="s">
        <v>542</v>
      </c>
      <c r="C284" s="730" t="s">
        <v>566</v>
      </c>
      <c r="D284" s="731" t="s">
        <v>567</v>
      </c>
      <c r="E284" s="730" t="s">
        <v>1673</v>
      </c>
      <c r="F284" s="731" t="s">
        <v>1674</v>
      </c>
      <c r="G284" s="730" t="s">
        <v>1677</v>
      </c>
      <c r="H284" s="730" t="s">
        <v>1678</v>
      </c>
      <c r="I284" s="733">
        <v>0.68500000238418579</v>
      </c>
      <c r="J284" s="733">
        <v>12000</v>
      </c>
      <c r="K284" s="734">
        <v>8200</v>
      </c>
    </row>
    <row r="285" spans="1:11" ht="14.4" customHeight="1" x14ac:dyDescent="0.3">
      <c r="A285" s="728" t="s">
        <v>541</v>
      </c>
      <c r="B285" s="729" t="s">
        <v>542</v>
      </c>
      <c r="C285" s="730" t="s">
        <v>566</v>
      </c>
      <c r="D285" s="731" t="s">
        <v>567</v>
      </c>
      <c r="E285" s="730" t="s">
        <v>1673</v>
      </c>
      <c r="F285" s="731" t="s">
        <v>1674</v>
      </c>
      <c r="G285" s="730" t="s">
        <v>1723</v>
      </c>
      <c r="H285" s="730" t="s">
        <v>1724</v>
      </c>
      <c r="I285" s="733">
        <v>0.68999999761581421</v>
      </c>
      <c r="J285" s="733">
        <v>2000</v>
      </c>
      <c r="K285" s="734">
        <v>1380</v>
      </c>
    </row>
    <row r="286" spans="1:11" ht="14.4" customHeight="1" x14ac:dyDescent="0.3">
      <c r="A286" s="728" t="s">
        <v>541</v>
      </c>
      <c r="B286" s="729" t="s">
        <v>542</v>
      </c>
      <c r="C286" s="730" t="s">
        <v>566</v>
      </c>
      <c r="D286" s="731" t="s">
        <v>567</v>
      </c>
      <c r="E286" s="730" t="s">
        <v>1725</v>
      </c>
      <c r="F286" s="731" t="s">
        <v>1726</v>
      </c>
      <c r="G286" s="730" t="s">
        <v>1983</v>
      </c>
      <c r="H286" s="730" t="s">
        <v>1984</v>
      </c>
      <c r="I286" s="733">
        <v>118.58000183105469</v>
      </c>
      <c r="J286" s="733">
        <v>8</v>
      </c>
      <c r="K286" s="734">
        <v>948.6400146484375</v>
      </c>
    </row>
    <row r="287" spans="1:11" ht="14.4" customHeight="1" x14ac:dyDescent="0.3">
      <c r="A287" s="728" t="s">
        <v>541</v>
      </c>
      <c r="B287" s="729" t="s">
        <v>542</v>
      </c>
      <c r="C287" s="730" t="s">
        <v>566</v>
      </c>
      <c r="D287" s="731" t="s">
        <v>567</v>
      </c>
      <c r="E287" s="730" t="s">
        <v>1725</v>
      </c>
      <c r="F287" s="731" t="s">
        <v>1726</v>
      </c>
      <c r="G287" s="730" t="s">
        <v>1985</v>
      </c>
      <c r="H287" s="730" t="s">
        <v>1986</v>
      </c>
      <c r="I287" s="733">
        <v>175.44999694824219</v>
      </c>
      <c r="J287" s="733">
        <v>20</v>
      </c>
      <c r="K287" s="734">
        <v>3509</v>
      </c>
    </row>
    <row r="288" spans="1:11" ht="14.4" customHeight="1" x14ac:dyDescent="0.3">
      <c r="A288" s="728" t="s">
        <v>541</v>
      </c>
      <c r="B288" s="729" t="s">
        <v>542</v>
      </c>
      <c r="C288" s="730" t="s">
        <v>569</v>
      </c>
      <c r="D288" s="731" t="s">
        <v>570</v>
      </c>
      <c r="E288" s="730" t="s">
        <v>1575</v>
      </c>
      <c r="F288" s="731" t="s">
        <v>1576</v>
      </c>
      <c r="G288" s="730" t="s">
        <v>2011</v>
      </c>
      <c r="H288" s="730" t="s">
        <v>2012</v>
      </c>
      <c r="I288" s="733">
        <v>15.529999732971191</v>
      </c>
      <c r="J288" s="733">
        <v>20</v>
      </c>
      <c r="K288" s="734">
        <v>310.60000610351562</v>
      </c>
    </row>
    <row r="289" spans="1:11" ht="14.4" customHeight="1" x14ac:dyDescent="0.3">
      <c r="A289" s="728" t="s">
        <v>541</v>
      </c>
      <c r="B289" s="729" t="s">
        <v>542</v>
      </c>
      <c r="C289" s="730" t="s">
        <v>569</v>
      </c>
      <c r="D289" s="731" t="s">
        <v>570</v>
      </c>
      <c r="E289" s="730" t="s">
        <v>1575</v>
      </c>
      <c r="F289" s="731" t="s">
        <v>1576</v>
      </c>
      <c r="G289" s="730" t="s">
        <v>2013</v>
      </c>
      <c r="H289" s="730" t="s">
        <v>2014</v>
      </c>
      <c r="I289" s="733">
        <v>54.860000610351563</v>
      </c>
      <c r="J289" s="733">
        <v>10</v>
      </c>
      <c r="K289" s="734">
        <v>548.5999755859375</v>
      </c>
    </row>
    <row r="290" spans="1:11" ht="14.4" customHeight="1" x14ac:dyDescent="0.3">
      <c r="A290" s="728" t="s">
        <v>541</v>
      </c>
      <c r="B290" s="729" t="s">
        <v>542</v>
      </c>
      <c r="C290" s="730" t="s">
        <v>569</v>
      </c>
      <c r="D290" s="731" t="s">
        <v>570</v>
      </c>
      <c r="E290" s="730" t="s">
        <v>1575</v>
      </c>
      <c r="F290" s="731" t="s">
        <v>1576</v>
      </c>
      <c r="G290" s="730" t="s">
        <v>1909</v>
      </c>
      <c r="H290" s="730" t="s">
        <v>1910</v>
      </c>
      <c r="I290" s="733">
        <v>0.62999999523162842</v>
      </c>
      <c r="J290" s="733">
        <v>1000</v>
      </c>
      <c r="K290" s="734">
        <v>630</v>
      </c>
    </row>
    <row r="291" spans="1:11" ht="14.4" customHeight="1" x14ac:dyDescent="0.3">
      <c r="A291" s="728" t="s">
        <v>541</v>
      </c>
      <c r="B291" s="729" t="s">
        <v>542</v>
      </c>
      <c r="C291" s="730" t="s">
        <v>569</v>
      </c>
      <c r="D291" s="731" t="s">
        <v>570</v>
      </c>
      <c r="E291" s="730" t="s">
        <v>1575</v>
      </c>
      <c r="F291" s="731" t="s">
        <v>1576</v>
      </c>
      <c r="G291" s="730" t="s">
        <v>1921</v>
      </c>
      <c r="H291" s="730" t="s">
        <v>1922</v>
      </c>
      <c r="I291" s="733">
        <v>2.880000114440918</v>
      </c>
      <c r="J291" s="733">
        <v>100</v>
      </c>
      <c r="K291" s="734">
        <v>288</v>
      </c>
    </row>
    <row r="292" spans="1:11" ht="14.4" customHeight="1" x14ac:dyDescent="0.3">
      <c r="A292" s="728" t="s">
        <v>541</v>
      </c>
      <c r="B292" s="729" t="s">
        <v>542</v>
      </c>
      <c r="C292" s="730" t="s">
        <v>569</v>
      </c>
      <c r="D292" s="731" t="s">
        <v>570</v>
      </c>
      <c r="E292" s="730" t="s">
        <v>1575</v>
      </c>
      <c r="F292" s="731" t="s">
        <v>1576</v>
      </c>
      <c r="G292" s="730" t="s">
        <v>1995</v>
      </c>
      <c r="H292" s="730" t="s">
        <v>1996</v>
      </c>
      <c r="I292" s="733">
        <v>13.020000457763672</v>
      </c>
      <c r="J292" s="733">
        <v>2</v>
      </c>
      <c r="K292" s="734">
        <v>26.040000915527344</v>
      </c>
    </row>
    <row r="293" spans="1:11" ht="14.4" customHeight="1" x14ac:dyDescent="0.3">
      <c r="A293" s="728" t="s">
        <v>541</v>
      </c>
      <c r="B293" s="729" t="s">
        <v>542</v>
      </c>
      <c r="C293" s="730" t="s">
        <v>569</v>
      </c>
      <c r="D293" s="731" t="s">
        <v>570</v>
      </c>
      <c r="E293" s="730" t="s">
        <v>1575</v>
      </c>
      <c r="F293" s="731" t="s">
        <v>1576</v>
      </c>
      <c r="G293" s="730" t="s">
        <v>1583</v>
      </c>
      <c r="H293" s="730" t="s">
        <v>1584</v>
      </c>
      <c r="I293" s="733">
        <v>0.85000002384185791</v>
      </c>
      <c r="J293" s="733">
        <v>50</v>
      </c>
      <c r="K293" s="734">
        <v>42.5</v>
      </c>
    </row>
    <row r="294" spans="1:11" ht="14.4" customHeight="1" x14ac:dyDescent="0.3">
      <c r="A294" s="728" t="s">
        <v>541</v>
      </c>
      <c r="B294" s="729" t="s">
        <v>542</v>
      </c>
      <c r="C294" s="730" t="s">
        <v>569</v>
      </c>
      <c r="D294" s="731" t="s">
        <v>570</v>
      </c>
      <c r="E294" s="730" t="s">
        <v>1575</v>
      </c>
      <c r="F294" s="731" t="s">
        <v>1576</v>
      </c>
      <c r="G294" s="730" t="s">
        <v>1997</v>
      </c>
      <c r="H294" s="730" t="s">
        <v>1998</v>
      </c>
      <c r="I294" s="733">
        <v>13.154999732971191</v>
      </c>
      <c r="J294" s="733">
        <v>48</v>
      </c>
      <c r="K294" s="734">
        <v>631.35000610351562</v>
      </c>
    </row>
    <row r="295" spans="1:11" ht="14.4" customHeight="1" x14ac:dyDescent="0.3">
      <c r="A295" s="728" t="s">
        <v>541</v>
      </c>
      <c r="B295" s="729" t="s">
        <v>542</v>
      </c>
      <c r="C295" s="730" t="s">
        <v>569</v>
      </c>
      <c r="D295" s="731" t="s">
        <v>570</v>
      </c>
      <c r="E295" s="730" t="s">
        <v>1575</v>
      </c>
      <c r="F295" s="731" t="s">
        <v>1576</v>
      </c>
      <c r="G295" s="730" t="s">
        <v>1999</v>
      </c>
      <c r="H295" s="730" t="s">
        <v>2000</v>
      </c>
      <c r="I295" s="733">
        <v>26.370000839233398</v>
      </c>
      <c r="J295" s="733">
        <v>36</v>
      </c>
      <c r="K295" s="734">
        <v>949.30999755859375</v>
      </c>
    </row>
    <row r="296" spans="1:11" ht="14.4" customHeight="1" x14ac:dyDescent="0.3">
      <c r="A296" s="728" t="s">
        <v>541</v>
      </c>
      <c r="B296" s="729" t="s">
        <v>542</v>
      </c>
      <c r="C296" s="730" t="s">
        <v>569</v>
      </c>
      <c r="D296" s="731" t="s">
        <v>570</v>
      </c>
      <c r="E296" s="730" t="s">
        <v>1575</v>
      </c>
      <c r="F296" s="731" t="s">
        <v>1576</v>
      </c>
      <c r="G296" s="730" t="s">
        <v>2015</v>
      </c>
      <c r="H296" s="730" t="s">
        <v>2016</v>
      </c>
      <c r="I296" s="733">
        <v>2.1800000667572021</v>
      </c>
      <c r="J296" s="733">
        <v>10</v>
      </c>
      <c r="K296" s="734">
        <v>21.799999237060547</v>
      </c>
    </row>
    <row r="297" spans="1:11" ht="14.4" customHeight="1" x14ac:dyDescent="0.3">
      <c r="A297" s="728" t="s">
        <v>541</v>
      </c>
      <c r="B297" s="729" t="s">
        <v>542</v>
      </c>
      <c r="C297" s="730" t="s">
        <v>569</v>
      </c>
      <c r="D297" s="731" t="s">
        <v>570</v>
      </c>
      <c r="E297" s="730" t="s">
        <v>1575</v>
      </c>
      <c r="F297" s="731" t="s">
        <v>1576</v>
      </c>
      <c r="G297" s="730" t="s">
        <v>2017</v>
      </c>
      <c r="H297" s="730" t="s">
        <v>2018</v>
      </c>
      <c r="I297" s="733">
        <v>2.869999885559082</v>
      </c>
      <c r="J297" s="733">
        <v>10</v>
      </c>
      <c r="K297" s="734">
        <v>28.700000762939453</v>
      </c>
    </row>
    <row r="298" spans="1:11" ht="14.4" customHeight="1" x14ac:dyDescent="0.3">
      <c r="A298" s="728" t="s">
        <v>541</v>
      </c>
      <c r="B298" s="729" t="s">
        <v>542</v>
      </c>
      <c r="C298" s="730" t="s">
        <v>569</v>
      </c>
      <c r="D298" s="731" t="s">
        <v>570</v>
      </c>
      <c r="E298" s="730" t="s">
        <v>1575</v>
      </c>
      <c r="F298" s="731" t="s">
        <v>1576</v>
      </c>
      <c r="G298" s="730" t="s">
        <v>2019</v>
      </c>
      <c r="H298" s="730" t="s">
        <v>2020</v>
      </c>
      <c r="I298" s="733">
        <v>3.5699999332427979</v>
      </c>
      <c r="J298" s="733">
        <v>10</v>
      </c>
      <c r="K298" s="734">
        <v>35.700000762939453</v>
      </c>
    </row>
    <row r="299" spans="1:11" ht="14.4" customHeight="1" x14ac:dyDescent="0.3">
      <c r="A299" s="728" t="s">
        <v>541</v>
      </c>
      <c r="B299" s="729" t="s">
        <v>542</v>
      </c>
      <c r="C299" s="730" t="s">
        <v>569</v>
      </c>
      <c r="D299" s="731" t="s">
        <v>570</v>
      </c>
      <c r="E299" s="730" t="s">
        <v>1575</v>
      </c>
      <c r="F299" s="731" t="s">
        <v>1576</v>
      </c>
      <c r="G299" s="730" t="s">
        <v>2021</v>
      </c>
      <c r="H299" s="730" t="s">
        <v>2022</v>
      </c>
      <c r="I299" s="733">
        <v>10.869999885559082</v>
      </c>
      <c r="J299" s="733">
        <v>300</v>
      </c>
      <c r="K299" s="734">
        <v>3261</v>
      </c>
    </row>
    <row r="300" spans="1:11" ht="14.4" customHeight="1" x14ac:dyDescent="0.3">
      <c r="A300" s="728" t="s">
        <v>541</v>
      </c>
      <c r="B300" s="729" t="s">
        <v>542</v>
      </c>
      <c r="C300" s="730" t="s">
        <v>569</v>
      </c>
      <c r="D300" s="731" t="s">
        <v>570</v>
      </c>
      <c r="E300" s="730" t="s">
        <v>1575</v>
      </c>
      <c r="F300" s="731" t="s">
        <v>1576</v>
      </c>
      <c r="G300" s="730" t="s">
        <v>2023</v>
      </c>
      <c r="H300" s="730" t="s">
        <v>2024</v>
      </c>
      <c r="I300" s="733">
        <v>15.460000038146973</v>
      </c>
      <c r="J300" s="733">
        <v>250</v>
      </c>
      <c r="K300" s="734">
        <v>3864</v>
      </c>
    </row>
    <row r="301" spans="1:11" ht="14.4" customHeight="1" x14ac:dyDescent="0.3">
      <c r="A301" s="728" t="s">
        <v>541</v>
      </c>
      <c r="B301" s="729" t="s">
        <v>542</v>
      </c>
      <c r="C301" s="730" t="s">
        <v>569</v>
      </c>
      <c r="D301" s="731" t="s">
        <v>570</v>
      </c>
      <c r="E301" s="730" t="s">
        <v>1575</v>
      </c>
      <c r="F301" s="731" t="s">
        <v>1576</v>
      </c>
      <c r="G301" s="730" t="s">
        <v>2025</v>
      </c>
      <c r="H301" s="730" t="s">
        <v>2026</v>
      </c>
      <c r="I301" s="733">
        <v>0.52999997138977051</v>
      </c>
      <c r="J301" s="733">
        <v>6000</v>
      </c>
      <c r="K301" s="734">
        <v>3174</v>
      </c>
    </row>
    <row r="302" spans="1:11" ht="14.4" customHeight="1" x14ac:dyDescent="0.3">
      <c r="A302" s="728" t="s">
        <v>541</v>
      </c>
      <c r="B302" s="729" t="s">
        <v>542</v>
      </c>
      <c r="C302" s="730" t="s">
        <v>569</v>
      </c>
      <c r="D302" s="731" t="s">
        <v>570</v>
      </c>
      <c r="E302" s="730" t="s">
        <v>1575</v>
      </c>
      <c r="F302" s="731" t="s">
        <v>1576</v>
      </c>
      <c r="G302" s="730" t="s">
        <v>2027</v>
      </c>
      <c r="H302" s="730" t="s">
        <v>2028</v>
      </c>
      <c r="I302" s="733">
        <v>36.930000305175781</v>
      </c>
      <c r="J302" s="733">
        <v>10</v>
      </c>
      <c r="K302" s="734">
        <v>369.26998901367187</v>
      </c>
    </row>
    <row r="303" spans="1:11" ht="14.4" customHeight="1" x14ac:dyDescent="0.3">
      <c r="A303" s="728" t="s">
        <v>541</v>
      </c>
      <c r="B303" s="729" t="s">
        <v>542</v>
      </c>
      <c r="C303" s="730" t="s">
        <v>569</v>
      </c>
      <c r="D303" s="731" t="s">
        <v>570</v>
      </c>
      <c r="E303" s="730" t="s">
        <v>1589</v>
      </c>
      <c r="F303" s="731" t="s">
        <v>1590</v>
      </c>
      <c r="G303" s="730" t="s">
        <v>1685</v>
      </c>
      <c r="H303" s="730" t="s">
        <v>1686</v>
      </c>
      <c r="I303" s="733">
        <v>2.9100000858306885</v>
      </c>
      <c r="J303" s="733">
        <v>100</v>
      </c>
      <c r="K303" s="734">
        <v>291</v>
      </c>
    </row>
    <row r="304" spans="1:11" ht="14.4" customHeight="1" x14ac:dyDescent="0.3">
      <c r="A304" s="728" t="s">
        <v>541</v>
      </c>
      <c r="B304" s="729" t="s">
        <v>542</v>
      </c>
      <c r="C304" s="730" t="s">
        <v>569</v>
      </c>
      <c r="D304" s="731" t="s">
        <v>570</v>
      </c>
      <c r="E304" s="730" t="s">
        <v>1589</v>
      </c>
      <c r="F304" s="731" t="s">
        <v>1590</v>
      </c>
      <c r="G304" s="730" t="s">
        <v>1595</v>
      </c>
      <c r="H304" s="730" t="s">
        <v>1596</v>
      </c>
      <c r="I304" s="733">
        <v>2.9100000858306885</v>
      </c>
      <c r="J304" s="733">
        <v>500</v>
      </c>
      <c r="K304" s="734">
        <v>1455</v>
      </c>
    </row>
    <row r="305" spans="1:11" ht="14.4" customHeight="1" x14ac:dyDescent="0.3">
      <c r="A305" s="728" t="s">
        <v>541</v>
      </c>
      <c r="B305" s="729" t="s">
        <v>542</v>
      </c>
      <c r="C305" s="730" t="s">
        <v>569</v>
      </c>
      <c r="D305" s="731" t="s">
        <v>570</v>
      </c>
      <c r="E305" s="730" t="s">
        <v>1589</v>
      </c>
      <c r="F305" s="731" t="s">
        <v>1590</v>
      </c>
      <c r="G305" s="730" t="s">
        <v>2029</v>
      </c>
      <c r="H305" s="730" t="s">
        <v>2030</v>
      </c>
      <c r="I305" s="733">
        <v>8.4700002670288086</v>
      </c>
      <c r="J305" s="733">
        <v>30</v>
      </c>
      <c r="K305" s="734">
        <v>254.10000610351563</v>
      </c>
    </row>
    <row r="306" spans="1:11" ht="14.4" customHeight="1" x14ac:dyDescent="0.3">
      <c r="A306" s="728" t="s">
        <v>541</v>
      </c>
      <c r="B306" s="729" t="s">
        <v>542</v>
      </c>
      <c r="C306" s="730" t="s">
        <v>569</v>
      </c>
      <c r="D306" s="731" t="s">
        <v>570</v>
      </c>
      <c r="E306" s="730" t="s">
        <v>1589</v>
      </c>
      <c r="F306" s="731" t="s">
        <v>1590</v>
      </c>
      <c r="G306" s="730" t="s">
        <v>2031</v>
      </c>
      <c r="H306" s="730" t="s">
        <v>2032</v>
      </c>
      <c r="I306" s="733">
        <v>17.299999237060547</v>
      </c>
      <c r="J306" s="733">
        <v>100</v>
      </c>
      <c r="K306" s="734">
        <v>1730.300048828125</v>
      </c>
    </row>
    <row r="307" spans="1:11" ht="14.4" customHeight="1" x14ac:dyDescent="0.3">
      <c r="A307" s="728" t="s">
        <v>541</v>
      </c>
      <c r="B307" s="729" t="s">
        <v>542</v>
      </c>
      <c r="C307" s="730" t="s">
        <v>569</v>
      </c>
      <c r="D307" s="731" t="s">
        <v>570</v>
      </c>
      <c r="E307" s="730" t="s">
        <v>1589</v>
      </c>
      <c r="F307" s="731" t="s">
        <v>1590</v>
      </c>
      <c r="G307" s="730" t="s">
        <v>2033</v>
      </c>
      <c r="H307" s="730" t="s">
        <v>2034</v>
      </c>
      <c r="I307" s="733">
        <v>17.299999237060547</v>
      </c>
      <c r="J307" s="733">
        <v>100</v>
      </c>
      <c r="K307" s="734">
        <v>1730.300048828125</v>
      </c>
    </row>
    <row r="308" spans="1:11" ht="14.4" customHeight="1" x14ac:dyDescent="0.3">
      <c r="A308" s="728" t="s">
        <v>541</v>
      </c>
      <c r="B308" s="729" t="s">
        <v>542</v>
      </c>
      <c r="C308" s="730" t="s">
        <v>569</v>
      </c>
      <c r="D308" s="731" t="s">
        <v>570</v>
      </c>
      <c r="E308" s="730" t="s">
        <v>1589</v>
      </c>
      <c r="F308" s="731" t="s">
        <v>1590</v>
      </c>
      <c r="G308" s="730" t="s">
        <v>1597</v>
      </c>
      <c r="H308" s="730" t="s">
        <v>1598</v>
      </c>
      <c r="I308" s="733">
        <v>17.979999542236328</v>
      </c>
      <c r="J308" s="733">
        <v>50</v>
      </c>
      <c r="K308" s="734">
        <v>899</v>
      </c>
    </row>
    <row r="309" spans="1:11" ht="14.4" customHeight="1" x14ac:dyDescent="0.3">
      <c r="A309" s="728" t="s">
        <v>541</v>
      </c>
      <c r="B309" s="729" t="s">
        <v>542</v>
      </c>
      <c r="C309" s="730" t="s">
        <v>569</v>
      </c>
      <c r="D309" s="731" t="s">
        <v>570</v>
      </c>
      <c r="E309" s="730" t="s">
        <v>1589</v>
      </c>
      <c r="F309" s="731" t="s">
        <v>1590</v>
      </c>
      <c r="G309" s="730" t="s">
        <v>2035</v>
      </c>
      <c r="H309" s="730" t="s">
        <v>2036</v>
      </c>
      <c r="I309" s="733">
        <v>5626.5</v>
      </c>
      <c r="J309" s="733">
        <v>2</v>
      </c>
      <c r="K309" s="734">
        <v>11253</v>
      </c>
    </row>
    <row r="310" spans="1:11" ht="14.4" customHeight="1" x14ac:dyDescent="0.3">
      <c r="A310" s="728" t="s">
        <v>541</v>
      </c>
      <c r="B310" s="729" t="s">
        <v>542</v>
      </c>
      <c r="C310" s="730" t="s">
        <v>569</v>
      </c>
      <c r="D310" s="731" t="s">
        <v>570</v>
      </c>
      <c r="E310" s="730" t="s">
        <v>1589</v>
      </c>
      <c r="F310" s="731" t="s">
        <v>1590</v>
      </c>
      <c r="G310" s="730" t="s">
        <v>1601</v>
      </c>
      <c r="H310" s="730" t="s">
        <v>1602</v>
      </c>
      <c r="I310" s="733">
        <v>9.6800003051757812</v>
      </c>
      <c r="J310" s="733">
        <v>100</v>
      </c>
      <c r="K310" s="734">
        <v>968</v>
      </c>
    </row>
    <row r="311" spans="1:11" ht="14.4" customHeight="1" x14ac:dyDescent="0.3">
      <c r="A311" s="728" t="s">
        <v>541</v>
      </c>
      <c r="B311" s="729" t="s">
        <v>542</v>
      </c>
      <c r="C311" s="730" t="s">
        <v>569</v>
      </c>
      <c r="D311" s="731" t="s">
        <v>570</v>
      </c>
      <c r="E311" s="730" t="s">
        <v>1589</v>
      </c>
      <c r="F311" s="731" t="s">
        <v>1590</v>
      </c>
      <c r="G311" s="730" t="s">
        <v>2037</v>
      </c>
      <c r="H311" s="730" t="s">
        <v>2038</v>
      </c>
      <c r="I311" s="733">
        <v>81.739997863769531</v>
      </c>
      <c r="J311" s="733">
        <v>45</v>
      </c>
      <c r="K311" s="734">
        <v>3678.300048828125</v>
      </c>
    </row>
    <row r="312" spans="1:11" ht="14.4" customHeight="1" x14ac:dyDescent="0.3">
      <c r="A312" s="728" t="s">
        <v>541</v>
      </c>
      <c r="B312" s="729" t="s">
        <v>542</v>
      </c>
      <c r="C312" s="730" t="s">
        <v>569</v>
      </c>
      <c r="D312" s="731" t="s">
        <v>570</v>
      </c>
      <c r="E312" s="730" t="s">
        <v>1589</v>
      </c>
      <c r="F312" s="731" t="s">
        <v>1590</v>
      </c>
      <c r="G312" s="730" t="s">
        <v>1695</v>
      </c>
      <c r="H312" s="730" t="s">
        <v>1696</v>
      </c>
      <c r="I312" s="733">
        <v>80.569999694824219</v>
      </c>
      <c r="J312" s="733">
        <v>20</v>
      </c>
      <c r="K312" s="734">
        <v>1611.4000244140625</v>
      </c>
    </row>
    <row r="313" spans="1:11" ht="14.4" customHeight="1" x14ac:dyDescent="0.3">
      <c r="A313" s="728" t="s">
        <v>541</v>
      </c>
      <c r="B313" s="729" t="s">
        <v>542</v>
      </c>
      <c r="C313" s="730" t="s">
        <v>569</v>
      </c>
      <c r="D313" s="731" t="s">
        <v>570</v>
      </c>
      <c r="E313" s="730" t="s">
        <v>1589</v>
      </c>
      <c r="F313" s="731" t="s">
        <v>1590</v>
      </c>
      <c r="G313" s="730" t="s">
        <v>1697</v>
      </c>
      <c r="H313" s="730" t="s">
        <v>1698</v>
      </c>
      <c r="I313" s="733">
        <v>12.520000457763672</v>
      </c>
      <c r="J313" s="733">
        <v>35</v>
      </c>
      <c r="K313" s="734">
        <v>438.32000732421875</v>
      </c>
    </row>
    <row r="314" spans="1:11" ht="14.4" customHeight="1" x14ac:dyDescent="0.3">
      <c r="A314" s="728" t="s">
        <v>541</v>
      </c>
      <c r="B314" s="729" t="s">
        <v>542</v>
      </c>
      <c r="C314" s="730" t="s">
        <v>569</v>
      </c>
      <c r="D314" s="731" t="s">
        <v>570</v>
      </c>
      <c r="E314" s="730" t="s">
        <v>1589</v>
      </c>
      <c r="F314" s="731" t="s">
        <v>1590</v>
      </c>
      <c r="G314" s="730" t="s">
        <v>2039</v>
      </c>
      <c r="H314" s="730" t="s">
        <v>2040</v>
      </c>
      <c r="I314" s="733">
        <v>5.380000114440918</v>
      </c>
      <c r="J314" s="733">
        <v>100</v>
      </c>
      <c r="K314" s="734">
        <v>538</v>
      </c>
    </row>
    <row r="315" spans="1:11" ht="14.4" customHeight="1" x14ac:dyDescent="0.3">
      <c r="A315" s="728" t="s">
        <v>541</v>
      </c>
      <c r="B315" s="729" t="s">
        <v>542</v>
      </c>
      <c r="C315" s="730" t="s">
        <v>569</v>
      </c>
      <c r="D315" s="731" t="s">
        <v>570</v>
      </c>
      <c r="E315" s="730" t="s">
        <v>1589</v>
      </c>
      <c r="F315" s="731" t="s">
        <v>1590</v>
      </c>
      <c r="G315" s="730" t="s">
        <v>2041</v>
      </c>
      <c r="H315" s="730" t="s">
        <v>2042</v>
      </c>
      <c r="I315" s="733">
        <v>6.320000171661377</v>
      </c>
      <c r="J315" s="733">
        <v>100</v>
      </c>
      <c r="K315" s="734">
        <v>631.6199951171875</v>
      </c>
    </row>
    <row r="316" spans="1:11" ht="14.4" customHeight="1" x14ac:dyDescent="0.3">
      <c r="A316" s="728" t="s">
        <v>541</v>
      </c>
      <c r="B316" s="729" t="s">
        <v>542</v>
      </c>
      <c r="C316" s="730" t="s">
        <v>569</v>
      </c>
      <c r="D316" s="731" t="s">
        <v>570</v>
      </c>
      <c r="E316" s="730" t="s">
        <v>1589</v>
      </c>
      <c r="F316" s="731" t="s">
        <v>1590</v>
      </c>
      <c r="G316" s="730" t="s">
        <v>1607</v>
      </c>
      <c r="H316" s="730" t="s">
        <v>1608</v>
      </c>
      <c r="I316" s="733">
        <v>11.739999771118164</v>
      </c>
      <c r="J316" s="733">
        <v>50</v>
      </c>
      <c r="K316" s="734">
        <v>587.00000762939453</v>
      </c>
    </row>
    <row r="317" spans="1:11" ht="14.4" customHeight="1" x14ac:dyDescent="0.3">
      <c r="A317" s="728" t="s">
        <v>541</v>
      </c>
      <c r="B317" s="729" t="s">
        <v>542</v>
      </c>
      <c r="C317" s="730" t="s">
        <v>569</v>
      </c>
      <c r="D317" s="731" t="s">
        <v>570</v>
      </c>
      <c r="E317" s="730" t="s">
        <v>1589</v>
      </c>
      <c r="F317" s="731" t="s">
        <v>1590</v>
      </c>
      <c r="G317" s="730" t="s">
        <v>1611</v>
      </c>
      <c r="H317" s="730" t="s">
        <v>1612</v>
      </c>
      <c r="I317" s="733">
        <v>3.929999828338623</v>
      </c>
      <c r="J317" s="733">
        <v>1000</v>
      </c>
      <c r="K317" s="734">
        <v>3866.56005859375</v>
      </c>
    </row>
    <row r="318" spans="1:11" ht="14.4" customHeight="1" x14ac:dyDescent="0.3">
      <c r="A318" s="728" t="s">
        <v>541</v>
      </c>
      <c r="B318" s="729" t="s">
        <v>542</v>
      </c>
      <c r="C318" s="730" t="s">
        <v>569</v>
      </c>
      <c r="D318" s="731" t="s">
        <v>570</v>
      </c>
      <c r="E318" s="730" t="s">
        <v>1589</v>
      </c>
      <c r="F318" s="731" t="s">
        <v>1590</v>
      </c>
      <c r="G318" s="730" t="s">
        <v>2043</v>
      </c>
      <c r="H318" s="730" t="s">
        <v>2044</v>
      </c>
      <c r="I318" s="733">
        <v>25.590000152587891</v>
      </c>
      <c r="J318" s="733">
        <v>75</v>
      </c>
      <c r="K318" s="734">
        <v>1919.3899536132812</v>
      </c>
    </row>
    <row r="319" spans="1:11" ht="14.4" customHeight="1" x14ac:dyDescent="0.3">
      <c r="A319" s="728" t="s">
        <v>541</v>
      </c>
      <c r="B319" s="729" t="s">
        <v>542</v>
      </c>
      <c r="C319" s="730" t="s">
        <v>569</v>
      </c>
      <c r="D319" s="731" t="s">
        <v>570</v>
      </c>
      <c r="E319" s="730" t="s">
        <v>1589</v>
      </c>
      <c r="F319" s="731" t="s">
        <v>1590</v>
      </c>
      <c r="G319" s="730" t="s">
        <v>2045</v>
      </c>
      <c r="H319" s="730" t="s">
        <v>2046</v>
      </c>
      <c r="I319" s="733">
        <v>484</v>
      </c>
      <c r="J319" s="733">
        <v>5</v>
      </c>
      <c r="K319" s="734">
        <v>2420</v>
      </c>
    </row>
    <row r="320" spans="1:11" ht="14.4" customHeight="1" x14ac:dyDescent="0.3">
      <c r="A320" s="728" t="s">
        <v>541</v>
      </c>
      <c r="B320" s="729" t="s">
        <v>542</v>
      </c>
      <c r="C320" s="730" t="s">
        <v>569</v>
      </c>
      <c r="D320" s="731" t="s">
        <v>570</v>
      </c>
      <c r="E320" s="730" t="s">
        <v>1589</v>
      </c>
      <c r="F320" s="731" t="s">
        <v>1590</v>
      </c>
      <c r="G320" s="730" t="s">
        <v>1617</v>
      </c>
      <c r="H320" s="730" t="s">
        <v>1618</v>
      </c>
      <c r="I320" s="733">
        <v>6.1700000762939453</v>
      </c>
      <c r="J320" s="733">
        <v>20</v>
      </c>
      <c r="K320" s="734">
        <v>123.40000152587891</v>
      </c>
    </row>
    <row r="321" spans="1:11" ht="14.4" customHeight="1" x14ac:dyDescent="0.3">
      <c r="A321" s="728" t="s">
        <v>541</v>
      </c>
      <c r="B321" s="729" t="s">
        <v>542</v>
      </c>
      <c r="C321" s="730" t="s">
        <v>569</v>
      </c>
      <c r="D321" s="731" t="s">
        <v>570</v>
      </c>
      <c r="E321" s="730" t="s">
        <v>1589</v>
      </c>
      <c r="F321" s="731" t="s">
        <v>1590</v>
      </c>
      <c r="G321" s="730" t="s">
        <v>2047</v>
      </c>
      <c r="H321" s="730" t="s">
        <v>2048</v>
      </c>
      <c r="I321" s="733">
        <v>76.230003356933594</v>
      </c>
      <c r="J321" s="733">
        <v>210</v>
      </c>
      <c r="K321" s="734">
        <v>16008.2998046875</v>
      </c>
    </row>
    <row r="322" spans="1:11" ht="14.4" customHeight="1" x14ac:dyDescent="0.3">
      <c r="A322" s="728" t="s">
        <v>541</v>
      </c>
      <c r="B322" s="729" t="s">
        <v>542</v>
      </c>
      <c r="C322" s="730" t="s">
        <v>569</v>
      </c>
      <c r="D322" s="731" t="s">
        <v>570</v>
      </c>
      <c r="E322" s="730" t="s">
        <v>1589</v>
      </c>
      <c r="F322" s="731" t="s">
        <v>1590</v>
      </c>
      <c r="G322" s="730" t="s">
        <v>1945</v>
      </c>
      <c r="H322" s="730" t="s">
        <v>1946</v>
      </c>
      <c r="I322" s="733">
        <v>1.6799999475479126</v>
      </c>
      <c r="J322" s="733">
        <v>800</v>
      </c>
      <c r="K322" s="734">
        <v>1344</v>
      </c>
    </row>
    <row r="323" spans="1:11" ht="14.4" customHeight="1" x14ac:dyDescent="0.3">
      <c r="A323" s="728" t="s">
        <v>541</v>
      </c>
      <c r="B323" s="729" t="s">
        <v>542</v>
      </c>
      <c r="C323" s="730" t="s">
        <v>569</v>
      </c>
      <c r="D323" s="731" t="s">
        <v>570</v>
      </c>
      <c r="E323" s="730" t="s">
        <v>1589</v>
      </c>
      <c r="F323" s="731" t="s">
        <v>1590</v>
      </c>
      <c r="G323" s="730" t="s">
        <v>2049</v>
      </c>
      <c r="H323" s="730" t="s">
        <v>2050</v>
      </c>
      <c r="I323" s="733">
        <v>955.22998046875</v>
      </c>
      <c r="J323" s="733">
        <v>1</v>
      </c>
      <c r="K323" s="734">
        <v>955.22998046875</v>
      </c>
    </row>
    <row r="324" spans="1:11" ht="14.4" customHeight="1" x14ac:dyDescent="0.3">
      <c r="A324" s="728" t="s">
        <v>541</v>
      </c>
      <c r="B324" s="729" t="s">
        <v>542</v>
      </c>
      <c r="C324" s="730" t="s">
        <v>569</v>
      </c>
      <c r="D324" s="731" t="s">
        <v>570</v>
      </c>
      <c r="E324" s="730" t="s">
        <v>1589</v>
      </c>
      <c r="F324" s="731" t="s">
        <v>1590</v>
      </c>
      <c r="G324" s="730" t="s">
        <v>2051</v>
      </c>
      <c r="H324" s="730" t="s">
        <v>2052</v>
      </c>
      <c r="I324" s="733">
        <v>21.229999542236328</v>
      </c>
      <c r="J324" s="733">
        <v>10</v>
      </c>
      <c r="K324" s="734">
        <v>212.30000305175781</v>
      </c>
    </row>
    <row r="325" spans="1:11" ht="14.4" customHeight="1" x14ac:dyDescent="0.3">
      <c r="A325" s="728" t="s">
        <v>541</v>
      </c>
      <c r="B325" s="729" t="s">
        <v>542</v>
      </c>
      <c r="C325" s="730" t="s">
        <v>569</v>
      </c>
      <c r="D325" s="731" t="s">
        <v>570</v>
      </c>
      <c r="E325" s="730" t="s">
        <v>1589</v>
      </c>
      <c r="F325" s="731" t="s">
        <v>1590</v>
      </c>
      <c r="G325" s="730" t="s">
        <v>1643</v>
      </c>
      <c r="H325" s="730" t="s">
        <v>1644</v>
      </c>
      <c r="I325" s="733">
        <v>21.229999542236328</v>
      </c>
      <c r="J325" s="733">
        <v>50</v>
      </c>
      <c r="K325" s="734">
        <v>1061.5</v>
      </c>
    </row>
    <row r="326" spans="1:11" ht="14.4" customHeight="1" x14ac:dyDescent="0.3">
      <c r="A326" s="728" t="s">
        <v>541</v>
      </c>
      <c r="B326" s="729" t="s">
        <v>542</v>
      </c>
      <c r="C326" s="730" t="s">
        <v>569</v>
      </c>
      <c r="D326" s="731" t="s">
        <v>570</v>
      </c>
      <c r="E326" s="730" t="s">
        <v>1651</v>
      </c>
      <c r="F326" s="731" t="s">
        <v>1652</v>
      </c>
      <c r="G326" s="730" t="s">
        <v>1711</v>
      </c>
      <c r="H326" s="730" t="s">
        <v>1712</v>
      </c>
      <c r="I326" s="733">
        <v>26.569999694824219</v>
      </c>
      <c r="J326" s="733">
        <v>144</v>
      </c>
      <c r="K326" s="734">
        <v>3825.360107421875</v>
      </c>
    </row>
    <row r="327" spans="1:11" ht="14.4" customHeight="1" x14ac:dyDescent="0.3">
      <c r="A327" s="728" t="s">
        <v>541</v>
      </c>
      <c r="B327" s="729" t="s">
        <v>542</v>
      </c>
      <c r="C327" s="730" t="s">
        <v>569</v>
      </c>
      <c r="D327" s="731" t="s">
        <v>570</v>
      </c>
      <c r="E327" s="730" t="s">
        <v>1651</v>
      </c>
      <c r="F327" s="731" t="s">
        <v>1652</v>
      </c>
      <c r="G327" s="730" t="s">
        <v>1947</v>
      </c>
      <c r="H327" s="730" t="s">
        <v>1948</v>
      </c>
      <c r="I327" s="733">
        <v>73.029998779296875</v>
      </c>
      <c r="J327" s="733">
        <v>36</v>
      </c>
      <c r="K327" s="734">
        <v>2628.89990234375</v>
      </c>
    </row>
    <row r="328" spans="1:11" ht="14.4" customHeight="1" x14ac:dyDescent="0.3">
      <c r="A328" s="728" t="s">
        <v>541</v>
      </c>
      <c r="B328" s="729" t="s">
        <v>542</v>
      </c>
      <c r="C328" s="730" t="s">
        <v>569</v>
      </c>
      <c r="D328" s="731" t="s">
        <v>570</v>
      </c>
      <c r="E328" s="730" t="s">
        <v>1651</v>
      </c>
      <c r="F328" s="731" t="s">
        <v>1652</v>
      </c>
      <c r="G328" s="730" t="s">
        <v>2053</v>
      </c>
      <c r="H328" s="730" t="s">
        <v>2054</v>
      </c>
      <c r="I328" s="733">
        <v>143.75</v>
      </c>
      <c r="J328" s="733">
        <v>24</v>
      </c>
      <c r="K328" s="734">
        <v>3450</v>
      </c>
    </row>
    <row r="329" spans="1:11" ht="14.4" customHeight="1" x14ac:dyDescent="0.3">
      <c r="A329" s="728" t="s">
        <v>541</v>
      </c>
      <c r="B329" s="729" t="s">
        <v>542</v>
      </c>
      <c r="C329" s="730" t="s">
        <v>569</v>
      </c>
      <c r="D329" s="731" t="s">
        <v>570</v>
      </c>
      <c r="E329" s="730" t="s">
        <v>1651</v>
      </c>
      <c r="F329" s="731" t="s">
        <v>1652</v>
      </c>
      <c r="G329" s="730" t="s">
        <v>1949</v>
      </c>
      <c r="H329" s="730" t="s">
        <v>1950</v>
      </c>
      <c r="I329" s="733">
        <v>65.980003356933594</v>
      </c>
      <c r="J329" s="733">
        <v>24</v>
      </c>
      <c r="K329" s="734">
        <v>1583.5</v>
      </c>
    </row>
    <row r="330" spans="1:11" ht="14.4" customHeight="1" x14ac:dyDescent="0.3">
      <c r="A330" s="728" t="s">
        <v>541</v>
      </c>
      <c r="B330" s="729" t="s">
        <v>542</v>
      </c>
      <c r="C330" s="730" t="s">
        <v>569</v>
      </c>
      <c r="D330" s="731" t="s">
        <v>570</v>
      </c>
      <c r="E330" s="730" t="s">
        <v>1651</v>
      </c>
      <c r="F330" s="731" t="s">
        <v>1652</v>
      </c>
      <c r="G330" s="730" t="s">
        <v>1953</v>
      </c>
      <c r="H330" s="730" t="s">
        <v>1954</v>
      </c>
      <c r="I330" s="733">
        <v>60.380001068115234</v>
      </c>
      <c r="J330" s="733">
        <v>240</v>
      </c>
      <c r="K330" s="734">
        <v>14490</v>
      </c>
    </row>
    <row r="331" spans="1:11" ht="14.4" customHeight="1" x14ac:dyDescent="0.3">
      <c r="A331" s="728" t="s">
        <v>541</v>
      </c>
      <c r="B331" s="729" t="s">
        <v>542</v>
      </c>
      <c r="C331" s="730" t="s">
        <v>569</v>
      </c>
      <c r="D331" s="731" t="s">
        <v>570</v>
      </c>
      <c r="E331" s="730" t="s">
        <v>1651</v>
      </c>
      <c r="F331" s="731" t="s">
        <v>1652</v>
      </c>
      <c r="G331" s="730" t="s">
        <v>1655</v>
      </c>
      <c r="H331" s="730" t="s">
        <v>1656</v>
      </c>
      <c r="I331" s="733">
        <v>60.369998931884766</v>
      </c>
      <c r="J331" s="733">
        <v>72</v>
      </c>
      <c r="K331" s="734">
        <v>4346.759765625</v>
      </c>
    </row>
    <row r="332" spans="1:11" ht="14.4" customHeight="1" x14ac:dyDescent="0.3">
      <c r="A332" s="728" t="s">
        <v>541</v>
      </c>
      <c r="B332" s="729" t="s">
        <v>542</v>
      </c>
      <c r="C332" s="730" t="s">
        <v>569</v>
      </c>
      <c r="D332" s="731" t="s">
        <v>570</v>
      </c>
      <c r="E332" s="730" t="s">
        <v>1651</v>
      </c>
      <c r="F332" s="731" t="s">
        <v>1652</v>
      </c>
      <c r="G332" s="730" t="s">
        <v>1955</v>
      </c>
      <c r="H332" s="730" t="s">
        <v>1956</v>
      </c>
      <c r="I332" s="733">
        <v>39.740001678466797</v>
      </c>
      <c r="J332" s="733">
        <v>72</v>
      </c>
      <c r="K332" s="734">
        <v>2861.199951171875</v>
      </c>
    </row>
    <row r="333" spans="1:11" ht="14.4" customHeight="1" x14ac:dyDescent="0.3">
      <c r="A333" s="728" t="s">
        <v>541</v>
      </c>
      <c r="B333" s="729" t="s">
        <v>542</v>
      </c>
      <c r="C333" s="730" t="s">
        <v>569</v>
      </c>
      <c r="D333" s="731" t="s">
        <v>570</v>
      </c>
      <c r="E333" s="730" t="s">
        <v>1651</v>
      </c>
      <c r="F333" s="731" t="s">
        <v>1652</v>
      </c>
      <c r="G333" s="730" t="s">
        <v>2055</v>
      </c>
      <c r="H333" s="730" t="s">
        <v>2056</v>
      </c>
      <c r="I333" s="733">
        <v>63.130001068115234</v>
      </c>
      <c r="J333" s="733">
        <v>48</v>
      </c>
      <c r="K333" s="734">
        <v>3030.25</v>
      </c>
    </row>
    <row r="334" spans="1:11" ht="14.4" customHeight="1" x14ac:dyDescent="0.3">
      <c r="A334" s="728" t="s">
        <v>541</v>
      </c>
      <c r="B334" s="729" t="s">
        <v>542</v>
      </c>
      <c r="C334" s="730" t="s">
        <v>569</v>
      </c>
      <c r="D334" s="731" t="s">
        <v>570</v>
      </c>
      <c r="E334" s="730" t="s">
        <v>1651</v>
      </c>
      <c r="F334" s="731" t="s">
        <v>1652</v>
      </c>
      <c r="G334" s="730" t="s">
        <v>2009</v>
      </c>
      <c r="H334" s="730" t="s">
        <v>2010</v>
      </c>
      <c r="I334" s="733">
        <v>63.130001068115234</v>
      </c>
      <c r="J334" s="733">
        <v>48</v>
      </c>
      <c r="K334" s="734">
        <v>3030.25</v>
      </c>
    </row>
    <row r="335" spans="1:11" ht="14.4" customHeight="1" x14ac:dyDescent="0.3">
      <c r="A335" s="728" t="s">
        <v>541</v>
      </c>
      <c r="B335" s="729" t="s">
        <v>542</v>
      </c>
      <c r="C335" s="730" t="s">
        <v>569</v>
      </c>
      <c r="D335" s="731" t="s">
        <v>570</v>
      </c>
      <c r="E335" s="730" t="s">
        <v>1651</v>
      </c>
      <c r="F335" s="731" t="s">
        <v>1652</v>
      </c>
      <c r="G335" s="730" t="s">
        <v>1961</v>
      </c>
      <c r="H335" s="730" t="s">
        <v>1962</v>
      </c>
      <c r="I335" s="733">
        <v>63.130001068115234</v>
      </c>
      <c r="J335" s="733">
        <v>24</v>
      </c>
      <c r="K335" s="734">
        <v>1515.0999755859375</v>
      </c>
    </row>
    <row r="336" spans="1:11" ht="14.4" customHeight="1" x14ac:dyDescent="0.3">
      <c r="A336" s="728" t="s">
        <v>541</v>
      </c>
      <c r="B336" s="729" t="s">
        <v>542</v>
      </c>
      <c r="C336" s="730" t="s">
        <v>569</v>
      </c>
      <c r="D336" s="731" t="s">
        <v>570</v>
      </c>
      <c r="E336" s="730" t="s">
        <v>1651</v>
      </c>
      <c r="F336" s="731" t="s">
        <v>1652</v>
      </c>
      <c r="G336" s="730" t="s">
        <v>1659</v>
      </c>
      <c r="H336" s="730" t="s">
        <v>1660</v>
      </c>
      <c r="I336" s="733">
        <v>63.130001068115234</v>
      </c>
      <c r="J336" s="733">
        <v>24</v>
      </c>
      <c r="K336" s="734">
        <v>1515.1199951171875</v>
      </c>
    </row>
    <row r="337" spans="1:11" ht="14.4" customHeight="1" x14ac:dyDescent="0.3">
      <c r="A337" s="728" t="s">
        <v>541</v>
      </c>
      <c r="B337" s="729" t="s">
        <v>542</v>
      </c>
      <c r="C337" s="730" t="s">
        <v>569</v>
      </c>
      <c r="D337" s="731" t="s">
        <v>570</v>
      </c>
      <c r="E337" s="730" t="s">
        <v>1661</v>
      </c>
      <c r="F337" s="731" t="s">
        <v>1662</v>
      </c>
      <c r="G337" s="730" t="s">
        <v>1963</v>
      </c>
      <c r="H337" s="730" t="s">
        <v>1964</v>
      </c>
      <c r="I337" s="733">
        <v>0.47999998927116394</v>
      </c>
      <c r="J337" s="733">
        <v>300</v>
      </c>
      <c r="K337" s="734">
        <v>144</v>
      </c>
    </row>
    <row r="338" spans="1:11" ht="14.4" customHeight="1" x14ac:dyDescent="0.3">
      <c r="A338" s="728" t="s">
        <v>541</v>
      </c>
      <c r="B338" s="729" t="s">
        <v>542</v>
      </c>
      <c r="C338" s="730" t="s">
        <v>569</v>
      </c>
      <c r="D338" s="731" t="s">
        <v>570</v>
      </c>
      <c r="E338" s="730" t="s">
        <v>1661</v>
      </c>
      <c r="F338" s="731" t="s">
        <v>1662</v>
      </c>
      <c r="G338" s="730" t="s">
        <v>1665</v>
      </c>
      <c r="H338" s="730" t="s">
        <v>1666</v>
      </c>
      <c r="I338" s="733">
        <v>0.55000001192092896</v>
      </c>
      <c r="J338" s="733">
        <v>300</v>
      </c>
      <c r="K338" s="734">
        <v>165</v>
      </c>
    </row>
    <row r="339" spans="1:11" ht="14.4" customHeight="1" x14ac:dyDescent="0.3">
      <c r="A339" s="728" t="s">
        <v>541</v>
      </c>
      <c r="B339" s="729" t="s">
        <v>542</v>
      </c>
      <c r="C339" s="730" t="s">
        <v>569</v>
      </c>
      <c r="D339" s="731" t="s">
        <v>570</v>
      </c>
      <c r="E339" s="730" t="s">
        <v>1661</v>
      </c>
      <c r="F339" s="731" t="s">
        <v>1662</v>
      </c>
      <c r="G339" s="730" t="s">
        <v>1667</v>
      </c>
      <c r="H339" s="730" t="s">
        <v>1668</v>
      </c>
      <c r="I339" s="733">
        <v>0.30000001192092896</v>
      </c>
      <c r="J339" s="733">
        <v>1000</v>
      </c>
      <c r="K339" s="734">
        <v>300</v>
      </c>
    </row>
    <row r="340" spans="1:11" ht="14.4" customHeight="1" x14ac:dyDescent="0.3">
      <c r="A340" s="728" t="s">
        <v>541</v>
      </c>
      <c r="B340" s="729" t="s">
        <v>542</v>
      </c>
      <c r="C340" s="730" t="s">
        <v>569</v>
      </c>
      <c r="D340" s="731" t="s">
        <v>570</v>
      </c>
      <c r="E340" s="730" t="s">
        <v>1673</v>
      </c>
      <c r="F340" s="731" t="s">
        <v>1674</v>
      </c>
      <c r="G340" s="730" t="s">
        <v>2057</v>
      </c>
      <c r="H340" s="730" t="s">
        <v>2058</v>
      </c>
      <c r="I340" s="733">
        <v>11.849999904632568</v>
      </c>
      <c r="J340" s="733">
        <v>150</v>
      </c>
      <c r="K340" s="734">
        <v>1742.5</v>
      </c>
    </row>
    <row r="341" spans="1:11" ht="14.4" customHeight="1" x14ac:dyDescent="0.3">
      <c r="A341" s="728" t="s">
        <v>541</v>
      </c>
      <c r="B341" s="729" t="s">
        <v>542</v>
      </c>
      <c r="C341" s="730" t="s">
        <v>569</v>
      </c>
      <c r="D341" s="731" t="s">
        <v>570</v>
      </c>
      <c r="E341" s="730" t="s">
        <v>1673</v>
      </c>
      <c r="F341" s="731" t="s">
        <v>1674</v>
      </c>
      <c r="G341" s="730" t="s">
        <v>2059</v>
      </c>
      <c r="H341" s="730" t="s">
        <v>2060</v>
      </c>
      <c r="I341" s="733">
        <v>7.5</v>
      </c>
      <c r="J341" s="733">
        <v>100</v>
      </c>
      <c r="K341" s="734">
        <v>750</v>
      </c>
    </row>
    <row r="342" spans="1:11" ht="14.4" customHeight="1" x14ac:dyDescent="0.3">
      <c r="A342" s="728" t="s">
        <v>541</v>
      </c>
      <c r="B342" s="729" t="s">
        <v>542</v>
      </c>
      <c r="C342" s="730" t="s">
        <v>569</v>
      </c>
      <c r="D342" s="731" t="s">
        <v>570</v>
      </c>
      <c r="E342" s="730" t="s">
        <v>1673</v>
      </c>
      <c r="F342" s="731" t="s">
        <v>1674</v>
      </c>
      <c r="G342" s="730" t="s">
        <v>2061</v>
      </c>
      <c r="H342" s="730" t="s">
        <v>2062</v>
      </c>
      <c r="I342" s="733">
        <v>7.5</v>
      </c>
      <c r="J342" s="733">
        <v>500</v>
      </c>
      <c r="K342" s="734">
        <v>3750</v>
      </c>
    </row>
    <row r="343" spans="1:11" ht="14.4" customHeight="1" x14ac:dyDescent="0.3">
      <c r="A343" s="728" t="s">
        <v>541</v>
      </c>
      <c r="B343" s="729" t="s">
        <v>542</v>
      </c>
      <c r="C343" s="730" t="s">
        <v>569</v>
      </c>
      <c r="D343" s="731" t="s">
        <v>570</v>
      </c>
      <c r="E343" s="730" t="s">
        <v>1673</v>
      </c>
      <c r="F343" s="731" t="s">
        <v>1674</v>
      </c>
      <c r="G343" s="730" t="s">
        <v>2063</v>
      </c>
      <c r="H343" s="730" t="s">
        <v>2064</v>
      </c>
      <c r="I343" s="733">
        <v>7.5033334096272783</v>
      </c>
      <c r="J343" s="733">
        <v>350</v>
      </c>
      <c r="K343" s="734">
        <v>2626.5</v>
      </c>
    </row>
    <row r="344" spans="1:11" ht="14.4" customHeight="1" x14ac:dyDescent="0.3">
      <c r="A344" s="728" t="s">
        <v>541</v>
      </c>
      <c r="B344" s="729" t="s">
        <v>542</v>
      </c>
      <c r="C344" s="730" t="s">
        <v>569</v>
      </c>
      <c r="D344" s="731" t="s">
        <v>570</v>
      </c>
      <c r="E344" s="730" t="s">
        <v>1673</v>
      </c>
      <c r="F344" s="731" t="s">
        <v>1674</v>
      </c>
      <c r="G344" s="730" t="s">
        <v>2065</v>
      </c>
      <c r="H344" s="730" t="s">
        <v>2066</v>
      </c>
      <c r="I344" s="733">
        <v>7.5</v>
      </c>
      <c r="J344" s="733">
        <v>300</v>
      </c>
      <c r="K344" s="734">
        <v>2250</v>
      </c>
    </row>
    <row r="345" spans="1:11" ht="14.4" customHeight="1" x14ac:dyDescent="0.3">
      <c r="A345" s="728" t="s">
        <v>541</v>
      </c>
      <c r="B345" s="729" t="s">
        <v>542</v>
      </c>
      <c r="C345" s="730" t="s">
        <v>569</v>
      </c>
      <c r="D345" s="731" t="s">
        <v>570</v>
      </c>
      <c r="E345" s="730" t="s">
        <v>1673</v>
      </c>
      <c r="F345" s="731" t="s">
        <v>1674</v>
      </c>
      <c r="G345" s="730" t="s">
        <v>2067</v>
      </c>
      <c r="H345" s="730" t="s">
        <v>2068</v>
      </c>
      <c r="I345" s="733">
        <v>7.5</v>
      </c>
      <c r="J345" s="733">
        <v>300</v>
      </c>
      <c r="K345" s="734">
        <v>2250</v>
      </c>
    </row>
    <row r="346" spans="1:11" ht="14.4" customHeight="1" x14ac:dyDescent="0.3">
      <c r="A346" s="728" t="s">
        <v>541</v>
      </c>
      <c r="B346" s="729" t="s">
        <v>542</v>
      </c>
      <c r="C346" s="730" t="s">
        <v>569</v>
      </c>
      <c r="D346" s="731" t="s">
        <v>570</v>
      </c>
      <c r="E346" s="730" t="s">
        <v>1725</v>
      </c>
      <c r="F346" s="731" t="s">
        <v>1726</v>
      </c>
      <c r="G346" s="730" t="s">
        <v>2069</v>
      </c>
      <c r="H346" s="730" t="s">
        <v>2070</v>
      </c>
      <c r="I346" s="733">
        <v>2109.25</v>
      </c>
      <c r="J346" s="733">
        <v>1</v>
      </c>
      <c r="K346" s="734">
        <v>2109.25</v>
      </c>
    </row>
    <row r="347" spans="1:11" ht="14.4" customHeight="1" x14ac:dyDescent="0.3">
      <c r="A347" s="728" t="s">
        <v>541</v>
      </c>
      <c r="B347" s="729" t="s">
        <v>542</v>
      </c>
      <c r="C347" s="730" t="s">
        <v>569</v>
      </c>
      <c r="D347" s="731" t="s">
        <v>570</v>
      </c>
      <c r="E347" s="730" t="s">
        <v>1725</v>
      </c>
      <c r="F347" s="731" t="s">
        <v>1726</v>
      </c>
      <c r="G347" s="730" t="s">
        <v>1731</v>
      </c>
      <c r="H347" s="730" t="s">
        <v>1732</v>
      </c>
      <c r="I347" s="733">
        <v>1734.9599609375</v>
      </c>
      <c r="J347" s="733">
        <v>10</v>
      </c>
      <c r="K347" s="734">
        <v>17349.589599609375</v>
      </c>
    </row>
    <row r="348" spans="1:11" ht="14.4" customHeight="1" x14ac:dyDescent="0.3">
      <c r="A348" s="728" t="s">
        <v>541</v>
      </c>
      <c r="B348" s="729" t="s">
        <v>542</v>
      </c>
      <c r="C348" s="730" t="s">
        <v>569</v>
      </c>
      <c r="D348" s="731" t="s">
        <v>570</v>
      </c>
      <c r="E348" s="730" t="s">
        <v>1725</v>
      </c>
      <c r="F348" s="731" t="s">
        <v>1726</v>
      </c>
      <c r="G348" s="730" t="s">
        <v>1733</v>
      </c>
      <c r="H348" s="730" t="s">
        <v>1734</v>
      </c>
      <c r="I348" s="733">
        <v>1832.4374694824219</v>
      </c>
      <c r="J348" s="733">
        <v>8</v>
      </c>
      <c r="K348" s="734">
        <v>14659.480224609375</v>
      </c>
    </row>
    <row r="349" spans="1:11" ht="14.4" customHeight="1" x14ac:dyDescent="0.3">
      <c r="A349" s="728" t="s">
        <v>541</v>
      </c>
      <c r="B349" s="729" t="s">
        <v>542</v>
      </c>
      <c r="C349" s="730" t="s">
        <v>569</v>
      </c>
      <c r="D349" s="731" t="s">
        <v>570</v>
      </c>
      <c r="E349" s="730" t="s">
        <v>1725</v>
      </c>
      <c r="F349" s="731" t="s">
        <v>1726</v>
      </c>
      <c r="G349" s="730" t="s">
        <v>2071</v>
      </c>
      <c r="H349" s="730" t="s">
        <v>2072</v>
      </c>
      <c r="I349" s="733">
        <v>1734.9599609375</v>
      </c>
      <c r="J349" s="733">
        <v>1</v>
      </c>
      <c r="K349" s="734">
        <v>1734.9599609375</v>
      </c>
    </row>
    <row r="350" spans="1:11" ht="14.4" customHeight="1" x14ac:dyDescent="0.3">
      <c r="A350" s="728" t="s">
        <v>541</v>
      </c>
      <c r="B350" s="729" t="s">
        <v>542</v>
      </c>
      <c r="C350" s="730" t="s">
        <v>569</v>
      </c>
      <c r="D350" s="731" t="s">
        <v>570</v>
      </c>
      <c r="E350" s="730" t="s">
        <v>1725</v>
      </c>
      <c r="F350" s="731" t="s">
        <v>1726</v>
      </c>
      <c r="G350" s="730" t="s">
        <v>2073</v>
      </c>
      <c r="H350" s="730" t="s">
        <v>2074</v>
      </c>
      <c r="I350" s="733">
        <v>1832.433349609375</v>
      </c>
      <c r="J350" s="733">
        <v>5</v>
      </c>
      <c r="K350" s="734">
        <v>9162.1602783203125</v>
      </c>
    </row>
    <row r="351" spans="1:11" ht="14.4" customHeight="1" x14ac:dyDescent="0.3">
      <c r="A351" s="728" t="s">
        <v>541</v>
      </c>
      <c r="B351" s="729" t="s">
        <v>542</v>
      </c>
      <c r="C351" s="730" t="s">
        <v>569</v>
      </c>
      <c r="D351" s="731" t="s">
        <v>570</v>
      </c>
      <c r="E351" s="730" t="s">
        <v>1725</v>
      </c>
      <c r="F351" s="731" t="s">
        <v>1726</v>
      </c>
      <c r="G351" s="730" t="s">
        <v>2075</v>
      </c>
      <c r="H351" s="730" t="s">
        <v>2076</v>
      </c>
      <c r="I351" s="733">
        <v>1215.4599609375</v>
      </c>
      <c r="J351" s="733">
        <v>4</v>
      </c>
      <c r="K351" s="734">
        <v>4861.83984375</v>
      </c>
    </row>
    <row r="352" spans="1:11" ht="14.4" customHeight="1" x14ac:dyDescent="0.3">
      <c r="A352" s="728" t="s">
        <v>541</v>
      </c>
      <c r="B352" s="729" t="s">
        <v>542</v>
      </c>
      <c r="C352" s="730" t="s">
        <v>569</v>
      </c>
      <c r="D352" s="731" t="s">
        <v>570</v>
      </c>
      <c r="E352" s="730" t="s">
        <v>1725</v>
      </c>
      <c r="F352" s="731" t="s">
        <v>1726</v>
      </c>
      <c r="G352" s="730" t="s">
        <v>2077</v>
      </c>
      <c r="H352" s="730" t="s">
        <v>2078</v>
      </c>
      <c r="I352" s="733">
        <v>4349.2998046875</v>
      </c>
      <c r="J352" s="733">
        <v>1</v>
      </c>
      <c r="K352" s="734">
        <v>4349.2998046875</v>
      </c>
    </row>
    <row r="353" spans="1:11" ht="14.4" customHeight="1" x14ac:dyDescent="0.3">
      <c r="A353" s="728" t="s">
        <v>541</v>
      </c>
      <c r="B353" s="729" t="s">
        <v>542</v>
      </c>
      <c r="C353" s="730" t="s">
        <v>569</v>
      </c>
      <c r="D353" s="731" t="s">
        <v>570</v>
      </c>
      <c r="E353" s="730" t="s">
        <v>1725</v>
      </c>
      <c r="F353" s="731" t="s">
        <v>1726</v>
      </c>
      <c r="G353" s="730" t="s">
        <v>2079</v>
      </c>
      <c r="H353" s="730" t="s">
        <v>2080</v>
      </c>
      <c r="I353" s="733">
        <v>269.55999755859375</v>
      </c>
      <c r="J353" s="733">
        <v>1</v>
      </c>
      <c r="K353" s="734">
        <v>269.55999755859375</v>
      </c>
    </row>
    <row r="354" spans="1:11" ht="14.4" customHeight="1" x14ac:dyDescent="0.3">
      <c r="A354" s="728" t="s">
        <v>541</v>
      </c>
      <c r="B354" s="729" t="s">
        <v>542</v>
      </c>
      <c r="C354" s="730" t="s">
        <v>569</v>
      </c>
      <c r="D354" s="731" t="s">
        <v>570</v>
      </c>
      <c r="E354" s="730" t="s">
        <v>1725</v>
      </c>
      <c r="F354" s="731" t="s">
        <v>1726</v>
      </c>
      <c r="G354" s="730" t="s">
        <v>2081</v>
      </c>
      <c r="H354" s="730" t="s">
        <v>2082</v>
      </c>
      <c r="I354" s="733">
        <v>307.04998779296875</v>
      </c>
      <c r="J354" s="733">
        <v>1</v>
      </c>
      <c r="K354" s="734">
        <v>307.04998779296875</v>
      </c>
    </row>
    <row r="355" spans="1:11" ht="14.4" customHeight="1" x14ac:dyDescent="0.3">
      <c r="A355" s="728" t="s">
        <v>541</v>
      </c>
      <c r="B355" s="729" t="s">
        <v>542</v>
      </c>
      <c r="C355" s="730" t="s">
        <v>569</v>
      </c>
      <c r="D355" s="731" t="s">
        <v>570</v>
      </c>
      <c r="E355" s="730" t="s">
        <v>1725</v>
      </c>
      <c r="F355" s="731" t="s">
        <v>1726</v>
      </c>
      <c r="G355" s="730" t="s">
        <v>2083</v>
      </c>
      <c r="H355" s="730" t="s">
        <v>2084</v>
      </c>
      <c r="I355" s="733">
        <v>417.45001220703125</v>
      </c>
      <c r="J355" s="733">
        <v>2</v>
      </c>
      <c r="K355" s="734">
        <v>834.9000244140625</v>
      </c>
    </row>
    <row r="356" spans="1:11" ht="14.4" customHeight="1" x14ac:dyDescent="0.3">
      <c r="A356" s="728" t="s">
        <v>541</v>
      </c>
      <c r="B356" s="729" t="s">
        <v>542</v>
      </c>
      <c r="C356" s="730" t="s">
        <v>569</v>
      </c>
      <c r="D356" s="731" t="s">
        <v>570</v>
      </c>
      <c r="E356" s="730" t="s">
        <v>1725</v>
      </c>
      <c r="F356" s="731" t="s">
        <v>1726</v>
      </c>
      <c r="G356" s="730" t="s">
        <v>2085</v>
      </c>
      <c r="H356" s="730" t="s">
        <v>2086</v>
      </c>
      <c r="I356" s="733">
        <v>549.70001220703125</v>
      </c>
      <c r="J356" s="733">
        <v>1</v>
      </c>
      <c r="K356" s="734">
        <v>549.70001220703125</v>
      </c>
    </row>
    <row r="357" spans="1:11" ht="14.4" customHeight="1" x14ac:dyDescent="0.3">
      <c r="A357" s="728" t="s">
        <v>541</v>
      </c>
      <c r="B357" s="729" t="s">
        <v>542</v>
      </c>
      <c r="C357" s="730" t="s">
        <v>569</v>
      </c>
      <c r="D357" s="731" t="s">
        <v>570</v>
      </c>
      <c r="E357" s="730" t="s">
        <v>1725</v>
      </c>
      <c r="F357" s="731" t="s">
        <v>1726</v>
      </c>
      <c r="G357" s="730" t="s">
        <v>1739</v>
      </c>
      <c r="H357" s="730" t="s">
        <v>1740</v>
      </c>
      <c r="I357" s="733">
        <v>601.45001220703125</v>
      </c>
      <c r="J357" s="733">
        <v>1</v>
      </c>
      <c r="K357" s="734">
        <v>601.45001220703125</v>
      </c>
    </row>
    <row r="358" spans="1:11" ht="14.4" customHeight="1" x14ac:dyDescent="0.3">
      <c r="A358" s="728" t="s">
        <v>541</v>
      </c>
      <c r="B358" s="729" t="s">
        <v>542</v>
      </c>
      <c r="C358" s="730" t="s">
        <v>569</v>
      </c>
      <c r="D358" s="731" t="s">
        <v>570</v>
      </c>
      <c r="E358" s="730" t="s">
        <v>1725</v>
      </c>
      <c r="F358" s="731" t="s">
        <v>1726</v>
      </c>
      <c r="G358" s="730" t="s">
        <v>1741</v>
      </c>
      <c r="H358" s="730" t="s">
        <v>1742</v>
      </c>
      <c r="I358" s="733">
        <v>601.45001220703125</v>
      </c>
      <c r="J358" s="733">
        <v>2</v>
      </c>
      <c r="K358" s="734">
        <v>1202.9000244140625</v>
      </c>
    </row>
    <row r="359" spans="1:11" ht="14.4" customHeight="1" x14ac:dyDescent="0.3">
      <c r="A359" s="728" t="s">
        <v>541</v>
      </c>
      <c r="B359" s="729" t="s">
        <v>542</v>
      </c>
      <c r="C359" s="730" t="s">
        <v>569</v>
      </c>
      <c r="D359" s="731" t="s">
        <v>570</v>
      </c>
      <c r="E359" s="730" t="s">
        <v>1725</v>
      </c>
      <c r="F359" s="731" t="s">
        <v>1726</v>
      </c>
      <c r="G359" s="730" t="s">
        <v>2087</v>
      </c>
      <c r="H359" s="730" t="s">
        <v>2088</v>
      </c>
      <c r="I359" s="733">
        <v>369.14999389648437</v>
      </c>
      <c r="J359" s="733">
        <v>1</v>
      </c>
      <c r="K359" s="734">
        <v>369.14999389648437</v>
      </c>
    </row>
    <row r="360" spans="1:11" ht="14.4" customHeight="1" x14ac:dyDescent="0.3">
      <c r="A360" s="728" t="s">
        <v>541</v>
      </c>
      <c r="B360" s="729" t="s">
        <v>542</v>
      </c>
      <c r="C360" s="730" t="s">
        <v>569</v>
      </c>
      <c r="D360" s="731" t="s">
        <v>570</v>
      </c>
      <c r="E360" s="730" t="s">
        <v>1725</v>
      </c>
      <c r="F360" s="731" t="s">
        <v>1726</v>
      </c>
      <c r="G360" s="730" t="s">
        <v>2089</v>
      </c>
      <c r="H360" s="730" t="s">
        <v>2090</v>
      </c>
      <c r="I360" s="733">
        <v>349.02499389648438</v>
      </c>
      <c r="J360" s="733">
        <v>5</v>
      </c>
      <c r="K360" s="734">
        <v>1719.25</v>
      </c>
    </row>
    <row r="361" spans="1:11" ht="14.4" customHeight="1" x14ac:dyDescent="0.3">
      <c r="A361" s="728" t="s">
        <v>541</v>
      </c>
      <c r="B361" s="729" t="s">
        <v>542</v>
      </c>
      <c r="C361" s="730" t="s">
        <v>569</v>
      </c>
      <c r="D361" s="731" t="s">
        <v>570</v>
      </c>
      <c r="E361" s="730" t="s">
        <v>1725</v>
      </c>
      <c r="F361" s="731" t="s">
        <v>1726</v>
      </c>
      <c r="G361" s="730" t="s">
        <v>1743</v>
      </c>
      <c r="H361" s="730" t="s">
        <v>1744</v>
      </c>
      <c r="I361" s="733">
        <v>443.75749969482422</v>
      </c>
      <c r="J361" s="733">
        <v>13</v>
      </c>
      <c r="K361" s="734">
        <v>6526.2499084472656</v>
      </c>
    </row>
    <row r="362" spans="1:11" ht="14.4" customHeight="1" x14ac:dyDescent="0.3">
      <c r="A362" s="728" t="s">
        <v>541</v>
      </c>
      <c r="B362" s="729" t="s">
        <v>542</v>
      </c>
      <c r="C362" s="730" t="s">
        <v>569</v>
      </c>
      <c r="D362" s="731" t="s">
        <v>570</v>
      </c>
      <c r="E362" s="730" t="s">
        <v>1725</v>
      </c>
      <c r="F362" s="731" t="s">
        <v>1726</v>
      </c>
      <c r="G362" s="730" t="s">
        <v>2091</v>
      </c>
      <c r="H362" s="730" t="s">
        <v>2092</v>
      </c>
      <c r="I362" s="733">
        <v>9758.6796875</v>
      </c>
      <c r="J362" s="733">
        <v>1</v>
      </c>
      <c r="K362" s="734">
        <v>9758.6796875</v>
      </c>
    </row>
    <row r="363" spans="1:11" ht="14.4" customHeight="1" x14ac:dyDescent="0.3">
      <c r="A363" s="728" t="s">
        <v>541</v>
      </c>
      <c r="B363" s="729" t="s">
        <v>542</v>
      </c>
      <c r="C363" s="730" t="s">
        <v>569</v>
      </c>
      <c r="D363" s="731" t="s">
        <v>570</v>
      </c>
      <c r="E363" s="730" t="s">
        <v>1725</v>
      </c>
      <c r="F363" s="731" t="s">
        <v>1726</v>
      </c>
      <c r="G363" s="730" t="s">
        <v>1969</v>
      </c>
      <c r="H363" s="730" t="s">
        <v>1970</v>
      </c>
      <c r="I363" s="733">
        <v>338.77999877929687</v>
      </c>
      <c r="J363" s="733">
        <v>3</v>
      </c>
      <c r="K363" s="734">
        <v>1016.3499755859375</v>
      </c>
    </row>
    <row r="364" spans="1:11" ht="14.4" customHeight="1" x14ac:dyDescent="0.3">
      <c r="A364" s="728" t="s">
        <v>541</v>
      </c>
      <c r="B364" s="729" t="s">
        <v>542</v>
      </c>
      <c r="C364" s="730" t="s">
        <v>569</v>
      </c>
      <c r="D364" s="731" t="s">
        <v>570</v>
      </c>
      <c r="E364" s="730" t="s">
        <v>1725</v>
      </c>
      <c r="F364" s="731" t="s">
        <v>1726</v>
      </c>
      <c r="G364" s="730" t="s">
        <v>1971</v>
      </c>
      <c r="H364" s="730" t="s">
        <v>1972</v>
      </c>
      <c r="I364" s="733">
        <v>411.3699951171875</v>
      </c>
      <c r="J364" s="733">
        <v>3</v>
      </c>
      <c r="K364" s="734">
        <v>1234.0999755859375</v>
      </c>
    </row>
    <row r="365" spans="1:11" ht="14.4" customHeight="1" x14ac:dyDescent="0.3">
      <c r="A365" s="728" t="s">
        <v>541</v>
      </c>
      <c r="B365" s="729" t="s">
        <v>542</v>
      </c>
      <c r="C365" s="730" t="s">
        <v>569</v>
      </c>
      <c r="D365" s="731" t="s">
        <v>570</v>
      </c>
      <c r="E365" s="730" t="s">
        <v>1725</v>
      </c>
      <c r="F365" s="731" t="s">
        <v>1726</v>
      </c>
      <c r="G365" s="730" t="s">
        <v>2093</v>
      </c>
      <c r="H365" s="730" t="s">
        <v>2094</v>
      </c>
      <c r="I365" s="733">
        <v>2626.820068359375</v>
      </c>
      <c r="J365" s="733">
        <v>1</v>
      </c>
      <c r="K365" s="734">
        <v>2626.820068359375</v>
      </c>
    </row>
    <row r="366" spans="1:11" ht="14.4" customHeight="1" x14ac:dyDescent="0.3">
      <c r="A366" s="728" t="s">
        <v>541</v>
      </c>
      <c r="B366" s="729" t="s">
        <v>542</v>
      </c>
      <c r="C366" s="730" t="s">
        <v>569</v>
      </c>
      <c r="D366" s="731" t="s">
        <v>570</v>
      </c>
      <c r="E366" s="730" t="s">
        <v>1725</v>
      </c>
      <c r="F366" s="731" t="s">
        <v>1726</v>
      </c>
      <c r="G366" s="730" t="s">
        <v>1981</v>
      </c>
      <c r="H366" s="730" t="s">
        <v>1982</v>
      </c>
      <c r="I366" s="733">
        <v>141.55000305175781</v>
      </c>
      <c r="J366" s="733">
        <v>6</v>
      </c>
      <c r="K366" s="734">
        <v>849.29998779296875</v>
      </c>
    </row>
    <row r="367" spans="1:11" ht="14.4" customHeight="1" x14ac:dyDescent="0.3">
      <c r="A367" s="728" t="s">
        <v>541</v>
      </c>
      <c r="B367" s="729" t="s">
        <v>542</v>
      </c>
      <c r="C367" s="730" t="s">
        <v>569</v>
      </c>
      <c r="D367" s="731" t="s">
        <v>570</v>
      </c>
      <c r="E367" s="730" t="s">
        <v>1725</v>
      </c>
      <c r="F367" s="731" t="s">
        <v>1726</v>
      </c>
      <c r="G367" s="730" t="s">
        <v>1839</v>
      </c>
      <c r="H367" s="730" t="s">
        <v>1840</v>
      </c>
      <c r="I367" s="733">
        <v>480.53249740600586</v>
      </c>
      <c r="J367" s="733">
        <v>8</v>
      </c>
      <c r="K367" s="734">
        <v>3844.2599792480469</v>
      </c>
    </row>
    <row r="368" spans="1:11" ht="14.4" customHeight="1" x14ac:dyDescent="0.3">
      <c r="A368" s="728" t="s">
        <v>541</v>
      </c>
      <c r="B368" s="729" t="s">
        <v>542</v>
      </c>
      <c r="C368" s="730" t="s">
        <v>569</v>
      </c>
      <c r="D368" s="731" t="s">
        <v>570</v>
      </c>
      <c r="E368" s="730" t="s">
        <v>1725</v>
      </c>
      <c r="F368" s="731" t="s">
        <v>1726</v>
      </c>
      <c r="G368" s="730" t="s">
        <v>2095</v>
      </c>
      <c r="H368" s="730" t="s">
        <v>2096</v>
      </c>
      <c r="I368" s="733">
        <v>474.69000244140625</v>
      </c>
      <c r="J368" s="733">
        <v>13</v>
      </c>
      <c r="K368" s="734">
        <v>6170.9201049804687</v>
      </c>
    </row>
    <row r="369" spans="1:11" ht="14.4" customHeight="1" x14ac:dyDescent="0.3">
      <c r="A369" s="728" t="s">
        <v>541</v>
      </c>
      <c r="B369" s="729" t="s">
        <v>542</v>
      </c>
      <c r="C369" s="730" t="s">
        <v>569</v>
      </c>
      <c r="D369" s="731" t="s">
        <v>570</v>
      </c>
      <c r="E369" s="730" t="s">
        <v>1725</v>
      </c>
      <c r="F369" s="731" t="s">
        <v>1726</v>
      </c>
      <c r="G369" s="730" t="s">
        <v>1851</v>
      </c>
      <c r="H369" s="730" t="s">
        <v>1852</v>
      </c>
      <c r="I369" s="733">
        <v>474.69333902994794</v>
      </c>
      <c r="J369" s="733">
        <v>13</v>
      </c>
      <c r="K369" s="734">
        <v>6170.9500732421875</v>
      </c>
    </row>
    <row r="370" spans="1:11" ht="14.4" customHeight="1" x14ac:dyDescent="0.3">
      <c r="A370" s="728" t="s">
        <v>541</v>
      </c>
      <c r="B370" s="729" t="s">
        <v>542</v>
      </c>
      <c r="C370" s="730" t="s">
        <v>569</v>
      </c>
      <c r="D370" s="731" t="s">
        <v>570</v>
      </c>
      <c r="E370" s="730" t="s">
        <v>1725</v>
      </c>
      <c r="F370" s="731" t="s">
        <v>1726</v>
      </c>
      <c r="G370" s="730" t="s">
        <v>1853</v>
      </c>
      <c r="H370" s="730" t="s">
        <v>1854</v>
      </c>
      <c r="I370" s="733">
        <v>474.68000284830731</v>
      </c>
      <c r="J370" s="733">
        <v>4</v>
      </c>
      <c r="K370" s="734">
        <v>1898.7300109863281</v>
      </c>
    </row>
    <row r="371" spans="1:11" ht="14.4" customHeight="1" x14ac:dyDescent="0.3">
      <c r="A371" s="728" t="s">
        <v>541</v>
      </c>
      <c r="B371" s="729" t="s">
        <v>542</v>
      </c>
      <c r="C371" s="730" t="s">
        <v>569</v>
      </c>
      <c r="D371" s="731" t="s">
        <v>570</v>
      </c>
      <c r="E371" s="730" t="s">
        <v>1725</v>
      </c>
      <c r="F371" s="731" t="s">
        <v>1726</v>
      </c>
      <c r="G371" s="730" t="s">
        <v>1855</v>
      </c>
      <c r="H371" s="730" t="s">
        <v>1856</v>
      </c>
      <c r="I371" s="733">
        <v>474.6875</v>
      </c>
      <c r="J371" s="733">
        <v>41</v>
      </c>
      <c r="K371" s="734">
        <v>19462.079956054688</v>
      </c>
    </row>
    <row r="372" spans="1:11" ht="14.4" customHeight="1" x14ac:dyDescent="0.3">
      <c r="A372" s="728" t="s">
        <v>541</v>
      </c>
      <c r="B372" s="729" t="s">
        <v>542</v>
      </c>
      <c r="C372" s="730" t="s">
        <v>569</v>
      </c>
      <c r="D372" s="731" t="s">
        <v>570</v>
      </c>
      <c r="E372" s="730" t="s">
        <v>1725</v>
      </c>
      <c r="F372" s="731" t="s">
        <v>1726</v>
      </c>
      <c r="G372" s="730" t="s">
        <v>2097</v>
      </c>
      <c r="H372" s="730" t="s">
        <v>2098</v>
      </c>
      <c r="I372" s="733">
        <v>474.6925048828125</v>
      </c>
      <c r="J372" s="733">
        <v>5</v>
      </c>
      <c r="K372" s="734">
        <v>2373.4600219726562</v>
      </c>
    </row>
    <row r="373" spans="1:11" ht="14.4" customHeight="1" x14ac:dyDescent="0.3">
      <c r="A373" s="728" t="s">
        <v>541</v>
      </c>
      <c r="B373" s="729" t="s">
        <v>542</v>
      </c>
      <c r="C373" s="730" t="s">
        <v>569</v>
      </c>
      <c r="D373" s="731" t="s">
        <v>570</v>
      </c>
      <c r="E373" s="730" t="s">
        <v>1725</v>
      </c>
      <c r="F373" s="731" t="s">
        <v>1726</v>
      </c>
      <c r="G373" s="730" t="s">
        <v>1857</v>
      </c>
      <c r="H373" s="730" t="s">
        <v>1858</v>
      </c>
      <c r="I373" s="733">
        <v>503.92001342773437</v>
      </c>
      <c r="J373" s="733">
        <v>48</v>
      </c>
      <c r="K373" s="734">
        <v>24188.10009765625</v>
      </c>
    </row>
    <row r="374" spans="1:11" ht="14.4" customHeight="1" x14ac:dyDescent="0.3">
      <c r="A374" s="728" t="s">
        <v>541</v>
      </c>
      <c r="B374" s="729" t="s">
        <v>542</v>
      </c>
      <c r="C374" s="730" t="s">
        <v>569</v>
      </c>
      <c r="D374" s="731" t="s">
        <v>570</v>
      </c>
      <c r="E374" s="730" t="s">
        <v>1725</v>
      </c>
      <c r="F374" s="731" t="s">
        <v>1726</v>
      </c>
      <c r="G374" s="730" t="s">
        <v>1859</v>
      </c>
      <c r="H374" s="730" t="s">
        <v>1860</v>
      </c>
      <c r="I374" s="733">
        <v>503.92001342773437</v>
      </c>
      <c r="J374" s="733">
        <v>14</v>
      </c>
      <c r="K374" s="734">
        <v>7054.8601684570312</v>
      </c>
    </row>
    <row r="375" spans="1:11" ht="14.4" customHeight="1" x14ac:dyDescent="0.3">
      <c r="A375" s="728" t="s">
        <v>541</v>
      </c>
      <c r="B375" s="729" t="s">
        <v>542</v>
      </c>
      <c r="C375" s="730" t="s">
        <v>569</v>
      </c>
      <c r="D375" s="731" t="s">
        <v>570</v>
      </c>
      <c r="E375" s="730" t="s">
        <v>1725</v>
      </c>
      <c r="F375" s="731" t="s">
        <v>1726</v>
      </c>
      <c r="G375" s="730" t="s">
        <v>2099</v>
      </c>
      <c r="H375" s="730" t="s">
        <v>2100</v>
      </c>
      <c r="I375" s="733">
        <v>523.40997314453125</v>
      </c>
      <c r="J375" s="733">
        <v>1</v>
      </c>
      <c r="K375" s="734">
        <v>523.40997314453125</v>
      </c>
    </row>
    <row r="376" spans="1:11" ht="14.4" customHeight="1" x14ac:dyDescent="0.3">
      <c r="A376" s="728" t="s">
        <v>541</v>
      </c>
      <c r="B376" s="729" t="s">
        <v>542</v>
      </c>
      <c r="C376" s="730" t="s">
        <v>569</v>
      </c>
      <c r="D376" s="731" t="s">
        <v>570</v>
      </c>
      <c r="E376" s="730" t="s">
        <v>1725</v>
      </c>
      <c r="F376" s="731" t="s">
        <v>1726</v>
      </c>
      <c r="G376" s="730" t="s">
        <v>2101</v>
      </c>
      <c r="H376" s="730" t="s">
        <v>2102</v>
      </c>
      <c r="I376" s="733">
        <v>1220.3199462890625</v>
      </c>
      <c r="J376" s="733">
        <v>5</v>
      </c>
      <c r="K376" s="734">
        <v>6101.60986328125</v>
      </c>
    </row>
    <row r="377" spans="1:11" ht="14.4" customHeight="1" x14ac:dyDescent="0.3">
      <c r="A377" s="728" t="s">
        <v>541</v>
      </c>
      <c r="B377" s="729" t="s">
        <v>542</v>
      </c>
      <c r="C377" s="730" t="s">
        <v>569</v>
      </c>
      <c r="D377" s="731" t="s">
        <v>570</v>
      </c>
      <c r="E377" s="730" t="s">
        <v>1725</v>
      </c>
      <c r="F377" s="731" t="s">
        <v>1726</v>
      </c>
      <c r="G377" s="730" t="s">
        <v>2103</v>
      </c>
      <c r="H377" s="730" t="s">
        <v>2104</v>
      </c>
      <c r="I377" s="733">
        <v>1220.300048828125</v>
      </c>
      <c r="J377" s="733">
        <v>1</v>
      </c>
      <c r="K377" s="734">
        <v>1220.300048828125</v>
      </c>
    </row>
    <row r="378" spans="1:11" ht="14.4" customHeight="1" x14ac:dyDescent="0.3">
      <c r="A378" s="728" t="s">
        <v>541</v>
      </c>
      <c r="B378" s="729" t="s">
        <v>542</v>
      </c>
      <c r="C378" s="730" t="s">
        <v>569</v>
      </c>
      <c r="D378" s="731" t="s">
        <v>570</v>
      </c>
      <c r="E378" s="730" t="s">
        <v>1725</v>
      </c>
      <c r="F378" s="731" t="s">
        <v>1726</v>
      </c>
      <c r="G378" s="730" t="s">
        <v>2105</v>
      </c>
      <c r="H378" s="730" t="s">
        <v>2106</v>
      </c>
      <c r="I378" s="733">
        <v>1220.300048828125</v>
      </c>
      <c r="J378" s="733">
        <v>1</v>
      </c>
      <c r="K378" s="734">
        <v>1220.300048828125</v>
      </c>
    </row>
    <row r="379" spans="1:11" ht="14.4" customHeight="1" x14ac:dyDescent="0.3">
      <c r="A379" s="728" t="s">
        <v>541</v>
      </c>
      <c r="B379" s="729" t="s">
        <v>542</v>
      </c>
      <c r="C379" s="730" t="s">
        <v>569</v>
      </c>
      <c r="D379" s="731" t="s">
        <v>570</v>
      </c>
      <c r="E379" s="730" t="s">
        <v>1725</v>
      </c>
      <c r="F379" s="731" t="s">
        <v>1726</v>
      </c>
      <c r="G379" s="730" t="s">
        <v>2107</v>
      </c>
      <c r="H379" s="730" t="s">
        <v>2108</v>
      </c>
      <c r="I379" s="733">
        <v>384.02999877929687</v>
      </c>
      <c r="J379" s="733">
        <v>2</v>
      </c>
      <c r="K379" s="734">
        <v>768.04998779296875</v>
      </c>
    </row>
    <row r="380" spans="1:11" ht="14.4" customHeight="1" x14ac:dyDescent="0.3">
      <c r="A380" s="728" t="s">
        <v>541</v>
      </c>
      <c r="B380" s="729" t="s">
        <v>542</v>
      </c>
      <c r="C380" s="730" t="s">
        <v>569</v>
      </c>
      <c r="D380" s="731" t="s">
        <v>570</v>
      </c>
      <c r="E380" s="730" t="s">
        <v>1725</v>
      </c>
      <c r="F380" s="731" t="s">
        <v>1726</v>
      </c>
      <c r="G380" s="730" t="s">
        <v>2109</v>
      </c>
      <c r="H380" s="730" t="s">
        <v>2110</v>
      </c>
      <c r="I380" s="733">
        <v>384.02999877929687</v>
      </c>
      <c r="J380" s="733">
        <v>2</v>
      </c>
      <c r="K380" s="734">
        <v>768.05999755859375</v>
      </c>
    </row>
    <row r="381" spans="1:11" ht="14.4" customHeight="1" x14ac:dyDescent="0.3">
      <c r="A381" s="728" t="s">
        <v>541</v>
      </c>
      <c r="B381" s="729" t="s">
        <v>542</v>
      </c>
      <c r="C381" s="730" t="s">
        <v>569</v>
      </c>
      <c r="D381" s="731" t="s">
        <v>570</v>
      </c>
      <c r="E381" s="730" t="s">
        <v>1725</v>
      </c>
      <c r="F381" s="731" t="s">
        <v>1726</v>
      </c>
      <c r="G381" s="730" t="s">
        <v>2111</v>
      </c>
      <c r="H381" s="730" t="s">
        <v>2112</v>
      </c>
      <c r="I381" s="733">
        <v>171.35000610351562</v>
      </c>
      <c r="J381" s="733">
        <v>6</v>
      </c>
      <c r="K381" s="734">
        <v>1028.0999755859375</v>
      </c>
    </row>
    <row r="382" spans="1:11" ht="14.4" customHeight="1" x14ac:dyDescent="0.3">
      <c r="A382" s="728" t="s">
        <v>541</v>
      </c>
      <c r="B382" s="729" t="s">
        <v>542</v>
      </c>
      <c r="C382" s="730" t="s">
        <v>569</v>
      </c>
      <c r="D382" s="731" t="s">
        <v>570</v>
      </c>
      <c r="E382" s="730" t="s">
        <v>1725</v>
      </c>
      <c r="F382" s="731" t="s">
        <v>1726</v>
      </c>
      <c r="G382" s="730" t="s">
        <v>1869</v>
      </c>
      <c r="H382" s="730" t="s">
        <v>1870</v>
      </c>
      <c r="I382" s="733">
        <v>208.61000366210936</v>
      </c>
      <c r="J382" s="733">
        <v>25</v>
      </c>
      <c r="K382" s="734">
        <v>5313</v>
      </c>
    </row>
    <row r="383" spans="1:11" ht="14.4" customHeight="1" x14ac:dyDescent="0.3">
      <c r="A383" s="728" t="s">
        <v>541</v>
      </c>
      <c r="B383" s="729" t="s">
        <v>542</v>
      </c>
      <c r="C383" s="730" t="s">
        <v>569</v>
      </c>
      <c r="D383" s="731" t="s">
        <v>570</v>
      </c>
      <c r="E383" s="730" t="s">
        <v>1725</v>
      </c>
      <c r="F383" s="731" t="s">
        <v>1726</v>
      </c>
      <c r="G383" s="730" t="s">
        <v>2113</v>
      </c>
      <c r="H383" s="730" t="s">
        <v>2114</v>
      </c>
      <c r="I383" s="733">
        <v>217.92500305175781</v>
      </c>
      <c r="J383" s="733">
        <v>9</v>
      </c>
      <c r="K383" s="734">
        <v>1807.7999877929687</v>
      </c>
    </row>
    <row r="384" spans="1:11" ht="14.4" customHeight="1" x14ac:dyDescent="0.3">
      <c r="A384" s="728" t="s">
        <v>541</v>
      </c>
      <c r="B384" s="729" t="s">
        <v>542</v>
      </c>
      <c r="C384" s="730" t="s">
        <v>569</v>
      </c>
      <c r="D384" s="731" t="s">
        <v>570</v>
      </c>
      <c r="E384" s="730" t="s">
        <v>1725</v>
      </c>
      <c r="F384" s="731" t="s">
        <v>1726</v>
      </c>
      <c r="G384" s="730" t="s">
        <v>1871</v>
      </c>
      <c r="H384" s="730" t="s">
        <v>1872</v>
      </c>
      <c r="I384" s="733">
        <v>201.53999328613281</v>
      </c>
      <c r="J384" s="733">
        <v>33</v>
      </c>
      <c r="K384" s="734">
        <v>6425.0500183105469</v>
      </c>
    </row>
    <row r="385" spans="1:11" ht="14.4" customHeight="1" x14ac:dyDescent="0.3">
      <c r="A385" s="728" t="s">
        <v>541</v>
      </c>
      <c r="B385" s="729" t="s">
        <v>542</v>
      </c>
      <c r="C385" s="730" t="s">
        <v>569</v>
      </c>
      <c r="D385" s="731" t="s">
        <v>570</v>
      </c>
      <c r="E385" s="730" t="s">
        <v>1725</v>
      </c>
      <c r="F385" s="731" t="s">
        <v>1726</v>
      </c>
      <c r="G385" s="730" t="s">
        <v>2115</v>
      </c>
      <c r="H385" s="730" t="s">
        <v>2116</v>
      </c>
      <c r="I385" s="733">
        <v>231.86875534057617</v>
      </c>
      <c r="J385" s="733">
        <v>78</v>
      </c>
      <c r="K385" s="734">
        <v>18313.749908447266</v>
      </c>
    </row>
    <row r="386" spans="1:11" ht="14.4" customHeight="1" x14ac:dyDescent="0.3">
      <c r="A386" s="728" t="s">
        <v>541</v>
      </c>
      <c r="B386" s="729" t="s">
        <v>542</v>
      </c>
      <c r="C386" s="730" t="s">
        <v>569</v>
      </c>
      <c r="D386" s="731" t="s">
        <v>570</v>
      </c>
      <c r="E386" s="730" t="s">
        <v>1725</v>
      </c>
      <c r="F386" s="731" t="s">
        <v>1726</v>
      </c>
      <c r="G386" s="730" t="s">
        <v>2117</v>
      </c>
      <c r="H386" s="730" t="s">
        <v>2118</v>
      </c>
      <c r="I386" s="733">
        <v>246.67999267578125</v>
      </c>
      <c r="J386" s="733">
        <v>4</v>
      </c>
      <c r="K386" s="734">
        <v>986.70001220703125</v>
      </c>
    </row>
    <row r="387" spans="1:11" ht="14.4" customHeight="1" thickBot="1" x14ac:dyDescent="0.35">
      <c r="A387" s="735" t="s">
        <v>541</v>
      </c>
      <c r="B387" s="736" t="s">
        <v>542</v>
      </c>
      <c r="C387" s="737" t="s">
        <v>569</v>
      </c>
      <c r="D387" s="738" t="s">
        <v>570</v>
      </c>
      <c r="E387" s="737" t="s">
        <v>1725</v>
      </c>
      <c r="F387" s="738" t="s">
        <v>1726</v>
      </c>
      <c r="G387" s="737" t="s">
        <v>2119</v>
      </c>
      <c r="H387" s="737" t="s">
        <v>2120</v>
      </c>
      <c r="I387" s="740">
        <v>269.10000610351562</v>
      </c>
      <c r="J387" s="740">
        <v>2</v>
      </c>
      <c r="K387" s="741">
        <v>538.20001220703125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600" t="s">
        <v>130</v>
      </c>
      <c r="B1" s="600"/>
      <c r="C1" s="519"/>
      <c r="D1" s="519"/>
      <c r="E1" s="519"/>
      <c r="F1" s="519"/>
      <c r="G1" s="519"/>
      <c r="H1" s="519"/>
      <c r="I1" s="519"/>
      <c r="J1" s="519"/>
      <c r="K1" s="519"/>
      <c r="L1" s="480"/>
    </row>
    <row r="2" spans="1:12" ht="15" thickBot="1" x14ac:dyDescent="0.35">
      <c r="A2" s="374" t="s">
        <v>320</v>
      </c>
      <c r="B2" s="375"/>
      <c r="C2" s="375"/>
      <c r="D2" s="375"/>
      <c r="E2" s="375"/>
      <c r="F2" s="375"/>
      <c r="G2" s="375"/>
      <c r="H2" s="375"/>
      <c r="I2" s="375"/>
      <c r="J2" s="375"/>
      <c r="L2" s="480"/>
    </row>
    <row r="3" spans="1:12" x14ac:dyDescent="0.3">
      <c r="A3" s="391" t="s">
        <v>242</v>
      </c>
      <c r="B3" s="598" t="s">
        <v>225</v>
      </c>
      <c r="C3" s="376">
        <v>30</v>
      </c>
      <c r="D3" s="394">
        <v>102</v>
      </c>
      <c r="E3" s="394">
        <v>103</v>
      </c>
      <c r="F3" s="478">
        <v>302</v>
      </c>
      <c r="G3" s="394">
        <v>303</v>
      </c>
      <c r="H3" s="394">
        <v>304</v>
      </c>
      <c r="I3" s="394">
        <v>416</v>
      </c>
      <c r="J3" s="376">
        <v>636</v>
      </c>
      <c r="K3" s="376">
        <v>642</v>
      </c>
      <c r="L3" s="480"/>
    </row>
    <row r="4" spans="1:12" ht="24.6" outlineLevel="1" thickBot="1" x14ac:dyDescent="0.35">
      <c r="A4" s="392">
        <v>2017</v>
      </c>
      <c r="B4" s="599"/>
      <c r="C4" s="377" t="s">
        <v>244</v>
      </c>
      <c r="D4" s="395" t="s">
        <v>226</v>
      </c>
      <c r="E4" s="395" t="s">
        <v>269</v>
      </c>
      <c r="F4" s="479" t="s">
        <v>270</v>
      </c>
      <c r="G4" s="395" t="s">
        <v>271</v>
      </c>
      <c r="H4" s="395" t="s">
        <v>272</v>
      </c>
      <c r="I4" s="395" t="s">
        <v>249</v>
      </c>
      <c r="J4" s="377" t="s">
        <v>250</v>
      </c>
      <c r="K4" s="377" t="s">
        <v>251</v>
      </c>
      <c r="L4" s="480"/>
    </row>
    <row r="5" spans="1:12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80"/>
    </row>
    <row r="6" spans="1:12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35</v>
      </c>
      <c r="C6" s="409">
        <f xml:space="preserve">
TRUNC(IF($A$4&lt;=12,SUMIFS('ON Data'!I:I,'ON Data'!$D:$D,$A$4,'ON Data'!$E:$E,1),SUMIFS('ON Data'!I:I,'ON Data'!$E:$E,1)/'ON Data'!$D$3),1)</f>
        <v>1</v>
      </c>
      <c r="D6" s="409">
        <f xml:space="preserve">
TRUNC(IF($A$4&lt;=12,SUMIFS('ON Data'!M:M,'ON Data'!$D:$D,$A$4,'ON Data'!$E:$E,1),SUMIFS('ON Data'!M:M,'ON Data'!$E:$E,1)/'ON Data'!$D$3),1)</f>
        <v>2.8</v>
      </c>
      <c r="E6" s="409">
        <f xml:space="preserve">
TRUNC(IF($A$4&lt;=12,SUMIFS('ON Data'!N:N,'ON Data'!$D:$D,$A$4,'ON Data'!$E:$E,1),SUMIFS('ON Data'!N:N,'ON Data'!$E:$E,1)/'ON Data'!$D$3),1)</f>
        <v>5.9</v>
      </c>
      <c r="F6" s="409">
        <f xml:space="preserve">
TRUNC(IF($A$4&lt;=12,SUMIFS('ON Data'!P:P,'ON Data'!$D:$D,$A$4,'ON Data'!$E:$E,1),SUMIFS('ON Data'!P:P,'ON Data'!$E:$E,1)/'ON Data'!$D$3),1)</f>
        <v>1</v>
      </c>
      <c r="G6" s="409">
        <f xml:space="preserve">
TRUNC(IF($A$4&lt;=12,SUMIFS('ON Data'!Q:Q,'ON Data'!$D:$D,$A$4,'ON Data'!$E:$E,1),SUMIFS('ON Data'!Q:Q,'ON Data'!$E:$E,1)/'ON Data'!$D$3),1)</f>
        <v>8.6999999999999993</v>
      </c>
      <c r="H6" s="409">
        <f xml:space="preserve">
TRUNC(IF($A$4&lt;=12,SUMIFS('ON Data'!R:R,'ON Data'!$D:$D,$A$4,'ON Data'!$E:$E,1),SUMIFS('ON Data'!R:R,'ON Data'!$E:$E,1)/'ON Data'!$D$3),1)</f>
        <v>11</v>
      </c>
      <c r="I6" s="409">
        <f xml:space="preserve">
TRUNC(IF($A$4&lt;=12,SUMIFS('ON Data'!Z:Z,'ON Data'!$D:$D,$A$4,'ON Data'!$E:$E,1),SUMIFS('ON Data'!Z:Z,'ON Data'!$E:$E,1)/'ON Data'!$D$3),1)</f>
        <v>0.5</v>
      </c>
      <c r="J6" s="409">
        <f xml:space="preserve">
TRUNC(IF($A$4&lt;=12,SUMIFS('ON Data'!AQ:AQ,'ON Data'!$D:$D,$A$4,'ON Data'!$E:$E,1),SUMIFS('ON Data'!AQ:AQ,'ON Data'!$E:$E,1)/'ON Data'!$D$3),1)</f>
        <v>1</v>
      </c>
      <c r="K6" s="409">
        <f xml:space="preserve">
TRUNC(IF($A$4&lt;=12,SUMIFS('ON Data'!AT:AT,'ON Data'!$D:$D,$A$4,'ON Data'!$E:$E,1),SUMIFS('ON Data'!AT:AT,'ON Data'!$E:$E,1)/'ON Data'!$D$3),1)</f>
        <v>3</v>
      </c>
      <c r="L6" s="480"/>
    </row>
    <row r="7" spans="1:12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80"/>
    </row>
    <row r="8" spans="1:12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80"/>
    </row>
    <row r="9" spans="1:12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80"/>
    </row>
    <row r="10" spans="1:12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480"/>
    </row>
    <row r="11" spans="1:12" x14ac:dyDescent="0.3">
      <c r="A11" s="382" t="s">
        <v>229</v>
      </c>
      <c r="B11" s="398">
        <f xml:space="preserve">
IF($A$4&lt;=12,SUMIFS('ON Data'!F:F,'ON Data'!$D:$D,$A$4,'ON Data'!$E:$E,2),SUMIFS('ON Data'!F:F,'ON Data'!$E:$E,2))</f>
        <v>21281.3</v>
      </c>
      <c r="C11" s="399">
        <f xml:space="preserve">
IF($A$4&lt;=12,SUMIFS('ON Data'!I:I,'ON Data'!$D:$D,$A$4,'ON Data'!$E:$E,2),SUMIFS('ON Data'!I:I,'ON Data'!$E:$E,2))</f>
        <v>664</v>
      </c>
      <c r="D11" s="399">
        <f xml:space="preserve">
IF($A$4&lt;=12,SUMIFS('ON Data'!M:M,'ON Data'!$D:$D,$A$4,'ON Data'!$E:$E,2),SUMIFS('ON Data'!M:M,'ON Data'!$E:$E,2))</f>
        <v>1821.6000000000001</v>
      </c>
      <c r="E11" s="399">
        <f xml:space="preserve">
IF($A$4&lt;=12,SUMIFS('ON Data'!N:N,'ON Data'!$D:$D,$A$4,'ON Data'!$E:$E,2),SUMIFS('ON Data'!N:N,'ON Data'!$E:$E,2))</f>
        <v>3705.2000000000003</v>
      </c>
      <c r="F11" s="399">
        <f xml:space="preserve">
IF($A$4&lt;=12,SUMIFS('ON Data'!P:P,'ON Data'!$D:$D,$A$4,'ON Data'!$E:$E,2),SUMIFS('ON Data'!P:P,'ON Data'!$E:$E,2))</f>
        <v>656</v>
      </c>
      <c r="G11" s="399">
        <f xml:space="preserve">
IF($A$4&lt;=12,SUMIFS('ON Data'!Q:Q,'ON Data'!$D:$D,$A$4,'ON Data'!$E:$E,2),SUMIFS('ON Data'!Q:Q,'ON Data'!$E:$E,2))</f>
        <v>5444</v>
      </c>
      <c r="H11" s="399">
        <f xml:space="preserve">
IF($A$4&lt;=12,SUMIFS('ON Data'!R:R,'ON Data'!$D:$D,$A$4,'ON Data'!$E:$E,2),SUMIFS('ON Data'!R:R,'ON Data'!$E:$E,2))</f>
        <v>6947.5</v>
      </c>
      <c r="I11" s="399">
        <f xml:space="preserve">
IF($A$4&lt;=12,SUMIFS('ON Data'!Z:Z,'ON Data'!$D:$D,$A$4,'ON Data'!$E:$E,2),SUMIFS('ON Data'!Z:Z,'ON Data'!$E:$E,2))</f>
        <v>340</v>
      </c>
      <c r="J11" s="399">
        <f xml:space="preserve">
IF($A$4&lt;=12,SUMIFS('ON Data'!AQ:AQ,'ON Data'!$D:$D,$A$4,'ON Data'!$E:$E,2),SUMIFS('ON Data'!AQ:AQ,'ON Data'!$E:$E,2))</f>
        <v>0</v>
      </c>
      <c r="K11" s="399">
        <f xml:space="preserve">
IF($A$4&lt;=12,SUMIFS('ON Data'!AT:AT,'ON Data'!$D:$D,$A$4,'ON Data'!$E:$E,2),SUMIFS('ON Data'!AT:AT,'ON Data'!$E:$E,2))</f>
        <v>1703</v>
      </c>
      <c r="L11" s="480"/>
    </row>
    <row r="12" spans="1:12" x14ac:dyDescent="0.3">
      <c r="A12" s="382" t="s">
        <v>230</v>
      </c>
      <c r="B12" s="398">
        <f xml:space="preserve">
IF($A$4&lt;=12,SUMIFS('ON Data'!F:F,'ON Data'!$D:$D,$A$4,'ON Data'!$E:$E,3),SUMIFS('ON Data'!F:F,'ON Data'!$E:$E,3))</f>
        <v>972.69999999999993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Data'!M:M,'ON Data'!$D:$D,$A$4,'ON Data'!$E:$E,3),SUMIFS('ON Data'!M:M,'ON Data'!$E:$E,3))</f>
        <v>353</v>
      </c>
      <c r="E12" s="399">
        <f xml:space="preserve">
IF($A$4&lt;=12,SUMIFS('ON Data'!N:N,'ON Data'!$D:$D,$A$4,'ON Data'!$E:$E,3),SUMIFS('ON Data'!N:N,'ON Data'!$E:$E,3))</f>
        <v>583.20000000000005</v>
      </c>
      <c r="F12" s="399">
        <f xml:space="preserve">
IF($A$4&lt;=12,SUMIFS('ON Data'!P:P,'ON Data'!$D:$D,$A$4,'ON Data'!$E:$E,3),SUMIFS('ON Data'!P:P,'ON Data'!$E:$E,3))</f>
        <v>0</v>
      </c>
      <c r="G12" s="399">
        <f xml:space="preserve">
IF($A$4&lt;=12,SUMIFS('ON Data'!Q:Q,'ON Data'!$D:$D,$A$4,'ON Data'!$E:$E,3),SUMIFS('ON Data'!Q:Q,'ON Data'!$E:$E,3))</f>
        <v>9.5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Data'!Z:Z,'ON Data'!$D:$D,$A$4,'ON Data'!$E:$E,3),SUMIFS('ON Data'!Z:Z,'ON Data'!$E:$E,3))</f>
        <v>27</v>
      </c>
      <c r="J12" s="399">
        <f xml:space="preserve">
IF($A$4&lt;=12,SUMIFS('ON Data'!AQ:AQ,'ON Data'!$D:$D,$A$4,'ON Data'!$E:$E,3),SUMIFS('ON Data'!AQ:AQ,'ON Data'!$E:$E,3))</f>
        <v>0</v>
      </c>
      <c r="K12" s="399">
        <f xml:space="preserve">
IF($A$4&lt;=12,SUMIFS('ON Data'!AT:AT,'ON Data'!$D:$D,$A$4,'ON Data'!$E:$E,3),SUMIFS('ON Data'!AT:AT,'ON Data'!$E:$E,3))</f>
        <v>0</v>
      </c>
      <c r="L12" s="480"/>
    </row>
    <row r="13" spans="1:12" x14ac:dyDescent="0.3">
      <c r="A13" s="382" t="s">
        <v>237</v>
      </c>
      <c r="B13" s="398">
        <f xml:space="preserve">
IF($A$4&lt;=12,SUMIFS('ON Data'!F:F,'ON Data'!$D:$D,$A$4,'ON Data'!$E:$E,4),SUMIFS('ON Data'!F:F,'ON Data'!$E:$E,4))</f>
        <v>565.5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Data'!M:M,'ON Data'!$D:$D,$A$4,'ON Data'!$E:$E,4),SUMIFS('ON Data'!M:M,'ON Data'!$E:$E,4))</f>
        <v>102</v>
      </c>
      <c r="E13" s="399">
        <f xml:space="preserve">
IF($A$4&lt;=12,SUMIFS('ON Data'!N:N,'ON Data'!$D:$D,$A$4,'ON Data'!$E:$E,4),SUMIFS('ON Data'!N:N,'ON Data'!$E:$E,4))</f>
        <v>383</v>
      </c>
      <c r="F13" s="399">
        <f xml:space="preserve">
IF($A$4&lt;=12,SUMIFS('ON Data'!P:P,'ON Data'!$D:$D,$A$4,'ON Data'!$E:$E,4),SUMIFS('ON Data'!P:P,'ON Data'!$E:$E,4))</f>
        <v>0</v>
      </c>
      <c r="G13" s="399">
        <f xml:space="preserve">
IF($A$4&lt;=12,SUMIFS('ON Data'!Q:Q,'ON Data'!$D:$D,$A$4,'ON Data'!$E:$E,4),SUMIFS('ON Data'!Q:Q,'ON Data'!$E:$E,4))</f>
        <v>0</v>
      </c>
      <c r="H13" s="399">
        <f xml:space="preserve">
IF($A$4&lt;=12,SUMIFS('ON Data'!R:R,'ON Data'!$D:$D,$A$4,'ON Data'!$E:$E,4),SUMIFS('ON Data'!R:R,'ON Data'!$E:$E,4))</f>
        <v>0</v>
      </c>
      <c r="I13" s="399">
        <f xml:space="preserve">
IF($A$4&lt;=12,SUMIFS('ON Data'!Z:Z,'ON Data'!$D:$D,$A$4,'ON Data'!$E:$E,4),SUMIFS('ON Data'!Z:Z,'ON Data'!$E:$E,4))</f>
        <v>0</v>
      </c>
      <c r="J13" s="399">
        <f xml:space="preserve">
IF($A$4&lt;=12,SUMIFS('ON Data'!AQ:AQ,'ON Data'!$D:$D,$A$4,'ON Data'!$E:$E,4),SUMIFS('ON Data'!AQ:AQ,'ON Data'!$E:$E,4))</f>
        <v>0</v>
      </c>
      <c r="K13" s="399">
        <f xml:space="preserve">
IF($A$4&lt;=12,SUMIFS('ON Data'!AT:AT,'ON Data'!$D:$D,$A$4,'ON Data'!$E:$E,4),SUMIFS('ON Data'!AT:AT,'ON Data'!$E:$E,4))</f>
        <v>80.5</v>
      </c>
      <c r="L13" s="480"/>
    </row>
    <row r="14" spans="1:12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5596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Data'!M:M,'ON Data'!$D:$D,$A$4,'ON Data'!$E:$E,5),SUMIFS('ON Data'!M:M,'ON Data'!$E:$E,5))</f>
        <v>1797</v>
      </c>
      <c r="E14" s="401">
        <f xml:space="preserve">
IF($A$4&lt;=12,SUMIFS('ON Data'!N:N,'ON Data'!$D:$D,$A$4,'ON Data'!$E:$E,5),SUMIFS('ON Data'!N:N,'ON Data'!$E:$E,5))</f>
        <v>1055</v>
      </c>
      <c r="F14" s="401">
        <f xml:space="preserve">
IF($A$4&lt;=12,SUMIFS('ON Data'!P:P,'ON Data'!$D:$D,$A$4,'ON Data'!$E:$E,5),SUMIFS('ON Data'!P:P,'ON Data'!$E:$E,5))</f>
        <v>0</v>
      </c>
      <c r="G14" s="401">
        <f xml:space="preserve">
IF($A$4&lt;=12,SUMIFS('ON Data'!Q:Q,'ON Data'!$D:$D,$A$4,'ON Data'!$E:$E,5),SUMIFS('ON Data'!Q:Q,'ON Data'!$E:$E,5))</f>
        <v>1162</v>
      </c>
      <c r="H14" s="401">
        <f xml:space="preserve">
IF($A$4&lt;=12,SUMIFS('ON Data'!R:R,'ON Data'!$D:$D,$A$4,'ON Data'!$E:$E,5),SUMIFS('ON Data'!R:R,'ON Data'!$E:$E,5))</f>
        <v>1582</v>
      </c>
      <c r="I14" s="401">
        <f xml:space="preserve">
IF($A$4&lt;=12,SUMIFS('ON Data'!Z:Z,'ON Data'!$D:$D,$A$4,'ON Data'!$E:$E,5),SUMIFS('ON Data'!Z:Z,'ON Data'!$E:$E,5))</f>
        <v>0</v>
      </c>
      <c r="J14" s="401">
        <f xml:space="preserve">
IF($A$4&lt;=12,SUMIFS('ON Data'!AQ:AQ,'ON Data'!$D:$D,$A$4,'ON Data'!$E:$E,5),SUMIFS('ON Data'!AQ:AQ,'ON Data'!$E:$E,5))</f>
        <v>0</v>
      </c>
      <c r="K14" s="401">
        <f xml:space="preserve">
IF($A$4&lt;=12,SUMIFS('ON Data'!AT:AT,'ON Data'!$D:$D,$A$4,'ON Data'!$E:$E,5),SUMIFS('ON Data'!AT:AT,'ON Data'!$E:$E,5))</f>
        <v>0</v>
      </c>
      <c r="L14" s="480"/>
    </row>
    <row r="15" spans="1:12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80"/>
    </row>
    <row r="16" spans="1:12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Data'!M:M,'ON Data'!$D:$D,$A$4,'ON Data'!$E:$E,7),SUMIFS('ON Data'!M:M,'ON Data'!$E:$E,7))</f>
        <v>0</v>
      </c>
      <c r="E16" s="399">
        <f xml:space="preserve">
IF($A$4&lt;=12,SUMIFS('ON Data'!N:N,'ON Data'!$D:$D,$A$4,'ON Data'!$E:$E,7),SUMIFS('ON Data'!N:N,'ON Data'!$E:$E,7))</f>
        <v>0</v>
      </c>
      <c r="F16" s="399">
        <f xml:space="preserve">
IF($A$4&lt;=12,SUMIFS('ON Data'!P:P,'ON Data'!$D:$D,$A$4,'ON Data'!$E:$E,7),SUMIFS('ON Data'!P:P,'ON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Data'!Z:Z,'ON Data'!$D:$D,$A$4,'ON Data'!$E:$E,7),SUMIFS('ON Data'!Z:Z,'ON Data'!$E:$E,7))</f>
        <v>0</v>
      </c>
      <c r="J16" s="399">
        <f xml:space="preserve">
IF($A$4&lt;=12,SUMIFS('ON Data'!AQ:AQ,'ON Data'!$D:$D,$A$4,'ON Data'!$E:$E,7),SUMIFS('ON Data'!AQ:AQ,'ON Data'!$E:$E,7))</f>
        <v>0</v>
      </c>
      <c r="K16" s="399">
        <f xml:space="preserve">
IF($A$4&lt;=12,SUMIFS('ON Data'!AT:AT,'ON Data'!$D:$D,$A$4,'ON Data'!$E:$E,7),SUMIFS('ON Data'!AT:AT,'ON Data'!$E:$E,7))</f>
        <v>0</v>
      </c>
      <c r="L16" s="480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Data'!M:M,'ON Data'!$D:$D,$A$4,'ON Data'!$E:$E,8),SUMIFS('ON Data'!M:M,'ON Data'!$E:$E,8))</f>
        <v>0</v>
      </c>
      <c r="E17" s="399">
        <f xml:space="preserve">
IF($A$4&lt;=12,SUMIFS('ON Data'!N:N,'ON Data'!$D:$D,$A$4,'ON Data'!$E:$E,8),SUMIFS('ON Data'!N:N,'ON Data'!$E:$E,8))</f>
        <v>0</v>
      </c>
      <c r="F17" s="399">
        <f xml:space="preserve">
IF($A$4&lt;=12,SUMIFS('ON Data'!P:P,'ON Data'!$D:$D,$A$4,'ON Data'!$E:$E,8),SUMIFS('ON Data'!P:P,'ON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Data'!Z:Z,'ON Data'!$D:$D,$A$4,'ON Data'!$E:$E,8),SUMIFS('ON Data'!Z:Z,'ON Data'!$E:$E,8))</f>
        <v>0</v>
      </c>
      <c r="J17" s="399">
        <f xml:space="preserve">
IF($A$4&lt;=12,SUMIFS('ON Data'!AQ:AQ,'ON Data'!$D:$D,$A$4,'ON Data'!$E:$E,8),SUMIFS('ON Data'!AQ:AQ,'ON Data'!$E:$E,8))</f>
        <v>0</v>
      </c>
      <c r="K17" s="399">
        <f xml:space="preserve">
IF($A$4&lt;=12,SUMIFS('ON Data'!AT:AT,'ON Data'!$D:$D,$A$4,'ON Data'!$E:$E,8),SUMIFS('ON Data'!AT:AT,'ON Data'!$E:$E,8))</f>
        <v>0</v>
      </c>
      <c r="L17" s="480"/>
    </row>
    <row r="18" spans="1:46" x14ac:dyDescent="0.3">
      <c r="A18" s="384" t="s">
        <v>234</v>
      </c>
      <c r="B18" s="398">
        <f xml:space="preserve">
B19-B16-B17</f>
        <v>143634</v>
      </c>
      <c r="C18" s="399">
        <f t="shared" ref="C18:K18" si="0" xml:space="preserve">
C19-C16-C17</f>
        <v>0</v>
      </c>
      <c r="D18" s="399">
        <f t="shared" si="0"/>
        <v>23626</v>
      </c>
      <c r="E18" s="399">
        <f t="shared" si="0"/>
        <v>59784</v>
      </c>
      <c r="F18" s="399">
        <f t="shared" si="0"/>
        <v>0</v>
      </c>
      <c r="G18" s="399">
        <f t="shared" si="0"/>
        <v>8500</v>
      </c>
      <c r="H18" s="399">
        <f t="shared" si="0"/>
        <v>7944</v>
      </c>
      <c r="I18" s="399">
        <f t="shared" si="0"/>
        <v>0</v>
      </c>
      <c r="J18" s="399">
        <f t="shared" si="0"/>
        <v>0</v>
      </c>
      <c r="K18" s="399">
        <f t="shared" si="0"/>
        <v>43780</v>
      </c>
      <c r="L18" s="480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143634</v>
      </c>
      <c r="C19" s="405">
        <f xml:space="preserve">
IF($A$4&lt;=12,SUMIFS('ON Data'!I:I,'ON Data'!$D:$D,$A$4,'ON Data'!$E:$E,9),SUMIFS('ON Data'!I:I,'ON Data'!$E:$E,9))</f>
        <v>0</v>
      </c>
      <c r="D19" s="405">
        <f xml:space="preserve">
IF($A$4&lt;=12,SUMIFS('ON Data'!M:M,'ON Data'!$D:$D,$A$4,'ON Data'!$E:$E,9),SUMIFS('ON Data'!M:M,'ON Data'!$E:$E,9))</f>
        <v>23626</v>
      </c>
      <c r="E19" s="405">
        <f xml:space="preserve">
IF($A$4&lt;=12,SUMIFS('ON Data'!N:N,'ON Data'!$D:$D,$A$4,'ON Data'!$E:$E,9),SUMIFS('ON Data'!N:N,'ON Data'!$E:$E,9))</f>
        <v>59784</v>
      </c>
      <c r="F19" s="405">
        <f xml:space="preserve">
IF($A$4&lt;=12,SUMIFS('ON Data'!P:P,'ON Data'!$D:$D,$A$4,'ON Data'!$E:$E,9),SUMIFS('ON Data'!P:P,'ON Data'!$E:$E,9))</f>
        <v>0</v>
      </c>
      <c r="G19" s="405">
        <f xml:space="preserve">
IF($A$4&lt;=12,SUMIFS('ON Data'!Q:Q,'ON Data'!$D:$D,$A$4,'ON Data'!$E:$E,9),SUMIFS('ON Data'!Q:Q,'ON Data'!$E:$E,9))</f>
        <v>8500</v>
      </c>
      <c r="H19" s="405">
        <f xml:space="preserve">
IF($A$4&lt;=12,SUMIFS('ON Data'!R:R,'ON Data'!$D:$D,$A$4,'ON Data'!$E:$E,9),SUMIFS('ON Data'!R:R,'ON Data'!$E:$E,9))</f>
        <v>7944</v>
      </c>
      <c r="I19" s="405">
        <f xml:space="preserve">
IF($A$4&lt;=12,SUMIFS('ON Data'!Z:Z,'ON Data'!$D:$D,$A$4,'ON Data'!$E:$E,9),SUMIFS('ON Data'!Z:Z,'ON Data'!$E:$E,9))</f>
        <v>0</v>
      </c>
      <c r="J19" s="405">
        <f xml:space="preserve">
IF($A$4&lt;=12,SUMIFS('ON Data'!AQ:AQ,'ON Data'!$D:$D,$A$4,'ON Data'!$E:$E,9),SUMIFS('ON Data'!AQ:AQ,'ON Data'!$E:$E,9))</f>
        <v>0</v>
      </c>
      <c r="K19" s="405">
        <f xml:space="preserve">
IF($A$4&lt;=12,SUMIFS('ON Data'!AT:AT,'ON Data'!$D:$D,$A$4,'ON Data'!$E:$E,9),SUMIFS('ON Data'!AT:AT,'ON Data'!$E:$E,9))</f>
        <v>43780</v>
      </c>
      <c r="L19" s="480"/>
    </row>
    <row r="20" spans="1:46" ht="15" collapsed="1" thickBot="1" x14ac:dyDescent="0.35">
      <c r="A20" s="386" t="s">
        <v>94</v>
      </c>
      <c r="B20" s="522">
        <f xml:space="preserve">
IF($A$4&lt;=12,SUMIFS('ON Data'!F:F,'ON Data'!$D:$D,$A$4,'ON Data'!$E:$E,6),SUMIFS('ON Data'!F:F,'ON Data'!$E:$E,6))</f>
        <v>7584296</v>
      </c>
      <c r="C20" s="523">
        <f xml:space="preserve">
IF($A$4&lt;=12,SUMIFS('ON Data'!I:I,'ON Data'!$D:$D,$A$4,'ON Data'!$E:$E,6),SUMIFS('ON Data'!I:I,'ON Data'!$E:$E,6))</f>
        <v>108346</v>
      </c>
      <c r="D20" s="523">
        <f xml:space="preserve">
IF($A$4&lt;=12,SUMIFS('ON Data'!M:M,'ON Data'!$D:$D,$A$4,'ON Data'!$E:$E,6),SUMIFS('ON Data'!M:M,'ON Data'!$E:$E,6))</f>
        <v>1320118</v>
      </c>
      <c r="E20" s="523">
        <f xml:space="preserve">
IF($A$4&lt;=12,SUMIFS('ON Data'!N:N,'ON Data'!$D:$D,$A$4,'ON Data'!$E:$E,6),SUMIFS('ON Data'!N:N,'ON Data'!$E:$E,6))</f>
        <v>2447477</v>
      </c>
      <c r="F20" s="523">
        <f xml:space="preserve">
IF($A$4&lt;=12,SUMIFS('ON Data'!P:P,'ON Data'!$D:$D,$A$4,'ON Data'!$E:$E,6),SUMIFS('ON Data'!P:P,'ON Data'!$E:$E,6))</f>
        <v>90982</v>
      </c>
      <c r="G20" s="523">
        <f xml:space="preserve">
IF($A$4&lt;=12,SUMIFS('ON Data'!Q:Q,'ON Data'!$D:$D,$A$4,'ON Data'!$E:$E,6),SUMIFS('ON Data'!Q:Q,'ON Data'!$E:$E,6))</f>
        <v>1396990</v>
      </c>
      <c r="H20" s="523">
        <f xml:space="preserve">
IF($A$4&lt;=12,SUMIFS('ON Data'!R:R,'ON Data'!$D:$D,$A$4,'ON Data'!$E:$E,6),SUMIFS('ON Data'!R:R,'ON Data'!$E:$E,6))</f>
        <v>1903423</v>
      </c>
      <c r="I20" s="523">
        <f xml:space="preserve">
IF($A$4&lt;=12,SUMIFS('ON Data'!Z:Z,'ON Data'!$D:$D,$A$4,'ON Data'!$E:$E,6),SUMIFS('ON Data'!Z:Z,'ON Data'!$E:$E,6))</f>
        <v>67098</v>
      </c>
      <c r="J20" s="523">
        <f xml:space="preserve">
IF($A$4&lt;=12,SUMIFS('ON Data'!AQ:AQ,'ON Data'!$D:$D,$A$4,'ON Data'!$E:$E,6),SUMIFS('ON Data'!AQ:AQ,'ON Data'!$E:$E,6))</f>
        <v>0</v>
      </c>
      <c r="K20" s="523">
        <f xml:space="preserve">
IF($A$4&lt;=12,SUMIFS('ON Data'!AT:AT,'ON Data'!$D:$D,$A$4,'ON Data'!$E:$E,6),SUMIFS('ON Data'!AT:AT,'ON Data'!$E:$E,6))</f>
        <v>249862</v>
      </c>
      <c r="L20" s="480"/>
    </row>
    <row r="21" spans="1:46" ht="15" hidden="1" outlineLevel="1" thickBot="1" x14ac:dyDescent="0.35">
      <c r="A21" s="379" t="s">
        <v>131</v>
      </c>
      <c r="B21" s="516">
        <f xml:space="preserve">
IF($A$4&lt;=12,SUMIFS('ON Data'!F:F,'ON Data'!$D:$D,$A$4,'ON Data'!$E:$E,12),SUMIFS('ON Data'!F:F,'ON Data'!$E:$E,12))</f>
        <v>0</v>
      </c>
      <c r="C21" s="502"/>
      <c r="D21" s="502">
        <f xml:space="preserve">
IF($A$4&lt;=12,SUMIFS('ON Data'!M:M,'ON Data'!$D:$D,$A$4,'ON Data'!$E:$E,12),SUMIFS('ON Data'!M:M,'ON Data'!$E:$E,12))</f>
        <v>0</v>
      </c>
      <c r="E21" s="502">
        <f xml:space="preserve">
IF($A$4&lt;=12,SUMIFS('ON Data'!N:N,'ON Data'!$D:$D,$A$4,'ON Data'!$E:$E,12),SUMIFS('ON Data'!N:N,'ON Data'!$E:$E,12))</f>
        <v>0</v>
      </c>
      <c r="F21" s="502">
        <f xml:space="preserve">
IF($A$4&lt;=12,SUMIFS('ON Data'!P:P,'ON Data'!$D:$D,$A$4,'ON Data'!$E:$E,12),SUMIFS('ON Data'!P:P,'ON Data'!$E:$E,12))</f>
        <v>0</v>
      </c>
      <c r="G21" s="502">
        <f xml:space="preserve">
IF($A$4&lt;=12,SUMIFS('ON Data'!Q:Q,'ON Data'!$D:$D,$A$4,'ON Data'!$E:$E,12),SUMIFS('ON Data'!Q:Q,'ON Data'!$E:$E,12))</f>
        <v>0</v>
      </c>
      <c r="H21" s="502">
        <f xml:space="preserve">
IF($A$4&lt;=12,SUMIFS('ON Data'!R:R,'ON Data'!$D:$D,$A$4,'ON Data'!$E:$E,12),SUMIFS('ON Data'!R:R,'ON Data'!$E:$E,12))</f>
        <v>0</v>
      </c>
      <c r="I21" s="502">
        <f xml:space="preserve">
IF($A$4&lt;=12,SUMIFS('ON Data'!Z:Z,'ON Data'!$D:$D,$A$4,'ON Data'!$E:$E,12),SUMIFS('ON Data'!Z:Z,'ON Data'!$E:$E,12))</f>
        <v>0</v>
      </c>
      <c r="J21" s="502">
        <f xml:space="preserve">
IF($A$4&lt;=12,SUMIFS('ON Data'!AQ:AQ,'ON Data'!$D:$D,$A$4,'ON Data'!$E:$E,12),SUMIFS('ON Data'!AQ:AQ,'ON Data'!$E:$E,12))</f>
        <v>0</v>
      </c>
      <c r="K21" s="502"/>
      <c r="L21" s="480"/>
    </row>
    <row r="22" spans="1:46" ht="15" hidden="1" outlineLevel="1" thickBot="1" x14ac:dyDescent="0.35">
      <c r="A22" s="379" t="s">
        <v>96</v>
      </c>
      <c r="B22" s="517" t="str">
        <f xml:space="preserve">
IF(OR(B21="",B21=0),"",B20/B21)</f>
        <v/>
      </c>
      <c r="C22" s="447"/>
      <c r="D22" s="447" t="str">
        <f t="shared" ref="D22" si="1" xml:space="preserve">
IF(OR(D21="",D21=0),"",D20/D21)</f>
        <v/>
      </c>
      <c r="E22" s="447" t="str">
        <f t="shared" ref="E22:J22" si="2" xml:space="preserve">
IF(OR(E21="",E21=0),"",E20/E21)</f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/>
      <c r="L22" s="480"/>
    </row>
    <row r="23" spans="1:46" ht="15" hidden="1" outlineLevel="1" thickBot="1" x14ac:dyDescent="0.35">
      <c r="A23" s="387" t="s">
        <v>69</v>
      </c>
      <c r="B23" s="518">
        <f xml:space="preserve">
IF(B21="","",B20-B21)</f>
        <v>7584296</v>
      </c>
      <c r="C23" s="401"/>
      <c r="D23" s="401">
        <f t="shared" ref="D23" si="3" xml:space="preserve">
IF(D21="","",D20-D21)</f>
        <v>1320118</v>
      </c>
      <c r="E23" s="401">
        <f t="shared" ref="E23:J23" si="4" xml:space="preserve">
IF(E21="","",E20-E21)</f>
        <v>2447477</v>
      </c>
      <c r="F23" s="401">
        <f t="shared" si="4"/>
        <v>90982</v>
      </c>
      <c r="G23" s="401">
        <f t="shared" si="4"/>
        <v>1396990</v>
      </c>
      <c r="H23" s="401">
        <f t="shared" si="4"/>
        <v>1903423</v>
      </c>
      <c r="I23" s="401">
        <f t="shared" si="4"/>
        <v>67098</v>
      </c>
      <c r="J23" s="401">
        <f t="shared" si="4"/>
        <v>0</v>
      </c>
      <c r="K23" s="401"/>
      <c r="L23" s="480"/>
    </row>
    <row r="24" spans="1:46" x14ac:dyDescent="0.3">
      <c r="A24" s="381" t="s">
        <v>236</v>
      </c>
      <c r="B24" s="416" t="s">
        <v>3</v>
      </c>
      <c r="C24" s="513" t="s">
        <v>315</v>
      </c>
      <c r="D24" s="514" t="s">
        <v>316</v>
      </c>
      <c r="E24" s="514" t="s">
        <v>319</v>
      </c>
      <c r="F24" s="515" t="s">
        <v>247</v>
      </c>
      <c r="AT24" s="480"/>
    </row>
    <row r="25" spans="1:46" x14ac:dyDescent="0.3">
      <c r="A25" s="382" t="s">
        <v>94</v>
      </c>
      <c r="B25" s="398">
        <f xml:space="preserve">
SUM(C25:F25)</f>
        <v>7606</v>
      </c>
      <c r="C25" s="504">
        <f xml:space="preserve">
IF($A$4&lt;=12,SUMIFS('ON Data'!$G:$G,'ON Data'!$D:$D,$A$4,'ON Data'!$E:$E,10),SUMIFS('ON Data'!$G:$G,'ON Data'!$E:$E,10))</f>
        <v>0</v>
      </c>
      <c r="D25" s="505">
        <f xml:space="preserve">
IF($A$4&lt;=12,SUMIFS('ON Data'!$J:$J,'ON Data'!$D:$D,$A$4,'ON Data'!$E:$E,10),SUMIFS('ON Data'!$J:$J,'ON Data'!$E:$E,10))</f>
        <v>0</v>
      </c>
      <c r="E25" s="505">
        <f xml:space="preserve">
IF($A$4&lt;=12,SUMIFS('ON Data'!$H:$H,'ON Data'!$D:$D,$A$4,'ON Data'!$E:$E,10),SUMIFS('ON Data'!$H:$H,'ON Data'!$E:$E,10))</f>
        <v>7606</v>
      </c>
      <c r="F25" s="506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17457.289524638636</v>
      </c>
      <c r="C26" s="504">
        <f xml:space="preserve">
IF($A$4&lt;=12,SUMIFS('ON Data'!$G:$G,'ON Data'!$D:$D,$A$4,'ON Data'!$E:$E,11),SUMIFS('ON Data'!$G:$G,'ON Data'!$E:$E,11))</f>
        <v>8457.2895246386361</v>
      </c>
      <c r="D26" s="505">
        <f xml:space="preserve">
IF($A$4&lt;=12,SUMIFS('ON Data'!$J:$J,'ON Data'!$D:$D,$A$4,'ON Data'!$E:$E,11),SUMIFS('ON Data'!$J:$J,'ON Data'!$E:$E,11))</f>
        <v>0</v>
      </c>
      <c r="E26" s="505">
        <f xml:space="preserve">
IF($A$4&lt;=12,SUMIFS('ON Data'!$H:$H,'ON Data'!$D:$D,$A$4,'ON Data'!$E:$E,11),SUMIFS('ON Data'!$H:$H,'ON Data'!$E:$E,11))</f>
        <v>9000</v>
      </c>
      <c r="F26" s="506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0.43569192051636341</v>
      </c>
      <c r="C27" s="507">
        <f xml:space="preserve">
IF(C26=0,0,C25/C26)</f>
        <v>0</v>
      </c>
      <c r="D27" s="508">
        <f t="shared" ref="D27:E27" si="5" xml:space="preserve">
IF(D26=0,0,D25/D26)</f>
        <v>0</v>
      </c>
      <c r="E27" s="508">
        <f t="shared" si="5"/>
        <v>0.84511111111111115</v>
      </c>
      <c r="F27" s="509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9851.2895246386361</v>
      </c>
      <c r="C28" s="510">
        <f xml:space="preserve">
C26-C25</f>
        <v>8457.2895246386361</v>
      </c>
      <c r="D28" s="511">
        <f t="shared" ref="D28:E28" si="6" xml:space="preserve">
D26-D25</f>
        <v>0</v>
      </c>
      <c r="E28" s="511">
        <f t="shared" si="6"/>
        <v>1394</v>
      </c>
      <c r="F28" s="512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</row>
    <row r="29" spans="1:46" x14ac:dyDescent="0.3">
      <c r="A29" s="389"/>
      <c r="B29" s="389"/>
      <c r="C29" s="390"/>
      <c r="D29" s="389"/>
      <c r="E29" s="389"/>
      <c r="F29" s="389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311</v>
      </c>
    </row>
    <row r="34" spans="1:1" x14ac:dyDescent="0.3">
      <c r="A34" s="415" t="s">
        <v>312</v>
      </c>
    </row>
    <row r="35" spans="1:1" x14ac:dyDescent="0.3">
      <c r="A35" s="415" t="s">
        <v>313</v>
      </c>
    </row>
    <row r="36" spans="1:1" x14ac:dyDescent="0.3">
      <c r="A36" s="415" t="s">
        <v>314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K22">
    <cfRule type="cellIs" dxfId="28" priority="15" operator="greaterThan">
      <formula>1</formula>
    </cfRule>
  </conditionalFormatting>
  <conditionalFormatting sqref="B23:K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8" t="s">
        <v>151</v>
      </c>
      <c r="B1" s="528"/>
      <c r="C1" s="529"/>
      <c r="D1" s="529"/>
      <c r="E1" s="529"/>
    </row>
    <row r="2" spans="1:5" ht="14.4" customHeight="1" thickBot="1" x14ac:dyDescent="0.35">
      <c r="A2" s="374" t="s">
        <v>320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13829.880906326294</v>
      </c>
      <c r="D4" s="280">
        <f ca="1">IF(ISERROR(VLOOKUP("Náklady celkem",INDIRECT("HI!$A:$G"),5,0)),0,VLOOKUP("Náklady celkem",INDIRECT("HI!$A:$G"),5,0))</f>
        <v>15427.553520000001</v>
      </c>
      <c r="E4" s="281">
        <f ca="1">IF(C4=0,0,D4/C4)</f>
        <v>1.1155232372928732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694.66665528106694</v>
      </c>
      <c r="D7" s="288">
        <f>IF(ISERROR(HI!E5),"",HI!E5)</f>
        <v>326.04795000000001</v>
      </c>
      <c r="E7" s="285">
        <f t="shared" ref="E7:E15" si="0">IF(C7=0,0,D7/C7)</f>
        <v>0.46935886085978712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0.97005803987601669</v>
      </c>
      <c r="E8" s="285">
        <f t="shared" si="0"/>
        <v>1.0778422665289074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264</v>
      </c>
      <c r="C9" s="441">
        <v>0.3</v>
      </c>
      <c r="D9" s="441">
        <f>IF('LŽ Statim'!G3="",0,'LŽ Statim'!G3)</f>
        <v>0.14985590778097982</v>
      </c>
      <c r="E9" s="285">
        <f>IF(C9=0,0,D9/C9)</f>
        <v>0.49951969260326606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0.37494353252609608</v>
      </c>
      <c r="E11" s="285">
        <f t="shared" si="0"/>
        <v>0.62490588754349352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0.82288583217528399</v>
      </c>
      <c r="E12" s="285">
        <f t="shared" si="0"/>
        <v>1.028607290219105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1056.5818338241577</v>
      </c>
      <c r="D15" s="288">
        <f>IF(ISERROR(HI!E6),"",HI!E6)</f>
        <v>1256.44768</v>
      </c>
      <c r="E15" s="285">
        <f t="shared" si="0"/>
        <v>1.1891626751261228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9310.6666091003408</v>
      </c>
      <c r="D16" s="284">
        <f ca="1">IF(ISERROR(VLOOKUP("Osobní náklady (Kč) *",INDIRECT("HI!$A:$G"),5,0)),0,VLOOKUP("Osobní náklady (Kč) *",INDIRECT("HI!$A:$G"),5,0))</f>
        <v>10271.162499999999</v>
      </c>
      <c r="E16" s="285">
        <f ca="1">IF(C16=0,0,D16/C16)</f>
        <v>1.1031608080522246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21234.82429</v>
      </c>
      <c r="D18" s="303">
        <f ca="1">IF(ISERROR(VLOOKUP("Výnosy celkem",INDIRECT("HI!$A:$G"),5,0)),0,VLOOKUP("Výnosy celkem",INDIRECT("HI!$A:$G"),5,0))</f>
        <v>22098.974750000001</v>
      </c>
      <c r="E18" s="304">
        <f t="shared" ref="E18:E31" ca="1" si="1">IF(C18=0,0,D18/C18)</f>
        <v>1.04069496635331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7798.5742900000023</v>
      </c>
      <c r="D19" s="284">
        <f ca="1">IF(ISERROR(VLOOKUP("Ambulance *",INDIRECT("HI!$A:$G"),5,0)),0,VLOOKUP("Ambulance *",INDIRECT("HI!$A:$G"),5,0))</f>
        <v>8386.9347500000022</v>
      </c>
      <c r="E19" s="285">
        <f t="shared" ca="1" si="1"/>
        <v>1.0754446182239292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1.0754446182239292</v>
      </c>
      <c r="E20" s="285">
        <f t="shared" si="1"/>
        <v>1.0754446182239292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1.0754446182239297</v>
      </c>
      <c r="E21" s="285">
        <f t="shared" si="1"/>
        <v>1.0754446182239297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1.0109135520154848</v>
      </c>
      <c r="E23" s="285">
        <f t="shared" si="1"/>
        <v>1.1893100611946881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13436.249999999998</v>
      </c>
      <c r="D24" s="284">
        <f ca="1">IF(ISERROR(VLOOKUP("Hospitalizace *",INDIRECT("HI!$A:$G"),5,0)),0,VLOOKUP("Hospitalizace *",INDIRECT("HI!$A:$G"),5,0))</f>
        <v>13712.039999999999</v>
      </c>
      <c r="E24" s="285">
        <f ca="1">IF(C24=0,0,D24/C24)</f>
        <v>1.0205258163550099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1.0205258163550099</v>
      </c>
      <c r="E25" s="285">
        <f t="shared" si="1"/>
        <v>1.0205258163550099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1.0205258163550099</v>
      </c>
      <c r="E26" s="285">
        <f t="shared" si="1"/>
        <v>1.0205258163550099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0.95283018867924529</v>
      </c>
      <c r="E29" s="285">
        <f t="shared" si="1"/>
        <v>1.002979145978153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0.86616014026884858</v>
      </c>
      <c r="E30" s="285">
        <f t="shared" si="1"/>
        <v>0.86616014026884858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0.96670190725472982</v>
      </c>
      <c r="E31" s="285">
        <f t="shared" si="1"/>
        <v>1.0175809550049788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2122</v>
      </c>
    </row>
    <row r="2" spans="1:49" x14ac:dyDescent="0.3">
      <c r="A2" s="374" t="s">
        <v>320</v>
      </c>
    </row>
    <row r="3" spans="1:49" x14ac:dyDescent="0.3">
      <c r="A3" s="370" t="s">
        <v>212</v>
      </c>
      <c r="B3" s="393">
        <v>2017</v>
      </c>
      <c r="D3" s="371">
        <f>MAX(D5:D1048576)</f>
        <v>4</v>
      </c>
      <c r="F3" s="371">
        <f>SUMIF($E5:$E1048576,"&lt;10",F5:F1048576)</f>
        <v>7756485.7000000002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109014</v>
      </c>
      <c r="J3" s="371">
        <f t="shared" si="0"/>
        <v>0</v>
      </c>
      <c r="K3" s="371">
        <f t="shared" si="0"/>
        <v>0</v>
      </c>
      <c r="L3" s="371">
        <f t="shared" si="0"/>
        <v>0</v>
      </c>
      <c r="M3" s="371">
        <f t="shared" si="0"/>
        <v>1347829</v>
      </c>
      <c r="N3" s="371">
        <f t="shared" si="0"/>
        <v>2513011.2000000002</v>
      </c>
      <c r="O3" s="371">
        <f t="shared" si="0"/>
        <v>0</v>
      </c>
      <c r="P3" s="371">
        <f t="shared" si="0"/>
        <v>91642</v>
      </c>
      <c r="Q3" s="371">
        <f t="shared" si="0"/>
        <v>1412140.5</v>
      </c>
      <c r="R3" s="371">
        <f t="shared" si="0"/>
        <v>1919940.5</v>
      </c>
      <c r="S3" s="371">
        <f t="shared" si="0"/>
        <v>0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67467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4</v>
      </c>
      <c r="AR3" s="371">
        <f t="shared" si="0"/>
        <v>0</v>
      </c>
      <c r="AS3" s="371">
        <f t="shared" si="0"/>
        <v>0</v>
      </c>
      <c r="AT3" s="371">
        <f t="shared" si="0"/>
        <v>295437.5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25</v>
      </c>
      <c r="D5" s="370">
        <v>1</v>
      </c>
      <c r="E5" s="370">
        <v>1</v>
      </c>
      <c r="F5" s="370">
        <v>35.049999999999997</v>
      </c>
      <c r="G5" s="370">
        <v>0</v>
      </c>
      <c r="H5" s="370">
        <v>0</v>
      </c>
      <c r="I5" s="370">
        <v>1</v>
      </c>
      <c r="J5" s="370">
        <v>0</v>
      </c>
      <c r="K5" s="370">
        <v>0</v>
      </c>
      <c r="L5" s="370">
        <v>0</v>
      </c>
      <c r="M5" s="370">
        <v>2.85</v>
      </c>
      <c r="N5" s="370">
        <v>5.9500000000000011</v>
      </c>
      <c r="O5" s="370">
        <v>0</v>
      </c>
      <c r="P5" s="370">
        <v>1</v>
      </c>
      <c r="Q5" s="370">
        <v>8.75</v>
      </c>
      <c r="R5" s="370">
        <v>11</v>
      </c>
      <c r="S5" s="370">
        <v>0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0.5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1</v>
      </c>
      <c r="AR5" s="370">
        <v>0</v>
      </c>
      <c r="AS5" s="370">
        <v>0</v>
      </c>
      <c r="AT5" s="370">
        <v>3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25</v>
      </c>
      <c r="D6" s="370">
        <v>1</v>
      </c>
      <c r="E6" s="370">
        <v>2</v>
      </c>
      <c r="F6" s="370">
        <v>5497.4</v>
      </c>
      <c r="G6" s="370">
        <v>0</v>
      </c>
      <c r="H6" s="370">
        <v>0</v>
      </c>
      <c r="I6" s="370">
        <v>176</v>
      </c>
      <c r="J6" s="370">
        <v>0</v>
      </c>
      <c r="K6" s="370">
        <v>0</v>
      </c>
      <c r="L6" s="370">
        <v>0</v>
      </c>
      <c r="M6" s="370">
        <v>427.2</v>
      </c>
      <c r="N6" s="370">
        <v>875.2</v>
      </c>
      <c r="O6" s="370">
        <v>0</v>
      </c>
      <c r="P6" s="370">
        <v>168</v>
      </c>
      <c r="Q6" s="370">
        <v>1370</v>
      </c>
      <c r="R6" s="370">
        <v>1876</v>
      </c>
      <c r="S6" s="370">
        <v>0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88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517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25</v>
      </c>
      <c r="D7" s="370">
        <v>1</v>
      </c>
      <c r="E7" s="370">
        <v>3</v>
      </c>
      <c r="F7" s="370">
        <v>253.8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116.5</v>
      </c>
      <c r="N7" s="370">
        <v>131.30000000000001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6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25</v>
      </c>
      <c r="D8" s="370">
        <v>1</v>
      </c>
      <c r="E8" s="370">
        <v>4</v>
      </c>
      <c r="F8" s="370">
        <v>157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0</v>
      </c>
      <c r="M8" s="370">
        <v>34</v>
      </c>
      <c r="N8" s="370">
        <v>105</v>
      </c>
      <c r="O8" s="370">
        <v>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18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25</v>
      </c>
      <c r="D9" s="370">
        <v>1</v>
      </c>
      <c r="E9" s="370">
        <v>5</v>
      </c>
      <c r="F9" s="370">
        <v>1419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463</v>
      </c>
      <c r="N9" s="370">
        <v>256</v>
      </c>
      <c r="O9" s="370">
        <v>0</v>
      </c>
      <c r="P9" s="370">
        <v>0</v>
      </c>
      <c r="Q9" s="370">
        <v>288</v>
      </c>
      <c r="R9" s="370">
        <v>412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25</v>
      </c>
      <c r="D10" s="370">
        <v>1</v>
      </c>
      <c r="E10" s="370">
        <v>6</v>
      </c>
      <c r="F10" s="370">
        <v>1908811</v>
      </c>
      <c r="G10" s="370">
        <v>0</v>
      </c>
      <c r="H10" s="370">
        <v>0</v>
      </c>
      <c r="I10" s="370">
        <v>27080</v>
      </c>
      <c r="J10" s="370">
        <v>0</v>
      </c>
      <c r="K10" s="370">
        <v>0</v>
      </c>
      <c r="L10" s="370">
        <v>0</v>
      </c>
      <c r="M10" s="370">
        <v>347560</v>
      </c>
      <c r="N10" s="370">
        <v>600275</v>
      </c>
      <c r="O10" s="370">
        <v>0</v>
      </c>
      <c r="P10" s="370">
        <v>22373</v>
      </c>
      <c r="Q10" s="370">
        <v>346915</v>
      </c>
      <c r="R10" s="370">
        <v>479534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16600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68474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25</v>
      </c>
      <c r="D11" s="370">
        <v>1</v>
      </c>
      <c r="E11" s="370">
        <v>9</v>
      </c>
      <c r="F11" s="370">
        <v>7820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7820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25</v>
      </c>
      <c r="D12" s="370">
        <v>1</v>
      </c>
      <c r="E12" s="370">
        <v>10</v>
      </c>
      <c r="F12" s="370">
        <v>7606</v>
      </c>
      <c r="G12" s="370">
        <v>0</v>
      </c>
      <c r="H12" s="370">
        <v>7606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25</v>
      </c>
      <c r="D13" s="370">
        <v>1</v>
      </c>
      <c r="E13" s="370">
        <v>11</v>
      </c>
      <c r="F13" s="370">
        <v>4364.322381159659</v>
      </c>
      <c r="G13" s="370">
        <v>2114.322381159659</v>
      </c>
      <c r="H13" s="370">
        <v>2250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25</v>
      </c>
      <c r="D14" s="370">
        <v>2</v>
      </c>
      <c r="E14" s="370">
        <v>1</v>
      </c>
      <c r="F14" s="370">
        <v>35.049999999999997</v>
      </c>
      <c r="G14" s="370">
        <v>0</v>
      </c>
      <c r="H14" s="370">
        <v>0</v>
      </c>
      <c r="I14" s="370">
        <v>1</v>
      </c>
      <c r="J14" s="370">
        <v>0</v>
      </c>
      <c r="K14" s="370">
        <v>0</v>
      </c>
      <c r="L14" s="370">
        <v>0</v>
      </c>
      <c r="M14" s="370">
        <v>2.85</v>
      </c>
      <c r="N14" s="370">
        <v>5.9500000000000011</v>
      </c>
      <c r="O14" s="370">
        <v>0</v>
      </c>
      <c r="P14" s="370">
        <v>1</v>
      </c>
      <c r="Q14" s="370">
        <v>8.75</v>
      </c>
      <c r="R14" s="370">
        <v>11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0.5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1</v>
      </c>
      <c r="AR14" s="370">
        <v>0</v>
      </c>
      <c r="AS14" s="370">
        <v>0</v>
      </c>
      <c r="AT14" s="370">
        <v>3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25</v>
      </c>
      <c r="D15" s="370">
        <v>2</v>
      </c>
      <c r="E15" s="370">
        <v>2</v>
      </c>
      <c r="F15" s="370">
        <v>4964.8999999999996</v>
      </c>
      <c r="G15" s="370">
        <v>0</v>
      </c>
      <c r="H15" s="370">
        <v>0</v>
      </c>
      <c r="I15" s="370">
        <v>160</v>
      </c>
      <c r="J15" s="370">
        <v>0</v>
      </c>
      <c r="K15" s="370">
        <v>0</v>
      </c>
      <c r="L15" s="370">
        <v>0</v>
      </c>
      <c r="M15" s="370">
        <v>440</v>
      </c>
      <c r="N15" s="370">
        <v>904.40000000000009</v>
      </c>
      <c r="O15" s="370">
        <v>0</v>
      </c>
      <c r="P15" s="370">
        <v>152</v>
      </c>
      <c r="Q15" s="370">
        <v>1291.5</v>
      </c>
      <c r="R15" s="370">
        <v>1637.5</v>
      </c>
      <c r="S15" s="370">
        <v>0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80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299.5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25</v>
      </c>
      <c r="D16" s="370">
        <v>2</v>
      </c>
      <c r="E16" s="370">
        <v>3</v>
      </c>
      <c r="F16" s="370">
        <v>214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66.2</v>
      </c>
      <c r="N16" s="370">
        <v>132.30000000000001</v>
      </c>
      <c r="O16" s="370">
        <v>0</v>
      </c>
      <c r="P16" s="370">
        <v>0</v>
      </c>
      <c r="Q16" s="370">
        <v>9.5</v>
      </c>
      <c r="R16" s="370">
        <v>0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6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25</v>
      </c>
      <c r="D17" s="370">
        <v>2</v>
      </c>
      <c r="E17" s="370">
        <v>4</v>
      </c>
      <c r="F17" s="370">
        <v>153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0</v>
      </c>
      <c r="M17" s="370">
        <v>34</v>
      </c>
      <c r="N17" s="370">
        <v>107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12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25</v>
      </c>
      <c r="D18" s="370">
        <v>2</v>
      </c>
      <c r="E18" s="370">
        <v>5</v>
      </c>
      <c r="F18" s="370">
        <v>1286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405</v>
      </c>
      <c r="N18" s="370">
        <v>255</v>
      </c>
      <c r="O18" s="370">
        <v>0</v>
      </c>
      <c r="P18" s="370">
        <v>0</v>
      </c>
      <c r="Q18" s="370">
        <v>260</v>
      </c>
      <c r="R18" s="370">
        <v>366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25</v>
      </c>
      <c r="D19" s="370">
        <v>2</v>
      </c>
      <c r="E19" s="370">
        <v>6</v>
      </c>
      <c r="F19" s="370">
        <v>1852622</v>
      </c>
      <c r="G19" s="370">
        <v>0</v>
      </c>
      <c r="H19" s="370">
        <v>0</v>
      </c>
      <c r="I19" s="370">
        <v>27080</v>
      </c>
      <c r="J19" s="370">
        <v>0</v>
      </c>
      <c r="K19" s="370">
        <v>0</v>
      </c>
      <c r="L19" s="370">
        <v>0</v>
      </c>
      <c r="M19" s="370">
        <v>308730</v>
      </c>
      <c r="N19" s="370">
        <v>616878</v>
      </c>
      <c r="O19" s="370">
        <v>0</v>
      </c>
      <c r="P19" s="370">
        <v>22271</v>
      </c>
      <c r="Q19" s="370">
        <v>342790</v>
      </c>
      <c r="R19" s="370">
        <v>464261</v>
      </c>
      <c r="S19" s="370">
        <v>0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16706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53906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25</v>
      </c>
      <c r="D20" s="370">
        <v>2</v>
      </c>
      <c r="E20" s="370">
        <v>9</v>
      </c>
      <c r="F20" s="370">
        <v>29519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6750</v>
      </c>
      <c r="N20" s="370">
        <v>14949</v>
      </c>
      <c r="O20" s="370">
        <v>0</v>
      </c>
      <c r="P20" s="370">
        <v>0</v>
      </c>
      <c r="Q20" s="370">
        <v>1000</v>
      </c>
      <c r="R20" s="370">
        <v>800</v>
      </c>
      <c r="S20" s="370">
        <v>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6020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25</v>
      </c>
      <c r="D21" s="370">
        <v>2</v>
      </c>
      <c r="E21" s="370">
        <v>11</v>
      </c>
      <c r="F21" s="370">
        <v>4364.322381159659</v>
      </c>
      <c r="G21" s="370">
        <v>2114.322381159659</v>
      </c>
      <c r="H21" s="370">
        <v>2250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25</v>
      </c>
      <c r="D22" s="370">
        <v>3</v>
      </c>
      <c r="E22" s="370">
        <v>1</v>
      </c>
      <c r="F22" s="370">
        <v>35.049999999999997</v>
      </c>
      <c r="G22" s="370">
        <v>0</v>
      </c>
      <c r="H22" s="370">
        <v>0</v>
      </c>
      <c r="I22" s="370">
        <v>1</v>
      </c>
      <c r="J22" s="370">
        <v>0</v>
      </c>
      <c r="K22" s="370">
        <v>0</v>
      </c>
      <c r="L22" s="370">
        <v>0</v>
      </c>
      <c r="M22" s="370">
        <v>2.85</v>
      </c>
      <c r="N22" s="370">
        <v>5.9500000000000011</v>
      </c>
      <c r="O22" s="370">
        <v>0</v>
      </c>
      <c r="P22" s="370">
        <v>1</v>
      </c>
      <c r="Q22" s="370">
        <v>8.75</v>
      </c>
      <c r="R22" s="370">
        <v>11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0.5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1</v>
      </c>
      <c r="AR22" s="370">
        <v>0</v>
      </c>
      <c r="AS22" s="370">
        <v>0</v>
      </c>
      <c r="AT22" s="370">
        <v>3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25</v>
      </c>
      <c r="D23" s="370">
        <v>3</v>
      </c>
      <c r="E23" s="370">
        <v>2</v>
      </c>
      <c r="F23" s="370">
        <v>5744.55</v>
      </c>
      <c r="G23" s="370">
        <v>0</v>
      </c>
      <c r="H23" s="370">
        <v>0</v>
      </c>
      <c r="I23" s="370">
        <v>176</v>
      </c>
      <c r="J23" s="370">
        <v>0</v>
      </c>
      <c r="K23" s="370">
        <v>0</v>
      </c>
      <c r="L23" s="370">
        <v>0</v>
      </c>
      <c r="M23" s="370">
        <v>511.2</v>
      </c>
      <c r="N23" s="370">
        <v>985.60000000000014</v>
      </c>
      <c r="O23" s="370">
        <v>0</v>
      </c>
      <c r="P23" s="370">
        <v>184</v>
      </c>
      <c r="Q23" s="370">
        <v>1496.5</v>
      </c>
      <c r="R23" s="370">
        <v>1844</v>
      </c>
      <c r="S23" s="370">
        <v>0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92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455.25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25</v>
      </c>
      <c r="D24" s="370">
        <v>3</v>
      </c>
      <c r="E24" s="370">
        <v>3</v>
      </c>
      <c r="F24" s="370">
        <v>243.5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370">
        <v>0</v>
      </c>
      <c r="M24" s="370">
        <v>78.8</v>
      </c>
      <c r="N24" s="370">
        <v>156.69999999999999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8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25</v>
      </c>
      <c r="D25" s="370">
        <v>3</v>
      </c>
      <c r="E25" s="370">
        <v>4</v>
      </c>
      <c r="F25" s="370">
        <v>142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0</v>
      </c>
      <c r="M25" s="370">
        <v>34</v>
      </c>
      <c r="N25" s="370">
        <v>102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6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25</v>
      </c>
      <c r="D26" s="370">
        <v>3</v>
      </c>
      <c r="E26" s="370">
        <v>5</v>
      </c>
      <c r="F26" s="370">
        <v>1380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0</v>
      </c>
      <c r="M26" s="370">
        <v>431</v>
      </c>
      <c r="N26" s="370">
        <v>263</v>
      </c>
      <c r="O26" s="370">
        <v>0</v>
      </c>
      <c r="P26" s="370">
        <v>0</v>
      </c>
      <c r="Q26" s="370">
        <v>302</v>
      </c>
      <c r="R26" s="370">
        <v>384</v>
      </c>
      <c r="S26" s="370">
        <v>0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25</v>
      </c>
      <c r="D27" s="370">
        <v>3</v>
      </c>
      <c r="E27" s="370">
        <v>6</v>
      </c>
      <c r="F27" s="370">
        <v>1891263</v>
      </c>
      <c r="G27" s="370">
        <v>0</v>
      </c>
      <c r="H27" s="370">
        <v>0</v>
      </c>
      <c r="I27" s="370">
        <v>27135</v>
      </c>
      <c r="J27" s="370">
        <v>0</v>
      </c>
      <c r="K27" s="370">
        <v>0</v>
      </c>
      <c r="L27" s="370">
        <v>0</v>
      </c>
      <c r="M27" s="370">
        <v>319719</v>
      </c>
      <c r="N27" s="370">
        <v>618603</v>
      </c>
      <c r="O27" s="370">
        <v>0</v>
      </c>
      <c r="P27" s="370">
        <v>22320</v>
      </c>
      <c r="Q27" s="370">
        <v>349854</v>
      </c>
      <c r="R27" s="370">
        <v>476414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16892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60326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25</v>
      </c>
      <c r="D28" s="370">
        <v>3</v>
      </c>
      <c r="E28" s="370">
        <v>9</v>
      </c>
      <c r="F28" s="370">
        <v>34478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0</v>
      </c>
      <c r="M28" s="370">
        <v>5063</v>
      </c>
      <c r="N28" s="370">
        <v>14943</v>
      </c>
      <c r="O28" s="370">
        <v>0</v>
      </c>
      <c r="P28" s="370">
        <v>0</v>
      </c>
      <c r="Q28" s="370">
        <v>3250</v>
      </c>
      <c r="R28" s="370">
        <v>3172</v>
      </c>
      <c r="S28" s="370">
        <v>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8050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25</v>
      </c>
      <c r="D29" s="370">
        <v>3</v>
      </c>
      <c r="E29" s="370">
        <v>11</v>
      </c>
      <c r="F29" s="370">
        <v>4364.322381159659</v>
      </c>
      <c r="G29" s="370">
        <v>2114.322381159659</v>
      </c>
      <c r="H29" s="370">
        <v>2250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25</v>
      </c>
      <c r="D30" s="370">
        <v>4</v>
      </c>
      <c r="E30" s="370">
        <v>1</v>
      </c>
      <c r="F30" s="370">
        <v>35.049999999999997</v>
      </c>
      <c r="G30" s="370">
        <v>0</v>
      </c>
      <c r="H30" s="370">
        <v>0</v>
      </c>
      <c r="I30" s="370">
        <v>1</v>
      </c>
      <c r="J30" s="370">
        <v>0</v>
      </c>
      <c r="K30" s="370">
        <v>0</v>
      </c>
      <c r="L30" s="370">
        <v>0</v>
      </c>
      <c r="M30" s="370">
        <v>2.85</v>
      </c>
      <c r="N30" s="370">
        <v>5.9500000000000011</v>
      </c>
      <c r="O30" s="370">
        <v>0</v>
      </c>
      <c r="P30" s="370">
        <v>1</v>
      </c>
      <c r="Q30" s="370">
        <v>8.75</v>
      </c>
      <c r="R30" s="370">
        <v>11</v>
      </c>
      <c r="S30" s="370">
        <v>0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0.5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1</v>
      </c>
      <c r="AR30" s="370">
        <v>0</v>
      </c>
      <c r="AS30" s="370">
        <v>0</v>
      </c>
      <c r="AT30" s="370">
        <v>3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25</v>
      </c>
      <c r="D31" s="370">
        <v>4</v>
      </c>
      <c r="E31" s="370">
        <v>2</v>
      </c>
      <c r="F31" s="370">
        <v>5074.45</v>
      </c>
      <c r="G31" s="370">
        <v>0</v>
      </c>
      <c r="H31" s="370">
        <v>0</v>
      </c>
      <c r="I31" s="370">
        <v>152</v>
      </c>
      <c r="J31" s="370">
        <v>0</v>
      </c>
      <c r="K31" s="370">
        <v>0</v>
      </c>
      <c r="L31" s="370">
        <v>0</v>
      </c>
      <c r="M31" s="370">
        <v>443.2</v>
      </c>
      <c r="N31" s="370">
        <v>940</v>
      </c>
      <c r="O31" s="370">
        <v>0</v>
      </c>
      <c r="P31" s="370">
        <v>152</v>
      </c>
      <c r="Q31" s="370">
        <v>1286</v>
      </c>
      <c r="R31" s="370">
        <v>1590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80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431.25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25</v>
      </c>
      <c r="D32" s="370">
        <v>4</v>
      </c>
      <c r="E32" s="370">
        <v>3</v>
      </c>
      <c r="F32" s="370">
        <v>261.39999999999998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0</v>
      </c>
      <c r="M32" s="370">
        <v>91.5</v>
      </c>
      <c r="N32" s="370">
        <v>162.89999999999998</v>
      </c>
      <c r="O32" s="370">
        <v>0</v>
      </c>
      <c r="P32" s="370">
        <v>0</v>
      </c>
      <c r="Q32" s="370">
        <v>0</v>
      </c>
      <c r="R32" s="370">
        <v>0</v>
      </c>
      <c r="S32" s="370">
        <v>0</v>
      </c>
      <c r="T32" s="370">
        <v>0</v>
      </c>
      <c r="U32" s="370">
        <v>0</v>
      </c>
      <c r="V32" s="370">
        <v>0</v>
      </c>
      <c r="W32" s="370">
        <v>0</v>
      </c>
      <c r="X32" s="370">
        <v>0</v>
      </c>
      <c r="Y32" s="370">
        <v>0</v>
      </c>
      <c r="Z32" s="370">
        <v>7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0</v>
      </c>
      <c r="AR32" s="370">
        <v>0</v>
      </c>
      <c r="AS32" s="370">
        <v>0</v>
      </c>
      <c r="AT32" s="370">
        <v>0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25</v>
      </c>
      <c r="D33" s="370">
        <v>4</v>
      </c>
      <c r="E33" s="370">
        <v>4</v>
      </c>
      <c r="F33" s="370">
        <v>113.5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0</v>
      </c>
      <c r="M33" s="370">
        <v>0</v>
      </c>
      <c r="N33" s="370">
        <v>69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44.5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25</v>
      </c>
      <c r="D34" s="370">
        <v>4</v>
      </c>
      <c r="E34" s="370">
        <v>5</v>
      </c>
      <c r="F34" s="370">
        <v>1511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498</v>
      </c>
      <c r="N34" s="370">
        <v>281</v>
      </c>
      <c r="O34" s="370">
        <v>0</v>
      </c>
      <c r="P34" s="370">
        <v>0</v>
      </c>
      <c r="Q34" s="370">
        <v>312</v>
      </c>
      <c r="R34" s="370">
        <v>420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25</v>
      </c>
      <c r="D35" s="370">
        <v>4</v>
      </c>
      <c r="E35" s="370">
        <v>6</v>
      </c>
      <c r="F35" s="370">
        <v>1931600</v>
      </c>
      <c r="G35" s="370">
        <v>0</v>
      </c>
      <c r="H35" s="370">
        <v>0</v>
      </c>
      <c r="I35" s="370">
        <v>27051</v>
      </c>
      <c r="J35" s="370">
        <v>0</v>
      </c>
      <c r="K35" s="370">
        <v>0</v>
      </c>
      <c r="L35" s="370">
        <v>0</v>
      </c>
      <c r="M35" s="370">
        <v>344109</v>
      </c>
      <c r="N35" s="370">
        <v>611721</v>
      </c>
      <c r="O35" s="370">
        <v>0</v>
      </c>
      <c r="P35" s="370">
        <v>24018</v>
      </c>
      <c r="Q35" s="370">
        <v>357431</v>
      </c>
      <c r="R35" s="370">
        <v>483214</v>
      </c>
      <c r="S35" s="370">
        <v>0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16900</v>
      </c>
      <c r="AA35" s="370">
        <v>0</v>
      </c>
      <c r="AB35" s="370">
        <v>0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67156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25</v>
      </c>
      <c r="D36" s="370">
        <v>4</v>
      </c>
      <c r="E36" s="370">
        <v>9</v>
      </c>
      <c r="F36" s="370">
        <v>71817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0</v>
      </c>
      <c r="M36" s="370">
        <v>11813</v>
      </c>
      <c r="N36" s="370">
        <v>29892</v>
      </c>
      <c r="O36" s="370">
        <v>0</v>
      </c>
      <c r="P36" s="370">
        <v>0</v>
      </c>
      <c r="Q36" s="370">
        <v>4250</v>
      </c>
      <c r="R36" s="370">
        <v>3972</v>
      </c>
      <c r="S36" s="370">
        <v>0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21890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25</v>
      </c>
      <c r="D37" s="370">
        <v>4</v>
      </c>
      <c r="E37" s="370">
        <v>11</v>
      </c>
      <c r="F37" s="370">
        <v>4364.322381159659</v>
      </c>
      <c r="G37" s="370">
        <v>2114.322381159659</v>
      </c>
      <c r="H37" s="370">
        <v>2250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0</v>
      </c>
      <c r="AU37" s="370">
        <v>0</v>
      </c>
      <c r="AV37" s="370">
        <v>0</v>
      </c>
      <c r="AW37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3" t="s">
        <v>2128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</row>
    <row r="2" spans="1:28" ht="14.4" customHeight="1" thickBot="1" x14ac:dyDescent="0.35">
      <c r="A2" s="374" t="s">
        <v>320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6989348.7599999998</v>
      </c>
      <c r="C3" s="344">
        <f t="shared" ref="C3:Z3" si="0">SUBTOTAL(9,C6:C1048576)</f>
        <v>14</v>
      </c>
      <c r="D3" s="344"/>
      <c r="E3" s="344">
        <f>SUBTOTAL(9,E6:E1048576)/4</f>
        <v>7798574.2900000019</v>
      </c>
      <c r="F3" s="344"/>
      <c r="G3" s="344">
        <f t="shared" si="0"/>
        <v>13</v>
      </c>
      <c r="H3" s="344">
        <f>SUBTOTAL(9,H6:H1048576)/4</f>
        <v>8386934.7500000019</v>
      </c>
      <c r="I3" s="347">
        <f>IF(B3&lt;&gt;0,H3/B3,"")</f>
        <v>1.1999594007954473</v>
      </c>
      <c r="J3" s="345">
        <f>IF(E3&lt;&gt;0,H3/E3,"")</f>
        <v>1.0754446182239292</v>
      </c>
      <c r="K3" s="346">
        <f t="shared" si="0"/>
        <v>149395.84</v>
      </c>
      <c r="L3" s="346"/>
      <c r="M3" s="344">
        <f t="shared" si="0"/>
        <v>2.1522567885757358</v>
      </c>
      <c r="N3" s="344">
        <f t="shared" si="0"/>
        <v>200278.68</v>
      </c>
      <c r="O3" s="344"/>
      <c r="P3" s="344">
        <f t="shared" si="0"/>
        <v>3</v>
      </c>
      <c r="Q3" s="344">
        <f t="shared" si="0"/>
        <v>210929.66</v>
      </c>
      <c r="R3" s="347">
        <f>IF(K3&lt;&gt;0,Q3/K3,"")</f>
        <v>1.4118844273039999</v>
      </c>
      <c r="S3" s="347">
        <f>IF(N3&lt;&gt;0,Q3/N3,"")</f>
        <v>1.0531807978762393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4" t="s">
        <v>268</v>
      </c>
      <c r="B4" s="605" t="s">
        <v>123</v>
      </c>
      <c r="C4" s="606"/>
      <c r="D4" s="607"/>
      <c r="E4" s="606"/>
      <c r="F4" s="607"/>
      <c r="G4" s="606"/>
      <c r="H4" s="606"/>
      <c r="I4" s="607"/>
      <c r="J4" s="608"/>
      <c r="K4" s="605" t="s">
        <v>124</v>
      </c>
      <c r="L4" s="607"/>
      <c r="M4" s="606"/>
      <c r="N4" s="606"/>
      <c r="O4" s="607"/>
      <c r="P4" s="606"/>
      <c r="Q4" s="606"/>
      <c r="R4" s="607"/>
      <c r="S4" s="608"/>
      <c r="T4" s="605" t="s">
        <v>125</v>
      </c>
      <c r="U4" s="607"/>
      <c r="V4" s="606"/>
      <c r="W4" s="606"/>
      <c r="X4" s="607"/>
      <c r="Y4" s="606"/>
      <c r="Z4" s="606"/>
      <c r="AA4" s="607"/>
      <c r="AB4" s="608"/>
    </row>
    <row r="5" spans="1:28" ht="14.4" customHeight="1" thickBot="1" x14ac:dyDescent="0.35">
      <c r="A5" s="825"/>
      <c r="B5" s="826">
        <v>2015</v>
      </c>
      <c r="C5" s="827"/>
      <c r="D5" s="827"/>
      <c r="E5" s="827">
        <v>2016</v>
      </c>
      <c r="F5" s="827"/>
      <c r="G5" s="827"/>
      <c r="H5" s="827">
        <v>2017</v>
      </c>
      <c r="I5" s="828" t="s">
        <v>298</v>
      </c>
      <c r="J5" s="829" t="s">
        <v>2</v>
      </c>
      <c r="K5" s="826">
        <v>2015</v>
      </c>
      <c r="L5" s="827"/>
      <c r="M5" s="827"/>
      <c r="N5" s="827">
        <v>2016</v>
      </c>
      <c r="O5" s="827"/>
      <c r="P5" s="827"/>
      <c r="Q5" s="827">
        <v>2017</v>
      </c>
      <c r="R5" s="828" t="s">
        <v>298</v>
      </c>
      <c r="S5" s="829" t="s">
        <v>2</v>
      </c>
      <c r="T5" s="826">
        <v>2015</v>
      </c>
      <c r="U5" s="827"/>
      <c r="V5" s="827"/>
      <c r="W5" s="827">
        <v>2016</v>
      </c>
      <c r="X5" s="827"/>
      <c r="Y5" s="827"/>
      <c r="Z5" s="827">
        <v>2017</v>
      </c>
      <c r="AA5" s="828" t="s">
        <v>298</v>
      </c>
      <c r="AB5" s="829" t="s">
        <v>2</v>
      </c>
    </row>
    <row r="6" spans="1:28" ht="14.4" customHeight="1" x14ac:dyDescent="0.3">
      <c r="A6" s="830" t="s">
        <v>2123</v>
      </c>
      <c r="B6" s="831">
        <v>6989348.7599999998</v>
      </c>
      <c r="C6" s="832">
        <v>1</v>
      </c>
      <c r="D6" s="832">
        <v>0.89623417051528753</v>
      </c>
      <c r="E6" s="831">
        <v>7798574.2900000028</v>
      </c>
      <c r="F6" s="832">
        <v>1.1157798183760976</v>
      </c>
      <c r="G6" s="832">
        <v>1</v>
      </c>
      <c r="H6" s="831">
        <v>8386934.7500000056</v>
      </c>
      <c r="I6" s="832">
        <v>1.1999594007954477</v>
      </c>
      <c r="J6" s="832">
        <v>1.0754446182239297</v>
      </c>
      <c r="K6" s="831">
        <v>74697.919999999998</v>
      </c>
      <c r="L6" s="832">
        <v>1</v>
      </c>
      <c r="M6" s="832">
        <v>0.74593980747226818</v>
      </c>
      <c r="N6" s="831">
        <v>100139.34</v>
      </c>
      <c r="O6" s="832">
        <v>1.3405907420179839</v>
      </c>
      <c r="P6" s="832">
        <v>1</v>
      </c>
      <c r="Q6" s="831">
        <v>105464.83</v>
      </c>
      <c r="R6" s="832">
        <v>1.4118844273039999</v>
      </c>
      <c r="S6" s="832">
        <v>1.0531807978762393</v>
      </c>
      <c r="T6" s="831"/>
      <c r="U6" s="832"/>
      <c r="V6" s="832"/>
      <c r="W6" s="831"/>
      <c r="X6" s="832"/>
      <c r="Y6" s="832"/>
      <c r="Z6" s="831"/>
      <c r="AA6" s="832"/>
      <c r="AB6" s="833"/>
    </row>
    <row r="7" spans="1:28" ht="14.4" customHeight="1" x14ac:dyDescent="0.3">
      <c r="A7" s="840" t="s">
        <v>2124</v>
      </c>
      <c r="B7" s="834"/>
      <c r="C7" s="835"/>
      <c r="D7" s="835"/>
      <c r="E7" s="834"/>
      <c r="F7" s="835"/>
      <c r="G7" s="835"/>
      <c r="H7" s="834">
        <v>344.44</v>
      </c>
      <c r="I7" s="835"/>
      <c r="J7" s="835"/>
      <c r="K7" s="834"/>
      <c r="L7" s="835"/>
      <c r="M7" s="835"/>
      <c r="N7" s="834"/>
      <c r="O7" s="835"/>
      <c r="P7" s="835"/>
      <c r="Q7" s="834"/>
      <c r="R7" s="835"/>
      <c r="S7" s="835"/>
      <c r="T7" s="834"/>
      <c r="U7" s="835"/>
      <c r="V7" s="835"/>
      <c r="W7" s="834"/>
      <c r="X7" s="835"/>
      <c r="Y7" s="835"/>
      <c r="Z7" s="834"/>
      <c r="AA7" s="835"/>
      <c r="AB7" s="836"/>
    </row>
    <row r="8" spans="1:28" ht="14.4" customHeight="1" x14ac:dyDescent="0.3">
      <c r="A8" s="840" t="s">
        <v>2125</v>
      </c>
      <c r="B8" s="834">
        <v>4962695.709999999</v>
      </c>
      <c r="C8" s="835">
        <v>1</v>
      </c>
      <c r="D8" s="835">
        <v>0.90909677953868129</v>
      </c>
      <c r="E8" s="834">
        <v>5458930.0300000021</v>
      </c>
      <c r="F8" s="835">
        <v>1.0999928968040644</v>
      </c>
      <c r="G8" s="835">
        <v>1</v>
      </c>
      <c r="H8" s="834">
        <v>5956509.980000006</v>
      </c>
      <c r="I8" s="835">
        <v>1.2002569426123464</v>
      </c>
      <c r="J8" s="835">
        <v>1.0911497211478278</v>
      </c>
      <c r="K8" s="834">
        <v>74499</v>
      </c>
      <c r="L8" s="835">
        <v>1</v>
      </c>
      <c r="M8" s="835">
        <v>0.74619884212424126</v>
      </c>
      <c r="N8" s="834">
        <v>99838</v>
      </c>
      <c r="O8" s="835">
        <v>1.3401253708103464</v>
      </c>
      <c r="P8" s="835">
        <v>1</v>
      </c>
      <c r="Q8" s="834">
        <v>105164</v>
      </c>
      <c r="R8" s="835">
        <v>1.4116162633055478</v>
      </c>
      <c r="S8" s="835">
        <v>1.0533464212023478</v>
      </c>
      <c r="T8" s="834"/>
      <c r="U8" s="835"/>
      <c r="V8" s="835"/>
      <c r="W8" s="834"/>
      <c r="X8" s="835"/>
      <c r="Y8" s="835"/>
      <c r="Z8" s="834"/>
      <c r="AA8" s="835"/>
      <c r="AB8" s="836"/>
    </row>
    <row r="9" spans="1:28" ht="14.4" customHeight="1" x14ac:dyDescent="0.3">
      <c r="A9" s="840" t="s">
        <v>2126</v>
      </c>
      <c r="B9" s="834">
        <v>1937649.0500000003</v>
      </c>
      <c r="C9" s="835">
        <v>1</v>
      </c>
      <c r="D9" s="835">
        <v>0.86944028806677764</v>
      </c>
      <c r="E9" s="834">
        <v>2228616.5900000008</v>
      </c>
      <c r="F9" s="835">
        <v>1.1501652427719047</v>
      </c>
      <c r="G9" s="835">
        <v>1</v>
      </c>
      <c r="H9" s="834">
        <v>2300282.3199999989</v>
      </c>
      <c r="I9" s="835">
        <v>1.1871511613519479</v>
      </c>
      <c r="J9" s="835">
        <v>1.0321570477046471</v>
      </c>
      <c r="K9" s="834"/>
      <c r="L9" s="835"/>
      <c r="M9" s="835"/>
      <c r="N9" s="834"/>
      <c r="O9" s="835"/>
      <c r="P9" s="835"/>
      <c r="Q9" s="834"/>
      <c r="R9" s="835"/>
      <c r="S9" s="835"/>
      <c r="T9" s="834"/>
      <c r="U9" s="835"/>
      <c r="V9" s="835"/>
      <c r="W9" s="834"/>
      <c r="X9" s="835"/>
      <c r="Y9" s="835"/>
      <c r="Z9" s="834"/>
      <c r="AA9" s="835"/>
      <c r="AB9" s="836"/>
    </row>
    <row r="10" spans="1:28" ht="14.4" customHeight="1" thickBot="1" x14ac:dyDescent="0.35">
      <c r="A10" s="841" t="s">
        <v>2127</v>
      </c>
      <c r="B10" s="837">
        <v>89004</v>
      </c>
      <c r="C10" s="838">
        <v>1</v>
      </c>
      <c r="D10" s="838">
        <v>0.80163800609343605</v>
      </c>
      <c r="E10" s="837">
        <v>111027.67</v>
      </c>
      <c r="F10" s="838">
        <v>1.2474458451305559</v>
      </c>
      <c r="G10" s="838">
        <v>1</v>
      </c>
      <c r="H10" s="837">
        <v>129798.01</v>
      </c>
      <c r="I10" s="838">
        <v>1.4583390634128803</v>
      </c>
      <c r="J10" s="838">
        <v>1.1690600190024703</v>
      </c>
      <c r="K10" s="837">
        <v>198.92000000000002</v>
      </c>
      <c r="L10" s="838">
        <v>1</v>
      </c>
      <c r="M10" s="838">
        <v>0.66011813897922622</v>
      </c>
      <c r="N10" s="837">
        <v>301.33999999999997</v>
      </c>
      <c r="O10" s="838">
        <v>1.5148803539111197</v>
      </c>
      <c r="P10" s="838">
        <v>1</v>
      </c>
      <c r="Q10" s="837">
        <v>300.83</v>
      </c>
      <c r="R10" s="838">
        <v>1.5123165091494066</v>
      </c>
      <c r="S10" s="838">
        <v>0.99830755956726625</v>
      </c>
      <c r="T10" s="837"/>
      <c r="U10" s="838"/>
      <c r="V10" s="838"/>
      <c r="W10" s="837"/>
      <c r="X10" s="838"/>
      <c r="Y10" s="838"/>
      <c r="Z10" s="837"/>
      <c r="AA10" s="838"/>
      <c r="AB10" s="839"/>
    </row>
    <row r="11" spans="1:28" ht="14.4" customHeight="1" thickBot="1" x14ac:dyDescent="0.35"/>
    <row r="12" spans="1:28" ht="14.4" customHeight="1" x14ac:dyDescent="0.3">
      <c r="A12" s="830" t="s">
        <v>560</v>
      </c>
      <c r="B12" s="831">
        <v>4229118.7799999984</v>
      </c>
      <c r="C12" s="832">
        <v>1</v>
      </c>
      <c r="D12" s="832">
        <v>0.89043559999915489</v>
      </c>
      <c r="E12" s="831">
        <v>4749494.2700000005</v>
      </c>
      <c r="F12" s="832">
        <v>1.1230458440800763</v>
      </c>
      <c r="G12" s="832">
        <v>1</v>
      </c>
      <c r="H12" s="831">
        <v>5051242.9999999991</v>
      </c>
      <c r="I12" s="832">
        <v>1.1943961053749361</v>
      </c>
      <c r="J12" s="833">
        <v>1.0635328127261849</v>
      </c>
    </row>
    <row r="13" spans="1:28" ht="14.4" customHeight="1" x14ac:dyDescent="0.3">
      <c r="A13" s="840" t="s">
        <v>2129</v>
      </c>
      <c r="B13" s="834">
        <v>4218607.6399999987</v>
      </c>
      <c r="C13" s="835">
        <v>1</v>
      </c>
      <c r="D13" s="835">
        <v>0.89035401167810702</v>
      </c>
      <c r="E13" s="834">
        <v>4738123.9200000009</v>
      </c>
      <c r="F13" s="835">
        <v>1.1231487553082804</v>
      </c>
      <c r="G13" s="835">
        <v>1</v>
      </c>
      <c r="H13" s="834">
        <v>5034951.8899999987</v>
      </c>
      <c r="I13" s="835">
        <v>1.1935103521502179</v>
      </c>
      <c r="J13" s="836">
        <v>1.0626467300162967</v>
      </c>
    </row>
    <row r="14" spans="1:28" ht="14.4" customHeight="1" x14ac:dyDescent="0.3">
      <c r="A14" s="840" t="s">
        <v>2130</v>
      </c>
      <c r="B14" s="834">
        <v>10511.14</v>
      </c>
      <c r="C14" s="835">
        <v>1</v>
      </c>
      <c r="D14" s="835">
        <v>0.92443416429573411</v>
      </c>
      <c r="E14" s="834">
        <v>11370.349999999999</v>
      </c>
      <c r="F14" s="835">
        <v>1.081742798592731</v>
      </c>
      <c r="G14" s="835">
        <v>1</v>
      </c>
      <c r="H14" s="834">
        <v>16291.110000000002</v>
      </c>
      <c r="I14" s="835">
        <v>1.5498899263067567</v>
      </c>
      <c r="J14" s="836">
        <v>1.4327711987757636</v>
      </c>
    </row>
    <row r="15" spans="1:28" ht="14.4" customHeight="1" x14ac:dyDescent="0.3">
      <c r="A15" s="842" t="s">
        <v>563</v>
      </c>
      <c r="B15" s="843">
        <v>1937649.0500000007</v>
      </c>
      <c r="C15" s="844">
        <v>1</v>
      </c>
      <c r="D15" s="844">
        <v>0.86930593398485723</v>
      </c>
      <c r="E15" s="843">
        <v>2228961.0300000017</v>
      </c>
      <c r="F15" s="844">
        <v>1.1503430045807319</v>
      </c>
      <c r="G15" s="844">
        <v>1</v>
      </c>
      <c r="H15" s="843">
        <v>2300626.7599999979</v>
      </c>
      <c r="I15" s="844">
        <v>1.1873289231607742</v>
      </c>
      <c r="J15" s="845">
        <v>1.0321520784955116</v>
      </c>
    </row>
    <row r="16" spans="1:28" ht="14.4" customHeight="1" x14ac:dyDescent="0.3">
      <c r="A16" s="840" t="s">
        <v>2129</v>
      </c>
      <c r="B16" s="834">
        <v>1577.7800000000002</v>
      </c>
      <c r="C16" s="835">
        <v>1</v>
      </c>
      <c r="D16" s="835"/>
      <c r="E16" s="834">
        <v>0</v>
      </c>
      <c r="F16" s="835">
        <v>0</v>
      </c>
      <c r="G16" s="835"/>
      <c r="H16" s="834">
        <v>344.44</v>
      </c>
      <c r="I16" s="835">
        <v>0.21830673477924675</v>
      </c>
      <c r="J16" s="836"/>
    </row>
    <row r="17" spans="1:10" ht="14.4" customHeight="1" x14ac:dyDescent="0.3">
      <c r="A17" s="840" t="s">
        <v>2130</v>
      </c>
      <c r="B17" s="834">
        <v>1936071.2700000007</v>
      </c>
      <c r="C17" s="835">
        <v>1</v>
      </c>
      <c r="D17" s="835">
        <v>0.86859807952766199</v>
      </c>
      <c r="E17" s="834">
        <v>2228961.0300000017</v>
      </c>
      <c r="F17" s="835">
        <v>1.1512804639676311</v>
      </c>
      <c r="G17" s="835">
        <v>1</v>
      </c>
      <c r="H17" s="834">
        <v>2300282.319999998</v>
      </c>
      <c r="I17" s="835">
        <v>1.1881186171416083</v>
      </c>
      <c r="J17" s="836">
        <v>1.0319975491002624</v>
      </c>
    </row>
    <row r="18" spans="1:10" ht="14.4" customHeight="1" x14ac:dyDescent="0.3">
      <c r="A18" s="842" t="s">
        <v>2131</v>
      </c>
      <c r="B18" s="843">
        <v>35652</v>
      </c>
      <c r="C18" s="844">
        <v>1</v>
      </c>
      <c r="D18" s="844">
        <v>0.80571312346041724</v>
      </c>
      <c r="E18" s="843">
        <v>44249</v>
      </c>
      <c r="F18" s="844">
        <v>1.2411365421294738</v>
      </c>
      <c r="G18" s="844">
        <v>1</v>
      </c>
      <c r="H18" s="843">
        <v>49725</v>
      </c>
      <c r="I18" s="844">
        <v>1.3947324133288455</v>
      </c>
      <c r="J18" s="845">
        <v>1.1237542091346697</v>
      </c>
    </row>
    <row r="19" spans="1:10" ht="14.4" customHeight="1" x14ac:dyDescent="0.3">
      <c r="A19" s="840" t="s">
        <v>2129</v>
      </c>
      <c r="B19" s="834">
        <v>35652</v>
      </c>
      <c r="C19" s="835">
        <v>1</v>
      </c>
      <c r="D19" s="835">
        <v>0.80571312346041724</v>
      </c>
      <c r="E19" s="834">
        <v>44249</v>
      </c>
      <c r="F19" s="835">
        <v>1.2411365421294738</v>
      </c>
      <c r="G19" s="835">
        <v>1</v>
      </c>
      <c r="H19" s="834">
        <v>49725</v>
      </c>
      <c r="I19" s="835">
        <v>1.3947324133288455</v>
      </c>
      <c r="J19" s="836">
        <v>1.1237542091346697</v>
      </c>
    </row>
    <row r="20" spans="1:10" ht="14.4" customHeight="1" x14ac:dyDescent="0.3">
      <c r="A20" s="842" t="s">
        <v>2132</v>
      </c>
      <c r="B20" s="843">
        <v>786928.93000000017</v>
      </c>
      <c r="C20" s="844">
        <v>1</v>
      </c>
      <c r="D20" s="844">
        <v>1.0142535993691417</v>
      </c>
      <c r="E20" s="843">
        <v>775869.99000000011</v>
      </c>
      <c r="F20" s="844">
        <v>0.98594671058795602</v>
      </c>
      <c r="G20" s="844">
        <v>1</v>
      </c>
      <c r="H20" s="843">
        <v>845526.71000000008</v>
      </c>
      <c r="I20" s="844">
        <v>1.0744638782056213</v>
      </c>
      <c r="J20" s="845">
        <v>1.0897788558621786</v>
      </c>
    </row>
    <row r="21" spans="1:10" ht="14.4" customHeight="1" x14ac:dyDescent="0.3">
      <c r="A21" s="840" t="s">
        <v>2129</v>
      </c>
      <c r="B21" s="834">
        <v>786928.93000000017</v>
      </c>
      <c r="C21" s="835">
        <v>1</v>
      </c>
      <c r="D21" s="835">
        <v>1.0142535993691417</v>
      </c>
      <c r="E21" s="834">
        <v>775869.99000000011</v>
      </c>
      <c r="F21" s="835">
        <v>0.98594671058795602</v>
      </c>
      <c r="G21" s="835">
        <v>1</v>
      </c>
      <c r="H21" s="834">
        <v>845526.71000000008</v>
      </c>
      <c r="I21" s="835">
        <v>1.0744638782056213</v>
      </c>
      <c r="J21" s="836">
        <v>1.0897788558621786</v>
      </c>
    </row>
    <row r="22" spans="1:10" ht="14.4" customHeight="1" x14ac:dyDescent="0.3">
      <c r="A22" s="840" t="s">
        <v>2130</v>
      </c>
      <c r="B22" s="834"/>
      <c r="C22" s="835"/>
      <c r="D22" s="835"/>
      <c r="E22" s="834">
        <v>0</v>
      </c>
      <c r="F22" s="835"/>
      <c r="G22" s="835"/>
      <c r="H22" s="834"/>
      <c r="I22" s="835"/>
      <c r="J22" s="836"/>
    </row>
    <row r="23" spans="1:10" ht="14.4" customHeight="1" x14ac:dyDescent="0.3">
      <c r="A23" s="842" t="s">
        <v>566</v>
      </c>
      <c r="B23" s="843"/>
      <c r="C23" s="844"/>
      <c r="D23" s="844"/>
      <c r="E23" s="843"/>
      <c r="F23" s="844"/>
      <c r="G23" s="844"/>
      <c r="H23" s="843">
        <v>139813.28000000006</v>
      </c>
      <c r="I23" s="844"/>
      <c r="J23" s="845"/>
    </row>
    <row r="24" spans="1:10" ht="14.4" customHeight="1" thickBot="1" x14ac:dyDescent="0.35">
      <c r="A24" s="841" t="s">
        <v>2130</v>
      </c>
      <c r="B24" s="837"/>
      <c r="C24" s="838"/>
      <c r="D24" s="838"/>
      <c r="E24" s="837"/>
      <c r="F24" s="838"/>
      <c r="G24" s="838"/>
      <c r="H24" s="837">
        <v>139813.28000000006</v>
      </c>
      <c r="I24" s="838"/>
      <c r="J24" s="839"/>
    </row>
    <row r="25" spans="1:10" ht="14.4" customHeight="1" x14ac:dyDescent="0.3">
      <c r="A25" s="785" t="s">
        <v>1055</v>
      </c>
    </row>
    <row r="26" spans="1:10" ht="14.4" customHeight="1" x14ac:dyDescent="0.3">
      <c r="A26" s="786" t="s">
        <v>1056</v>
      </c>
    </row>
    <row r="27" spans="1:10" ht="14.4" customHeight="1" x14ac:dyDescent="0.3">
      <c r="A27" s="785" t="s">
        <v>2133</v>
      </c>
    </row>
    <row r="28" spans="1:10" ht="14.4" customHeight="1" x14ac:dyDescent="0.3">
      <c r="A28" s="785" t="s">
        <v>2134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3" t="s">
        <v>2143</v>
      </c>
      <c r="B1" s="528"/>
      <c r="C1" s="528"/>
      <c r="D1" s="528"/>
      <c r="E1" s="528"/>
      <c r="F1" s="528"/>
      <c r="G1" s="528"/>
    </row>
    <row r="2" spans="1:7" ht="14.4" customHeight="1" thickBot="1" x14ac:dyDescent="0.35">
      <c r="A2" s="374" t="s">
        <v>320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4" t="s">
        <v>159</v>
      </c>
      <c r="B3" s="444">
        <f t="shared" ref="B3:G3" si="0">SUBTOTAL(9,B6:B1048576)</f>
        <v>27883</v>
      </c>
      <c r="C3" s="445">
        <f t="shared" si="0"/>
        <v>30878</v>
      </c>
      <c r="D3" s="483">
        <f t="shared" si="0"/>
        <v>32524</v>
      </c>
      <c r="E3" s="346">
        <f t="shared" si="0"/>
        <v>6989348.7599999961</v>
      </c>
      <c r="F3" s="344">
        <f t="shared" si="0"/>
        <v>7798574.290000001</v>
      </c>
      <c r="G3" s="446">
        <f t="shared" si="0"/>
        <v>8386934.7500000009</v>
      </c>
    </row>
    <row r="4" spans="1:7" ht="14.4" customHeight="1" x14ac:dyDescent="0.3">
      <c r="A4" s="604" t="s">
        <v>167</v>
      </c>
      <c r="B4" s="609" t="s">
        <v>266</v>
      </c>
      <c r="C4" s="607"/>
      <c r="D4" s="610"/>
      <c r="E4" s="609" t="s">
        <v>123</v>
      </c>
      <c r="F4" s="607"/>
      <c r="G4" s="610"/>
    </row>
    <row r="5" spans="1:7" ht="14.4" customHeight="1" thickBot="1" x14ac:dyDescent="0.35">
      <c r="A5" s="825"/>
      <c r="B5" s="826">
        <v>2015</v>
      </c>
      <c r="C5" s="827">
        <v>2016</v>
      </c>
      <c r="D5" s="846">
        <v>2017</v>
      </c>
      <c r="E5" s="826">
        <v>2015</v>
      </c>
      <c r="F5" s="827">
        <v>2016</v>
      </c>
      <c r="G5" s="846">
        <v>2017</v>
      </c>
    </row>
    <row r="6" spans="1:7" ht="14.4" customHeight="1" x14ac:dyDescent="0.3">
      <c r="A6" s="820" t="s">
        <v>2135</v>
      </c>
      <c r="B6" s="225"/>
      <c r="C6" s="225">
        <v>652</v>
      </c>
      <c r="D6" s="225">
        <v>150</v>
      </c>
      <c r="E6" s="847"/>
      <c r="F6" s="847">
        <v>99182.21</v>
      </c>
      <c r="G6" s="848">
        <v>23341.1</v>
      </c>
    </row>
    <row r="7" spans="1:7" ht="14.4" customHeight="1" x14ac:dyDescent="0.3">
      <c r="A7" s="757" t="s">
        <v>1058</v>
      </c>
      <c r="B7" s="733"/>
      <c r="C7" s="733"/>
      <c r="D7" s="733">
        <v>595</v>
      </c>
      <c r="E7" s="849"/>
      <c r="F7" s="849"/>
      <c r="G7" s="850">
        <v>96944.449999999983</v>
      </c>
    </row>
    <row r="8" spans="1:7" ht="14.4" customHeight="1" x14ac:dyDescent="0.3">
      <c r="A8" s="757" t="s">
        <v>1059</v>
      </c>
      <c r="B8" s="733"/>
      <c r="C8" s="733">
        <v>207</v>
      </c>
      <c r="D8" s="733">
        <v>60</v>
      </c>
      <c r="E8" s="849"/>
      <c r="F8" s="849">
        <v>32310</v>
      </c>
      <c r="G8" s="850">
        <v>12099.980000000001</v>
      </c>
    </row>
    <row r="9" spans="1:7" ht="14.4" customHeight="1" x14ac:dyDescent="0.3">
      <c r="A9" s="757" t="s">
        <v>2129</v>
      </c>
      <c r="B9" s="733">
        <v>15606</v>
      </c>
      <c r="C9" s="733">
        <v>17300</v>
      </c>
      <c r="D9" s="733">
        <v>17969</v>
      </c>
      <c r="E9" s="849">
        <v>5042766.3499999968</v>
      </c>
      <c r="F9" s="849">
        <v>5558242.9100000011</v>
      </c>
      <c r="G9" s="850">
        <v>5930548.0399999991</v>
      </c>
    </row>
    <row r="10" spans="1:7" ht="14.4" customHeight="1" x14ac:dyDescent="0.3">
      <c r="A10" s="757" t="s">
        <v>1060</v>
      </c>
      <c r="B10" s="733">
        <v>825</v>
      </c>
      <c r="C10" s="733">
        <v>431</v>
      </c>
      <c r="D10" s="733">
        <v>389</v>
      </c>
      <c r="E10" s="849">
        <v>132440.01</v>
      </c>
      <c r="F10" s="849">
        <v>69258.909999999989</v>
      </c>
      <c r="G10" s="850">
        <v>63384.45</v>
      </c>
    </row>
    <row r="11" spans="1:7" ht="14.4" customHeight="1" x14ac:dyDescent="0.3">
      <c r="A11" s="757" t="s">
        <v>2136</v>
      </c>
      <c r="B11" s="733">
        <v>500</v>
      </c>
      <c r="C11" s="733">
        <v>989</v>
      </c>
      <c r="D11" s="733"/>
      <c r="E11" s="849">
        <v>85994.430000000008</v>
      </c>
      <c r="F11" s="849">
        <v>171057.75999999998</v>
      </c>
      <c r="G11" s="850"/>
    </row>
    <row r="12" spans="1:7" ht="14.4" customHeight="1" x14ac:dyDescent="0.3">
      <c r="A12" s="757" t="s">
        <v>2137</v>
      </c>
      <c r="B12" s="733">
        <v>674</v>
      </c>
      <c r="C12" s="733"/>
      <c r="D12" s="733"/>
      <c r="E12" s="849">
        <v>101051.12999999999</v>
      </c>
      <c r="F12" s="849"/>
      <c r="G12" s="850"/>
    </row>
    <row r="13" spans="1:7" ht="14.4" customHeight="1" x14ac:dyDescent="0.3">
      <c r="A13" s="757" t="s">
        <v>1061</v>
      </c>
      <c r="B13" s="733"/>
      <c r="C13" s="733"/>
      <c r="D13" s="733">
        <v>239</v>
      </c>
      <c r="E13" s="849"/>
      <c r="F13" s="849"/>
      <c r="G13" s="850">
        <v>48718.909999999989</v>
      </c>
    </row>
    <row r="14" spans="1:7" ht="14.4" customHeight="1" x14ac:dyDescent="0.3">
      <c r="A14" s="757" t="s">
        <v>1062</v>
      </c>
      <c r="B14" s="733">
        <v>725</v>
      </c>
      <c r="C14" s="733">
        <v>639</v>
      </c>
      <c r="D14" s="733">
        <v>493</v>
      </c>
      <c r="E14" s="849">
        <v>103196.68</v>
      </c>
      <c r="F14" s="849">
        <v>100012.21</v>
      </c>
      <c r="G14" s="850">
        <v>75991.11</v>
      </c>
    </row>
    <row r="15" spans="1:7" ht="14.4" customHeight="1" x14ac:dyDescent="0.3">
      <c r="A15" s="757" t="s">
        <v>1063</v>
      </c>
      <c r="B15" s="733">
        <v>707</v>
      </c>
      <c r="C15" s="733">
        <v>377</v>
      </c>
      <c r="D15" s="733">
        <v>421</v>
      </c>
      <c r="E15" s="849">
        <v>120390.01</v>
      </c>
      <c r="F15" s="849">
        <v>61702.220000000016</v>
      </c>
      <c r="G15" s="850">
        <v>70043.330000000016</v>
      </c>
    </row>
    <row r="16" spans="1:7" ht="14.4" customHeight="1" x14ac:dyDescent="0.3">
      <c r="A16" s="757" t="s">
        <v>2138</v>
      </c>
      <c r="B16" s="733">
        <v>530</v>
      </c>
      <c r="C16" s="733">
        <v>1089</v>
      </c>
      <c r="D16" s="733"/>
      <c r="E16" s="849">
        <v>89690.01999999999</v>
      </c>
      <c r="F16" s="849">
        <v>194126.63</v>
      </c>
      <c r="G16" s="850"/>
    </row>
    <row r="17" spans="1:7" ht="14.4" customHeight="1" x14ac:dyDescent="0.3">
      <c r="A17" s="757" t="s">
        <v>1064</v>
      </c>
      <c r="B17" s="733">
        <v>828</v>
      </c>
      <c r="C17" s="733">
        <v>975</v>
      </c>
      <c r="D17" s="733">
        <v>1072</v>
      </c>
      <c r="E17" s="849">
        <v>124795.56999999999</v>
      </c>
      <c r="F17" s="849">
        <v>160957.78000000003</v>
      </c>
      <c r="G17" s="850">
        <v>172843.32000000004</v>
      </c>
    </row>
    <row r="18" spans="1:7" ht="14.4" customHeight="1" x14ac:dyDescent="0.3">
      <c r="A18" s="757" t="s">
        <v>1065</v>
      </c>
      <c r="B18" s="733">
        <v>576</v>
      </c>
      <c r="C18" s="733">
        <v>700</v>
      </c>
      <c r="D18" s="733">
        <v>624</v>
      </c>
      <c r="E18" s="849">
        <v>89798.9</v>
      </c>
      <c r="F18" s="849">
        <v>112331.1</v>
      </c>
      <c r="G18" s="850">
        <v>103663.31999999999</v>
      </c>
    </row>
    <row r="19" spans="1:7" ht="14.4" customHeight="1" x14ac:dyDescent="0.3">
      <c r="A19" s="757" t="s">
        <v>1066</v>
      </c>
      <c r="B19" s="733">
        <v>2</v>
      </c>
      <c r="C19" s="733">
        <v>5</v>
      </c>
      <c r="D19" s="733">
        <v>19</v>
      </c>
      <c r="E19" s="849">
        <v>327.78</v>
      </c>
      <c r="F19" s="849">
        <v>955.56</v>
      </c>
      <c r="G19" s="850">
        <v>2705.55</v>
      </c>
    </row>
    <row r="20" spans="1:7" ht="14.4" customHeight="1" x14ac:dyDescent="0.3">
      <c r="A20" s="757" t="s">
        <v>1067</v>
      </c>
      <c r="B20" s="733"/>
      <c r="C20" s="733"/>
      <c r="D20" s="733">
        <v>762</v>
      </c>
      <c r="E20" s="849"/>
      <c r="F20" s="849"/>
      <c r="G20" s="850">
        <v>124474.44</v>
      </c>
    </row>
    <row r="21" spans="1:7" ht="14.4" customHeight="1" x14ac:dyDescent="0.3">
      <c r="A21" s="757" t="s">
        <v>1068</v>
      </c>
      <c r="B21" s="733">
        <v>4</v>
      </c>
      <c r="C21" s="733"/>
      <c r="D21" s="733">
        <v>4</v>
      </c>
      <c r="E21" s="849">
        <v>1605.5500000000002</v>
      </c>
      <c r="F21" s="849"/>
      <c r="G21" s="850">
        <v>905.55</v>
      </c>
    </row>
    <row r="22" spans="1:7" ht="14.4" customHeight="1" x14ac:dyDescent="0.3">
      <c r="A22" s="757" t="s">
        <v>1070</v>
      </c>
      <c r="B22" s="733"/>
      <c r="C22" s="733">
        <v>276</v>
      </c>
      <c r="D22" s="733">
        <v>158</v>
      </c>
      <c r="E22" s="849"/>
      <c r="F22" s="849">
        <v>44697.780000000013</v>
      </c>
      <c r="G22" s="850">
        <v>24836.650000000009</v>
      </c>
    </row>
    <row r="23" spans="1:7" ht="14.4" customHeight="1" x14ac:dyDescent="0.3">
      <c r="A23" s="757" t="s">
        <v>1071</v>
      </c>
      <c r="B23" s="733"/>
      <c r="C23" s="733"/>
      <c r="D23" s="733">
        <v>244</v>
      </c>
      <c r="E23" s="849"/>
      <c r="F23" s="849"/>
      <c r="G23" s="850">
        <v>40581.1</v>
      </c>
    </row>
    <row r="24" spans="1:7" ht="14.4" customHeight="1" x14ac:dyDescent="0.3">
      <c r="A24" s="757" t="s">
        <v>2139</v>
      </c>
      <c r="B24" s="733">
        <v>504</v>
      </c>
      <c r="C24" s="733"/>
      <c r="D24" s="733"/>
      <c r="E24" s="849">
        <v>79616.69</v>
      </c>
      <c r="F24" s="849"/>
      <c r="G24" s="850"/>
    </row>
    <row r="25" spans="1:7" ht="14.4" customHeight="1" x14ac:dyDescent="0.3">
      <c r="A25" s="757" t="s">
        <v>1072</v>
      </c>
      <c r="B25" s="733"/>
      <c r="C25" s="733">
        <v>350</v>
      </c>
      <c r="D25" s="733">
        <v>941</v>
      </c>
      <c r="E25" s="849"/>
      <c r="F25" s="849">
        <v>59483.310000000005</v>
      </c>
      <c r="G25" s="850">
        <v>169102.2</v>
      </c>
    </row>
    <row r="26" spans="1:7" ht="14.4" customHeight="1" x14ac:dyDescent="0.3">
      <c r="A26" s="757" t="s">
        <v>1073</v>
      </c>
      <c r="B26" s="733">
        <v>476</v>
      </c>
      <c r="C26" s="733">
        <v>870</v>
      </c>
      <c r="D26" s="733">
        <v>625</v>
      </c>
      <c r="E26" s="849">
        <v>81980.009999999995</v>
      </c>
      <c r="F26" s="849">
        <v>141720.03</v>
      </c>
      <c r="G26" s="850">
        <v>100661.11999999998</v>
      </c>
    </row>
    <row r="27" spans="1:7" ht="14.4" customHeight="1" x14ac:dyDescent="0.3">
      <c r="A27" s="757" t="s">
        <v>1074</v>
      </c>
      <c r="B27" s="733">
        <v>1245</v>
      </c>
      <c r="C27" s="733">
        <v>1395</v>
      </c>
      <c r="D27" s="733">
        <v>1458</v>
      </c>
      <c r="E27" s="849">
        <v>187671.12</v>
      </c>
      <c r="F27" s="849">
        <v>215151.46000000002</v>
      </c>
      <c r="G27" s="850">
        <v>235460.0400000001</v>
      </c>
    </row>
    <row r="28" spans="1:7" ht="14.4" customHeight="1" x14ac:dyDescent="0.3">
      <c r="A28" s="757" t="s">
        <v>2140</v>
      </c>
      <c r="B28" s="733">
        <v>278</v>
      </c>
      <c r="C28" s="733">
        <v>287</v>
      </c>
      <c r="D28" s="733"/>
      <c r="E28" s="849">
        <v>44888.880000000012</v>
      </c>
      <c r="F28" s="849">
        <v>49459.99</v>
      </c>
      <c r="G28" s="850"/>
    </row>
    <row r="29" spans="1:7" ht="14.4" customHeight="1" x14ac:dyDescent="0.3">
      <c r="A29" s="757" t="s">
        <v>1075</v>
      </c>
      <c r="B29" s="733">
        <v>638</v>
      </c>
      <c r="C29" s="733">
        <v>494</v>
      </c>
      <c r="D29" s="733">
        <v>339</v>
      </c>
      <c r="E29" s="849">
        <v>99152.239999999976</v>
      </c>
      <c r="F29" s="849">
        <v>76422.210000000006</v>
      </c>
      <c r="G29" s="850">
        <v>57237.789999999979</v>
      </c>
    </row>
    <row r="30" spans="1:7" ht="14.4" customHeight="1" x14ac:dyDescent="0.3">
      <c r="A30" s="757" t="s">
        <v>1076</v>
      </c>
      <c r="B30" s="733"/>
      <c r="C30" s="733"/>
      <c r="D30" s="733">
        <v>834</v>
      </c>
      <c r="E30" s="849"/>
      <c r="F30" s="849"/>
      <c r="G30" s="850">
        <v>131025.54000000001</v>
      </c>
    </row>
    <row r="31" spans="1:7" ht="14.4" customHeight="1" x14ac:dyDescent="0.3">
      <c r="A31" s="757" t="s">
        <v>1077</v>
      </c>
      <c r="B31" s="733">
        <v>726</v>
      </c>
      <c r="C31" s="733">
        <v>666</v>
      </c>
      <c r="D31" s="733">
        <v>905</v>
      </c>
      <c r="E31" s="849">
        <v>122815.56</v>
      </c>
      <c r="F31" s="849">
        <v>107971.11</v>
      </c>
      <c r="G31" s="850">
        <v>161737.78999999992</v>
      </c>
    </row>
    <row r="32" spans="1:7" ht="14.4" customHeight="1" x14ac:dyDescent="0.3">
      <c r="A32" s="757" t="s">
        <v>1078</v>
      </c>
      <c r="B32" s="733">
        <v>1155</v>
      </c>
      <c r="C32" s="733">
        <v>1225</v>
      </c>
      <c r="D32" s="733">
        <v>1279</v>
      </c>
      <c r="E32" s="849">
        <v>190345.57999999996</v>
      </c>
      <c r="F32" s="849">
        <v>211027.77000000002</v>
      </c>
      <c r="G32" s="850">
        <v>216963.31999999998</v>
      </c>
    </row>
    <row r="33" spans="1:7" ht="14.4" customHeight="1" x14ac:dyDescent="0.3">
      <c r="A33" s="757" t="s">
        <v>1079</v>
      </c>
      <c r="B33" s="733"/>
      <c r="C33" s="733">
        <v>10</v>
      </c>
      <c r="D33" s="733">
        <v>2</v>
      </c>
      <c r="E33" s="849"/>
      <c r="F33" s="849">
        <v>4144.4500000000007</v>
      </c>
      <c r="G33" s="850">
        <v>344.44</v>
      </c>
    </row>
    <row r="34" spans="1:7" ht="14.4" customHeight="1" x14ac:dyDescent="0.3">
      <c r="A34" s="757" t="s">
        <v>1081</v>
      </c>
      <c r="B34" s="733"/>
      <c r="C34" s="733">
        <v>1170</v>
      </c>
      <c r="D34" s="733">
        <v>1383</v>
      </c>
      <c r="E34" s="849"/>
      <c r="F34" s="849">
        <v>206095.56000000003</v>
      </c>
      <c r="G34" s="850">
        <v>260494.44999999998</v>
      </c>
    </row>
    <row r="35" spans="1:7" ht="14.4" customHeight="1" x14ac:dyDescent="0.3">
      <c r="A35" s="757" t="s">
        <v>2141</v>
      </c>
      <c r="B35" s="733">
        <v>507</v>
      </c>
      <c r="C35" s="733"/>
      <c r="D35" s="733"/>
      <c r="E35" s="849">
        <v>79992.23</v>
      </c>
      <c r="F35" s="849"/>
      <c r="G35" s="850"/>
    </row>
    <row r="36" spans="1:7" ht="14.4" customHeight="1" x14ac:dyDescent="0.3">
      <c r="A36" s="757" t="s">
        <v>1082</v>
      </c>
      <c r="B36" s="733"/>
      <c r="C36" s="733"/>
      <c r="D36" s="733">
        <v>112</v>
      </c>
      <c r="E36" s="849"/>
      <c r="F36" s="849"/>
      <c r="G36" s="850">
        <v>18148.88</v>
      </c>
    </row>
    <row r="37" spans="1:7" ht="14.4" customHeight="1" x14ac:dyDescent="0.3">
      <c r="A37" s="757" t="s">
        <v>1083</v>
      </c>
      <c r="B37" s="733"/>
      <c r="C37" s="733">
        <v>0</v>
      </c>
      <c r="D37" s="733">
        <v>4</v>
      </c>
      <c r="E37" s="849"/>
      <c r="F37" s="849">
        <v>0</v>
      </c>
      <c r="G37" s="850">
        <v>633.32999999999993</v>
      </c>
    </row>
    <row r="38" spans="1:7" ht="14.4" customHeight="1" x14ac:dyDescent="0.3">
      <c r="A38" s="757" t="s">
        <v>1085</v>
      </c>
      <c r="B38" s="733"/>
      <c r="C38" s="733"/>
      <c r="D38" s="733">
        <v>44</v>
      </c>
      <c r="E38" s="849"/>
      <c r="F38" s="849"/>
      <c r="G38" s="850">
        <v>9083.35</v>
      </c>
    </row>
    <row r="39" spans="1:7" ht="14.4" customHeight="1" x14ac:dyDescent="0.3">
      <c r="A39" s="757" t="s">
        <v>1086</v>
      </c>
      <c r="B39" s="733"/>
      <c r="C39" s="733"/>
      <c r="D39" s="733">
        <v>372</v>
      </c>
      <c r="E39" s="849"/>
      <c r="F39" s="849"/>
      <c r="G39" s="850">
        <v>60703.329999999987</v>
      </c>
    </row>
    <row r="40" spans="1:7" ht="14.4" customHeight="1" x14ac:dyDescent="0.3">
      <c r="A40" s="757" t="s">
        <v>1088</v>
      </c>
      <c r="B40" s="733"/>
      <c r="C40" s="733"/>
      <c r="D40" s="733">
        <v>697</v>
      </c>
      <c r="E40" s="849"/>
      <c r="F40" s="849"/>
      <c r="G40" s="850">
        <v>121687.84999999996</v>
      </c>
    </row>
    <row r="41" spans="1:7" ht="14.4" customHeight="1" x14ac:dyDescent="0.3">
      <c r="A41" s="757" t="s">
        <v>1089</v>
      </c>
      <c r="B41" s="733">
        <v>1</v>
      </c>
      <c r="C41" s="733"/>
      <c r="D41" s="733"/>
      <c r="E41" s="849">
        <v>455.56</v>
      </c>
      <c r="F41" s="849"/>
      <c r="G41" s="850"/>
    </row>
    <row r="42" spans="1:7" ht="14.4" customHeight="1" x14ac:dyDescent="0.3">
      <c r="A42" s="757" t="s">
        <v>1090</v>
      </c>
      <c r="B42" s="733"/>
      <c r="C42" s="733">
        <v>519</v>
      </c>
      <c r="D42" s="733">
        <v>158</v>
      </c>
      <c r="E42" s="849"/>
      <c r="F42" s="849">
        <v>80008.91</v>
      </c>
      <c r="G42" s="850">
        <v>24790.020000000004</v>
      </c>
    </row>
    <row r="43" spans="1:7" ht="14.4" customHeight="1" x14ac:dyDescent="0.3">
      <c r="A43" s="757" t="s">
        <v>1091</v>
      </c>
      <c r="B43" s="733">
        <v>750</v>
      </c>
      <c r="C43" s="733">
        <v>252</v>
      </c>
      <c r="D43" s="733">
        <v>142</v>
      </c>
      <c r="E43" s="849">
        <v>109796.67</v>
      </c>
      <c r="F43" s="849">
        <v>42254.42</v>
      </c>
      <c r="G43" s="850">
        <v>21799.990000000005</v>
      </c>
    </row>
    <row r="44" spans="1:7" ht="14.4" customHeight="1" thickBot="1" x14ac:dyDescent="0.35">
      <c r="A44" s="853" t="s">
        <v>2142</v>
      </c>
      <c r="B44" s="740">
        <v>626</v>
      </c>
      <c r="C44" s="740"/>
      <c r="D44" s="740">
        <v>30</v>
      </c>
      <c r="E44" s="851">
        <v>100577.79000000001</v>
      </c>
      <c r="F44" s="851"/>
      <c r="G44" s="852">
        <v>5980.01</v>
      </c>
    </row>
    <row r="45" spans="1:7" ht="14.4" customHeight="1" x14ac:dyDescent="0.3">
      <c r="A45" s="785" t="s">
        <v>1055</v>
      </c>
    </row>
    <row r="46" spans="1:7" ht="14.4" customHeight="1" x14ac:dyDescent="0.3">
      <c r="A46" s="786" t="s">
        <v>1056</v>
      </c>
    </row>
    <row r="47" spans="1:7" ht="14.4" customHeight="1" x14ac:dyDescent="0.3">
      <c r="A47" s="785" t="s">
        <v>2133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5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8" t="s">
        <v>2289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14.4" customHeight="1" thickBot="1" x14ac:dyDescent="0.35">
      <c r="A2" s="374" t="s">
        <v>320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27983</v>
      </c>
      <c r="H3" s="208">
        <f t="shared" si="0"/>
        <v>7064046.6799999978</v>
      </c>
      <c r="I3" s="78"/>
      <c r="J3" s="78"/>
      <c r="K3" s="208">
        <f t="shared" si="0"/>
        <v>30994.6</v>
      </c>
      <c r="L3" s="208">
        <f t="shared" si="0"/>
        <v>7898713.6299999999</v>
      </c>
      <c r="M3" s="78"/>
      <c r="N3" s="78"/>
      <c r="O3" s="208">
        <f t="shared" si="0"/>
        <v>32630.5</v>
      </c>
      <c r="P3" s="208">
        <f t="shared" si="0"/>
        <v>8492399.5800000019</v>
      </c>
      <c r="Q3" s="79">
        <f>IF(L3=0,0,P3/L3)</f>
        <v>1.075162359063776</v>
      </c>
      <c r="R3" s="209">
        <f>IF(O3=0,0,P3/O3)</f>
        <v>260.25956022739467</v>
      </c>
    </row>
    <row r="4" spans="1:18" ht="14.4" customHeight="1" x14ac:dyDescent="0.3">
      <c r="A4" s="611" t="s">
        <v>302</v>
      </c>
      <c r="B4" s="611" t="s">
        <v>119</v>
      </c>
      <c r="C4" s="619" t="s">
        <v>0</v>
      </c>
      <c r="D4" s="613" t="s">
        <v>120</v>
      </c>
      <c r="E4" s="618" t="s">
        <v>90</v>
      </c>
      <c r="F4" s="614" t="s">
        <v>81</v>
      </c>
      <c r="G4" s="615">
        <v>2015</v>
      </c>
      <c r="H4" s="616"/>
      <c r="I4" s="206"/>
      <c r="J4" s="206"/>
      <c r="K4" s="615">
        <v>2016</v>
      </c>
      <c r="L4" s="616"/>
      <c r="M4" s="206"/>
      <c r="N4" s="206"/>
      <c r="O4" s="615">
        <v>2017</v>
      </c>
      <c r="P4" s="616"/>
      <c r="Q4" s="617" t="s">
        <v>2</v>
      </c>
      <c r="R4" s="612" t="s">
        <v>122</v>
      </c>
    </row>
    <row r="5" spans="1:18" ht="14.4" customHeight="1" thickBot="1" x14ac:dyDescent="0.35">
      <c r="A5" s="854"/>
      <c r="B5" s="854"/>
      <c r="C5" s="855"/>
      <c r="D5" s="856"/>
      <c r="E5" s="857"/>
      <c r="F5" s="858"/>
      <c r="G5" s="859" t="s">
        <v>91</v>
      </c>
      <c r="H5" s="860" t="s">
        <v>14</v>
      </c>
      <c r="I5" s="861"/>
      <c r="J5" s="861"/>
      <c r="K5" s="859" t="s">
        <v>91</v>
      </c>
      <c r="L5" s="860" t="s">
        <v>14</v>
      </c>
      <c r="M5" s="861"/>
      <c r="N5" s="861"/>
      <c r="O5" s="859" t="s">
        <v>91</v>
      </c>
      <c r="P5" s="860" t="s">
        <v>14</v>
      </c>
      <c r="Q5" s="862"/>
      <c r="R5" s="863"/>
    </row>
    <row r="6" spans="1:18" ht="14.4" customHeight="1" x14ac:dyDescent="0.3">
      <c r="A6" s="805"/>
      <c r="B6" s="806" t="s">
        <v>2144</v>
      </c>
      <c r="C6" s="806" t="s">
        <v>563</v>
      </c>
      <c r="D6" s="806" t="s">
        <v>2145</v>
      </c>
      <c r="E6" s="806" t="s">
        <v>2146</v>
      </c>
      <c r="F6" s="806" t="s">
        <v>2147</v>
      </c>
      <c r="G6" s="225"/>
      <c r="H6" s="225"/>
      <c r="I6" s="806"/>
      <c r="J6" s="806"/>
      <c r="K6" s="225"/>
      <c r="L6" s="225"/>
      <c r="M6" s="806"/>
      <c r="N6" s="806"/>
      <c r="O6" s="225">
        <v>1</v>
      </c>
      <c r="P6" s="225">
        <v>344.44</v>
      </c>
      <c r="Q6" s="811"/>
      <c r="R6" s="819">
        <v>344.44</v>
      </c>
    </row>
    <row r="7" spans="1:18" ht="14.4" customHeight="1" x14ac:dyDescent="0.3">
      <c r="A7" s="728"/>
      <c r="B7" s="729" t="s">
        <v>2148</v>
      </c>
      <c r="C7" s="729" t="s">
        <v>560</v>
      </c>
      <c r="D7" s="729" t="s">
        <v>2149</v>
      </c>
      <c r="E7" s="729" t="s">
        <v>2150</v>
      </c>
      <c r="F7" s="729"/>
      <c r="G7" s="733"/>
      <c r="H7" s="733"/>
      <c r="I7" s="729"/>
      <c r="J7" s="729"/>
      <c r="K7" s="733">
        <v>1</v>
      </c>
      <c r="L7" s="733">
        <v>1008</v>
      </c>
      <c r="M7" s="729">
        <v>1</v>
      </c>
      <c r="N7" s="729">
        <v>1008</v>
      </c>
      <c r="O7" s="733">
        <v>4</v>
      </c>
      <c r="P7" s="733">
        <v>4032</v>
      </c>
      <c r="Q7" s="747">
        <v>4</v>
      </c>
      <c r="R7" s="734">
        <v>1008</v>
      </c>
    </row>
    <row r="8" spans="1:18" ht="14.4" customHeight="1" x14ac:dyDescent="0.3">
      <c r="A8" s="728"/>
      <c r="B8" s="729" t="s">
        <v>2148</v>
      </c>
      <c r="C8" s="729" t="s">
        <v>560</v>
      </c>
      <c r="D8" s="729" t="s">
        <v>2149</v>
      </c>
      <c r="E8" s="729" t="s">
        <v>2151</v>
      </c>
      <c r="F8" s="729"/>
      <c r="G8" s="733"/>
      <c r="H8" s="733"/>
      <c r="I8" s="729"/>
      <c r="J8" s="729"/>
      <c r="K8" s="733">
        <v>1</v>
      </c>
      <c r="L8" s="733">
        <v>113</v>
      </c>
      <c r="M8" s="729">
        <v>1</v>
      </c>
      <c r="N8" s="729">
        <v>113</v>
      </c>
      <c r="O8" s="733"/>
      <c r="P8" s="733"/>
      <c r="Q8" s="747"/>
      <c r="R8" s="734"/>
    </row>
    <row r="9" spans="1:18" ht="14.4" customHeight="1" x14ac:dyDescent="0.3">
      <c r="A9" s="728"/>
      <c r="B9" s="729" t="s">
        <v>2148</v>
      </c>
      <c r="C9" s="729" t="s">
        <v>560</v>
      </c>
      <c r="D9" s="729" t="s">
        <v>2149</v>
      </c>
      <c r="E9" s="729" t="s">
        <v>2152</v>
      </c>
      <c r="F9" s="729"/>
      <c r="G9" s="733">
        <v>3</v>
      </c>
      <c r="H9" s="733">
        <v>1788</v>
      </c>
      <c r="I9" s="729"/>
      <c r="J9" s="729">
        <v>596</v>
      </c>
      <c r="K9" s="733"/>
      <c r="L9" s="733"/>
      <c r="M9" s="729"/>
      <c r="N9" s="729"/>
      <c r="O9" s="733"/>
      <c r="P9" s="733"/>
      <c r="Q9" s="747"/>
      <c r="R9" s="734"/>
    </row>
    <row r="10" spans="1:18" ht="14.4" customHeight="1" x14ac:dyDescent="0.3">
      <c r="A10" s="728"/>
      <c r="B10" s="729" t="s">
        <v>2148</v>
      </c>
      <c r="C10" s="729" t="s">
        <v>560</v>
      </c>
      <c r="D10" s="729" t="s">
        <v>2149</v>
      </c>
      <c r="E10" s="729" t="s">
        <v>2153</v>
      </c>
      <c r="F10" s="729"/>
      <c r="G10" s="733">
        <v>3</v>
      </c>
      <c r="H10" s="733">
        <v>1998</v>
      </c>
      <c r="I10" s="729"/>
      <c r="J10" s="729">
        <v>666</v>
      </c>
      <c r="K10" s="733"/>
      <c r="L10" s="733"/>
      <c r="M10" s="729"/>
      <c r="N10" s="729"/>
      <c r="O10" s="733"/>
      <c r="P10" s="733"/>
      <c r="Q10" s="747"/>
      <c r="R10" s="734"/>
    </row>
    <row r="11" spans="1:18" ht="14.4" customHeight="1" x14ac:dyDescent="0.3">
      <c r="A11" s="728"/>
      <c r="B11" s="729" t="s">
        <v>2148</v>
      </c>
      <c r="C11" s="729" t="s">
        <v>560</v>
      </c>
      <c r="D11" s="729" t="s">
        <v>2149</v>
      </c>
      <c r="E11" s="729" t="s">
        <v>2154</v>
      </c>
      <c r="F11" s="729"/>
      <c r="G11" s="733">
        <v>1</v>
      </c>
      <c r="H11" s="733">
        <v>800</v>
      </c>
      <c r="I11" s="729"/>
      <c r="J11" s="729">
        <v>800</v>
      </c>
      <c r="K11" s="733"/>
      <c r="L11" s="733"/>
      <c r="M11" s="729"/>
      <c r="N11" s="729"/>
      <c r="O11" s="733"/>
      <c r="P11" s="733"/>
      <c r="Q11" s="747"/>
      <c r="R11" s="734"/>
    </row>
    <row r="12" spans="1:18" ht="14.4" customHeight="1" x14ac:dyDescent="0.3">
      <c r="A12" s="728"/>
      <c r="B12" s="729" t="s">
        <v>2148</v>
      </c>
      <c r="C12" s="729" t="s">
        <v>560</v>
      </c>
      <c r="D12" s="729" t="s">
        <v>2149</v>
      </c>
      <c r="E12" s="729" t="s">
        <v>2155</v>
      </c>
      <c r="F12" s="729"/>
      <c r="G12" s="733">
        <v>7</v>
      </c>
      <c r="H12" s="733">
        <v>3927</v>
      </c>
      <c r="I12" s="729">
        <v>0.30434782608695654</v>
      </c>
      <c r="J12" s="729">
        <v>561</v>
      </c>
      <c r="K12" s="733">
        <v>23</v>
      </c>
      <c r="L12" s="733">
        <v>12903</v>
      </c>
      <c r="M12" s="729">
        <v>1</v>
      </c>
      <c r="N12" s="729">
        <v>561</v>
      </c>
      <c r="O12" s="733">
        <v>17</v>
      </c>
      <c r="P12" s="733">
        <v>9537</v>
      </c>
      <c r="Q12" s="747">
        <v>0.73913043478260865</v>
      </c>
      <c r="R12" s="734">
        <v>561</v>
      </c>
    </row>
    <row r="13" spans="1:18" ht="14.4" customHeight="1" x14ac:dyDescent="0.3">
      <c r="A13" s="728"/>
      <c r="B13" s="729" t="s">
        <v>2148</v>
      </c>
      <c r="C13" s="729" t="s">
        <v>560</v>
      </c>
      <c r="D13" s="729" t="s">
        <v>2149</v>
      </c>
      <c r="E13" s="729" t="s">
        <v>2156</v>
      </c>
      <c r="F13" s="729"/>
      <c r="G13" s="733">
        <v>23</v>
      </c>
      <c r="H13" s="733">
        <v>11937</v>
      </c>
      <c r="I13" s="729"/>
      <c r="J13" s="729">
        <v>519</v>
      </c>
      <c r="K13" s="733"/>
      <c r="L13" s="733"/>
      <c r="M13" s="729"/>
      <c r="N13" s="729"/>
      <c r="O13" s="733">
        <v>1</v>
      </c>
      <c r="P13" s="733">
        <v>519</v>
      </c>
      <c r="Q13" s="747"/>
      <c r="R13" s="734">
        <v>519</v>
      </c>
    </row>
    <row r="14" spans="1:18" ht="14.4" customHeight="1" x14ac:dyDescent="0.3">
      <c r="A14" s="728"/>
      <c r="B14" s="729" t="s">
        <v>2148</v>
      </c>
      <c r="C14" s="729" t="s">
        <v>560</v>
      </c>
      <c r="D14" s="729" t="s">
        <v>2149</v>
      </c>
      <c r="E14" s="729" t="s">
        <v>2157</v>
      </c>
      <c r="F14" s="729"/>
      <c r="G14" s="733">
        <v>9</v>
      </c>
      <c r="H14" s="733">
        <v>2889</v>
      </c>
      <c r="I14" s="729">
        <v>1.5</v>
      </c>
      <c r="J14" s="729">
        <v>321</v>
      </c>
      <c r="K14" s="733">
        <v>6</v>
      </c>
      <c r="L14" s="733">
        <v>1926</v>
      </c>
      <c r="M14" s="729">
        <v>1</v>
      </c>
      <c r="N14" s="729">
        <v>321</v>
      </c>
      <c r="O14" s="733">
        <v>5</v>
      </c>
      <c r="P14" s="733">
        <v>1605</v>
      </c>
      <c r="Q14" s="747">
        <v>0.83333333333333337</v>
      </c>
      <c r="R14" s="734">
        <v>321</v>
      </c>
    </row>
    <row r="15" spans="1:18" ht="14.4" customHeight="1" x14ac:dyDescent="0.3">
      <c r="A15" s="728"/>
      <c r="B15" s="729" t="s">
        <v>2148</v>
      </c>
      <c r="C15" s="729" t="s">
        <v>560</v>
      </c>
      <c r="D15" s="729" t="s">
        <v>2149</v>
      </c>
      <c r="E15" s="729" t="s">
        <v>2158</v>
      </c>
      <c r="F15" s="729"/>
      <c r="G15" s="733">
        <v>2</v>
      </c>
      <c r="H15" s="733">
        <v>564</v>
      </c>
      <c r="I15" s="729"/>
      <c r="J15" s="729">
        <v>282</v>
      </c>
      <c r="K15" s="733"/>
      <c r="L15" s="733"/>
      <c r="M15" s="729"/>
      <c r="N15" s="729"/>
      <c r="O15" s="733"/>
      <c r="P15" s="733"/>
      <c r="Q15" s="747"/>
      <c r="R15" s="734"/>
    </row>
    <row r="16" spans="1:18" ht="14.4" customHeight="1" x14ac:dyDescent="0.3">
      <c r="A16" s="728"/>
      <c r="B16" s="729" t="s">
        <v>2148</v>
      </c>
      <c r="C16" s="729" t="s">
        <v>560</v>
      </c>
      <c r="D16" s="729" t="s">
        <v>2149</v>
      </c>
      <c r="E16" s="729" t="s">
        <v>2159</v>
      </c>
      <c r="F16" s="729"/>
      <c r="G16" s="733">
        <v>3</v>
      </c>
      <c r="H16" s="733">
        <v>2037</v>
      </c>
      <c r="I16" s="729"/>
      <c r="J16" s="729">
        <v>679</v>
      </c>
      <c r="K16" s="733"/>
      <c r="L16" s="733"/>
      <c r="M16" s="729"/>
      <c r="N16" s="729"/>
      <c r="O16" s="733"/>
      <c r="P16" s="733"/>
      <c r="Q16" s="747"/>
      <c r="R16" s="734"/>
    </row>
    <row r="17" spans="1:18" ht="14.4" customHeight="1" x14ac:dyDescent="0.3">
      <c r="A17" s="728"/>
      <c r="B17" s="729" t="s">
        <v>2148</v>
      </c>
      <c r="C17" s="729" t="s">
        <v>560</v>
      </c>
      <c r="D17" s="729" t="s">
        <v>2149</v>
      </c>
      <c r="E17" s="729" t="s">
        <v>2160</v>
      </c>
      <c r="F17" s="729"/>
      <c r="G17" s="733">
        <v>1</v>
      </c>
      <c r="H17" s="733">
        <v>929</v>
      </c>
      <c r="I17" s="729"/>
      <c r="J17" s="729">
        <v>929</v>
      </c>
      <c r="K17" s="733"/>
      <c r="L17" s="733"/>
      <c r="M17" s="729"/>
      <c r="N17" s="729"/>
      <c r="O17" s="733"/>
      <c r="P17" s="733"/>
      <c r="Q17" s="747"/>
      <c r="R17" s="734"/>
    </row>
    <row r="18" spans="1:18" ht="14.4" customHeight="1" x14ac:dyDescent="0.3">
      <c r="A18" s="728"/>
      <c r="B18" s="729" t="s">
        <v>2148</v>
      </c>
      <c r="C18" s="729" t="s">
        <v>560</v>
      </c>
      <c r="D18" s="729" t="s">
        <v>2149</v>
      </c>
      <c r="E18" s="729" t="s">
        <v>2161</v>
      </c>
      <c r="F18" s="729"/>
      <c r="G18" s="733">
        <v>1</v>
      </c>
      <c r="H18" s="733">
        <v>1740</v>
      </c>
      <c r="I18" s="729"/>
      <c r="J18" s="729">
        <v>1740</v>
      </c>
      <c r="K18" s="733"/>
      <c r="L18" s="733"/>
      <c r="M18" s="729"/>
      <c r="N18" s="729"/>
      <c r="O18" s="733"/>
      <c r="P18" s="733"/>
      <c r="Q18" s="747"/>
      <c r="R18" s="734"/>
    </row>
    <row r="19" spans="1:18" ht="14.4" customHeight="1" x14ac:dyDescent="0.3">
      <c r="A19" s="728"/>
      <c r="B19" s="729" t="s">
        <v>2148</v>
      </c>
      <c r="C19" s="729" t="s">
        <v>560</v>
      </c>
      <c r="D19" s="729" t="s">
        <v>2149</v>
      </c>
      <c r="E19" s="729" t="s">
        <v>2162</v>
      </c>
      <c r="F19" s="729"/>
      <c r="G19" s="733"/>
      <c r="H19" s="733"/>
      <c r="I19" s="729"/>
      <c r="J19" s="729"/>
      <c r="K19" s="733">
        <v>2</v>
      </c>
      <c r="L19" s="733">
        <v>4048</v>
      </c>
      <c r="M19" s="729">
        <v>1</v>
      </c>
      <c r="N19" s="729">
        <v>2024</v>
      </c>
      <c r="O19" s="733">
        <v>1</v>
      </c>
      <c r="P19" s="733">
        <v>2024</v>
      </c>
      <c r="Q19" s="747">
        <v>0.5</v>
      </c>
      <c r="R19" s="734">
        <v>2024</v>
      </c>
    </row>
    <row r="20" spans="1:18" ht="14.4" customHeight="1" x14ac:dyDescent="0.3">
      <c r="A20" s="728"/>
      <c r="B20" s="729" t="s">
        <v>2148</v>
      </c>
      <c r="C20" s="729" t="s">
        <v>560</v>
      </c>
      <c r="D20" s="729" t="s">
        <v>2149</v>
      </c>
      <c r="E20" s="729" t="s">
        <v>2163</v>
      </c>
      <c r="F20" s="729"/>
      <c r="G20" s="733">
        <v>1</v>
      </c>
      <c r="H20" s="733">
        <v>3554</v>
      </c>
      <c r="I20" s="729">
        <v>1</v>
      </c>
      <c r="J20" s="729">
        <v>3554</v>
      </c>
      <c r="K20" s="733">
        <v>1</v>
      </c>
      <c r="L20" s="733">
        <v>3554</v>
      </c>
      <c r="M20" s="729">
        <v>1</v>
      </c>
      <c r="N20" s="729">
        <v>3554</v>
      </c>
      <c r="O20" s="733">
        <v>4</v>
      </c>
      <c r="P20" s="733">
        <v>15600</v>
      </c>
      <c r="Q20" s="747">
        <v>4.3894203714124931</v>
      </c>
      <c r="R20" s="734">
        <v>3900</v>
      </c>
    </row>
    <row r="21" spans="1:18" ht="14.4" customHeight="1" x14ac:dyDescent="0.3">
      <c r="A21" s="728"/>
      <c r="B21" s="729" t="s">
        <v>2148</v>
      </c>
      <c r="C21" s="729" t="s">
        <v>560</v>
      </c>
      <c r="D21" s="729" t="s">
        <v>2149</v>
      </c>
      <c r="E21" s="729" t="s">
        <v>2164</v>
      </c>
      <c r="F21" s="729"/>
      <c r="G21" s="733"/>
      <c r="H21" s="733"/>
      <c r="I21" s="729"/>
      <c r="J21" s="729"/>
      <c r="K21" s="733"/>
      <c r="L21" s="733"/>
      <c r="M21" s="729"/>
      <c r="N21" s="729"/>
      <c r="O21" s="733">
        <v>1</v>
      </c>
      <c r="P21" s="733">
        <v>3900</v>
      </c>
      <c r="Q21" s="747"/>
      <c r="R21" s="734">
        <v>3900</v>
      </c>
    </row>
    <row r="22" spans="1:18" ht="14.4" customHeight="1" x14ac:dyDescent="0.3">
      <c r="A22" s="728"/>
      <c r="B22" s="729" t="s">
        <v>2148</v>
      </c>
      <c r="C22" s="729" t="s">
        <v>560</v>
      </c>
      <c r="D22" s="729" t="s">
        <v>2149</v>
      </c>
      <c r="E22" s="729" t="s">
        <v>2165</v>
      </c>
      <c r="F22" s="729"/>
      <c r="G22" s="733"/>
      <c r="H22" s="733"/>
      <c r="I22" s="729"/>
      <c r="J22" s="729"/>
      <c r="K22" s="733">
        <v>2</v>
      </c>
      <c r="L22" s="733">
        <v>2702</v>
      </c>
      <c r="M22" s="729">
        <v>1</v>
      </c>
      <c r="N22" s="729">
        <v>1351</v>
      </c>
      <c r="O22" s="733">
        <v>4</v>
      </c>
      <c r="P22" s="733">
        <v>5404</v>
      </c>
      <c r="Q22" s="747">
        <v>2</v>
      </c>
      <c r="R22" s="734">
        <v>1351</v>
      </c>
    </row>
    <row r="23" spans="1:18" ht="14.4" customHeight="1" x14ac:dyDescent="0.3">
      <c r="A23" s="728"/>
      <c r="B23" s="729" t="s">
        <v>2148</v>
      </c>
      <c r="C23" s="729" t="s">
        <v>560</v>
      </c>
      <c r="D23" s="729" t="s">
        <v>2149</v>
      </c>
      <c r="E23" s="729" t="s">
        <v>2166</v>
      </c>
      <c r="F23" s="729"/>
      <c r="G23" s="733"/>
      <c r="H23" s="733"/>
      <c r="I23" s="729"/>
      <c r="J23" s="729"/>
      <c r="K23" s="733"/>
      <c r="L23" s="733"/>
      <c r="M23" s="729"/>
      <c r="N23" s="729"/>
      <c r="O23" s="733">
        <v>1</v>
      </c>
      <c r="P23" s="733">
        <v>225</v>
      </c>
      <c r="Q23" s="747"/>
      <c r="R23" s="734">
        <v>225</v>
      </c>
    </row>
    <row r="24" spans="1:18" ht="14.4" customHeight="1" x14ac:dyDescent="0.3">
      <c r="A24" s="728"/>
      <c r="B24" s="729" t="s">
        <v>2148</v>
      </c>
      <c r="C24" s="729" t="s">
        <v>560</v>
      </c>
      <c r="D24" s="729" t="s">
        <v>2149</v>
      </c>
      <c r="E24" s="729" t="s">
        <v>2167</v>
      </c>
      <c r="F24" s="729"/>
      <c r="G24" s="733"/>
      <c r="H24" s="733"/>
      <c r="I24" s="729"/>
      <c r="J24" s="729"/>
      <c r="K24" s="733">
        <v>6</v>
      </c>
      <c r="L24" s="733">
        <v>3600</v>
      </c>
      <c r="M24" s="729">
        <v>1</v>
      </c>
      <c r="N24" s="729">
        <v>600</v>
      </c>
      <c r="O24" s="733"/>
      <c r="P24" s="733"/>
      <c r="Q24" s="747"/>
      <c r="R24" s="734"/>
    </row>
    <row r="25" spans="1:18" ht="14.4" customHeight="1" x14ac:dyDescent="0.3">
      <c r="A25" s="728"/>
      <c r="B25" s="729" t="s">
        <v>2148</v>
      </c>
      <c r="C25" s="729" t="s">
        <v>560</v>
      </c>
      <c r="D25" s="729" t="s">
        <v>2149</v>
      </c>
      <c r="E25" s="729" t="s">
        <v>2168</v>
      </c>
      <c r="F25" s="729"/>
      <c r="G25" s="733">
        <v>42</v>
      </c>
      <c r="H25" s="733">
        <v>42336</v>
      </c>
      <c r="I25" s="729">
        <v>0.62686567164179108</v>
      </c>
      <c r="J25" s="729">
        <v>1008</v>
      </c>
      <c r="K25" s="733">
        <v>67</v>
      </c>
      <c r="L25" s="733">
        <v>67536</v>
      </c>
      <c r="M25" s="729">
        <v>1</v>
      </c>
      <c r="N25" s="729">
        <v>1008</v>
      </c>
      <c r="O25" s="733">
        <v>58</v>
      </c>
      <c r="P25" s="733">
        <v>58464</v>
      </c>
      <c r="Q25" s="747">
        <v>0.86567164179104472</v>
      </c>
      <c r="R25" s="734">
        <v>1008</v>
      </c>
    </row>
    <row r="26" spans="1:18" ht="14.4" customHeight="1" x14ac:dyDescent="0.3">
      <c r="A26" s="728"/>
      <c r="B26" s="729" t="s">
        <v>2148</v>
      </c>
      <c r="C26" s="729" t="s">
        <v>560</v>
      </c>
      <c r="D26" s="729" t="s">
        <v>2149</v>
      </c>
      <c r="E26" s="729" t="s">
        <v>2169</v>
      </c>
      <c r="F26" s="729"/>
      <c r="G26" s="733"/>
      <c r="H26" s="733"/>
      <c r="I26" s="729"/>
      <c r="J26" s="729"/>
      <c r="K26" s="733"/>
      <c r="L26" s="733"/>
      <c r="M26" s="729"/>
      <c r="N26" s="729"/>
      <c r="O26" s="733">
        <v>2</v>
      </c>
      <c r="P26" s="733">
        <v>1406</v>
      </c>
      <c r="Q26" s="747"/>
      <c r="R26" s="734">
        <v>703</v>
      </c>
    </row>
    <row r="27" spans="1:18" ht="14.4" customHeight="1" x14ac:dyDescent="0.3">
      <c r="A27" s="728"/>
      <c r="B27" s="729" t="s">
        <v>2148</v>
      </c>
      <c r="C27" s="729" t="s">
        <v>560</v>
      </c>
      <c r="D27" s="729" t="s">
        <v>2149</v>
      </c>
      <c r="E27" s="729" t="s">
        <v>2170</v>
      </c>
      <c r="F27" s="729"/>
      <c r="G27" s="733"/>
      <c r="H27" s="733"/>
      <c r="I27" s="729"/>
      <c r="J27" s="729"/>
      <c r="K27" s="733">
        <v>1</v>
      </c>
      <c r="L27" s="733">
        <v>1122</v>
      </c>
      <c r="M27" s="729">
        <v>1</v>
      </c>
      <c r="N27" s="729">
        <v>1122</v>
      </c>
      <c r="O27" s="733">
        <v>1</v>
      </c>
      <c r="P27" s="733">
        <v>1122</v>
      </c>
      <c r="Q27" s="747">
        <v>1</v>
      </c>
      <c r="R27" s="734">
        <v>1122</v>
      </c>
    </row>
    <row r="28" spans="1:18" ht="14.4" customHeight="1" x14ac:dyDescent="0.3">
      <c r="A28" s="728"/>
      <c r="B28" s="729" t="s">
        <v>2148</v>
      </c>
      <c r="C28" s="729" t="s">
        <v>560</v>
      </c>
      <c r="D28" s="729" t="s">
        <v>2149</v>
      </c>
      <c r="E28" s="729" t="s">
        <v>2171</v>
      </c>
      <c r="F28" s="729"/>
      <c r="G28" s="733"/>
      <c r="H28" s="733"/>
      <c r="I28" s="729"/>
      <c r="J28" s="729"/>
      <c r="K28" s="733">
        <v>1</v>
      </c>
      <c r="L28" s="733">
        <v>1326</v>
      </c>
      <c r="M28" s="729">
        <v>1</v>
      </c>
      <c r="N28" s="729">
        <v>1326</v>
      </c>
      <c r="O28" s="733">
        <v>1</v>
      </c>
      <c r="P28" s="733">
        <v>1326</v>
      </c>
      <c r="Q28" s="747">
        <v>1</v>
      </c>
      <c r="R28" s="734">
        <v>1326</v>
      </c>
    </row>
    <row r="29" spans="1:18" ht="14.4" customHeight="1" x14ac:dyDescent="0.3">
      <c r="A29" s="728"/>
      <c r="B29" s="729" t="s">
        <v>2148</v>
      </c>
      <c r="C29" s="729" t="s">
        <v>560</v>
      </c>
      <c r="D29" s="729" t="s">
        <v>2145</v>
      </c>
      <c r="E29" s="729" t="s">
        <v>2172</v>
      </c>
      <c r="F29" s="729" t="s">
        <v>2173</v>
      </c>
      <c r="G29" s="733">
        <v>142</v>
      </c>
      <c r="H29" s="733">
        <v>11044.45</v>
      </c>
      <c r="I29" s="729">
        <v>1.0518523809523808</v>
      </c>
      <c r="J29" s="729">
        <v>77.777816901408457</v>
      </c>
      <c r="K29" s="733">
        <v>135</v>
      </c>
      <c r="L29" s="733">
        <v>10500.000000000002</v>
      </c>
      <c r="M29" s="729">
        <v>1</v>
      </c>
      <c r="N29" s="729">
        <v>77.777777777777786</v>
      </c>
      <c r="O29" s="733">
        <v>135</v>
      </c>
      <c r="P29" s="733">
        <v>10500.000000000002</v>
      </c>
      <c r="Q29" s="747">
        <v>1</v>
      </c>
      <c r="R29" s="734">
        <v>77.777777777777786</v>
      </c>
    </row>
    <row r="30" spans="1:18" ht="14.4" customHeight="1" x14ac:dyDescent="0.3">
      <c r="A30" s="728"/>
      <c r="B30" s="729" t="s">
        <v>2148</v>
      </c>
      <c r="C30" s="729" t="s">
        <v>560</v>
      </c>
      <c r="D30" s="729" t="s">
        <v>2145</v>
      </c>
      <c r="E30" s="729" t="s">
        <v>2174</v>
      </c>
      <c r="F30" s="729" t="s">
        <v>2175</v>
      </c>
      <c r="G30" s="733">
        <v>26</v>
      </c>
      <c r="H30" s="733">
        <v>6500</v>
      </c>
      <c r="I30" s="729">
        <v>0.49056603773584906</v>
      </c>
      <c r="J30" s="729">
        <v>250</v>
      </c>
      <c r="K30" s="733">
        <v>53</v>
      </c>
      <c r="L30" s="733">
        <v>13250</v>
      </c>
      <c r="M30" s="729">
        <v>1</v>
      </c>
      <c r="N30" s="729">
        <v>250</v>
      </c>
      <c r="O30" s="733">
        <v>247</v>
      </c>
      <c r="P30" s="733">
        <v>61750</v>
      </c>
      <c r="Q30" s="747">
        <v>4.6603773584905657</v>
      </c>
      <c r="R30" s="734">
        <v>250</v>
      </c>
    </row>
    <row r="31" spans="1:18" ht="14.4" customHeight="1" x14ac:dyDescent="0.3">
      <c r="A31" s="728"/>
      <c r="B31" s="729" t="s">
        <v>2148</v>
      </c>
      <c r="C31" s="729" t="s">
        <v>560</v>
      </c>
      <c r="D31" s="729" t="s">
        <v>2145</v>
      </c>
      <c r="E31" s="729" t="s">
        <v>2176</v>
      </c>
      <c r="F31" s="729" t="s">
        <v>2177</v>
      </c>
      <c r="G31" s="733">
        <v>1282</v>
      </c>
      <c r="H31" s="733">
        <v>142444.44</v>
      </c>
      <c r="I31" s="729">
        <v>1.0217174172930685</v>
      </c>
      <c r="J31" s="729">
        <v>111.11110764430578</v>
      </c>
      <c r="K31" s="733">
        <v>1195</v>
      </c>
      <c r="L31" s="733">
        <v>139416.66999999998</v>
      </c>
      <c r="M31" s="729">
        <v>1</v>
      </c>
      <c r="N31" s="729">
        <v>116.66666945606693</v>
      </c>
      <c r="O31" s="733">
        <v>1286</v>
      </c>
      <c r="P31" s="733">
        <v>150033.33000000002</v>
      </c>
      <c r="Q31" s="747">
        <v>1.0761505779760774</v>
      </c>
      <c r="R31" s="734">
        <v>116.66666407465009</v>
      </c>
    </row>
    <row r="32" spans="1:18" ht="14.4" customHeight="1" x14ac:dyDescent="0.3">
      <c r="A32" s="728"/>
      <c r="B32" s="729" t="s">
        <v>2148</v>
      </c>
      <c r="C32" s="729" t="s">
        <v>560</v>
      </c>
      <c r="D32" s="729" t="s">
        <v>2145</v>
      </c>
      <c r="E32" s="729" t="s">
        <v>2178</v>
      </c>
      <c r="F32" s="729" t="s">
        <v>2179</v>
      </c>
      <c r="G32" s="733">
        <v>6</v>
      </c>
      <c r="H32" s="733">
        <v>1613.3399999999997</v>
      </c>
      <c r="I32" s="729">
        <v>5.3777999999999988</v>
      </c>
      <c r="J32" s="729">
        <v>268.88999999999993</v>
      </c>
      <c r="K32" s="733">
        <v>1</v>
      </c>
      <c r="L32" s="733">
        <v>300</v>
      </c>
      <c r="M32" s="729">
        <v>1</v>
      </c>
      <c r="N32" s="729">
        <v>300</v>
      </c>
      <c r="O32" s="733">
        <v>11</v>
      </c>
      <c r="P32" s="733">
        <v>3300</v>
      </c>
      <c r="Q32" s="747">
        <v>11</v>
      </c>
      <c r="R32" s="734">
        <v>300</v>
      </c>
    </row>
    <row r="33" spans="1:18" ht="14.4" customHeight="1" x14ac:dyDescent="0.3">
      <c r="A33" s="728"/>
      <c r="B33" s="729" t="s">
        <v>2148</v>
      </c>
      <c r="C33" s="729" t="s">
        <v>560</v>
      </c>
      <c r="D33" s="729" t="s">
        <v>2145</v>
      </c>
      <c r="E33" s="729" t="s">
        <v>2180</v>
      </c>
      <c r="F33" s="729" t="s">
        <v>2181</v>
      </c>
      <c r="G33" s="733">
        <v>968</v>
      </c>
      <c r="H33" s="733">
        <v>180693.34999999998</v>
      </c>
      <c r="I33" s="729">
        <v>0.84996614122055669</v>
      </c>
      <c r="J33" s="729">
        <v>186.6666838842975</v>
      </c>
      <c r="K33" s="733">
        <v>1007</v>
      </c>
      <c r="L33" s="733">
        <v>212588.88</v>
      </c>
      <c r="M33" s="729">
        <v>1</v>
      </c>
      <c r="N33" s="729">
        <v>211.11110228401193</v>
      </c>
      <c r="O33" s="733">
        <v>945</v>
      </c>
      <c r="P33" s="733">
        <v>199499.99</v>
      </c>
      <c r="Q33" s="747">
        <v>0.9384309753172414</v>
      </c>
      <c r="R33" s="734">
        <v>211.11110052910053</v>
      </c>
    </row>
    <row r="34" spans="1:18" ht="14.4" customHeight="1" x14ac:dyDescent="0.3">
      <c r="A34" s="728"/>
      <c r="B34" s="729" t="s">
        <v>2148</v>
      </c>
      <c r="C34" s="729" t="s">
        <v>560</v>
      </c>
      <c r="D34" s="729" t="s">
        <v>2145</v>
      </c>
      <c r="E34" s="729" t="s">
        <v>2182</v>
      </c>
      <c r="F34" s="729" t="s">
        <v>2183</v>
      </c>
      <c r="G34" s="733">
        <v>1140</v>
      </c>
      <c r="H34" s="733">
        <v>665000</v>
      </c>
      <c r="I34" s="729">
        <v>0.84695394478415587</v>
      </c>
      <c r="J34" s="729">
        <v>583.33333333333337</v>
      </c>
      <c r="K34" s="733">
        <v>1346</v>
      </c>
      <c r="L34" s="733">
        <v>785166.65999999992</v>
      </c>
      <c r="M34" s="729">
        <v>1</v>
      </c>
      <c r="N34" s="729">
        <v>583.33332838038632</v>
      </c>
      <c r="O34" s="733">
        <v>1520</v>
      </c>
      <c r="P34" s="733">
        <v>886666.65999999992</v>
      </c>
      <c r="Q34" s="747">
        <v>1.1292719178881081</v>
      </c>
      <c r="R34" s="734">
        <v>583.33332894736839</v>
      </c>
    </row>
    <row r="35" spans="1:18" ht="14.4" customHeight="1" x14ac:dyDescent="0.3">
      <c r="A35" s="728"/>
      <c r="B35" s="729" t="s">
        <v>2148</v>
      </c>
      <c r="C35" s="729" t="s">
        <v>560</v>
      </c>
      <c r="D35" s="729" t="s">
        <v>2145</v>
      </c>
      <c r="E35" s="729" t="s">
        <v>2184</v>
      </c>
      <c r="F35" s="729" t="s">
        <v>2185</v>
      </c>
      <c r="G35" s="733">
        <v>85</v>
      </c>
      <c r="H35" s="733">
        <v>39666.67</v>
      </c>
      <c r="I35" s="729">
        <v>0.50295866466260897</v>
      </c>
      <c r="J35" s="729">
        <v>466.66670588235291</v>
      </c>
      <c r="K35" s="733">
        <v>169</v>
      </c>
      <c r="L35" s="733">
        <v>78866.66</v>
      </c>
      <c r="M35" s="729">
        <v>1</v>
      </c>
      <c r="N35" s="729">
        <v>466.66662721893493</v>
      </c>
      <c r="O35" s="733">
        <v>131</v>
      </c>
      <c r="P35" s="733">
        <v>61133.34</v>
      </c>
      <c r="Q35" s="747">
        <v>0.7751480790488654</v>
      </c>
      <c r="R35" s="734">
        <v>466.6667175572519</v>
      </c>
    </row>
    <row r="36" spans="1:18" ht="14.4" customHeight="1" x14ac:dyDescent="0.3">
      <c r="A36" s="728"/>
      <c r="B36" s="729" t="s">
        <v>2148</v>
      </c>
      <c r="C36" s="729" t="s">
        <v>560</v>
      </c>
      <c r="D36" s="729" t="s">
        <v>2145</v>
      </c>
      <c r="E36" s="729" t="s">
        <v>2186</v>
      </c>
      <c r="F36" s="729" t="s">
        <v>2185</v>
      </c>
      <c r="G36" s="733">
        <v>7</v>
      </c>
      <c r="H36" s="733">
        <v>7000</v>
      </c>
      <c r="I36" s="729">
        <v>0.77777777777777779</v>
      </c>
      <c r="J36" s="729">
        <v>1000</v>
      </c>
      <c r="K36" s="733">
        <v>9</v>
      </c>
      <c r="L36" s="733">
        <v>9000</v>
      </c>
      <c r="M36" s="729">
        <v>1</v>
      </c>
      <c r="N36" s="729">
        <v>1000</v>
      </c>
      <c r="O36" s="733">
        <v>28</v>
      </c>
      <c r="P36" s="733">
        <v>28000</v>
      </c>
      <c r="Q36" s="747">
        <v>3.1111111111111112</v>
      </c>
      <c r="R36" s="734">
        <v>1000</v>
      </c>
    </row>
    <row r="37" spans="1:18" ht="14.4" customHeight="1" x14ac:dyDescent="0.3">
      <c r="A37" s="728"/>
      <c r="B37" s="729" t="s">
        <v>2148</v>
      </c>
      <c r="C37" s="729" t="s">
        <v>560</v>
      </c>
      <c r="D37" s="729" t="s">
        <v>2145</v>
      </c>
      <c r="E37" s="729" t="s">
        <v>2187</v>
      </c>
      <c r="F37" s="729" t="s">
        <v>2188</v>
      </c>
      <c r="G37" s="733">
        <v>2</v>
      </c>
      <c r="H37" s="733">
        <v>1333.34</v>
      </c>
      <c r="I37" s="729">
        <v>0.66666666666666674</v>
      </c>
      <c r="J37" s="729">
        <v>666.67</v>
      </c>
      <c r="K37" s="733">
        <v>3</v>
      </c>
      <c r="L37" s="733">
        <v>2000.0099999999998</v>
      </c>
      <c r="M37" s="729">
        <v>1</v>
      </c>
      <c r="N37" s="729">
        <v>666.67</v>
      </c>
      <c r="O37" s="733">
        <v>4</v>
      </c>
      <c r="P37" s="733">
        <v>2666.67</v>
      </c>
      <c r="Q37" s="747">
        <v>1.3333283333583335</v>
      </c>
      <c r="R37" s="734">
        <v>666.66750000000002</v>
      </c>
    </row>
    <row r="38" spans="1:18" ht="14.4" customHeight="1" x14ac:dyDescent="0.3">
      <c r="A38" s="728"/>
      <c r="B38" s="729" t="s">
        <v>2148</v>
      </c>
      <c r="C38" s="729" t="s">
        <v>560</v>
      </c>
      <c r="D38" s="729" t="s">
        <v>2145</v>
      </c>
      <c r="E38" s="729" t="s">
        <v>2189</v>
      </c>
      <c r="F38" s="729" t="s">
        <v>2190</v>
      </c>
      <c r="G38" s="733">
        <v>1323</v>
      </c>
      <c r="H38" s="733">
        <v>66150</v>
      </c>
      <c r="I38" s="729">
        <v>0.91367403314917128</v>
      </c>
      <c r="J38" s="729">
        <v>50</v>
      </c>
      <c r="K38" s="733">
        <v>1448</v>
      </c>
      <c r="L38" s="733">
        <v>72400</v>
      </c>
      <c r="M38" s="729">
        <v>1</v>
      </c>
      <c r="N38" s="729">
        <v>50</v>
      </c>
      <c r="O38" s="733">
        <v>1460</v>
      </c>
      <c r="P38" s="733">
        <v>73000</v>
      </c>
      <c r="Q38" s="747">
        <v>1.0082872928176796</v>
      </c>
      <c r="R38" s="734">
        <v>50</v>
      </c>
    </row>
    <row r="39" spans="1:18" ht="14.4" customHeight="1" x14ac:dyDescent="0.3">
      <c r="A39" s="728"/>
      <c r="B39" s="729" t="s">
        <v>2148</v>
      </c>
      <c r="C39" s="729" t="s">
        <v>560</v>
      </c>
      <c r="D39" s="729" t="s">
        <v>2145</v>
      </c>
      <c r="E39" s="729" t="s">
        <v>2191</v>
      </c>
      <c r="F39" s="729" t="s">
        <v>2192</v>
      </c>
      <c r="G39" s="733">
        <v>9</v>
      </c>
      <c r="H39" s="733">
        <v>50.010000000000005</v>
      </c>
      <c r="I39" s="729">
        <v>0.69237159075176524</v>
      </c>
      <c r="J39" s="729">
        <v>5.5566666666666675</v>
      </c>
      <c r="K39" s="733">
        <v>13</v>
      </c>
      <c r="L39" s="733">
        <v>72.23</v>
      </c>
      <c r="M39" s="729">
        <v>1</v>
      </c>
      <c r="N39" s="729">
        <v>5.5561538461538467</v>
      </c>
      <c r="O39" s="733">
        <v>17</v>
      </c>
      <c r="P39" s="733">
        <v>94.45</v>
      </c>
      <c r="Q39" s="747">
        <v>1.3076284092482349</v>
      </c>
      <c r="R39" s="734">
        <v>5.5558823529411763</v>
      </c>
    </row>
    <row r="40" spans="1:18" ht="14.4" customHeight="1" x14ac:dyDescent="0.3">
      <c r="A40" s="728"/>
      <c r="B40" s="729" t="s">
        <v>2148</v>
      </c>
      <c r="C40" s="729" t="s">
        <v>560</v>
      </c>
      <c r="D40" s="729" t="s">
        <v>2145</v>
      </c>
      <c r="E40" s="729" t="s">
        <v>2193</v>
      </c>
      <c r="F40" s="729" t="s">
        <v>2194</v>
      </c>
      <c r="G40" s="733">
        <v>35</v>
      </c>
      <c r="H40" s="733">
        <v>3538.89</v>
      </c>
      <c r="I40" s="729">
        <v>3.181825538112963</v>
      </c>
      <c r="J40" s="729">
        <v>101.11114285714285</v>
      </c>
      <c r="K40" s="733">
        <v>11</v>
      </c>
      <c r="L40" s="733">
        <v>1112.22</v>
      </c>
      <c r="M40" s="729">
        <v>1</v>
      </c>
      <c r="N40" s="729">
        <v>101.11090909090909</v>
      </c>
      <c r="O40" s="733">
        <v>28</v>
      </c>
      <c r="P40" s="733">
        <v>2831.1099999999997</v>
      </c>
      <c r="Q40" s="747">
        <v>2.545458632284979</v>
      </c>
      <c r="R40" s="734">
        <v>101.11107142857142</v>
      </c>
    </row>
    <row r="41" spans="1:18" ht="14.4" customHeight="1" x14ac:dyDescent="0.3">
      <c r="A41" s="728"/>
      <c r="B41" s="729" t="s">
        <v>2148</v>
      </c>
      <c r="C41" s="729" t="s">
        <v>560</v>
      </c>
      <c r="D41" s="729" t="s">
        <v>2145</v>
      </c>
      <c r="E41" s="729" t="s">
        <v>2195</v>
      </c>
      <c r="F41" s="729" t="s">
        <v>2196</v>
      </c>
      <c r="G41" s="733">
        <v>2</v>
      </c>
      <c r="H41" s="733">
        <v>153.34</v>
      </c>
      <c r="I41" s="729"/>
      <c r="J41" s="729">
        <v>76.67</v>
      </c>
      <c r="K41" s="733"/>
      <c r="L41" s="733"/>
      <c r="M41" s="729"/>
      <c r="N41" s="729"/>
      <c r="O41" s="733"/>
      <c r="P41" s="733"/>
      <c r="Q41" s="747"/>
      <c r="R41" s="734"/>
    </row>
    <row r="42" spans="1:18" ht="14.4" customHeight="1" x14ac:dyDescent="0.3">
      <c r="A42" s="728"/>
      <c r="B42" s="729" t="s">
        <v>2148</v>
      </c>
      <c r="C42" s="729" t="s">
        <v>560</v>
      </c>
      <c r="D42" s="729" t="s">
        <v>2145</v>
      </c>
      <c r="E42" s="729" t="s">
        <v>2197</v>
      </c>
      <c r="F42" s="729" t="s">
        <v>2198</v>
      </c>
      <c r="G42" s="733">
        <v>60</v>
      </c>
      <c r="H42" s="733">
        <v>0</v>
      </c>
      <c r="I42" s="729"/>
      <c r="J42" s="729">
        <v>0</v>
      </c>
      <c r="K42" s="733">
        <v>89</v>
      </c>
      <c r="L42" s="733">
        <v>0</v>
      </c>
      <c r="M42" s="729"/>
      <c r="N42" s="729">
        <v>0</v>
      </c>
      <c r="O42" s="733">
        <v>82</v>
      </c>
      <c r="P42" s="733">
        <v>0</v>
      </c>
      <c r="Q42" s="747"/>
      <c r="R42" s="734">
        <v>0</v>
      </c>
    </row>
    <row r="43" spans="1:18" ht="14.4" customHeight="1" x14ac:dyDescent="0.3">
      <c r="A43" s="728"/>
      <c r="B43" s="729" t="s">
        <v>2148</v>
      </c>
      <c r="C43" s="729" t="s">
        <v>560</v>
      </c>
      <c r="D43" s="729" t="s">
        <v>2145</v>
      </c>
      <c r="E43" s="729" t="s">
        <v>2199</v>
      </c>
      <c r="F43" s="729" t="s">
        <v>2200</v>
      </c>
      <c r="G43" s="733">
        <v>876</v>
      </c>
      <c r="H43" s="733">
        <v>267666.68</v>
      </c>
      <c r="I43" s="729">
        <v>0.79999999999999993</v>
      </c>
      <c r="J43" s="729">
        <v>305.55557077625571</v>
      </c>
      <c r="K43" s="733">
        <v>1095</v>
      </c>
      <c r="L43" s="733">
        <v>334583.35000000003</v>
      </c>
      <c r="M43" s="729">
        <v>1</v>
      </c>
      <c r="N43" s="729">
        <v>305.55557077625576</v>
      </c>
      <c r="O43" s="733">
        <v>902</v>
      </c>
      <c r="P43" s="733">
        <v>275611.13</v>
      </c>
      <c r="Q43" s="747">
        <v>0.82374430765906304</v>
      </c>
      <c r="R43" s="734">
        <v>305.55557649667406</v>
      </c>
    </row>
    <row r="44" spans="1:18" ht="14.4" customHeight="1" x14ac:dyDescent="0.3">
      <c r="A44" s="728"/>
      <c r="B44" s="729" t="s">
        <v>2148</v>
      </c>
      <c r="C44" s="729" t="s">
        <v>560</v>
      </c>
      <c r="D44" s="729" t="s">
        <v>2145</v>
      </c>
      <c r="E44" s="729" t="s">
        <v>2201</v>
      </c>
      <c r="F44" s="729" t="s">
        <v>2202</v>
      </c>
      <c r="G44" s="733"/>
      <c r="H44" s="733"/>
      <c r="I44" s="729"/>
      <c r="J44" s="729"/>
      <c r="K44" s="733"/>
      <c r="L44" s="733"/>
      <c r="M44" s="729"/>
      <c r="N44" s="729"/>
      <c r="O44" s="733">
        <v>1</v>
      </c>
      <c r="P44" s="733">
        <v>33.33</v>
      </c>
      <c r="Q44" s="747"/>
      <c r="R44" s="734">
        <v>33.33</v>
      </c>
    </row>
    <row r="45" spans="1:18" ht="14.4" customHeight="1" x14ac:dyDescent="0.3">
      <c r="A45" s="728"/>
      <c r="B45" s="729" t="s">
        <v>2148</v>
      </c>
      <c r="C45" s="729" t="s">
        <v>560</v>
      </c>
      <c r="D45" s="729" t="s">
        <v>2145</v>
      </c>
      <c r="E45" s="729" t="s">
        <v>2203</v>
      </c>
      <c r="F45" s="729" t="s">
        <v>2204</v>
      </c>
      <c r="G45" s="733">
        <v>3611</v>
      </c>
      <c r="H45" s="733">
        <v>1645011.1500000004</v>
      </c>
      <c r="I45" s="729">
        <v>0.90980097389635006</v>
      </c>
      <c r="J45" s="729">
        <v>455.55556632511781</v>
      </c>
      <c r="K45" s="733">
        <v>3969</v>
      </c>
      <c r="L45" s="733">
        <v>1808100.01</v>
      </c>
      <c r="M45" s="729">
        <v>1</v>
      </c>
      <c r="N45" s="729">
        <v>455.55555807508188</v>
      </c>
      <c r="O45" s="733">
        <v>4022</v>
      </c>
      <c r="P45" s="733">
        <v>1832244.4700000004</v>
      </c>
      <c r="Q45" s="747">
        <v>1.0133534980733729</v>
      </c>
      <c r="R45" s="734">
        <v>455.5555619094979</v>
      </c>
    </row>
    <row r="46" spans="1:18" ht="14.4" customHeight="1" x14ac:dyDescent="0.3">
      <c r="A46" s="728"/>
      <c r="B46" s="729" t="s">
        <v>2148</v>
      </c>
      <c r="C46" s="729" t="s">
        <v>560</v>
      </c>
      <c r="D46" s="729" t="s">
        <v>2145</v>
      </c>
      <c r="E46" s="729" t="s">
        <v>2205</v>
      </c>
      <c r="F46" s="729" t="s">
        <v>2206</v>
      </c>
      <c r="G46" s="733">
        <v>1</v>
      </c>
      <c r="H46" s="733">
        <v>0</v>
      </c>
      <c r="I46" s="729"/>
      <c r="J46" s="729">
        <v>0</v>
      </c>
      <c r="K46" s="733"/>
      <c r="L46" s="733"/>
      <c r="M46" s="729"/>
      <c r="N46" s="729"/>
      <c r="O46" s="733"/>
      <c r="P46" s="733"/>
      <c r="Q46" s="747"/>
      <c r="R46" s="734"/>
    </row>
    <row r="47" spans="1:18" ht="14.4" customHeight="1" x14ac:dyDescent="0.3">
      <c r="A47" s="728"/>
      <c r="B47" s="729" t="s">
        <v>2148</v>
      </c>
      <c r="C47" s="729" t="s">
        <v>560</v>
      </c>
      <c r="D47" s="729" t="s">
        <v>2145</v>
      </c>
      <c r="E47" s="729" t="s">
        <v>2207</v>
      </c>
      <c r="F47" s="729" t="s">
        <v>2208</v>
      </c>
      <c r="G47" s="733">
        <v>18</v>
      </c>
      <c r="H47" s="733">
        <v>1060</v>
      </c>
      <c r="I47" s="729">
        <v>1.1249907135200534</v>
      </c>
      <c r="J47" s="729">
        <v>58.888888888888886</v>
      </c>
      <c r="K47" s="733">
        <v>16</v>
      </c>
      <c r="L47" s="733">
        <v>942.23</v>
      </c>
      <c r="M47" s="729">
        <v>1</v>
      </c>
      <c r="N47" s="729">
        <v>58.889375000000001</v>
      </c>
      <c r="O47" s="733">
        <v>17</v>
      </c>
      <c r="P47" s="733">
        <v>1001.1099999999999</v>
      </c>
      <c r="Q47" s="747">
        <v>1.0624900502000572</v>
      </c>
      <c r="R47" s="734">
        <v>58.888823529411759</v>
      </c>
    </row>
    <row r="48" spans="1:18" ht="14.4" customHeight="1" x14ac:dyDescent="0.3">
      <c r="A48" s="728"/>
      <c r="B48" s="729" t="s">
        <v>2148</v>
      </c>
      <c r="C48" s="729" t="s">
        <v>560</v>
      </c>
      <c r="D48" s="729" t="s">
        <v>2145</v>
      </c>
      <c r="E48" s="729" t="s">
        <v>2209</v>
      </c>
      <c r="F48" s="729" t="s">
        <v>2210</v>
      </c>
      <c r="G48" s="733">
        <v>1622</v>
      </c>
      <c r="H48" s="733">
        <v>126155.56</v>
      </c>
      <c r="I48" s="729">
        <v>0.82966746959680593</v>
      </c>
      <c r="J48" s="729">
        <v>77.777780517879165</v>
      </c>
      <c r="K48" s="733">
        <v>1955</v>
      </c>
      <c r="L48" s="733">
        <v>152055.57</v>
      </c>
      <c r="M48" s="729">
        <v>1</v>
      </c>
      <c r="N48" s="729">
        <v>77.777785166240406</v>
      </c>
      <c r="O48" s="733">
        <v>1915</v>
      </c>
      <c r="P48" s="733">
        <v>148944.44</v>
      </c>
      <c r="Q48" s="747">
        <v>0.97953951966376496</v>
      </c>
      <c r="R48" s="734">
        <v>77.777775456919059</v>
      </c>
    </row>
    <row r="49" spans="1:18" ht="14.4" customHeight="1" x14ac:dyDescent="0.3">
      <c r="A49" s="728"/>
      <c r="B49" s="729" t="s">
        <v>2148</v>
      </c>
      <c r="C49" s="729" t="s">
        <v>560</v>
      </c>
      <c r="D49" s="729" t="s">
        <v>2145</v>
      </c>
      <c r="E49" s="729" t="s">
        <v>2211</v>
      </c>
      <c r="F49" s="729" t="s">
        <v>2212</v>
      </c>
      <c r="G49" s="733"/>
      <c r="H49" s="733"/>
      <c r="I49" s="729"/>
      <c r="J49" s="729"/>
      <c r="K49" s="733">
        <v>0</v>
      </c>
      <c r="L49" s="733">
        <v>0</v>
      </c>
      <c r="M49" s="729"/>
      <c r="N49" s="729"/>
      <c r="O49" s="733"/>
      <c r="P49" s="733"/>
      <c r="Q49" s="747"/>
      <c r="R49" s="734"/>
    </row>
    <row r="50" spans="1:18" ht="14.4" customHeight="1" x14ac:dyDescent="0.3">
      <c r="A50" s="728"/>
      <c r="B50" s="729" t="s">
        <v>2148</v>
      </c>
      <c r="C50" s="729" t="s">
        <v>560</v>
      </c>
      <c r="D50" s="729" t="s">
        <v>2145</v>
      </c>
      <c r="E50" s="729" t="s">
        <v>2213</v>
      </c>
      <c r="F50" s="729" t="s">
        <v>2214</v>
      </c>
      <c r="G50" s="733"/>
      <c r="H50" s="733"/>
      <c r="I50" s="729"/>
      <c r="J50" s="729"/>
      <c r="K50" s="733"/>
      <c r="L50" s="733"/>
      <c r="M50" s="729"/>
      <c r="N50" s="729"/>
      <c r="O50" s="733">
        <v>1</v>
      </c>
      <c r="P50" s="733">
        <v>270</v>
      </c>
      <c r="Q50" s="747"/>
      <c r="R50" s="734">
        <v>270</v>
      </c>
    </row>
    <row r="51" spans="1:18" ht="14.4" customHeight="1" x14ac:dyDescent="0.3">
      <c r="A51" s="728"/>
      <c r="B51" s="729" t="s">
        <v>2148</v>
      </c>
      <c r="C51" s="729" t="s">
        <v>560</v>
      </c>
      <c r="D51" s="729" t="s">
        <v>2145</v>
      </c>
      <c r="E51" s="729" t="s">
        <v>2215</v>
      </c>
      <c r="F51" s="729" t="s">
        <v>2216</v>
      </c>
      <c r="G51" s="733">
        <v>1031</v>
      </c>
      <c r="H51" s="733">
        <v>91644.44</v>
      </c>
      <c r="I51" s="729">
        <v>0.71088127787362776</v>
      </c>
      <c r="J51" s="729">
        <v>88.888884578079541</v>
      </c>
      <c r="K51" s="733">
        <v>1365</v>
      </c>
      <c r="L51" s="733">
        <v>128916.66</v>
      </c>
      <c r="M51" s="729">
        <v>1</v>
      </c>
      <c r="N51" s="729">
        <v>94.444439560439562</v>
      </c>
      <c r="O51" s="733">
        <v>1382</v>
      </c>
      <c r="P51" s="733">
        <v>130522.19000000002</v>
      </c>
      <c r="Q51" s="747">
        <v>1.0124540148651076</v>
      </c>
      <c r="R51" s="734">
        <v>94.444421128798851</v>
      </c>
    </row>
    <row r="52" spans="1:18" ht="14.4" customHeight="1" x14ac:dyDescent="0.3">
      <c r="A52" s="728"/>
      <c r="B52" s="729" t="s">
        <v>2148</v>
      </c>
      <c r="C52" s="729" t="s">
        <v>560</v>
      </c>
      <c r="D52" s="729" t="s">
        <v>2145</v>
      </c>
      <c r="E52" s="729" t="s">
        <v>2217</v>
      </c>
      <c r="F52" s="729" t="s">
        <v>2218</v>
      </c>
      <c r="G52" s="733">
        <v>3</v>
      </c>
      <c r="H52" s="733">
        <v>130</v>
      </c>
      <c r="I52" s="729"/>
      <c r="J52" s="729">
        <v>43.333333333333336</v>
      </c>
      <c r="K52" s="733"/>
      <c r="L52" s="733"/>
      <c r="M52" s="729"/>
      <c r="N52" s="729"/>
      <c r="O52" s="733">
        <v>3</v>
      </c>
      <c r="P52" s="733">
        <v>130</v>
      </c>
      <c r="Q52" s="747"/>
      <c r="R52" s="734">
        <v>43.333333333333336</v>
      </c>
    </row>
    <row r="53" spans="1:18" ht="14.4" customHeight="1" x14ac:dyDescent="0.3">
      <c r="A53" s="728"/>
      <c r="B53" s="729" t="s">
        <v>2148</v>
      </c>
      <c r="C53" s="729" t="s">
        <v>560</v>
      </c>
      <c r="D53" s="729" t="s">
        <v>2145</v>
      </c>
      <c r="E53" s="729" t="s">
        <v>2219</v>
      </c>
      <c r="F53" s="729" t="s">
        <v>2220</v>
      </c>
      <c r="G53" s="733">
        <v>30</v>
      </c>
      <c r="H53" s="733">
        <v>2900</v>
      </c>
      <c r="I53" s="729">
        <v>1.5000025862113555</v>
      </c>
      <c r="J53" s="729">
        <v>96.666666666666671</v>
      </c>
      <c r="K53" s="733">
        <v>20</v>
      </c>
      <c r="L53" s="733">
        <v>1933.33</v>
      </c>
      <c r="M53" s="729">
        <v>1</v>
      </c>
      <c r="N53" s="729">
        <v>96.666499999999999</v>
      </c>
      <c r="O53" s="733">
        <v>27</v>
      </c>
      <c r="P53" s="733">
        <v>2610.0100000000002</v>
      </c>
      <c r="Q53" s="747">
        <v>1.3500075000129312</v>
      </c>
      <c r="R53" s="734">
        <v>96.667037037037048</v>
      </c>
    </row>
    <row r="54" spans="1:18" ht="14.4" customHeight="1" x14ac:dyDescent="0.3">
      <c r="A54" s="728"/>
      <c r="B54" s="729" t="s">
        <v>2148</v>
      </c>
      <c r="C54" s="729" t="s">
        <v>560</v>
      </c>
      <c r="D54" s="729" t="s">
        <v>2145</v>
      </c>
      <c r="E54" s="729" t="s">
        <v>2221</v>
      </c>
      <c r="F54" s="729" t="s">
        <v>2222</v>
      </c>
      <c r="G54" s="733">
        <v>334</v>
      </c>
      <c r="H54" s="733">
        <v>111333.33</v>
      </c>
      <c r="I54" s="729">
        <v>0.89066664000000006</v>
      </c>
      <c r="J54" s="729">
        <v>333.33332335329339</v>
      </c>
      <c r="K54" s="733">
        <v>375</v>
      </c>
      <c r="L54" s="733">
        <v>125000</v>
      </c>
      <c r="M54" s="729">
        <v>1</v>
      </c>
      <c r="N54" s="729">
        <v>333.33333333333331</v>
      </c>
      <c r="O54" s="733">
        <v>380</v>
      </c>
      <c r="P54" s="733">
        <v>126666.67</v>
      </c>
      <c r="Q54" s="747">
        <v>1.0133333600000001</v>
      </c>
      <c r="R54" s="734">
        <v>333.33334210526317</v>
      </c>
    </row>
    <row r="55" spans="1:18" ht="14.4" customHeight="1" x14ac:dyDescent="0.3">
      <c r="A55" s="728"/>
      <c r="B55" s="729" t="s">
        <v>2148</v>
      </c>
      <c r="C55" s="729" t="s">
        <v>560</v>
      </c>
      <c r="D55" s="729" t="s">
        <v>2145</v>
      </c>
      <c r="E55" s="729" t="s">
        <v>2223</v>
      </c>
      <c r="F55" s="729" t="s">
        <v>2224</v>
      </c>
      <c r="G55" s="733">
        <v>619</v>
      </c>
      <c r="H55" s="733">
        <v>794383.32000000007</v>
      </c>
      <c r="I55" s="729">
        <v>1.0081433012896346</v>
      </c>
      <c r="J55" s="729">
        <v>1283.333311793215</v>
      </c>
      <c r="K55" s="733">
        <v>614</v>
      </c>
      <c r="L55" s="733">
        <v>787966.67</v>
      </c>
      <c r="M55" s="729">
        <v>1</v>
      </c>
      <c r="N55" s="729">
        <v>1283.3333387622151</v>
      </c>
      <c r="O55" s="733">
        <v>747</v>
      </c>
      <c r="P55" s="733">
        <v>958649.97999999986</v>
      </c>
      <c r="Q55" s="747">
        <v>1.2166123473217463</v>
      </c>
      <c r="R55" s="734">
        <v>1283.3333065595714</v>
      </c>
    </row>
    <row r="56" spans="1:18" ht="14.4" customHeight="1" x14ac:dyDescent="0.3">
      <c r="A56" s="728"/>
      <c r="B56" s="729" t="s">
        <v>2148</v>
      </c>
      <c r="C56" s="729" t="s">
        <v>560</v>
      </c>
      <c r="D56" s="729" t="s">
        <v>2145</v>
      </c>
      <c r="E56" s="729" t="s">
        <v>2225</v>
      </c>
      <c r="F56" s="729" t="s">
        <v>2226</v>
      </c>
      <c r="G56" s="733">
        <v>1</v>
      </c>
      <c r="H56" s="733">
        <v>466.67</v>
      </c>
      <c r="I56" s="729">
        <v>1</v>
      </c>
      <c r="J56" s="729">
        <v>466.67</v>
      </c>
      <c r="K56" s="733">
        <v>1</v>
      </c>
      <c r="L56" s="733">
        <v>466.67</v>
      </c>
      <c r="M56" s="729">
        <v>1</v>
      </c>
      <c r="N56" s="729">
        <v>466.67</v>
      </c>
      <c r="O56" s="733">
        <v>2</v>
      </c>
      <c r="P56" s="733">
        <v>933.33</v>
      </c>
      <c r="Q56" s="747">
        <v>1.9999785715816316</v>
      </c>
      <c r="R56" s="734">
        <v>466.66500000000002</v>
      </c>
    </row>
    <row r="57" spans="1:18" ht="14.4" customHeight="1" x14ac:dyDescent="0.3">
      <c r="A57" s="728"/>
      <c r="B57" s="729" t="s">
        <v>2148</v>
      </c>
      <c r="C57" s="729" t="s">
        <v>560</v>
      </c>
      <c r="D57" s="729" t="s">
        <v>2145</v>
      </c>
      <c r="E57" s="729" t="s">
        <v>2227</v>
      </c>
      <c r="F57" s="729" t="s">
        <v>2228</v>
      </c>
      <c r="G57" s="733">
        <v>70</v>
      </c>
      <c r="H57" s="733">
        <v>8166.66</v>
      </c>
      <c r="I57" s="729">
        <v>0.795453637839728</v>
      </c>
      <c r="J57" s="729">
        <v>116.66657142857143</v>
      </c>
      <c r="K57" s="733">
        <v>88</v>
      </c>
      <c r="L57" s="733">
        <v>10266.67</v>
      </c>
      <c r="M57" s="729">
        <v>1</v>
      </c>
      <c r="N57" s="729">
        <v>116.66670454545455</v>
      </c>
      <c r="O57" s="733">
        <v>72</v>
      </c>
      <c r="P57" s="733">
        <v>8400.01</v>
      </c>
      <c r="Q57" s="747">
        <v>0.81818252656411472</v>
      </c>
      <c r="R57" s="734">
        <v>116.66680555555556</v>
      </c>
    </row>
    <row r="58" spans="1:18" ht="14.4" customHeight="1" x14ac:dyDescent="0.3">
      <c r="A58" s="728"/>
      <c r="B58" s="729" t="s">
        <v>2148</v>
      </c>
      <c r="C58" s="729" t="s">
        <v>560</v>
      </c>
      <c r="D58" s="729" t="s">
        <v>2145</v>
      </c>
      <c r="E58" s="729" t="s">
        <v>2229</v>
      </c>
      <c r="F58" s="729" t="s">
        <v>2230</v>
      </c>
      <c r="G58" s="733">
        <v>1</v>
      </c>
      <c r="H58" s="733">
        <v>466.67</v>
      </c>
      <c r="I58" s="729"/>
      <c r="J58" s="729">
        <v>466.67</v>
      </c>
      <c r="K58" s="733"/>
      <c r="L58" s="733"/>
      <c r="M58" s="729"/>
      <c r="N58" s="729"/>
      <c r="O58" s="733"/>
      <c r="P58" s="733"/>
      <c r="Q58" s="747"/>
      <c r="R58" s="734"/>
    </row>
    <row r="59" spans="1:18" ht="14.4" customHeight="1" x14ac:dyDescent="0.3">
      <c r="A59" s="728"/>
      <c r="B59" s="729" t="s">
        <v>2148</v>
      </c>
      <c r="C59" s="729" t="s">
        <v>560</v>
      </c>
      <c r="D59" s="729" t="s">
        <v>2145</v>
      </c>
      <c r="E59" s="729" t="s">
        <v>2146</v>
      </c>
      <c r="F59" s="729" t="s">
        <v>2147</v>
      </c>
      <c r="G59" s="733">
        <v>3</v>
      </c>
      <c r="H59" s="733">
        <v>983.33999999999992</v>
      </c>
      <c r="I59" s="729">
        <v>0.95162242458846635</v>
      </c>
      <c r="J59" s="729">
        <v>327.78</v>
      </c>
      <c r="K59" s="733">
        <v>3</v>
      </c>
      <c r="L59" s="733">
        <v>1033.33</v>
      </c>
      <c r="M59" s="729">
        <v>1</v>
      </c>
      <c r="N59" s="729">
        <v>344.44333333333333</v>
      </c>
      <c r="O59" s="733">
        <v>4</v>
      </c>
      <c r="P59" s="733">
        <v>1377.76</v>
      </c>
      <c r="Q59" s="747">
        <v>1.3333204300659036</v>
      </c>
      <c r="R59" s="734">
        <v>344.44</v>
      </c>
    </row>
    <row r="60" spans="1:18" ht="14.4" customHeight="1" x14ac:dyDescent="0.3">
      <c r="A60" s="728"/>
      <c r="B60" s="729" t="s">
        <v>2148</v>
      </c>
      <c r="C60" s="729" t="s">
        <v>560</v>
      </c>
      <c r="D60" s="729" t="s">
        <v>2145</v>
      </c>
      <c r="E60" s="729" t="s">
        <v>2231</v>
      </c>
      <c r="F60" s="729" t="s">
        <v>2232</v>
      </c>
      <c r="G60" s="733"/>
      <c r="H60" s="733"/>
      <c r="I60" s="729"/>
      <c r="J60" s="729"/>
      <c r="K60" s="733">
        <v>8</v>
      </c>
      <c r="L60" s="733">
        <v>6666.67</v>
      </c>
      <c r="M60" s="729">
        <v>1</v>
      </c>
      <c r="N60" s="729">
        <v>833.33375000000001</v>
      </c>
      <c r="O60" s="733">
        <v>5</v>
      </c>
      <c r="P60" s="733">
        <v>4166.67</v>
      </c>
      <c r="Q60" s="747">
        <v>0.62500018749990627</v>
      </c>
      <c r="R60" s="734">
        <v>833.33400000000006</v>
      </c>
    </row>
    <row r="61" spans="1:18" ht="14.4" customHeight="1" x14ac:dyDescent="0.3">
      <c r="A61" s="728"/>
      <c r="B61" s="729" t="s">
        <v>2148</v>
      </c>
      <c r="C61" s="729" t="s">
        <v>560</v>
      </c>
      <c r="D61" s="729" t="s">
        <v>2145</v>
      </c>
      <c r="E61" s="729" t="s">
        <v>2233</v>
      </c>
      <c r="F61" s="729" t="s">
        <v>2234</v>
      </c>
      <c r="G61" s="733">
        <v>17</v>
      </c>
      <c r="H61" s="733">
        <v>94.460000000000008</v>
      </c>
      <c r="I61" s="729">
        <v>0.85014850148501497</v>
      </c>
      <c r="J61" s="729">
        <v>5.5564705882352943</v>
      </c>
      <c r="K61" s="733">
        <v>20</v>
      </c>
      <c r="L61" s="733">
        <v>111.11</v>
      </c>
      <c r="M61" s="729">
        <v>1</v>
      </c>
      <c r="N61" s="729">
        <v>5.5555000000000003</v>
      </c>
      <c r="O61" s="733">
        <v>24</v>
      </c>
      <c r="P61" s="733">
        <v>133.34</v>
      </c>
      <c r="Q61" s="747">
        <v>1.2000720007200072</v>
      </c>
      <c r="R61" s="734">
        <v>5.5558333333333332</v>
      </c>
    </row>
    <row r="62" spans="1:18" ht="14.4" customHeight="1" x14ac:dyDescent="0.3">
      <c r="A62" s="728"/>
      <c r="B62" s="729" t="s">
        <v>2148</v>
      </c>
      <c r="C62" s="729" t="s">
        <v>560</v>
      </c>
      <c r="D62" s="729" t="s">
        <v>2145</v>
      </c>
      <c r="E62" s="729" t="s">
        <v>2235</v>
      </c>
      <c r="F62" s="729" t="s">
        <v>2236</v>
      </c>
      <c r="G62" s="733">
        <v>1</v>
      </c>
      <c r="H62" s="733">
        <v>116.67</v>
      </c>
      <c r="I62" s="729"/>
      <c r="J62" s="729">
        <v>116.67</v>
      </c>
      <c r="K62" s="733"/>
      <c r="L62" s="733"/>
      <c r="M62" s="729"/>
      <c r="N62" s="729"/>
      <c r="O62" s="733"/>
      <c r="P62" s="733"/>
      <c r="Q62" s="747"/>
      <c r="R62" s="734"/>
    </row>
    <row r="63" spans="1:18" ht="14.4" customHeight="1" x14ac:dyDescent="0.3">
      <c r="A63" s="728"/>
      <c r="B63" s="729" t="s">
        <v>2148</v>
      </c>
      <c r="C63" s="729" t="s">
        <v>563</v>
      </c>
      <c r="D63" s="729" t="s">
        <v>2145</v>
      </c>
      <c r="E63" s="729" t="s">
        <v>2146</v>
      </c>
      <c r="F63" s="729" t="s">
        <v>2147</v>
      </c>
      <c r="G63" s="733"/>
      <c r="H63" s="733"/>
      <c r="I63" s="729"/>
      <c r="J63" s="729"/>
      <c r="K63" s="733">
        <v>1</v>
      </c>
      <c r="L63" s="733">
        <v>344.44</v>
      </c>
      <c r="M63" s="729">
        <v>1</v>
      </c>
      <c r="N63" s="729">
        <v>344.44</v>
      </c>
      <c r="O63" s="733"/>
      <c r="P63" s="733"/>
      <c r="Q63" s="747"/>
      <c r="R63" s="734"/>
    </row>
    <row r="64" spans="1:18" ht="14.4" customHeight="1" x14ac:dyDescent="0.3">
      <c r="A64" s="728"/>
      <c r="B64" s="729" t="s">
        <v>2148</v>
      </c>
      <c r="C64" s="729" t="s">
        <v>2132</v>
      </c>
      <c r="D64" s="729" t="s">
        <v>2145</v>
      </c>
      <c r="E64" s="729" t="s">
        <v>2237</v>
      </c>
      <c r="F64" s="729" t="s">
        <v>2238</v>
      </c>
      <c r="G64" s="733">
        <v>1</v>
      </c>
      <c r="H64" s="733">
        <v>105.56</v>
      </c>
      <c r="I64" s="729">
        <v>1</v>
      </c>
      <c r="J64" s="729">
        <v>105.56</v>
      </c>
      <c r="K64" s="733">
        <v>1</v>
      </c>
      <c r="L64" s="733">
        <v>105.56</v>
      </c>
      <c r="M64" s="729">
        <v>1</v>
      </c>
      <c r="N64" s="729">
        <v>105.56</v>
      </c>
      <c r="O64" s="733"/>
      <c r="P64" s="733"/>
      <c r="Q64" s="747"/>
      <c r="R64" s="734"/>
    </row>
    <row r="65" spans="1:18" ht="14.4" customHeight="1" x14ac:dyDescent="0.3">
      <c r="A65" s="728"/>
      <c r="B65" s="729" t="s">
        <v>2148</v>
      </c>
      <c r="C65" s="729" t="s">
        <v>2132</v>
      </c>
      <c r="D65" s="729" t="s">
        <v>2145</v>
      </c>
      <c r="E65" s="729" t="s">
        <v>2172</v>
      </c>
      <c r="F65" s="729" t="s">
        <v>2173</v>
      </c>
      <c r="G65" s="733">
        <v>6</v>
      </c>
      <c r="H65" s="733">
        <v>466.67999999999995</v>
      </c>
      <c r="I65" s="729"/>
      <c r="J65" s="729">
        <v>77.779999999999987</v>
      </c>
      <c r="K65" s="733"/>
      <c r="L65" s="733"/>
      <c r="M65" s="729"/>
      <c r="N65" s="729"/>
      <c r="O65" s="733">
        <v>1</v>
      </c>
      <c r="P65" s="733">
        <v>77.78</v>
      </c>
      <c r="Q65" s="747"/>
      <c r="R65" s="734">
        <v>77.78</v>
      </c>
    </row>
    <row r="66" spans="1:18" ht="14.4" customHeight="1" x14ac:dyDescent="0.3">
      <c r="A66" s="728"/>
      <c r="B66" s="729" t="s">
        <v>2148</v>
      </c>
      <c r="C66" s="729" t="s">
        <v>2132</v>
      </c>
      <c r="D66" s="729" t="s">
        <v>2145</v>
      </c>
      <c r="E66" s="729" t="s">
        <v>2174</v>
      </c>
      <c r="F66" s="729" t="s">
        <v>2175</v>
      </c>
      <c r="G66" s="733">
        <v>2</v>
      </c>
      <c r="H66" s="733">
        <v>500</v>
      </c>
      <c r="I66" s="729">
        <v>1</v>
      </c>
      <c r="J66" s="729">
        <v>250</v>
      </c>
      <c r="K66" s="733">
        <v>2</v>
      </c>
      <c r="L66" s="733">
        <v>500</v>
      </c>
      <c r="M66" s="729">
        <v>1</v>
      </c>
      <c r="N66" s="729">
        <v>250</v>
      </c>
      <c r="O66" s="733">
        <v>8</v>
      </c>
      <c r="P66" s="733">
        <v>2000</v>
      </c>
      <c r="Q66" s="747">
        <v>4</v>
      </c>
      <c r="R66" s="734">
        <v>250</v>
      </c>
    </row>
    <row r="67" spans="1:18" ht="14.4" customHeight="1" x14ac:dyDescent="0.3">
      <c r="A67" s="728"/>
      <c r="B67" s="729" t="s">
        <v>2148</v>
      </c>
      <c r="C67" s="729" t="s">
        <v>2132</v>
      </c>
      <c r="D67" s="729" t="s">
        <v>2145</v>
      </c>
      <c r="E67" s="729" t="s">
        <v>2176</v>
      </c>
      <c r="F67" s="729" t="s">
        <v>2177</v>
      </c>
      <c r="G67" s="733">
        <v>361</v>
      </c>
      <c r="H67" s="733">
        <v>40111.11</v>
      </c>
      <c r="I67" s="729">
        <v>0.90714904582366795</v>
      </c>
      <c r="J67" s="729">
        <v>111.111108033241</v>
      </c>
      <c r="K67" s="733">
        <v>379</v>
      </c>
      <c r="L67" s="733">
        <v>44216.67</v>
      </c>
      <c r="M67" s="729">
        <v>1</v>
      </c>
      <c r="N67" s="729">
        <v>116.66667546174142</v>
      </c>
      <c r="O67" s="733">
        <v>382</v>
      </c>
      <c r="P67" s="733">
        <v>44566.67</v>
      </c>
      <c r="Q67" s="747">
        <v>1.0079155666855961</v>
      </c>
      <c r="R67" s="734">
        <v>116.66667539267016</v>
      </c>
    </row>
    <row r="68" spans="1:18" ht="14.4" customHeight="1" x14ac:dyDescent="0.3">
      <c r="A68" s="728"/>
      <c r="B68" s="729" t="s">
        <v>2148</v>
      </c>
      <c r="C68" s="729" t="s">
        <v>2132</v>
      </c>
      <c r="D68" s="729" t="s">
        <v>2145</v>
      </c>
      <c r="E68" s="729" t="s">
        <v>2178</v>
      </c>
      <c r="F68" s="729" t="s">
        <v>2179</v>
      </c>
      <c r="G68" s="733">
        <v>15</v>
      </c>
      <c r="H68" s="733">
        <v>4033.33</v>
      </c>
      <c r="I68" s="729">
        <v>0.9603166666666666</v>
      </c>
      <c r="J68" s="729">
        <v>268.88866666666667</v>
      </c>
      <c r="K68" s="733">
        <v>14</v>
      </c>
      <c r="L68" s="733">
        <v>4200</v>
      </c>
      <c r="M68" s="729">
        <v>1</v>
      </c>
      <c r="N68" s="729">
        <v>300</v>
      </c>
      <c r="O68" s="733">
        <v>14</v>
      </c>
      <c r="P68" s="733">
        <v>4200</v>
      </c>
      <c r="Q68" s="747">
        <v>1</v>
      </c>
      <c r="R68" s="734">
        <v>300</v>
      </c>
    </row>
    <row r="69" spans="1:18" ht="14.4" customHeight="1" x14ac:dyDescent="0.3">
      <c r="A69" s="728"/>
      <c r="B69" s="729" t="s">
        <v>2148</v>
      </c>
      <c r="C69" s="729" t="s">
        <v>2132</v>
      </c>
      <c r="D69" s="729" t="s">
        <v>2145</v>
      </c>
      <c r="E69" s="729" t="s">
        <v>2180</v>
      </c>
      <c r="F69" s="729" t="s">
        <v>2181</v>
      </c>
      <c r="G69" s="733">
        <v>60</v>
      </c>
      <c r="H69" s="733">
        <v>11200</v>
      </c>
      <c r="I69" s="729">
        <v>1.3263164875349933</v>
      </c>
      <c r="J69" s="729">
        <v>186.66666666666666</v>
      </c>
      <c r="K69" s="733">
        <v>40</v>
      </c>
      <c r="L69" s="733">
        <v>8444.44</v>
      </c>
      <c r="M69" s="729">
        <v>1</v>
      </c>
      <c r="N69" s="729">
        <v>211.11100000000002</v>
      </c>
      <c r="O69" s="733">
        <v>58</v>
      </c>
      <c r="P69" s="733">
        <v>12244.44</v>
      </c>
      <c r="Q69" s="747">
        <v>1.4500002368422298</v>
      </c>
      <c r="R69" s="734">
        <v>211.11103448275864</v>
      </c>
    </row>
    <row r="70" spans="1:18" ht="14.4" customHeight="1" x14ac:dyDescent="0.3">
      <c r="A70" s="728"/>
      <c r="B70" s="729" t="s">
        <v>2148</v>
      </c>
      <c r="C70" s="729" t="s">
        <v>2132</v>
      </c>
      <c r="D70" s="729" t="s">
        <v>2145</v>
      </c>
      <c r="E70" s="729" t="s">
        <v>2182</v>
      </c>
      <c r="F70" s="729" t="s">
        <v>2183</v>
      </c>
      <c r="G70" s="733">
        <v>98</v>
      </c>
      <c r="H70" s="733">
        <v>57166.66</v>
      </c>
      <c r="I70" s="729">
        <v>1</v>
      </c>
      <c r="J70" s="729">
        <v>583.33326530612248</v>
      </c>
      <c r="K70" s="733">
        <v>98</v>
      </c>
      <c r="L70" s="733">
        <v>57166.66</v>
      </c>
      <c r="M70" s="729">
        <v>1</v>
      </c>
      <c r="N70" s="729">
        <v>583.33326530612248</v>
      </c>
      <c r="O70" s="733">
        <v>103</v>
      </c>
      <c r="P70" s="733">
        <v>60083.34</v>
      </c>
      <c r="Q70" s="747">
        <v>1.0510206473493464</v>
      </c>
      <c r="R70" s="734">
        <v>583.33339805825244</v>
      </c>
    </row>
    <row r="71" spans="1:18" ht="14.4" customHeight="1" x14ac:dyDescent="0.3">
      <c r="A71" s="728"/>
      <c r="B71" s="729" t="s">
        <v>2148</v>
      </c>
      <c r="C71" s="729" t="s">
        <v>2132</v>
      </c>
      <c r="D71" s="729" t="s">
        <v>2145</v>
      </c>
      <c r="E71" s="729" t="s">
        <v>2184</v>
      </c>
      <c r="F71" s="729" t="s">
        <v>2185</v>
      </c>
      <c r="G71" s="733">
        <v>46</v>
      </c>
      <c r="H71" s="733">
        <v>21466.66</v>
      </c>
      <c r="I71" s="729">
        <v>0.97872324904608676</v>
      </c>
      <c r="J71" s="729">
        <v>466.66652173913042</v>
      </c>
      <c r="K71" s="733">
        <v>47</v>
      </c>
      <c r="L71" s="733">
        <v>21933.329999999994</v>
      </c>
      <c r="M71" s="729">
        <v>1</v>
      </c>
      <c r="N71" s="729">
        <v>466.66659574468071</v>
      </c>
      <c r="O71" s="733">
        <v>49</v>
      </c>
      <c r="P71" s="733">
        <v>22866.67</v>
      </c>
      <c r="Q71" s="747">
        <v>1.0425535019078271</v>
      </c>
      <c r="R71" s="734">
        <v>466.66673469387752</v>
      </c>
    </row>
    <row r="72" spans="1:18" ht="14.4" customHeight="1" x14ac:dyDescent="0.3">
      <c r="A72" s="728"/>
      <c r="B72" s="729" t="s">
        <v>2148</v>
      </c>
      <c r="C72" s="729" t="s">
        <v>2132</v>
      </c>
      <c r="D72" s="729" t="s">
        <v>2145</v>
      </c>
      <c r="E72" s="729" t="s">
        <v>2186</v>
      </c>
      <c r="F72" s="729" t="s">
        <v>2185</v>
      </c>
      <c r="G72" s="733">
        <v>9</v>
      </c>
      <c r="H72" s="733">
        <v>9000</v>
      </c>
      <c r="I72" s="729">
        <v>0.39130434782608697</v>
      </c>
      <c r="J72" s="729">
        <v>1000</v>
      </c>
      <c r="K72" s="733">
        <v>23</v>
      </c>
      <c r="L72" s="733">
        <v>23000</v>
      </c>
      <c r="M72" s="729">
        <v>1</v>
      </c>
      <c r="N72" s="729">
        <v>1000</v>
      </c>
      <c r="O72" s="733">
        <v>6</v>
      </c>
      <c r="P72" s="733">
        <v>6000</v>
      </c>
      <c r="Q72" s="747">
        <v>0.2608695652173913</v>
      </c>
      <c r="R72" s="734">
        <v>1000</v>
      </c>
    </row>
    <row r="73" spans="1:18" ht="14.4" customHeight="1" x14ac:dyDescent="0.3">
      <c r="A73" s="728"/>
      <c r="B73" s="729" t="s">
        <v>2148</v>
      </c>
      <c r="C73" s="729" t="s">
        <v>2132</v>
      </c>
      <c r="D73" s="729" t="s">
        <v>2145</v>
      </c>
      <c r="E73" s="729" t="s">
        <v>2189</v>
      </c>
      <c r="F73" s="729" t="s">
        <v>2190</v>
      </c>
      <c r="G73" s="733">
        <v>3</v>
      </c>
      <c r="H73" s="733">
        <v>150</v>
      </c>
      <c r="I73" s="729">
        <v>3</v>
      </c>
      <c r="J73" s="729">
        <v>50</v>
      </c>
      <c r="K73" s="733">
        <v>1</v>
      </c>
      <c r="L73" s="733">
        <v>50</v>
      </c>
      <c r="M73" s="729">
        <v>1</v>
      </c>
      <c r="N73" s="729">
        <v>50</v>
      </c>
      <c r="O73" s="733"/>
      <c r="P73" s="733"/>
      <c r="Q73" s="747"/>
      <c r="R73" s="734"/>
    </row>
    <row r="74" spans="1:18" ht="14.4" customHeight="1" x14ac:dyDescent="0.3">
      <c r="A74" s="728"/>
      <c r="B74" s="729" t="s">
        <v>2148</v>
      </c>
      <c r="C74" s="729" t="s">
        <v>2132</v>
      </c>
      <c r="D74" s="729" t="s">
        <v>2145</v>
      </c>
      <c r="E74" s="729" t="s">
        <v>2191</v>
      </c>
      <c r="F74" s="729" t="s">
        <v>2192</v>
      </c>
      <c r="G74" s="733">
        <v>1</v>
      </c>
      <c r="H74" s="733">
        <v>5.5600000000000005</v>
      </c>
      <c r="I74" s="729">
        <v>0.5</v>
      </c>
      <c r="J74" s="729">
        <v>5.5600000000000005</v>
      </c>
      <c r="K74" s="733">
        <v>2</v>
      </c>
      <c r="L74" s="733">
        <v>11.120000000000001</v>
      </c>
      <c r="M74" s="729">
        <v>1</v>
      </c>
      <c r="N74" s="729">
        <v>5.5600000000000005</v>
      </c>
      <c r="O74" s="733">
        <v>1</v>
      </c>
      <c r="P74" s="733">
        <v>5.5600000000000005</v>
      </c>
      <c r="Q74" s="747">
        <v>0.5</v>
      </c>
      <c r="R74" s="734">
        <v>5.5600000000000005</v>
      </c>
    </row>
    <row r="75" spans="1:18" ht="14.4" customHeight="1" x14ac:dyDescent="0.3">
      <c r="A75" s="728"/>
      <c r="B75" s="729" t="s">
        <v>2148</v>
      </c>
      <c r="C75" s="729" t="s">
        <v>2132</v>
      </c>
      <c r="D75" s="729" t="s">
        <v>2145</v>
      </c>
      <c r="E75" s="729" t="s">
        <v>2199</v>
      </c>
      <c r="F75" s="729" t="s">
        <v>2200</v>
      </c>
      <c r="G75" s="733">
        <v>6</v>
      </c>
      <c r="H75" s="733">
        <v>1833.34</v>
      </c>
      <c r="I75" s="729">
        <v>0.99999999999999989</v>
      </c>
      <c r="J75" s="729">
        <v>305.55666666666667</v>
      </c>
      <c r="K75" s="733">
        <v>6</v>
      </c>
      <c r="L75" s="733">
        <v>1833.3400000000001</v>
      </c>
      <c r="M75" s="729">
        <v>1</v>
      </c>
      <c r="N75" s="729">
        <v>305.55666666666667</v>
      </c>
      <c r="O75" s="733">
        <v>5</v>
      </c>
      <c r="P75" s="733">
        <v>1527.79</v>
      </c>
      <c r="Q75" s="747">
        <v>0.83333696968374649</v>
      </c>
      <c r="R75" s="734">
        <v>305.55799999999999</v>
      </c>
    </row>
    <row r="76" spans="1:18" ht="14.4" customHeight="1" x14ac:dyDescent="0.3">
      <c r="A76" s="728"/>
      <c r="B76" s="729" t="s">
        <v>2148</v>
      </c>
      <c r="C76" s="729" t="s">
        <v>2132</v>
      </c>
      <c r="D76" s="729" t="s">
        <v>2145</v>
      </c>
      <c r="E76" s="729" t="s">
        <v>2203</v>
      </c>
      <c r="F76" s="729" t="s">
        <v>2204</v>
      </c>
      <c r="G76" s="733">
        <v>68</v>
      </c>
      <c r="H76" s="733">
        <v>30977.79</v>
      </c>
      <c r="I76" s="729">
        <v>1.0461546514651601</v>
      </c>
      <c r="J76" s="729">
        <v>455.55573529411765</v>
      </c>
      <c r="K76" s="733">
        <v>65</v>
      </c>
      <c r="L76" s="733">
        <v>29611.1</v>
      </c>
      <c r="M76" s="729">
        <v>1</v>
      </c>
      <c r="N76" s="729">
        <v>455.55538461538458</v>
      </c>
      <c r="O76" s="733">
        <v>65</v>
      </c>
      <c r="P76" s="733">
        <v>29611.11</v>
      </c>
      <c r="Q76" s="747">
        <v>1.0000003377111961</v>
      </c>
      <c r="R76" s="734">
        <v>455.55553846153845</v>
      </c>
    </row>
    <row r="77" spans="1:18" ht="14.4" customHeight="1" x14ac:dyDescent="0.3">
      <c r="A77" s="728"/>
      <c r="B77" s="729" t="s">
        <v>2148</v>
      </c>
      <c r="C77" s="729" t="s">
        <v>2132</v>
      </c>
      <c r="D77" s="729" t="s">
        <v>2145</v>
      </c>
      <c r="E77" s="729" t="s">
        <v>2207</v>
      </c>
      <c r="F77" s="729" t="s">
        <v>2208</v>
      </c>
      <c r="G77" s="733"/>
      <c r="H77" s="733"/>
      <c r="I77" s="729"/>
      <c r="J77" s="729"/>
      <c r="K77" s="733"/>
      <c r="L77" s="733"/>
      <c r="M77" s="729"/>
      <c r="N77" s="729"/>
      <c r="O77" s="733">
        <v>1</v>
      </c>
      <c r="P77" s="733">
        <v>58.89</v>
      </c>
      <c r="Q77" s="747"/>
      <c r="R77" s="734">
        <v>58.89</v>
      </c>
    </row>
    <row r="78" spans="1:18" ht="14.4" customHeight="1" x14ac:dyDescent="0.3">
      <c r="A78" s="728"/>
      <c r="B78" s="729" t="s">
        <v>2148</v>
      </c>
      <c r="C78" s="729" t="s">
        <v>2132</v>
      </c>
      <c r="D78" s="729" t="s">
        <v>2145</v>
      </c>
      <c r="E78" s="729" t="s">
        <v>2209</v>
      </c>
      <c r="F78" s="729" t="s">
        <v>2210</v>
      </c>
      <c r="G78" s="733">
        <v>18</v>
      </c>
      <c r="H78" s="733">
        <v>1400.01</v>
      </c>
      <c r="I78" s="729">
        <v>0.94737376334772427</v>
      </c>
      <c r="J78" s="729">
        <v>77.778333333333336</v>
      </c>
      <c r="K78" s="733">
        <v>19</v>
      </c>
      <c r="L78" s="733">
        <v>1477.78</v>
      </c>
      <c r="M78" s="729">
        <v>1</v>
      </c>
      <c r="N78" s="729">
        <v>77.7778947368421</v>
      </c>
      <c r="O78" s="733">
        <v>17</v>
      </c>
      <c r="P78" s="733">
        <v>1322.22</v>
      </c>
      <c r="Q78" s="747">
        <v>0.8947339928812138</v>
      </c>
      <c r="R78" s="734">
        <v>77.777647058823533</v>
      </c>
    </row>
    <row r="79" spans="1:18" ht="14.4" customHeight="1" x14ac:dyDescent="0.3">
      <c r="A79" s="728"/>
      <c r="B79" s="729" t="s">
        <v>2148</v>
      </c>
      <c r="C79" s="729" t="s">
        <v>2132</v>
      </c>
      <c r="D79" s="729" t="s">
        <v>2145</v>
      </c>
      <c r="E79" s="729" t="s">
        <v>2239</v>
      </c>
      <c r="F79" s="729" t="s">
        <v>2240</v>
      </c>
      <c r="G79" s="733">
        <v>1</v>
      </c>
      <c r="H79" s="733">
        <v>700</v>
      </c>
      <c r="I79" s="729"/>
      <c r="J79" s="729">
        <v>700</v>
      </c>
      <c r="K79" s="733"/>
      <c r="L79" s="733"/>
      <c r="M79" s="729"/>
      <c r="N79" s="729"/>
      <c r="O79" s="733">
        <v>3</v>
      </c>
      <c r="P79" s="733">
        <v>2100</v>
      </c>
      <c r="Q79" s="747"/>
      <c r="R79" s="734">
        <v>700</v>
      </c>
    </row>
    <row r="80" spans="1:18" ht="14.4" customHeight="1" x14ac:dyDescent="0.3">
      <c r="A80" s="728"/>
      <c r="B80" s="729" t="s">
        <v>2148</v>
      </c>
      <c r="C80" s="729" t="s">
        <v>2132</v>
      </c>
      <c r="D80" s="729" t="s">
        <v>2145</v>
      </c>
      <c r="E80" s="729" t="s">
        <v>2241</v>
      </c>
      <c r="F80" s="729" t="s">
        <v>2242</v>
      </c>
      <c r="G80" s="733"/>
      <c r="H80" s="733"/>
      <c r="I80" s="729"/>
      <c r="J80" s="729"/>
      <c r="K80" s="733">
        <v>1</v>
      </c>
      <c r="L80" s="733">
        <v>1111.1099999999999</v>
      </c>
      <c r="M80" s="729">
        <v>1</v>
      </c>
      <c r="N80" s="729">
        <v>1111.1099999999999</v>
      </c>
      <c r="O80" s="733"/>
      <c r="P80" s="733"/>
      <c r="Q80" s="747"/>
      <c r="R80" s="734"/>
    </row>
    <row r="81" spans="1:18" ht="14.4" customHeight="1" x14ac:dyDescent="0.3">
      <c r="A81" s="728"/>
      <c r="B81" s="729" t="s">
        <v>2148</v>
      </c>
      <c r="C81" s="729" t="s">
        <v>2132</v>
      </c>
      <c r="D81" s="729" t="s">
        <v>2145</v>
      </c>
      <c r="E81" s="729" t="s">
        <v>2215</v>
      </c>
      <c r="F81" s="729" t="s">
        <v>2216</v>
      </c>
      <c r="G81" s="733">
        <v>126</v>
      </c>
      <c r="H81" s="733">
        <v>11200</v>
      </c>
      <c r="I81" s="729">
        <v>0.72309894382360518</v>
      </c>
      <c r="J81" s="729">
        <v>88.888888888888886</v>
      </c>
      <c r="K81" s="733">
        <v>164</v>
      </c>
      <c r="L81" s="733">
        <v>15488.89</v>
      </c>
      <c r="M81" s="729">
        <v>1</v>
      </c>
      <c r="N81" s="729">
        <v>94.444451219512189</v>
      </c>
      <c r="O81" s="733">
        <v>185</v>
      </c>
      <c r="P81" s="733">
        <v>17472.23</v>
      </c>
      <c r="Q81" s="747">
        <v>1.1280492017181347</v>
      </c>
      <c r="R81" s="734">
        <v>94.444486486486483</v>
      </c>
    </row>
    <row r="82" spans="1:18" ht="14.4" customHeight="1" x14ac:dyDescent="0.3">
      <c r="A82" s="728"/>
      <c r="B82" s="729" t="s">
        <v>2148</v>
      </c>
      <c r="C82" s="729" t="s">
        <v>2132</v>
      </c>
      <c r="D82" s="729" t="s">
        <v>2145</v>
      </c>
      <c r="E82" s="729" t="s">
        <v>2219</v>
      </c>
      <c r="F82" s="729" t="s">
        <v>2220</v>
      </c>
      <c r="G82" s="733">
        <v>39</v>
      </c>
      <c r="H82" s="733">
        <v>3770</v>
      </c>
      <c r="I82" s="729">
        <v>2.7857211470964214</v>
      </c>
      <c r="J82" s="729">
        <v>96.666666666666671</v>
      </c>
      <c r="K82" s="733">
        <v>14</v>
      </c>
      <c r="L82" s="733">
        <v>1353.33</v>
      </c>
      <c r="M82" s="729">
        <v>1</v>
      </c>
      <c r="N82" s="729">
        <v>96.666428571428568</v>
      </c>
      <c r="O82" s="733">
        <v>43</v>
      </c>
      <c r="P82" s="733">
        <v>4156.67</v>
      </c>
      <c r="Q82" s="747">
        <v>3.0714385996024625</v>
      </c>
      <c r="R82" s="734">
        <v>96.666744186046515</v>
      </c>
    </row>
    <row r="83" spans="1:18" ht="14.4" customHeight="1" x14ac:dyDescent="0.3">
      <c r="A83" s="728"/>
      <c r="B83" s="729" t="s">
        <v>2148</v>
      </c>
      <c r="C83" s="729" t="s">
        <v>2132</v>
      </c>
      <c r="D83" s="729" t="s">
        <v>2145</v>
      </c>
      <c r="E83" s="729" t="s">
        <v>2223</v>
      </c>
      <c r="F83" s="729" t="s">
        <v>2224</v>
      </c>
      <c r="G83" s="733">
        <v>449</v>
      </c>
      <c r="H83" s="733">
        <v>576216.66999999993</v>
      </c>
      <c r="I83" s="729">
        <v>1.0321839325066533</v>
      </c>
      <c r="J83" s="729">
        <v>1283.3333407572381</v>
      </c>
      <c r="K83" s="733">
        <v>435</v>
      </c>
      <c r="L83" s="733">
        <v>558249.99</v>
      </c>
      <c r="M83" s="729">
        <v>1</v>
      </c>
      <c r="N83" s="729">
        <v>1283.3333103448276</v>
      </c>
      <c r="O83" s="733">
        <v>490</v>
      </c>
      <c r="P83" s="733">
        <v>628833.34</v>
      </c>
      <c r="Q83" s="747">
        <v>1.1264368137292755</v>
      </c>
      <c r="R83" s="734">
        <v>1283.3333469387755</v>
      </c>
    </row>
    <row r="84" spans="1:18" ht="14.4" customHeight="1" x14ac:dyDescent="0.3">
      <c r="A84" s="728"/>
      <c r="B84" s="729" t="s">
        <v>2148</v>
      </c>
      <c r="C84" s="729" t="s">
        <v>2132</v>
      </c>
      <c r="D84" s="729" t="s">
        <v>2145</v>
      </c>
      <c r="E84" s="729" t="s">
        <v>2227</v>
      </c>
      <c r="F84" s="729" t="s">
        <v>2228</v>
      </c>
      <c r="G84" s="733"/>
      <c r="H84" s="733"/>
      <c r="I84" s="729"/>
      <c r="J84" s="729"/>
      <c r="K84" s="733">
        <v>1</v>
      </c>
      <c r="L84" s="733">
        <v>116.67</v>
      </c>
      <c r="M84" s="729">
        <v>1</v>
      </c>
      <c r="N84" s="729">
        <v>116.67</v>
      </c>
      <c r="O84" s="733"/>
      <c r="P84" s="733"/>
      <c r="Q84" s="747"/>
      <c r="R84" s="734"/>
    </row>
    <row r="85" spans="1:18" ht="14.4" customHeight="1" x14ac:dyDescent="0.3">
      <c r="A85" s="728"/>
      <c r="B85" s="729" t="s">
        <v>2148</v>
      </c>
      <c r="C85" s="729" t="s">
        <v>2132</v>
      </c>
      <c r="D85" s="729" t="s">
        <v>2145</v>
      </c>
      <c r="E85" s="729" t="s">
        <v>2229</v>
      </c>
      <c r="F85" s="729" t="s">
        <v>2230</v>
      </c>
      <c r="G85" s="733">
        <v>31</v>
      </c>
      <c r="H85" s="733">
        <v>14466.67</v>
      </c>
      <c r="I85" s="729">
        <v>2.0666671428571428</v>
      </c>
      <c r="J85" s="729">
        <v>466.66677419354841</v>
      </c>
      <c r="K85" s="733">
        <v>15</v>
      </c>
      <c r="L85" s="733">
        <v>7000</v>
      </c>
      <c r="M85" s="729">
        <v>1</v>
      </c>
      <c r="N85" s="729">
        <v>466.66666666666669</v>
      </c>
      <c r="O85" s="733">
        <v>18</v>
      </c>
      <c r="P85" s="733">
        <v>8400</v>
      </c>
      <c r="Q85" s="747">
        <v>1.2</v>
      </c>
      <c r="R85" s="734">
        <v>466.66666666666669</v>
      </c>
    </row>
    <row r="86" spans="1:18" ht="14.4" customHeight="1" x14ac:dyDescent="0.3">
      <c r="A86" s="728"/>
      <c r="B86" s="729" t="s">
        <v>2148</v>
      </c>
      <c r="C86" s="729" t="s">
        <v>2132</v>
      </c>
      <c r="D86" s="729" t="s">
        <v>2145</v>
      </c>
      <c r="E86" s="729" t="s">
        <v>2243</v>
      </c>
      <c r="F86" s="729" t="s">
        <v>2244</v>
      </c>
      <c r="G86" s="733">
        <v>4</v>
      </c>
      <c r="H86" s="733">
        <v>1866.67</v>
      </c>
      <c r="I86" s="729"/>
      <c r="J86" s="729">
        <v>466.66750000000002</v>
      </c>
      <c r="K86" s="733"/>
      <c r="L86" s="733"/>
      <c r="M86" s="729"/>
      <c r="N86" s="729"/>
      <c r="O86" s="733"/>
      <c r="P86" s="733"/>
      <c r="Q86" s="747"/>
      <c r="R86" s="734"/>
    </row>
    <row r="87" spans="1:18" ht="14.4" customHeight="1" x14ac:dyDescent="0.3">
      <c r="A87" s="728"/>
      <c r="B87" s="729" t="s">
        <v>2148</v>
      </c>
      <c r="C87" s="729" t="s">
        <v>2132</v>
      </c>
      <c r="D87" s="729" t="s">
        <v>2145</v>
      </c>
      <c r="E87" s="729" t="s">
        <v>2245</v>
      </c>
      <c r="F87" s="729" t="s">
        <v>2246</v>
      </c>
      <c r="G87" s="733">
        <v>1</v>
      </c>
      <c r="H87" s="733">
        <v>292.22000000000003</v>
      </c>
      <c r="I87" s="729"/>
      <c r="J87" s="729">
        <v>292.22000000000003</v>
      </c>
      <c r="K87" s="733"/>
      <c r="L87" s="733"/>
      <c r="M87" s="729"/>
      <c r="N87" s="729"/>
      <c r="O87" s="733"/>
      <c r="P87" s="733"/>
      <c r="Q87" s="747"/>
      <c r="R87" s="734"/>
    </row>
    <row r="88" spans="1:18" ht="14.4" customHeight="1" x14ac:dyDescent="0.3">
      <c r="A88" s="728"/>
      <c r="B88" s="729" t="s">
        <v>2148</v>
      </c>
      <c r="C88" s="729" t="s">
        <v>566</v>
      </c>
      <c r="D88" s="729" t="s">
        <v>2145</v>
      </c>
      <c r="E88" s="729" t="s">
        <v>2172</v>
      </c>
      <c r="F88" s="729" t="s">
        <v>2173</v>
      </c>
      <c r="G88" s="733"/>
      <c r="H88" s="733"/>
      <c r="I88" s="729"/>
      <c r="J88" s="729"/>
      <c r="K88" s="733"/>
      <c r="L88" s="733"/>
      <c r="M88" s="729"/>
      <c r="N88" s="729"/>
      <c r="O88" s="733">
        <v>39</v>
      </c>
      <c r="P88" s="733">
        <v>3033.4000000000015</v>
      </c>
      <c r="Q88" s="747"/>
      <c r="R88" s="734">
        <v>77.779487179487219</v>
      </c>
    </row>
    <row r="89" spans="1:18" ht="14.4" customHeight="1" x14ac:dyDescent="0.3">
      <c r="A89" s="728"/>
      <c r="B89" s="729" t="s">
        <v>2148</v>
      </c>
      <c r="C89" s="729" t="s">
        <v>566</v>
      </c>
      <c r="D89" s="729" t="s">
        <v>2145</v>
      </c>
      <c r="E89" s="729" t="s">
        <v>2174</v>
      </c>
      <c r="F89" s="729" t="s">
        <v>2175</v>
      </c>
      <c r="G89" s="733"/>
      <c r="H89" s="733"/>
      <c r="I89" s="729"/>
      <c r="J89" s="729"/>
      <c r="K89" s="733"/>
      <c r="L89" s="733"/>
      <c r="M89" s="729"/>
      <c r="N89" s="729"/>
      <c r="O89" s="733">
        <v>1</v>
      </c>
      <c r="P89" s="733">
        <v>250</v>
      </c>
      <c r="Q89" s="747"/>
      <c r="R89" s="734">
        <v>250</v>
      </c>
    </row>
    <row r="90" spans="1:18" ht="14.4" customHeight="1" x14ac:dyDescent="0.3">
      <c r="A90" s="728"/>
      <c r="B90" s="729" t="s">
        <v>2148</v>
      </c>
      <c r="C90" s="729" t="s">
        <v>566</v>
      </c>
      <c r="D90" s="729" t="s">
        <v>2145</v>
      </c>
      <c r="E90" s="729" t="s">
        <v>2176</v>
      </c>
      <c r="F90" s="729" t="s">
        <v>2177</v>
      </c>
      <c r="G90" s="733"/>
      <c r="H90" s="733"/>
      <c r="I90" s="729"/>
      <c r="J90" s="729"/>
      <c r="K90" s="733"/>
      <c r="L90" s="733"/>
      <c r="M90" s="729"/>
      <c r="N90" s="729"/>
      <c r="O90" s="733">
        <v>70</v>
      </c>
      <c r="P90" s="733">
        <v>8166.7200000000012</v>
      </c>
      <c r="Q90" s="747"/>
      <c r="R90" s="734">
        <v>116.66742857142859</v>
      </c>
    </row>
    <row r="91" spans="1:18" ht="14.4" customHeight="1" x14ac:dyDescent="0.3">
      <c r="A91" s="728"/>
      <c r="B91" s="729" t="s">
        <v>2148</v>
      </c>
      <c r="C91" s="729" t="s">
        <v>566</v>
      </c>
      <c r="D91" s="729" t="s">
        <v>2145</v>
      </c>
      <c r="E91" s="729" t="s">
        <v>2180</v>
      </c>
      <c r="F91" s="729" t="s">
        <v>2181</v>
      </c>
      <c r="G91" s="733"/>
      <c r="H91" s="733"/>
      <c r="I91" s="729"/>
      <c r="J91" s="729"/>
      <c r="K91" s="733"/>
      <c r="L91" s="733"/>
      <c r="M91" s="729"/>
      <c r="N91" s="729"/>
      <c r="O91" s="733">
        <v>30</v>
      </c>
      <c r="P91" s="733">
        <v>6333.2999999999993</v>
      </c>
      <c r="Q91" s="747"/>
      <c r="R91" s="734">
        <v>211.10999999999999</v>
      </c>
    </row>
    <row r="92" spans="1:18" ht="14.4" customHeight="1" x14ac:dyDescent="0.3">
      <c r="A92" s="728"/>
      <c r="B92" s="729" t="s">
        <v>2148</v>
      </c>
      <c r="C92" s="729" t="s">
        <v>566</v>
      </c>
      <c r="D92" s="729" t="s">
        <v>2145</v>
      </c>
      <c r="E92" s="729" t="s">
        <v>2182</v>
      </c>
      <c r="F92" s="729" t="s">
        <v>2183</v>
      </c>
      <c r="G92" s="733"/>
      <c r="H92" s="733"/>
      <c r="I92" s="729"/>
      <c r="J92" s="729"/>
      <c r="K92" s="733"/>
      <c r="L92" s="733"/>
      <c r="M92" s="729"/>
      <c r="N92" s="729"/>
      <c r="O92" s="733">
        <v>23</v>
      </c>
      <c r="P92" s="733">
        <v>13416.62</v>
      </c>
      <c r="Q92" s="747"/>
      <c r="R92" s="734">
        <v>583.33130434782618</v>
      </c>
    </row>
    <row r="93" spans="1:18" ht="14.4" customHeight="1" x14ac:dyDescent="0.3">
      <c r="A93" s="728"/>
      <c r="B93" s="729" t="s">
        <v>2148</v>
      </c>
      <c r="C93" s="729" t="s">
        <v>566</v>
      </c>
      <c r="D93" s="729" t="s">
        <v>2145</v>
      </c>
      <c r="E93" s="729" t="s">
        <v>2184</v>
      </c>
      <c r="F93" s="729" t="s">
        <v>2185</v>
      </c>
      <c r="G93" s="733"/>
      <c r="H93" s="733"/>
      <c r="I93" s="729"/>
      <c r="J93" s="729"/>
      <c r="K93" s="733"/>
      <c r="L93" s="733"/>
      <c r="M93" s="729"/>
      <c r="N93" s="729"/>
      <c r="O93" s="733">
        <v>1</v>
      </c>
      <c r="P93" s="733">
        <v>466.67</v>
      </c>
      <c r="Q93" s="747"/>
      <c r="R93" s="734">
        <v>466.67</v>
      </c>
    </row>
    <row r="94" spans="1:18" ht="14.4" customHeight="1" x14ac:dyDescent="0.3">
      <c r="A94" s="728"/>
      <c r="B94" s="729" t="s">
        <v>2148</v>
      </c>
      <c r="C94" s="729" t="s">
        <v>566</v>
      </c>
      <c r="D94" s="729" t="s">
        <v>2145</v>
      </c>
      <c r="E94" s="729" t="s">
        <v>2189</v>
      </c>
      <c r="F94" s="729" t="s">
        <v>2190</v>
      </c>
      <c r="G94" s="733"/>
      <c r="H94" s="733"/>
      <c r="I94" s="729"/>
      <c r="J94" s="729"/>
      <c r="K94" s="733"/>
      <c r="L94" s="733"/>
      <c r="M94" s="729"/>
      <c r="N94" s="729"/>
      <c r="O94" s="733">
        <v>64</v>
      </c>
      <c r="P94" s="733">
        <v>3200</v>
      </c>
      <c r="Q94" s="747"/>
      <c r="R94" s="734">
        <v>50</v>
      </c>
    </row>
    <row r="95" spans="1:18" ht="14.4" customHeight="1" x14ac:dyDescent="0.3">
      <c r="A95" s="728"/>
      <c r="B95" s="729" t="s">
        <v>2148</v>
      </c>
      <c r="C95" s="729" t="s">
        <v>566</v>
      </c>
      <c r="D95" s="729" t="s">
        <v>2145</v>
      </c>
      <c r="E95" s="729" t="s">
        <v>2193</v>
      </c>
      <c r="F95" s="729" t="s">
        <v>2194</v>
      </c>
      <c r="G95" s="733"/>
      <c r="H95" s="733"/>
      <c r="I95" s="729"/>
      <c r="J95" s="729"/>
      <c r="K95" s="733"/>
      <c r="L95" s="733"/>
      <c r="M95" s="729"/>
      <c r="N95" s="729"/>
      <c r="O95" s="733">
        <v>1</v>
      </c>
      <c r="P95" s="733">
        <v>101.11</v>
      </c>
      <c r="Q95" s="747"/>
      <c r="R95" s="734">
        <v>101.11</v>
      </c>
    </row>
    <row r="96" spans="1:18" ht="14.4" customHeight="1" x14ac:dyDescent="0.3">
      <c r="A96" s="728"/>
      <c r="B96" s="729" t="s">
        <v>2148</v>
      </c>
      <c r="C96" s="729" t="s">
        <v>566</v>
      </c>
      <c r="D96" s="729" t="s">
        <v>2145</v>
      </c>
      <c r="E96" s="729" t="s">
        <v>2199</v>
      </c>
      <c r="F96" s="729" t="s">
        <v>2200</v>
      </c>
      <c r="G96" s="733"/>
      <c r="H96" s="733"/>
      <c r="I96" s="729"/>
      <c r="J96" s="729"/>
      <c r="K96" s="733"/>
      <c r="L96" s="733"/>
      <c r="M96" s="729"/>
      <c r="N96" s="729"/>
      <c r="O96" s="733">
        <v>19</v>
      </c>
      <c r="P96" s="733">
        <v>5805.6300000000019</v>
      </c>
      <c r="Q96" s="747"/>
      <c r="R96" s="734">
        <v>305.55947368421062</v>
      </c>
    </row>
    <row r="97" spans="1:18" ht="14.4" customHeight="1" x14ac:dyDescent="0.3">
      <c r="A97" s="728"/>
      <c r="B97" s="729" t="s">
        <v>2148</v>
      </c>
      <c r="C97" s="729" t="s">
        <v>566</v>
      </c>
      <c r="D97" s="729" t="s">
        <v>2145</v>
      </c>
      <c r="E97" s="729" t="s">
        <v>2203</v>
      </c>
      <c r="F97" s="729" t="s">
        <v>2204</v>
      </c>
      <c r="G97" s="733"/>
      <c r="H97" s="733"/>
      <c r="I97" s="729"/>
      <c r="J97" s="729"/>
      <c r="K97" s="733"/>
      <c r="L97" s="733"/>
      <c r="M97" s="729"/>
      <c r="N97" s="729"/>
      <c r="O97" s="733">
        <v>2</v>
      </c>
      <c r="P97" s="733">
        <v>911.12</v>
      </c>
      <c r="Q97" s="747"/>
      <c r="R97" s="734">
        <v>455.56</v>
      </c>
    </row>
    <row r="98" spans="1:18" ht="14.4" customHeight="1" x14ac:dyDescent="0.3">
      <c r="A98" s="728"/>
      <c r="B98" s="729" t="s">
        <v>2148</v>
      </c>
      <c r="C98" s="729" t="s">
        <v>566</v>
      </c>
      <c r="D98" s="729" t="s">
        <v>2145</v>
      </c>
      <c r="E98" s="729" t="s">
        <v>2209</v>
      </c>
      <c r="F98" s="729" t="s">
        <v>2210</v>
      </c>
      <c r="G98" s="733"/>
      <c r="H98" s="733"/>
      <c r="I98" s="729"/>
      <c r="J98" s="729"/>
      <c r="K98" s="733"/>
      <c r="L98" s="733"/>
      <c r="M98" s="729"/>
      <c r="N98" s="729"/>
      <c r="O98" s="733">
        <v>19</v>
      </c>
      <c r="P98" s="733">
        <v>1477.8199999999997</v>
      </c>
      <c r="Q98" s="747"/>
      <c r="R98" s="734">
        <v>77.779999999999987</v>
      </c>
    </row>
    <row r="99" spans="1:18" ht="14.4" customHeight="1" x14ac:dyDescent="0.3">
      <c r="A99" s="728"/>
      <c r="B99" s="729" t="s">
        <v>2148</v>
      </c>
      <c r="C99" s="729" t="s">
        <v>566</v>
      </c>
      <c r="D99" s="729" t="s">
        <v>2145</v>
      </c>
      <c r="E99" s="729" t="s">
        <v>2215</v>
      </c>
      <c r="F99" s="729" t="s">
        <v>2216</v>
      </c>
      <c r="G99" s="733"/>
      <c r="H99" s="733"/>
      <c r="I99" s="729"/>
      <c r="J99" s="729"/>
      <c r="K99" s="733"/>
      <c r="L99" s="733"/>
      <c r="M99" s="729"/>
      <c r="N99" s="729"/>
      <c r="O99" s="733">
        <v>65</v>
      </c>
      <c r="P99" s="733">
        <v>6138.7399999999971</v>
      </c>
      <c r="Q99" s="747"/>
      <c r="R99" s="734">
        <v>94.442153846153801</v>
      </c>
    </row>
    <row r="100" spans="1:18" ht="14.4" customHeight="1" x14ac:dyDescent="0.3">
      <c r="A100" s="728"/>
      <c r="B100" s="729" t="s">
        <v>2148</v>
      </c>
      <c r="C100" s="729" t="s">
        <v>566</v>
      </c>
      <c r="D100" s="729" t="s">
        <v>2145</v>
      </c>
      <c r="E100" s="729" t="s">
        <v>2219</v>
      </c>
      <c r="F100" s="729" t="s">
        <v>2220</v>
      </c>
      <c r="G100" s="733"/>
      <c r="H100" s="733"/>
      <c r="I100" s="729"/>
      <c r="J100" s="729"/>
      <c r="K100" s="733"/>
      <c r="L100" s="733"/>
      <c r="M100" s="729"/>
      <c r="N100" s="729"/>
      <c r="O100" s="733">
        <v>8</v>
      </c>
      <c r="P100" s="733">
        <v>773.34</v>
      </c>
      <c r="Q100" s="747"/>
      <c r="R100" s="734">
        <v>96.667500000000004</v>
      </c>
    </row>
    <row r="101" spans="1:18" ht="14.4" customHeight="1" x14ac:dyDescent="0.3">
      <c r="A101" s="728"/>
      <c r="B101" s="729" t="s">
        <v>2148</v>
      </c>
      <c r="C101" s="729" t="s">
        <v>566</v>
      </c>
      <c r="D101" s="729" t="s">
        <v>2145</v>
      </c>
      <c r="E101" s="729" t="s">
        <v>2223</v>
      </c>
      <c r="F101" s="729" t="s">
        <v>2224</v>
      </c>
      <c r="G101" s="733"/>
      <c r="H101" s="733"/>
      <c r="I101" s="729"/>
      <c r="J101" s="729"/>
      <c r="K101" s="733"/>
      <c r="L101" s="733"/>
      <c r="M101" s="729"/>
      <c r="N101" s="729"/>
      <c r="O101" s="733">
        <v>2</v>
      </c>
      <c r="P101" s="733">
        <v>2566.66</v>
      </c>
      <c r="Q101" s="747"/>
      <c r="R101" s="734">
        <v>1283.33</v>
      </c>
    </row>
    <row r="102" spans="1:18" ht="14.4" customHeight="1" x14ac:dyDescent="0.3">
      <c r="A102" s="728"/>
      <c r="B102" s="729" t="s">
        <v>2148</v>
      </c>
      <c r="C102" s="729" t="s">
        <v>566</v>
      </c>
      <c r="D102" s="729" t="s">
        <v>2145</v>
      </c>
      <c r="E102" s="729" t="s">
        <v>2227</v>
      </c>
      <c r="F102" s="729" t="s">
        <v>2228</v>
      </c>
      <c r="G102" s="733"/>
      <c r="H102" s="733"/>
      <c r="I102" s="729"/>
      <c r="J102" s="729"/>
      <c r="K102" s="733"/>
      <c r="L102" s="733"/>
      <c r="M102" s="729"/>
      <c r="N102" s="729"/>
      <c r="O102" s="733">
        <v>15</v>
      </c>
      <c r="P102" s="733">
        <v>1750.0400000000004</v>
      </c>
      <c r="Q102" s="747"/>
      <c r="R102" s="734">
        <v>116.66933333333336</v>
      </c>
    </row>
    <row r="103" spans="1:18" ht="14.4" customHeight="1" x14ac:dyDescent="0.3">
      <c r="A103" s="728"/>
      <c r="B103" s="729" t="s">
        <v>2148</v>
      </c>
      <c r="C103" s="729" t="s">
        <v>566</v>
      </c>
      <c r="D103" s="729" t="s">
        <v>2145</v>
      </c>
      <c r="E103" s="729" t="s">
        <v>2146</v>
      </c>
      <c r="F103" s="729" t="s">
        <v>2147</v>
      </c>
      <c r="G103" s="733"/>
      <c r="H103" s="733"/>
      <c r="I103" s="729"/>
      <c r="J103" s="729"/>
      <c r="K103" s="733"/>
      <c r="L103" s="733"/>
      <c r="M103" s="729"/>
      <c r="N103" s="729"/>
      <c r="O103" s="733">
        <v>248</v>
      </c>
      <c r="P103" s="733">
        <v>85422.110000000015</v>
      </c>
      <c r="Q103" s="747"/>
      <c r="R103" s="734">
        <v>344.44399193548395</v>
      </c>
    </row>
    <row r="104" spans="1:18" ht="14.4" customHeight="1" x14ac:dyDescent="0.3">
      <c r="A104" s="728"/>
      <c r="B104" s="729" t="s">
        <v>2247</v>
      </c>
      <c r="C104" s="729" t="s">
        <v>563</v>
      </c>
      <c r="D104" s="729" t="s">
        <v>2145</v>
      </c>
      <c r="E104" s="729" t="s">
        <v>2172</v>
      </c>
      <c r="F104" s="729" t="s">
        <v>2173</v>
      </c>
      <c r="G104" s="733">
        <v>334</v>
      </c>
      <c r="H104" s="733">
        <v>25977.880000000008</v>
      </c>
      <c r="I104" s="729">
        <v>1.0569617884048585</v>
      </c>
      <c r="J104" s="729">
        <v>77.778083832335355</v>
      </c>
      <c r="K104" s="733">
        <v>316</v>
      </c>
      <c r="L104" s="733">
        <v>24577.880000000005</v>
      </c>
      <c r="M104" s="729">
        <v>1</v>
      </c>
      <c r="N104" s="729">
        <v>77.778101265822798</v>
      </c>
      <c r="O104" s="733">
        <v>274</v>
      </c>
      <c r="P104" s="733">
        <v>21311.220000000016</v>
      </c>
      <c r="Q104" s="747">
        <v>0.86708943163527574</v>
      </c>
      <c r="R104" s="734">
        <v>77.778175182481803</v>
      </c>
    </row>
    <row r="105" spans="1:18" ht="14.4" customHeight="1" x14ac:dyDescent="0.3">
      <c r="A105" s="728"/>
      <c r="B105" s="729" t="s">
        <v>2247</v>
      </c>
      <c r="C105" s="729" t="s">
        <v>563</v>
      </c>
      <c r="D105" s="729" t="s">
        <v>2145</v>
      </c>
      <c r="E105" s="729" t="s">
        <v>2176</v>
      </c>
      <c r="F105" s="729" t="s">
        <v>2177</v>
      </c>
      <c r="G105" s="733">
        <v>1009</v>
      </c>
      <c r="H105" s="733">
        <v>112111.00000000004</v>
      </c>
      <c r="I105" s="729">
        <v>0.80481711517956567</v>
      </c>
      <c r="J105" s="729">
        <v>111.11100099108032</v>
      </c>
      <c r="K105" s="733">
        <v>1194</v>
      </c>
      <c r="L105" s="733">
        <v>139299.97</v>
      </c>
      <c r="M105" s="729">
        <v>1</v>
      </c>
      <c r="N105" s="729">
        <v>116.66664154103853</v>
      </c>
      <c r="O105" s="733">
        <v>1232</v>
      </c>
      <c r="P105" s="733">
        <v>143733.36999999997</v>
      </c>
      <c r="Q105" s="747">
        <v>1.0318262810824723</v>
      </c>
      <c r="R105" s="734">
        <v>116.6666964285714</v>
      </c>
    </row>
    <row r="106" spans="1:18" ht="14.4" customHeight="1" x14ac:dyDescent="0.3">
      <c r="A106" s="728"/>
      <c r="B106" s="729" t="s">
        <v>2247</v>
      </c>
      <c r="C106" s="729" t="s">
        <v>563</v>
      </c>
      <c r="D106" s="729" t="s">
        <v>2145</v>
      </c>
      <c r="E106" s="729" t="s">
        <v>2180</v>
      </c>
      <c r="F106" s="729" t="s">
        <v>2181</v>
      </c>
      <c r="G106" s="733">
        <v>506</v>
      </c>
      <c r="H106" s="733">
        <v>94453.379999999976</v>
      </c>
      <c r="I106" s="729">
        <v>0.72396625801785919</v>
      </c>
      <c r="J106" s="729">
        <v>186.66675889328059</v>
      </c>
      <c r="K106" s="733">
        <v>618</v>
      </c>
      <c r="L106" s="733">
        <v>130466.55000000006</v>
      </c>
      <c r="M106" s="729">
        <v>1</v>
      </c>
      <c r="N106" s="729">
        <v>211.1109223300972</v>
      </c>
      <c r="O106" s="733">
        <v>673</v>
      </c>
      <c r="P106" s="733">
        <v>142077.71999999994</v>
      </c>
      <c r="Q106" s="747">
        <v>1.0889972947088726</v>
      </c>
      <c r="R106" s="734">
        <v>211.11102526002963</v>
      </c>
    </row>
    <row r="107" spans="1:18" ht="14.4" customHeight="1" x14ac:dyDescent="0.3">
      <c r="A107" s="728"/>
      <c r="B107" s="729" t="s">
        <v>2247</v>
      </c>
      <c r="C107" s="729" t="s">
        <v>563</v>
      </c>
      <c r="D107" s="729" t="s">
        <v>2145</v>
      </c>
      <c r="E107" s="729" t="s">
        <v>2182</v>
      </c>
      <c r="F107" s="729" t="s">
        <v>2183</v>
      </c>
      <c r="G107" s="733">
        <v>383</v>
      </c>
      <c r="H107" s="733">
        <v>223416.64999999991</v>
      </c>
      <c r="I107" s="729">
        <v>1.0240644076591008</v>
      </c>
      <c r="J107" s="729">
        <v>583.33328981723218</v>
      </c>
      <c r="K107" s="733">
        <v>374</v>
      </c>
      <c r="L107" s="733">
        <v>218166.59999999992</v>
      </c>
      <c r="M107" s="729">
        <v>1</v>
      </c>
      <c r="N107" s="729">
        <v>583.33315508021371</v>
      </c>
      <c r="O107" s="733">
        <v>416</v>
      </c>
      <c r="P107" s="733">
        <v>242666.64999999994</v>
      </c>
      <c r="Q107" s="747">
        <v>1.112299728739413</v>
      </c>
      <c r="R107" s="734">
        <v>583.33329326923058</v>
      </c>
    </row>
    <row r="108" spans="1:18" ht="14.4" customHeight="1" x14ac:dyDescent="0.3">
      <c r="A108" s="728"/>
      <c r="B108" s="729" t="s">
        <v>2247</v>
      </c>
      <c r="C108" s="729" t="s">
        <v>563</v>
      </c>
      <c r="D108" s="729" t="s">
        <v>2145</v>
      </c>
      <c r="E108" s="729" t="s">
        <v>2184</v>
      </c>
      <c r="F108" s="729" t="s">
        <v>2185</v>
      </c>
      <c r="G108" s="733">
        <v>72</v>
      </c>
      <c r="H108" s="733">
        <v>33600.019999999997</v>
      </c>
      <c r="I108" s="729">
        <v>0.94736782746412074</v>
      </c>
      <c r="J108" s="729">
        <v>466.66694444444443</v>
      </c>
      <c r="K108" s="733">
        <v>76</v>
      </c>
      <c r="L108" s="733">
        <v>35466.709999999992</v>
      </c>
      <c r="M108" s="729">
        <v>1</v>
      </c>
      <c r="N108" s="729">
        <v>466.66723684210518</v>
      </c>
      <c r="O108" s="733">
        <v>70</v>
      </c>
      <c r="P108" s="733">
        <v>32666.729999999989</v>
      </c>
      <c r="Q108" s="747">
        <v>0.9210532919461657</v>
      </c>
      <c r="R108" s="734">
        <v>466.66757142857125</v>
      </c>
    </row>
    <row r="109" spans="1:18" ht="14.4" customHeight="1" x14ac:dyDescent="0.3">
      <c r="A109" s="728"/>
      <c r="B109" s="729" t="s">
        <v>2247</v>
      </c>
      <c r="C109" s="729" t="s">
        <v>563</v>
      </c>
      <c r="D109" s="729" t="s">
        <v>2145</v>
      </c>
      <c r="E109" s="729" t="s">
        <v>2186</v>
      </c>
      <c r="F109" s="729" t="s">
        <v>2185</v>
      </c>
      <c r="G109" s="733">
        <v>4</v>
      </c>
      <c r="H109" s="733">
        <v>4000</v>
      </c>
      <c r="I109" s="729">
        <v>1.3333333333333333</v>
      </c>
      <c r="J109" s="729">
        <v>1000</v>
      </c>
      <c r="K109" s="733">
        <v>3</v>
      </c>
      <c r="L109" s="733">
        <v>3000</v>
      </c>
      <c r="M109" s="729">
        <v>1</v>
      </c>
      <c r="N109" s="729">
        <v>1000</v>
      </c>
      <c r="O109" s="733">
        <v>1</v>
      </c>
      <c r="P109" s="733">
        <v>1000</v>
      </c>
      <c r="Q109" s="747">
        <v>0.33333333333333331</v>
      </c>
      <c r="R109" s="734">
        <v>1000</v>
      </c>
    </row>
    <row r="110" spans="1:18" ht="14.4" customHeight="1" x14ac:dyDescent="0.3">
      <c r="A110" s="728"/>
      <c r="B110" s="729" t="s">
        <v>2247</v>
      </c>
      <c r="C110" s="729" t="s">
        <v>563</v>
      </c>
      <c r="D110" s="729" t="s">
        <v>2145</v>
      </c>
      <c r="E110" s="729" t="s">
        <v>2187</v>
      </c>
      <c r="F110" s="729" t="s">
        <v>2188</v>
      </c>
      <c r="G110" s="733"/>
      <c r="H110" s="733"/>
      <c r="I110" s="729"/>
      <c r="J110" s="729"/>
      <c r="K110" s="733"/>
      <c r="L110" s="733"/>
      <c r="M110" s="729"/>
      <c r="N110" s="729"/>
      <c r="O110" s="733">
        <v>1</v>
      </c>
      <c r="P110" s="733">
        <v>666.67</v>
      </c>
      <c r="Q110" s="747"/>
      <c r="R110" s="734">
        <v>666.67</v>
      </c>
    </row>
    <row r="111" spans="1:18" ht="14.4" customHeight="1" x14ac:dyDescent="0.3">
      <c r="A111" s="728"/>
      <c r="B111" s="729" t="s">
        <v>2247</v>
      </c>
      <c r="C111" s="729" t="s">
        <v>563</v>
      </c>
      <c r="D111" s="729" t="s">
        <v>2145</v>
      </c>
      <c r="E111" s="729" t="s">
        <v>2189</v>
      </c>
      <c r="F111" s="729" t="s">
        <v>2190</v>
      </c>
      <c r="G111" s="733">
        <v>718</v>
      </c>
      <c r="H111" s="733">
        <v>35900</v>
      </c>
      <c r="I111" s="729">
        <v>0.93005181347150256</v>
      </c>
      <c r="J111" s="729">
        <v>50</v>
      </c>
      <c r="K111" s="733">
        <v>772</v>
      </c>
      <c r="L111" s="733">
        <v>38600</v>
      </c>
      <c r="M111" s="729">
        <v>1</v>
      </c>
      <c r="N111" s="729">
        <v>50</v>
      </c>
      <c r="O111" s="733">
        <v>844</v>
      </c>
      <c r="P111" s="733">
        <v>42200</v>
      </c>
      <c r="Q111" s="747">
        <v>1.0932642487046633</v>
      </c>
      <c r="R111" s="734">
        <v>50</v>
      </c>
    </row>
    <row r="112" spans="1:18" ht="14.4" customHeight="1" x14ac:dyDescent="0.3">
      <c r="A112" s="728"/>
      <c r="B112" s="729" t="s">
        <v>2247</v>
      </c>
      <c r="C112" s="729" t="s">
        <v>563</v>
      </c>
      <c r="D112" s="729" t="s">
        <v>2145</v>
      </c>
      <c r="E112" s="729" t="s">
        <v>2193</v>
      </c>
      <c r="F112" s="729" t="s">
        <v>2194</v>
      </c>
      <c r="G112" s="733">
        <v>3</v>
      </c>
      <c r="H112" s="733">
        <v>303.33</v>
      </c>
      <c r="I112" s="729">
        <v>0.3</v>
      </c>
      <c r="J112" s="729">
        <v>101.11</v>
      </c>
      <c r="K112" s="733">
        <v>10</v>
      </c>
      <c r="L112" s="733">
        <v>1011.1</v>
      </c>
      <c r="M112" s="729">
        <v>1</v>
      </c>
      <c r="N112" s="729">
        <v>101.11</v>
      </c>
      <c r="O112" s="733">
        <v>6</v>
      </c>
      <c r="P112" s="733">
        <v>606.66</v>
      </c>
      <c r="Q112" s="747">
        <v>0.6</v>
      </c>
      <c r="R112" s="734">
        <v>101.11</v>
      </c>
    </row>
    <row r="113" spans="1:18" ht="14.4" customHeight="1" x14ac:dyDescent="0.3">
      <c r="A113" s="728"/>
      <c r="B113" s="729" t="s">
        <v>2247</v>
      </c>
      <c r="C113" s="729" t="s">
        <v>563</v>
      </c>
      <c r="D113" s="729" t="s">
        <v>2145</v>
      </c>
      <c r="E113" s="729" t="s">
        <v>2195</v>
      </c>
      <c r="F113" s="729" t="s">
        <v>2196</v>
      </c>
      <c r="G113" s="733">
        <v>1</v>
      </c>
      <c r="H113" s="733">
        <v>76.67</v>
      </c>
      <c r="I113" s="729"/>
      <c r="J113" s="729">
        <v>76.67</v>
      </c>
      <c r="K113" s="733"/>
      <c r="L113" s="733"/>
      <c r="M113" s="729"/>
      <c r="N113" s="729"/>
      <c r="O113" s="733"/>
      <c r="P113" s="733"/>
      <c r="Q113" s="747"/>
      <c r="R113" s="734"/>
    </row>
    <row r="114" spans="1:18" ht="14.4" customHeight="1" x14ac:dyDescent="0.3">
      <c r="A114" s="728"/>
      <c r="B114" s="729" t="s">
        <v>2247</v>
      </c>
      <c r="C114" s="729" t="s">
        <v>563</v>
      </c>
      <c r="D114" s="729" t="s">
        <v>2145</v>
      </c>
      <c r="E114" s="729" t="s">
        <v>2248</v>
      </c>
      <c r="F114" s="729" t="s">
        <v>2249</v>
      </c>
      <c r="G114" s="733">
        <v>43</v>
      </c>
      <c r="H114" s="733">
        <v>0</v>
      </c>
      <c r="I114" s="729"/>
      <c r="J114" s="729">
        <v>0</v>
      </c>
      <c r="K114" s="733">
        <v>15</v>
      </c>
      <c r="L114" s="733">
        <v>0</v>
      </c>
      <c r="M114" s="729"/>
      <c r="N114" s="729">
        <v>0</v>
      </c>
      <c r="O114" s="733">
        <v>9</v>
      </c>
      <c r="P114" s="733">
        <v>0</v>
      </c>
      <c r="Q114" s="747"/>
      <c r="R114" s="734">
        <v>0</v>
      </c>
    </row>
    <row r="115" spans="1:18" ht="14.4" customHeight="1" x14ac:dyDescent="0.3">
      <c r="A115" s="728"/>
      <c r="B115" s="729" t="s">
        <v>2247</v>
      </c>
      <c r="C115" s="729" t="s">
        <v>563</v>
      </c>
      <c r="D115" s="729" t="s">
        <v>2145</v>
      </c>
      <c r="E115" s="729" t="s">
        <v>2199</v>
      </c>
      <c r="F115" s="729" t="s">
        <v>2200</v>
      </c>
      <c r="G115" s="733"/>
      <c r="H115" s="733"/>
      <c r="I115" s="729"/>
      <c r="J115" s="729"/>
      <c r="K115" s="733">
        <v>1</v>
      </c>
      <c r="L115" s="733">
        <v>305.56</v>
      </c>
      <c r="M115" s="729">
        <v>1</v>
      </c>
      <c r="N115" s="729">
        <v>305.56</v>
      </c>
      <c r="O115" s="733"/>
      <c r="P115" s="733"/>
      <c r="Q115" s="747"/>
      <c r="R115" s="734"/>
    </row>
    <row r="116" spans="1:18" ht="14.4" customHeight="1" x14ac:dyDescent="0.3">
      <c r="A116" s="728"/>
      <c r="B116" s="729" t="s">
        <v>2247</v>
      </c>
      <c r="C116" s="729" t="s">
        <v>563</v>
      </c>
      <c r="D116" s="729" t="s">
        <v>2145</v>
      </c>
      <c r="E116" s="729" t="s">
        <v>2205</v>
      </c>
      <c r="F116" s="729" t="s">
        <v>2206</v>
      </c>
      <c r="G116" s="733">
        <v>3654</v>
      </c>
      <c r="H116" s="733">
        <v>0</v>
      </c>
      <c r="I116" s="729"/>
      <c r="J116" s="729">
        <v>0</v>
      </c>
      <c r="K116" s="733">
        <v>3994</v>
      </c>
      <c r="L116" s="733">
        <v>0</v>
      </c>
      <c r="M116" s="729"/>
      <c r="N116" s="729">
        <v>0</v>
      </c>
      <c r="O116" s="733">
        <v>4066</v>
      </c>
      <c r="P116" s="733">
        <v>0</v>
      </c>
      <c r="Q116" s="747"/>
      <c r="R116" s="734">
        <v>0</v>
      </c>
    </row>
    <row r="117" spans="1:18" ht="14.4" customHeight="1" x14ac:dyDescent="0.3">
      <c r="A117" s="728"/>
      <c r="B117" s="729" t="s">
        <v>2247</v>
      </c>
      <c r="C117" s="729" t="s">
        <v>563</v>
      </c>
      <c r="D117" s="729" t="s">
        <v>2145</v>
      </c>
      <c r="E117" s="729" t="s">
        <v>2207</v>
      </c>
      <c r="F117" s="729" t="s">
        <v>2208</v>
      </c>
      <c r="G117" s="733"/>
      <c r="H117" s="733"/>
      <c r="I117" s="729"/>
      <c r="J117" s="729"/>
      <c r="K117" s="733"/>
      <c r="L117" s="733"/>
      <c r="M117" s="729"/>
      <c r="N117" s="729"/>
      <c r="O117" s="733">
        <v>2</v>
      </c>
      <c r="P117" s="733">
        <v>117.78</v>
      </c>
      <c r="Q117" s="747"/>
      <c r="R117" s="734">
        <v>58.89</v>
      </c>
    </row>
    <row r="118" spans="1:18" ht="14.4" customHeight="1" x14ac:dyDescent="0.3">
      <c r="A118" s="728"/>
      <c r="B118" s="729" t="s">
        <v>2247</v>
      </c>
      <c r="C118" s="729" t="s">
        <v>563</v>
      </c>
      <c r="D118" s="729" t="s">
        <v>2145</v>
      </c>
      <c r="E118" s="729" t="s">
        <v>2209</v>
      </c>
      <c r="F118" s="729" t="s">
        <v>2210</v>
      </c>
      <c r="G118" s="733">
        <v>3</v>
      </c>
      <c r="H118" s="733">
        <v>233.34</v>
      </c>
      <c r="I118" s="729">
        <v>0.50000000000000011</v>
      </c>
      <c r="J118" s="729">
        <v>77.78</v>
      </c>
      <c r="K118" s="733">
        <v>6</v>
      </c>
      <c r="L118" s="733">
        <v>466.67999999999995</v>
      </c>
      <c r="M118" s="729">
        <v>1</v>
      </c>
      <c r="N118" s="729">
        <v>77.779999999999987</v>
      </c>
      <c r="O118" s="733">
        <v>8</v>
      </c>
      <c r="P118" s="733">
        <v>622.24</v>
      </c>
      <c r="Q118" s="747">
        <v>1.3333333333333335</v>
      </c>
      <c r="R118" s="734">
        <v>77.78</v>
      </c>
    </row>
    <row r="119" spans="1:18" ht="14.4" customHeight="1" x14ac:dyDescent="0.3">
      <c r="A119" s="728"/>
      <c r="B119" s="729" t="s">
        <v>2247</v>
      </c>
      <c r="C119" s="729" t="s">
        <v>563</v>
      </c>
      <c r="D119" s="729" t="s">
        <v>2145</v>
      </c>
      <c r="E119" s="729" t="s">
        <v>2215</v>
      </c>
      <c r="F119" s="729" t="s">
        <v>2216</v>
      </c>
      <c r="G119" s="733">
        <v>1257</v>
      </c>
      <c r="H119" s="733">
        <v>111733.38999999998</v>
      </c>
      <c r="I119" s="729">
        <v>0.84807178630544877</v>
      </c>
      <c r="J119" s="729">
        <v>88.888933969769283</v>
      </c>
      <c r="K119" s="733">
        <v>1395</v>
      </c>
      <c r="L119" s="733">
        <v>131749.92000000001</v>
      </c>
      <c r="M119" s="729">
        <v>1</v>
      </c>
      <c r="N119" s="729">
        <v>94.444387096774207</v>
      </c>
      <c r="O119" s="733">
        <v>1464</v>
      </c>
      <c r="P119" s="733">
        <v>138266.5400000001</v>
      </c>
      <c r="Q119" s="747">
        <v>1.049462041419077</v>
      </c>
      <c r="R119" s="734">
        <v>94.444357923497336</v>
      </c>
    </row>
    <row r="120" spans="1:18" ht="14.4" customHeight="1" x14ac:dyDescent="0.3">
      <c r="A120" s="728"/>
      <c r="B120" s="729" t="s">
        <v>2247</v>
      </c>
      <c r="C120" s="729" t="s">
        <v>563</v>
      </c>
      <c r="D120" s="729" t="s">
        <v>2145</v>
      </c>
      <c r="E120" s="729" t="s">
        <v>2219</v>
      </c>
      <c r="F120" s="729" t="s">
        <v>2220</v>
      </c>
      <c r="G120" s="733">
        <v>262</v>
      </c>
      <c r="H120" s="733">
        <v>25326.68</v>
      </c>
      <c r="I120" s="729">
        <v>0.95272681858124808</v>
      </c>
      <c r="J120" s="729">
        <v>96.666717557251914</v>
      </c>
      <c r="K120" s="733">
        <v>275</v>
      </c>
      <c r="L120" s="733">
        <v>26583.359999999993</v>
      </c>
      <c r="M120" s="729">
        <v>1</v>
      </c>
      <c r="N120" s="729">
        <v>96.666763636363612</v>
      </c>
      <c r="O120" s="733">
        <v>271</v>
      </c>
      <c r="P120" s="733">
        <v>26196.779999999984</v>
      </c>
      <c r="Q120" s="747">
        <v>0.98545782023039941</v>
      </c>
      <c r="R120" s="734">
        <v>96.667084870848655</v>
      </c>
    </row>
    <row r="121" spans="1:18" ht="14.4" customHeight="1" x14ac:dyDescent="0.3">
      <c r="A121" s="728"/>
      <c r="B121" s="729" t="s">
        <v>2247</v>
      </c>
      <c r="C121" s="729" t="s">
        <v>563</v>
      </c>
      <c r="D121" s="729" t="s">
        <v>2145</v>
      </c>
      <c r="E121" s="729" t="s">
        <v>2221</v>
      </c>
      <c r="F121" s="729" t="s">
        <v>2222</v>
      </c>
      <c r="G121" s="733">
        <v>1</v>
      </c>
      <c r="H121" s="733">
        <v>333.33</v>
      </c>
      <c r="I121" s="729">
        <v>0.33333333333333331</v>
      </c>
      <c r="J121" s="729">
        <v>333.33</v>
      </c>
      <c r="K121" s="733">
        <v>3</v>
      </c>
      <c r="L121" s="733">
        <v>999.99</v>
      </c>
      <c r="M121" s="729">
        <v>1</v>
      </c>
      <c r="N121" s="729">
        <v>333.33</v>
      </c>
      <c r="O121" s="733"/>
      <c r="P121" s="733"/>
      <c r="Q121" s="747"/>
      <c r="R121" s="734"/>
    </row>
    <row r="122" spans="1:18" ht="14.4" customHeight="1" x14ac:dyDescent="0.3">
      <c r="A122" s="728"/>
      <c r="B122" s="729" t="s">
        <v>2247</v>
      </c>
      <c r="C122" s="729" t="s">
        <v>563</v>
      </c>
      <c r="D122" s="729" t="s">
        <v>2145</v>
      </c>
      <c r="E122" s="729" t="s">
        <v>2223</v>
      </c>
      <c r="F122" s="729" t="s">
        <v>2224</v>
      </c>
      <c r="G122" s="733">
        <v>8</v>
      </c>
      <c r="H122" s="733">
        <v>10266.66</v>
      </c>
      <c r="I122" s="729">
        <v>2.0000038961140159</v>
      </c>
      <c r="J122" s="729">
        <v>1283.3325</v>
      </c>
      <c r="K122" s="733">
        <v>4</v>
      </c>
      <c r="L122" s="733">
        <v>5133.32</v>
      </c>
      <c r="M122" s="729">
        <v>1</v>
      </c>
      <c r="N122" s="729">
        <v>1283.33</v>
      </c>
      <c r="O122" s="733">
        <v>8</v>
      </c>
      <c r="P122" s="733">
        <v>10266.65</v>
      </c>
      <c r="Q122" s="747">
        <v>2.0000019480570081</v>
      </c>
      <c r="R122" s="734">
        <v>1283.33125</v>
      </c>
    </row>
    <row r="123" spans="1:18" ht="14.4" customHeight="1" x14ac:dyDescent="0.3">
      <c r="A123" s="728"/>
      <c r="B123" s="729" t="s">
        <v>2247</v>
      </c>
      <c r="C123" s="729" t="s">
        <v>563</v>
      </c>
      <c r="D123" s="729" t="s">
        <v>2145</v>
      </c>
      <c r="E123" s="729" t="s">
        <v>2225</v>
      </c>
      <c r="F123" s="729" t="s">
        <v>2226</v>
      </c>
      <c r="G123" s="733">
        <v>7</v>
      </c>
      <c r="H123" s="733">
        <v>3266.6800000000003</v>
      </c>
      <c r="I123" s="729">
        <v>1.7499946428954081</v>
      </c>
      <c r="J123" s="729">
        <v>466.66857142857145</v>
      </c>
      <c r="K123" s="733">
        <v>4</v>
      </c>
      <c r="L123" s="733">
        <v>1866.68</v>
      </c>
      <c r="M123" s="729">
        <v>1</v>
      </c>
      <c r="N123" s="729">
        <v>466.67</v>
      </c>
      <c r="O123" s="733">
        <v>1</v>
      </c>
      <c r="P123" s="733">
        <v>466.67</v>
      </c>
      <c r="Q123" s="747">
        <v>0.25</v>
      </c>
      <c r="R123" s="734">
        <v>466.67</v>
      </c>
    </row>
    <row r="124" spans="1:18" ht="14.4" customHeight="1" x14ac:dyDescent="0.3">
      <c r="A124" s="728"/>
      <c r="B124" s="729" t="s">
        <v>2247</v>
      </c>
      <c r="C124" s="729" t="s">
        <v>563</v>
      </c>
      <c r="D124" s="729" t="s">
        <v>2145</v>
      </c>
      <c r="E124" s="729" t="s">
        <v>2227</v>
      </c>
      <c r="F124" s="729" t="s">
        <v>2228</v>
      </c>
      <c r="G124" s="733">
        <v>244</v>
      </c>
      <c r="H124" s="733">
        <v>28466.679999999993</v>
      </c>
      <c r="I124" s="729">
        <v>0.74846588666741853</v>
      </c>
      <c r="J124" s="729">
        <v>116.66672131147538</v>
      </c>
      <c r="K124" s="733">
        <v>326</v>
      </c>
      <c r="L124" s="733">
        <v>38033.369999999995</v>
      </c>
      <c r="M124" s="729">
        <v>1</v>
      </c>
      <c r="N124" s="729">
        <v>116.66677914110429</v>
      </c>
      <c r="O124" s="733">
        <v>311</v>
      </c>
      <c r="P124" s="733">
        <v>36283.389999999985</v>
      </c>
      <c r="Q124" s="747">
        <v>0.95398830027420634</v>
      </c>
      <c r="R124" s="734">
        <v>116.66684887459802</v>
      </c>
    </row>
    <row r="125" spans="1:18" ht="14.4" customHeight="1" x14ac:dyDescent="0.3">
      <c r="A125" s="728"/>
      <c r="B125" s="729" t="s">
        <v>2247</v>
      </c>
      <c r="C125" s="729" t="s">
        <v>563</v>
      </c>
      <c r="D125" s="729" t="s">
        <v>2145</v>
      </c>
      <c r="E125" s="729" t="s">
        <v>2146</v>
      </c>
      <c r="F125" s="729" t="s">
        <v>2147</v>
      </c>
      <c r="G125" s="733">
        <v>3747</v>
      </c>
      <c r="H125" s="733">
        <v>1228183.3599999999</v>
      </c>
      <c r="I125" s="729">
        <v>0.8571378841723174</v>
      </c>
      <c r="J125" s="729">
        <v>327.77778489458228</v>
      </c>
      <c r="K125" s="733">
        <v>4160</v>
      </c>
      <c r="L125" s="733">
        <v>1432888.9000000006</v>
      </c>
      <c r="M125" s="729">
        <v>1</v>
      </c>
      <c r="N125" s="729">
        <v>344.44444711538478</v>
      </c>
      <c r="O125" s="733">
        <v>4242</v>
      </c>
      <c r="P125" s="733">
        <v>1461133.25</v>
      </c>
      <c r="Q125" s="747">
        <v>1.019711472396778</v>
      </c>
      <c r="R125" s="734">
        <v>344.44442479962282</v>
      </c>
    </row>
    <row r="126" spans="1:18" ht="14.4" customHeight="1" x14ac:dyDescent="0.3">
      <c r="A126" s="728" t="s">
        <v>2250</v>
      </c>
      <c r="B126" s="729" t="s">
        <v>2251</v>
      </c>
      <c r="C126" s="729" t="s">
        <v>560</v>
      </c>
      <c r="D126" s="729" t="s">
        <v>2252</v>
      </c>
      <c r="E126" s="729" t="s">
        <v>2253</v>
      </c>
      <c r="F126" s="729" t="s">
        <v>851</v>
      </c>
      <c r="G126" s="733">
        <v>3</v>
      </c>
      <c r="H126" s="733">
        <v>63.39</v>
      </c>
      <c r="I126" s="729">
        <v>0.75</v>
      </c>
      <c r="J126" s="729">
        <v>21.13</v>
      </c>
      <c r="K126" s="733">
        <v>4</v>
      </c>
      <c r="L126" s="733">
        <v>84.52</v>
      </c>
      <c r="M126" s="729">
        <v>1</v>
      </c>
      <c r="N126" s="729">
        <v>21.13</v>
      </c>
      <c r="O126" s="733">
        <v>5</v>
      </c>
      <c r="P126" s="733">
        <v>84</v>
      </c>
      <c r="Q126" s="747">
        <v>0.99384761003312827</v>
      </c>
      <c r="R126" s="734">
        <v>16.8</v>
      </c>
    </row>
    <row r="127" spans="1:18" ht="14.4" customHeight="1" x14ac:dyDescent="0.3">
      <c r="A127" s="728" t="s">
        <v>2250</v>
      </c>
      <c r="B127" s="729" t="s">
        <v>2251</v>
      </c>
      <c r="C127" s="729" t="s">
        <v>560</v>
      </c>
      <c r="D127" s="729" t="s">
        <v>2252</v>
      </c>
      <c r="E127" s="729" t="s">
        <v>2254</v>
      </c>
      <c r="F127" s="729" t="s">
        <v>750</v>
      </c>
      <c r="G127" s="733">
        <v>0.1</v>
      </c>
      <c r="H127" s="733">
        <v>13.55</v>
      </c>
      <c r="I127" s="729">
        <v>0.33333333333333337</v>
      </c>
      <c r="J127" s="729">
        <v>135.5</v>
      </c>
      <c r="K127" s="733">
        <v>0.3</v>
      </c>
      <c r="L127" s="733">
        <v>40.65</v>
      </c>
      <c r="M127" s="729">
        <v>1</v>
      </c>
      <c r="N127" s="729">
        <v>135.5</v>
      </c>
      <c r="O127" s="733">
        <v>0.5</v>
      </c>
      <c r="P127" s="733">
        <v>67.77</v>
      </c>
      <c r="Q127" s="747">
        <v>1.6671586715867159</v>
      </c>
      <c r="R127" s="734">
        <v>135.54</v>
      </c>
    </row>
    <row r="128" spans="1:18" ht="14.4" customHeight="1" x14ac:dyDescent="0.3">
      <c r="A128" s="728" t="s">
        <v>2250</v>
      </c>
      <c r="B128" s="729" t="s">
        <v>2251</v>
      </c>
      <c r="C128" s="729" t="s">
        <v>560</v>
      </c>
      <c r="D128" s="729" t="s">
        <v>2145</v>
      </c>
      <c r="E128" s="729" t="s">
        <v>2255</v>
      </c>
      <c r="F128" s="729" t="s">
        <v>2256</v>
      </c>
      <c r="G128" s="733"/>
      <c r="H128" s="733"/>
      <c r="I128" s="729"/>
      <c r="J128" s="729"/>
      <c r="K128" s="733"/>
      <c r="L128" s="733"/>
      <c r="M128" s="729"/>
      <c r="N128" s="729"/>
      <c r="O128" s="733">
        <v>1</v>
      </c>
      <c r="P128" s="733">
        <v>751</v>
      </c>
      <c r="Q128" s="747"/>
      <c r="R128" s="734">
        <v>751</v>
      </c>
    </row>
    <row r="129" spans="1:18" ht="14.4" customHeight="1" x14ac:dyDescent="0.3">
      <c r="A129" s="728" t="s">
        <v>2250</v>
      </c>
      <c r="B129" s="729" t="s">
        <v>2251</v>
      </c>
      <c r="C129" s="729" t="s">
        <v>560</v>
      </c>
      <c r="D129" s="729" t="s">
        <v>2145</v>
      </c>
      <c r="E129" s="729" t="s">
        <v>2257</v>
      </c>
      <c r="F129" s="729" t="s">
        <v>2258</v>
      </c>
      <c r="G129" s="733">
        <v>3</v>
      </c>
      <c r="H129" s="733">
        <v>1068</v>
      </c>
      <c r="I129" s="729">
        <v>1.4089709762532983</v>
      </c>
      <c r="J129" s="729">
        <v>356</v>
      </c>
      <c r="K129" s="733">
        <v>2</v>
      </c>
      <c r="L129" s="733">
        <v>758</v>
      </c>
      <c r="M129" s="729">
        <v>1</v>
      </c>
      <c r="N129" s="729">
        <v>379</v>
      </c>
      <c r="O129" s="733">
        <v>1</v>
      </c>
      <c r="P129" s="733">
        <v>380</v>
      </c>
      <c r="Q129" s="747">
        <v>0.50131926121372028</v>
      </c>
      <c r="R129" s="734">
        <v>380</v>
      </c>
    </row>
    <row r="130" spans="1:18" ht="14.4" customHeight="1" x14ac:dyDescent="0.3">
      <c r="A130" s="728" t="s">
        <v>2250</v>
      </c>
      <c r="B130" s="729" t="s">
        <v>2251</v>
      </c>
      <c r="C130" s="729" t="s">
        <v>560</v>
      </c>
      <c r="D130" s="729" t="s">
        <v>2145</v>
      </c>
      <c r="E130" s="729" t="s">
        <v>2259</v>
      </c>
      <c r="F130" s="729" t="s">
        <v>2260</v>
      </c>
      <c r="G130" s="733">
        <v>2</v>
      </c>
      <c r="H130" s="733">
        <v>310</v>
      </c>
      <c r="I130" s="729">
        <v>0.63008130081300817</v>
      </c>
      <c r="J130" s="729">
        <v>155</v>
      </c>
      <c r="K130" s="733">
        <v>3</v>
      </c>
      <c r="L130" s="733">
        <v>492</v>
      </c>
      <c r="M130" s="729">
        <v>1</v>
      </c>
      <c r="N130" s="729">
        <v>164</v>
      </c>
      <c r="O130" s="733">
        <v>1</v>
      </c>
      <c r="P130" s="733">
        <v>164</v>
      </c>
      <c r="Q130" s="747">
        <v>0.33333333333333331</v>
      </c>
      <c r="R130" s="734">
        <v>164</v>
      </c>
    </row>
    <row r="131" spans="1:18" ht="14.4" customHeight="1" x14ac:dyDescent="0.3">
      <c r="A131" s="728" t="s">
        <v>2250</v>
      </c>
      <c r="B131" s="729" t="s">
        <v>2251</v>
      </c>
      <c r="C131" s="729" t="s">
        <v>560</v>
      </c>
      <c r="D131" s="729" t="s">
        <v>2145</v>
      </c>
      <c r="E131" s="729" t="s">
        <v>2261</v>
      </c>
      <c r="F131" s="729" t="s">
        <v>2262</v>
      </c>
      <c r="G131" s="733">
        <v>104</v>
      </c>
      <c r="H131" s="733">
        <v>8424</v>
      </c>
      <c r="I131" s="729">
        <v>0.74083194090229532</v>
      </c>
      <c r="J131" s="729">
        <v>81</v>
      </c>
      <c r="K131" s="733">
        <v>137</v>
      </c>
      <c r="L131" s="733">
        <v>11371</v>
      </c>
      <c r="M131" s="729">
        <v>1</v>
      </c>
      <c r="N131" s="729">
        <v>83</v>
      </c>
      <c r="O131" s="733">
        <v>139</v>
      </c>
      <c r="P131" s="733">
        <v>11537</v>
      </c>
      <c r="Q131" s="747">
        <v>1.0145985401459854</v>
      </c>
      <c r="R131" s="734">
        <v>83</v>
      </c>
    </row>
    <row r="132" spans="1:18" ht="14.4" customHeight="1" x14ac:dyDescent="0.3">
      <c r="A132" s="728" t="s">
        <v>2250</v>
      </c>
      <c r="B132" s="729" t="s">
        <v>2251</v>
      </c>
      <c r="C132" s="729" t="s">
        <v>560</v>
      </c>
      <c r="D132" s="729" t="s">
        <v>2145</v>
      </c>
      <c r="E132" s="729" t="s">
        <v>2263</v>
      </c>
      <c r="F132" s="729" t="s">
        <v>2264</v>
      </c>
      <c r="G132" s="733">
        <v>369</v>
      </c>
      <c r="H132" s="733">
        <v>12915</v>
      </c>
      <c r="I132" s="729">
        <v>0.85973904939422185</v>
      </c>
      <c r="J132" s="729">
        <v>35</v>
      </c>
      <c r="K132" s="733">
        <v>406</v>
      </c>
      <c r="L132" s="733">
        <v>15022</v>
      </c>
      <c r="M132" s="729">
        <v>1</v>
      </c>
      <c r="N132" s="729">
        <v>37</v>
      </c>
      <c r="O132" s="733">
        <v>369</v>
      </c>
      <c r="P132" s="733">
        <v>13653</v>
      </c>
      <c r="Q132" s="747">
        <v>0.90886699507389157</v>
      </c>
      <c r="R132" s="734">
        <v>37</v>
      </c>
    </row>
    <row r="133" spans="1:18" ht="14.4" customHeight="1" x14ac:dyDescent="0.3">
      <c r="A133" s="728" t="s">
        <v>2250</v>
      </c>
      <c r="B133" s="729" t="s">
        <v>2251</v>
      </c>
      <c r="C133" s="729" t="s">
        <v>560</v>
      </c>
      <c r="D133" s="729" t="s">
        <v>2145</v>
      </c>
      <c r="E133" s="729" t="s">
        <v>2265</v>
      </c>
      <c r="F133" s="729" t="s">
        <v>2266</v>
      </c>
      <c r="G133" s="733">
        <v>1</v>
      </c>
      <c r="H133" s="733">
        <v>1012</v>
      </c>
      <c r="I133" s="729">
        <v>0.98157129000969934</v>
      </c>
      <c r="J133" s="729">
        <v>1012</v>
      </c>
      <c r="K133" s="733">
        <v>1</v>
      </c>
      <c r="L133" s="733">
        <v>1031</v>
      </c>
      <c r="M133" s="729">
        <v>1</v>
      </c>
      <c r="N133" s="729">
        <v>1031</v>
      </c>
      <c r="O133" s="733">
        <v>4</v>
      </c>
      <c r="P133" s="733">
        <v>4128</v>
      </c>
      <c r="Q133" s="747">
        <v>4.0038797284190109</v>
      </c>
      <c r="R133" s="734">
        <v>1032</v>
      </c>
    </row>
    <row r="134" spans="1:18" ht="14.4" customHeight="1" x14ac:dyDescent="0.3">
      <c r="A134" s="728" t="s">
        <v>2250</v>
      </c>
      <c r="B134" s="729" t="s">
        <v>2251</v>
      </c>
      <c r="C134" s="729" t="s">
        <v>560</v>
      </c>
      <c r="D134" s="729" t="s">
        <v>2145</v>
      </c>
      <c r="E134" s="729" t="s">
        <v>2267</v>
      </c>
      <c r="F134" s="729" t="s">
        <v>2268</v>
      </c>
      <c r="G134" s="733">
        <v>192</v>
      </c>
      <c r="H134" s="733">
        <v>22656</v>
      </c>
      <c r="I134" s="729">
        <v>0.83632336655592465</v>
      </c>
      <c r="J134" s="729">
        <v>118</v>
      </c>
      <c r="K134" s="733">
        <v>215</v>
      </c>
      <c r="L134" s="733">
        <v>27090</v>
      </c>
      <c r="M134" s="729">
        <v>1</v>
      </c>
      <c r="N134" s="729">
        <v>126</v>
      </c>
      <c r="O134" s="733">
        <v>257</v>
      </c>
      <c r="P134" s="733">
        <v>32382</v>
      </c>
      <c r="Q134" s="747">
        <v>1.1953488372093024</v>
      </c>
      <c r="R134" s="734">
        <v>126</v>
      </c>
    </row>
    <row r="135" spans="1:18" ht="14.4" customHeight="1" x14ac:dyDescent="0.3">
      <c r="A135" s="728" t="s">
        <v>2250</v>
      </c>
      <c r="B135" s="729" t="s">
        <v>2251</v>
      </c>
      <c r="C135" s="729" t="s">
        <v>560</v>
      </c>
      <c r="D135" s="729" t="s">
        <v>2145</v>
      </c>
      <c r="E135" s="729" t="s">
        <v>2201</v>
      </c>
      <c r="F135" s="729" t="s">
        <v>2202</v>
      </c>
      <c r="G135" s="733">
        <v>186</v>
      </c>
      <c r="H135" s="733">
        <v>2100</v>
      </c>
      <c r="I135" s="729">
        <v>0.68478186436753874</v>
      </c>
      <c r="J135" s="729">
        <v>11.290322580645162</v>
      </c>
      <c r="K135" s="733">
        <v>92</v>
      </c>
      <c r="L135" s="733">
        <v>3066.67</v>
      </c>
      <c r="M135" s="729">
        <v>1</v>
      </c>
      <c r="N135" s="729">
        <v>33.333369565217389</v>
      </c>
      <c r="O135" s="733">
        <v>243</v>
      </c>
      <c r="P135" s="733">
        <v>8100.01</v>
      </c>
      <c r="Q135" s="747">
        <v>2.6413047377122418</v>
      </c>
      <c r="R135" s="734">
        <v>33.333374485596707</v>
      </c>
    </row>
    <row r="136" spans="1:18" ht="14.4" customHeight="1" x14ac:dyDescent="0.3">
      <c r="A136" s="728" t="s">
        <v>2250</v>
      </c>
      <c r="B136" s="729" t="s">
        <v>2251</v>
      </c>
      <c r="C136" s="729" t="s">
        <v>560</v>
      </c>
      <c r="D136" s="729" t="s">
        <v>2145</v>
      </c>
      <c r="E136" s="729" t="s">
        <v>2269</v>
      </c>
      <c r="F136" s="729" t="s">
        <v>2270</v>
      </c>
      <c r="G136" s="733">
        <v>11</v>
      </c>
      <c r="H136" s="733">
        <v>396</v>
      </c>
      <c r="I136" s="729">
        <v>0.89189189189189189</v>
      </c>
      <c r="J136" s="729">
        <v>36</v>
      </c>
      <c r="K136" s="733">
        <v>12</v>
      </c>
      <c r="L136" s="733">
        <v>444</v>
      </c>
      <c r="M136" s="729">
        <v>1</v>
      </c>
      <c r="N136" s="729">
        <v>37</v>
      </c>
      <c r="O136" s="733">
        <v>12</v>
      </c>
      <c r="P136" s="733">
        <v>444</v>
      </c>
      <c r="Q136" s="747">
        <v>1</v>
      </c>
      <c r="R136" s="734">
        <v>37</v>
      </c>
    </row>
    <row r="137" spans="1:18" ht="14.4" customHeight="1" x14ac:dyDescent="0.3">
      <c r="A137" s="728" t="s">
        <v>2250</v>
      </c>
      <c r="B137" s="729" t="s">
        <v>2251</v>
      </c>
      <c r="C137" s="729" t="s">
        <v>560</v>
      </c>
      <c r="D137" s="729" t="s">
        <v>2145</v>
      </c>
      <c r="E137" s="729" t="s">
        <v>2271</v>
      </c>
      <c r="F137" s="729" t="s">
        <v>2272</v>
      </c>
      <c r="G137" s="733">
        <v>3</v>
      </c>
      <c r="H137" s="733">
        <v>246</v>
      </c>
      <c r="I137" s="729">
        <v>0.5720930232558139</v>
      </c>
      <c r="J137" s="729">
        <v>82</v>
      </c>
      <c r="K137" s="733">
        <v>5</v>
      </c>
      <c r="L137" s="733">
        <v>430</v>
      </c>
      <c r="M137" s="729">
        <v>1</v>
      </c>
      <c r="N137" s="729">
        <v>86</v>
      </c>
      <c r="O137" s="733">
        <v>6</v>
      </c>
      <c r="P137" s="733">
        <v>516</v>
      </c>
      <c r="Q137" s="747">
        <v>1.2</v>
      </c>
      <c r="R137" s="734">
        <v>86</v>
      </c>
    </row>
    <row r="138" spans="1:18" ht="14.4" customHeight="1" x14ac:dyDescent="0.3">
      <c r="A138" s="728" t="s">
        <v>2250</v>
      </c>
      <c r="B138" s="729" t="s">
        <v>2251</v>
      </c>
      <c r="C138" s="729" t="s">
        <v>560</v>
      </c>
      <c r="D138" s="729" t="s">
        <v>2145</v>
      </c>
      <c r="E138" s="729" t="s">
        <v>2273</v>
      </c>
      <c r="F138" s="729" t="s">
        <v>2274</v>
      </c>
      <c r="G138" s="733">
        <v>12</v>
      </c>
      <c r="H138" s="733">
        <v>372</v>
      </c>
      <c r="I138" s="729">
        <v>0.5535714285714286</v>
      </c>
      <c r="J138" s="729">
        <v>31</v>
      </c>
      <c r="K138" s="733">
        <v>21</v>
      </c>
      <c r="L138" s="733">
        <v>672</v>
      </c>
      <c r="M138" s="729">
        <v>1</v>
      </c>
      <c r="N138" s="729">
        <v>32</v>
      </c>
      <c r="O138" s="733">
        <v>22</v>
      </c>
      <c r="P138" s="733">
        <v>704</v>
      </c>
      <c r="Q138" s="747">
        <v>1.0476190476190477</v>
      </c>
      <c r="R138" s="734">
        <v>32</v>
      </c>
    </row>
    <row r="139" spans="1:18" ht="14.4" customHeight="1" x14ac:dyDescent="0.3">
      <c r="A139" s="728" t="s">
        <v>2250</v>
      </c>
      <c r="B139" s="729" t="s">
        <v>2251</v>
      </c>
      <c r="C139" s="729" t="s">
        <v>560</v>
      </c>
      <c r="D139" s="729" t="s">
        <v>2145</v>
      </c>
      <c r="E139" s="729" t="s">
        <v>2275</v>
      </c>
      <c r="F139" s="729" t="s">
        <v>2276</v>
      </c>
      <c r="G139" s="733"/>
      <c r="H139" s="733"/>
      <c r="I139" s="729"/>
      <c r="J139" s="729"/>
      <c r="K139" s="733">
        <v>3</v>
      </c>
      <c r="L139" s="733">
        <v>369</v>
      </c>
      <c r="M139" s="729">
        <v>1</v>
      </c>
      <c r="N139" s="729">
        <v>123</v>
      </c>
      <c r="O139" s="733">
        <v>4</v>
      </c>
      <c r="P139" s="733">
        <v>492</v>
      </c>
      <c r="Q139" s="747">
        <v>1.3333333333333333</v>
      </c>
      <c r="R139" s="734">
        <v>123</v>
      </c>
    </row>
    <row r="140" spans="1:18" ht="14.4" customHeight="1" x14ac:dyDescent="0.3">
      <c r="A140" s="728" t="s">
        <v>2250</v>
      </c>
      <c r="B140" s="729" t="s">
        <v>2251</v>
      </c>
      <c r="C140" s="729" t="s">
        <v>560</v>
      </c>
      <c r="D140" s="729" t="s">
        <v>2145</v>
      </c>
      <c r="E140" s="729" t="s">
        <v>2277</v>
      </c>
      <c r="F140" s="729" t="s">
        <v>2278</v>
      </c>
      <c r="G140" s="733"/>
      <c r="H140" s="733"/>
      <c r="I140" s="729"/>
      <c r="J140" s="729"/>
      <c r="K140" s="733">
        <v>3</v>
      </c>
      <c r="L140" s="733">
        <v>177</v>
      </c>
      <c r="M140" s="729">
        <v>1</v>
      </c>
      <c r="N140" s="729">
        <v>59</v>
      </c>
      <c r="O140" s="733"/>
      <c r="P140" s="733"/>
      <c r="Q140" s="747"/>
      <c r="R140" s="734"/>
    </row>
    <row r="141" spans="1:18" ht="14.4" customHeight="1" x14ac:dyDescent="0.3">
      <c r="A141" s="728" t="s">
        <v>2250</v>
      </c>
      <c r="B141" s="729" t="s">
        <v>2251</v>
      </c>
      <c r="C141" s="729" t="s">
        <v>560</v>
      </c>
      <c r="D141" s="729" t="s">
        <v>2145</v>
      </c>
      <c r="E141" s="729" t="s">
        <v>2279</v>
      </c>
      <c r="F141" s="729" t="s">
        <v>2280</v>
      </c>
      <c r="G141" s="733">
        <v>1</v>
      </c>
      <c r="H141" s="733">
        <v>89</v>
      </c>
      <c r="I141" s="729"/>
      <c r="J141" s="729">
        <v>89</v>
      </c>
      <c r="K141" s="733"/>
      <c r="L141" s="733"/>
      <c r="M141" s="729"/>
      <c r="N141" s="729"/>
      <c r="O141" s="733"/>
      <c r="P141" s="733"/>
      <c r="Q141" s="747"/>
      <c r="R141" s="734"/>
    </row>
    <row r="142" spans="1:18" ht="14.4" customHeight="1" x14ac:dyDescent="0.3">
      <c r="A142" s="728" t="s">
        <v>2250</v>
      </c>
      <c r="B142" s="729" t="s">
        <v>2251</v>
      </c>
      <c r="C142" s="729" t="s">
        <v>560</v>
      </c>
      <c r="D142" s="729" t="s">
        <v>2145</v>
      </c>
      <c r="E142" s="729" t="s">
        <v>2281</v>
      </c>
      <c r="F142" s="729" t="s">
        <v>2282</v>
      </c>
      <c r="G142" s="733">
        <v>10</v>
      </c>
      <c r="H142" s="733">
        <v>3170</v>
      </c>
      <c r="I142" s="729">
        <v>0.79329329329329334</v>
      </c>
      <c r="J142" s="729">
        <v>317</v>
      </c>
      <c r="K142" s="733">
        <v>12</v>
      </c>
      <c r="L142" s="733">
        <v>3996</v>
      </c>
      <c r="M142" s="729">
        <v>1</v>
      </c>
      <c r="N142" s="729">
        <v>333</v>
      </c>
      <c r="O142" s="733">
        <v>13</v>
      </c>
      <c r="P142" s="733">
        <v>4342</v>
      </c>
      <c r="Q142" s="747">
        <v>1.0865865865865867</v>
      </c>
      <c r="R142" s="734">
        <v>334</v>
      </c>
    </row>
    <row r="143" spans="1:18" ht="14.4" customHeight="1" x14ac:dyDescent="0.3">
      <c r="A143" s="728" t="s">
        <v>2250</v>
      </c>
      <c r="B143" s="729" t="s">
        <v>2251</v>
      </c>
      <c r="C143" s="729" t="s">
        <v>560</v>
      </c>
      <c r="D143" s="729" t="s">
        <v>2145</v>
      </c>
      <c r="E143" s="729" t="s">
        <v>2283</v>
      </c>
      <c r="F143" s="729" t="s">
        <v>2284</v>
      </c>
      <c r="G143" s="733">
        <v>2</v>
      </c>
      <c r="H143" s="733">
        <v>594</v>
      </c>
      <c r="I143" s="729">
        <v>0.3193548387096774</v>
      </c>
      <c r="J143" s="729">
        <v>297</v>
      </c>
      <c r="K143" s="733">
        <v>6</v>
      </c>
      <c r="L143" s="733">
        <v>1860</v>
      </c>
      <c r="M143" s="729">
        <v>1</v>
      </c>
      <c r="N143" s="729">
        <v>310</v>
      </c>
      <c r="O143" s="733">
        <v>8</v>
      </c>
      <c r="P143" s="733">
        <v>2480</v>
      </c>
      <c r="Q143" s="747">
        <v>1.3333333333333333</v>
      </c>
      <c r="R143" s="734">
        <v>310</v>
      </c>
    </row>
    <row r="144" spans="1:18" ht="14.4" customHeight="1" x14ac:dyDescent="0.3">
      <c r="A144" s="728" t="s">
        <v>2250</v>
      </c>
      <c r="B144" s="729" t="s">
        <v>2251</v>
      </c>
      <c r="C144" s="729" t="s">
        <v>2131</v>
      </c>
      <c r="D144" s="729" t="s">
        <v>2252</v>
      </c>
      <c r="E144" s="729" t="s">
        <v>2254</v>
      </c>
      <c r="F144" s="729" t="s">
        <v>750</v>
      </c>
      <c r="G144" s="733">
        <v>0.9</v>
      </c>
      <c r="H144" s="733">
        <v>121.98</v>
      </c>
      <c r="I144" s="729">
        <v>0.6923993869557814</v>
      </c>
      <c r="J144" s="729">
        <v>135.53333333333333</v>
      </c>
      <c r="K144" s="733">
        <v>1.3</v>
      </c>
      <c r="L144" s="733">
        <v>176.17</v>
      </c>
      <c r="M144" s="729">
        <v>1</v>
      </c>
      <c r="N144" s="729">
        <v>135.51538461538459</v>
      </c>
      <c r="O144" s="733">
        <v>1</v>
      </c>
      <c r="P144" s="733">
        <v>149.06</v>
      </c>
      <c r="Q144" s="747">
        <v>0.84611454844752232</v>
      </c>
      <c r="R144" s="734">
        <v>149.06</v>
      </c>
    </row>
    <row r="145" spans="1:18" ht="14.4" customHeight="1" x14ac:dyDescent="0.3">
      <c r="A145" s="728" t="s">
        <v>2250</v>
      </c>
      <c r="B145" s="729" t="s">
        <v>2251</v>
      </c>
      <c r="C145" s="729" t="s">
        <v>2131</v>
      </c>
      <c r="D145" s="729" t="s">
        <v>2145</v>
      </c>
      <c r="E145" s="729" t="s">
        <v>2255</v>
      </c>
      <c r="F145" s="729" t="s">
        <v>2256</v>
      </c>
      <c r="G145" s="733"/>
      <c r="H145" s="733"/>
      <c r="I145" s="729"/>
      <c r="J145" s="729"/>
      <c r="K145" s="733"/>
      <c r="L145" s="733"/>
      <c r="M145" s="729"/>
      <c r="N145" s="729"/>
      <c r="O145" s="733">
        <v>1</v>
      </c>
      <c r="P145" s="733">
        <v>751</v>
      </c>
      <c r="Q145" s="747"/>
      <c r="R145" s="734">
        <v>751</v>
      </c>
    </row>
    <row r="146" spans="1:18" ht="14.4" customHeight="1" x14ac:dyDescent="0.3">
      <c r="A146" s="728" t="s">
        <v>2250</v>
      </c>
      <c r="B146" s="729" t="s">
        <v>2251</v>
      </c>
      <c r="C146" s="729" t="s">
        <v>2131</v>
      </c>
      <c r="D146" s="729" t="s">
        <v>2145</v>
      </c>
      <c r="E146" s="729" t="s">
        <v>2285</v>
      </c>
      <c r="F146" s="729" t="s">
        <v>2286</v>
      </c>
      <c r="G146" s="733"/>
      <c r="H146" s="733"/>
      <c r="I146" s="729"/>
      <c r="J146" s="729"/>
      <c r="K146" s="733"/>
      <c r="L146" s="733"/>
      <c r="M146" s="729"/>
      <c r="N146" s="729"/>
      <c r="O146" s="733">
        <v>1</v>
      </c>
      <c r="P146" s="733">
        <v>1914</v>
      </c>
      <c r="Q146" s="747"/>
      <c r="R146" s="734">
        <v>1914</v>
      </c>
    </row>
    <row r="147" spans="1:18" ht="14.4" customHeight="1" x14ac:dyDescent="0.3">
      <c r="A147" s="728" t="s">
        <v>2250</v>
      </c>
      <c r="B147" s="729" t="s">
        <v>2251</v>
      </c>
      <c r="C147" s="729" t="s">
        <v>2131</v>
      </c>
      <c r="D147" s="729" t="s">
        <v>2145</v>
      </c>
      <c r="E147" s="729" t="s">
        <v>2263</v>
      </c>
      <c r="F147" s="729" t="s">
        <v>2264</v>
      </c>
      <c r="G147" s="733">
        <v>1</v>
      </c>
      <c r="H147" s="733">
        <v>35</v>
      </c>
      <c r="I147" s="729">
        <v>0.47297297297297297</v>
      </c>
      <c r="J147" s="729">
        <v>35</v>
      </c>
      <c r="K147" s="733">
        <v>2</v>
      </c>
      <c r="L147" s="733">
        <v>74</v>
      </c>
      <c r="M147" s="729">
        <v>1</v>
      </c>
      <c r="N147" s="729">
        <v>37</v>
      </c>
      <c r="O147" s="733">
        <v>5</v>
      </c>
      <c r="P147" s="733">
        <v>185</v>
      </c>
      <c r="Q147" s="747">
        <v>2.5</v>
      </c>
      <c r="R147" s="734">
        <v>37</v>
      </c>
    </row>
    <row r="148" spans="1:18" ht="14.4" customHeight="1" x14ac:dyDescent="0.3">
      <c r="A148" s="728" t="s">
        <v>2250</v>
      </c>
      <c r="B148" s="729" t="s">
        <v>2251</v>
      </c>
      <c r="C148" s="729" t="s">
        <v>2131</v>
      </c>
      <c r="D148" s="729" t="s">
        <v>2145</v>
      </c>
      <c r="E148" s="729" t="s">
        <v>2265</v>
      </c>
      <c r="F148" s="729" t="s">
        <v>2266</v>
      </c>
      <c r="G148" s="733">
        <v>33</v>
      </c>
      <c r="H148" s="733">
        <v>33396</v>
      </c>
      <c r="I148" s="729">
        <v>0.8754554748735156</v>
      </c>
      <c r="J148" s="729">
        <v>1012</v>
      </c>
      <c r="K148" s="733">
        <v>37</v>
      </c>
      <c r="L148" s="733">
        <v>38147</v>
      </c>
      <c r="M148" s="729">
        <v>1</v>
      </c>
      <c r="N148" s="729">
        <v>1031</v>
      </c>
      <c r="O148" s="733">
        <v>42</v>
      </c>
      <c r="P148" s="733">
        <v>43344</v>
      </c>
      <c r="Q148" s="747">
        <v>1.1362361391459355</v>
      </c>
      <c r="R148" s="734">
        <v>1032</v>
      </c>
    </row>
    <row r="149" spans="1:18" ht="14.4" customHeight="1" x14ac:dyDescent="0.3">
      <c r="A149" s="728" t="s">
        <v>2250</v>
      </c>
      <c r="B149" s="729" t="s">
        <v>2251</v>
      </c>
      <c r="C149" s="729" t="s">
        <v>2131</v>
      </c>
      <c r="D149" s="729" t="s">
        <v>2145</v>
      </c>
      <c r="E149" s="729" t="s">
        <v>2271</v>
      </c>
      <c r="F149" s="729" t="s">
        <v>2272</v>
      </c>
      <c r="G149" s="733">
        <v>26</v>
      </c>
      <c r="H149" s="733">
        <v>2132</v>
      </c>
      <c r="I149" s="729">
        <v>0.65238678090575275</v>
      </c>
      <c r="J149" s="729">
        <v>82</v>
      </c>
      <c r="K149" s="733">
        <v>38</v>
      </c>
      <c r="L149" s="733">
        <v>3268</v>
      </c>
      <c r="M149" s="729">
        <v>1</v>
      </c>
      <c r="N149" s="729">
        <v>86</v>
      </c>
      <c r="O149" s="733">
        <v>40</v>
      </c>
      <c r="P149" s="733">
        <v>3440</v>
      </c>
      <c r="Q149" s="747">
        <v>1.0526315789473684</v>
      </c>
      <c r="R149" s="734">
        <v>86</v>
      </c>
    </row>
    <row r="150" spans="1:18" ht="14.4" customHeight="1" x14ac:dyDescent="0.3">
      <c r="A150" s="728" t="s">
        <v>2250</v>
      </c>
      <c r="B150" s="729" t="s">
        <v>2251</v>
      </c>
      <c r="C150" s="729" t="s">
        <v>2131</v>
      </c>
      <c r="D150" s="729" t="s">
        <v>2145</v>
      </c>
      <c r="E150" s="729" t="s">
        <v>2279</v>
      </c>
      <c r="F150" s="729" t="s">
        <v>2280</v>
      </c>
      <c r="G150" s="733">
        <v>1</v>
      </c>
      <c r="H150" s="733">
        <v>89</v>
      </c>
      <c r="I150" s="729"/>
      <c r="J150" s="729">
        <v>89</v>
      </c>
      <c r="K150" s="733"/>
      <c r="L150" s="733"/>
      <c r="M150" s="729"/>
      <c r="N150" s="729"/>
      <c r="O150" s="733">
        <v>1</v>
      </c>
      <c r="P150" s="733">
        <v>91</v>
      </c>
      <c r="Q150" s="747"/>
      <c r="R150" s="734">
        <v>91</v>
      </c>
    </row>
    <row r="151" spans="1:18" ht="14.4" customHeight="1" thickBot="1" x14ac:dyDescent="0.35">
      <c r="A151" s="735" t="s">
        <v>2250</v>
      </c>
      <c r="B151" s="736" t="s">
        <v>2251</v>
      </c>
      <c r="C151" s="736" t="s">
        <v>2131</v>
      </c>
      <c r="D151" s="736" t="s">
        <v>2145</v>
      </c>
      <c r="E151" s="736" t="s">
        <v>2287</v>
      </c>
      <c r="F151" s="736" t="s">
        <v>2288</v>
      </c>
      <c r="G151" s="740"/>
      <c r="H151" s="740"/>
      <c r="I151" s="736"/>
      <c r="J151" s="736"/>
      <c r="K151" s="740">
        <v>1</v>
      </c>
      <c r="L151" s="740">
        <v>2760</v>
      </c>
      <c r="M151" s="736">
        <v>1</v>
      </c>
      <c r="N151" s="736">
        <v>2760</v>
      </c>
      <c r="O151" s="740"/>
      <c r="P151" s="740"/>
      <c r="Q151" s="748"/>
      <c r="R151" s="741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7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8" t="s">
        <v>2290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</row>
    <row r="2" spans="1:19" ht="14.4" customHeight="1" thickBot="1" x14ac:dyDescent="0.35">
      <c r="A2" s="374" t="s">
        <v>320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27983</v>
      </c>
      <c r="I3" s="208">
        <f t="shared" si="0"/>
        <v>7064046.6799999969</v>
      </c>
      <c r="J3" s="78"/>
      <c r="K3" s="78"/>
      <c r="L3" s="208">
        <f t="shared" si="0"/>
        <v>30994.6</v>
      </c>
      <c r="M3" s="208">
        <f t="shared" si="0"/>
        <v>7898713.6299999971</v>
      </c>
      <c r="N3" s="78"/>
      <c r="O3" s="78"/>
      <c r="P3" s="208">
        <f t="shared" si="0"/>
        <v>32630.5</v>
      </c>
      <c r="Q3" s="208">
        <f t="shared" si="0"/>
        <v>8492399.5799999908</v>
      </c>
      <c r="R3" s="79">
        <f>IF(M3=0,0,Q3/M3)</f>
        <v>1.0751623590637751</v>
      </c>
      <c r="S3" s="209">
        <f>IF(P3=0,0,Q3/P3)</f>
        <v>260.25956022739433</v>
      </c>
    </row>
    <row r="4" spans="1:19" ht="14.4" customHeight="1" x14ac:dyDescent="0.3">
      <c r="A4" s="611" t="s">
        <v>302</v>
      </c>
      <c r="B4" s="611" t="s">
        <v>119</v>
      </c>
      <c r="C4" s="619" t="s">
        <v>0</v>
      </c>
      <c r="D4" s="473" t="s">
        <v>167</v>
      </c>
      <c r="E4" s="613" t="s">
        <v>120</v>
      </c>
      <c r="F4" s="618" t="s">
        <v>90</v>
      </c>
      <c r="G4" s="614" t="s">
        <v>81</v>
      </c>
      <c r="H4" s="615">
        <v>2015</v>
      </c>
      <c r="I4" s="616"/>
      <c r="J4" s="206"/>
      <c r="K4" s="206"/>
      <c r="L4" s="615">
        <v>2016</v>
      </c>
      <c r="M4" s="616"/>
      <c r="N4" s="206"/>
      <c r="O4" s="206"/>
      <c r="P4" s="615">
        <v>2017</v>
      </c>
      <c r="Q4" s="616"/>
      <c r="R4" s="617" t="s">
        <v>2</v>
      </c>
      <c r="S4" s="612" t="s">
        <v>122</v>
      </c>
    </row>
    <row r="5" spans="1:19" ht="14.4" customHeight="1" thickBot="1" x14ac:dyDescent="0.35">
      <c r="A5" s="854"/>
      <c r="B5" s="854"/>
      <c r="C5" s="855"/>
      <c r="D5" s="864"/>
      <c r="E5" s="856"/>
      <c r="F5" s="857"/>
      <c r="G5" s="858"/>
      <c r="H5" s="859" t="s">
        <v>91</v>
      </c>
      <c r="I5" s="860" t="s">
        <v>14</v>
      </c>
      <c r="J5" s="861"/>
      <c r="K5" s="861"/>
      <c r="L5" s="859" t="s">
        <v>91</v>
      </c>
      <c r="M5" s="860" t="s">
        <v>14</v>
      </c>
      <c r="N5" s="861"/>
      <c r="O5" s="861"/>
      <c r="P5" s="859" t="s">
        <v>91</v>
      </c>
      <c r="Q5" s="860" t="s">
        <v>14</v>
      </c>
      <c r="R5" s="862"/>
      <c r="S5" s="863"/>
    </row>
    <row r="6" spans="1:19" ht="14.4" customHeight="1" x14ac:dyDescent="0.3">
      <c r="A6" s="805"/>
      <c r="B6" s="806" t="s">
        <v>2144</v>
      </c>
      <c r="C6" s="806" t="s">
        <v>563</v>
      </c>
      <c r="D6" s="806" t="s">
        <v>1078</v>
      </c>
      <c r="E6" s="806" t="s">
        <v>2145</v>
      </c>
      <c r="F6" s="806" t="s">
        <v>2146</v>
      </c>
      <c r="G6" s="806" t="s">
        <v>2147</v>
      </c>
      <c r="H6" s="225"/>
      <c r="I6" s="225"/>
      <c r="J6" s="806"/>
      <c r="K6" s="806"/>
      <c r="L6" s="225"/>
      <c r="M6" s="225"/>
      <c r="N6" s="806"/>
      <c r="O6" s="806"/>
      <c r="P6" s="225">
        <v>1</v>
      </c>
      <c r="Q6" s="225">
        <v>344.44</v>
      </c>
      <c r="R6" s="811"/>
      <c r="S6" s="819">
        <v>344.44</v>
      </c>
    </row>
    <row r="7" spans="1:19" ht="14.4" customHeight="1" x14ac:dyDescent="0.3">
      <c r="A7" s="728"/>
      <c r="B7" s="729" t="s">
        <v>2148</v>
      </c>
      <c r="C7" s="729" t="s">
        <v>560</v>
      </c>
      <c r="D7" s="729" t="s">
        <v>2129</v>
      </c>
      <c r="E7" s="729" t="s">
        <v>2149</v>
      </c>
      <c r="F7" s="729" t="s">
        <v>2150</v>
      </c>
      <c r="G7" s="729"/>
      <c r="H7" s="733"/>
      <c r="I7" s="733"/>
      <c r="J7" s="729"/>
      <c r="K7" s="729"/>
      <c r="L7" s="733">
        <v>1</v>
      </c>
      <c r="M7" s="733">
        <v>1008</v>
      </c>
      <c r="N7" s="729">
        <v>1</v>
      </c>
      <c r="O7" s="729">
        <v>1008</v>
      </c>
      <c r="P7" s="733">
        <v>4</v>
      </c>
      <c r="Q7" s="733">
        <v>4032</v>
      </c>
      <c r="R7" s="747">
        <v>4</v>
      </c>
      <c r="S7" s="734">
        <v>1008</v>
      </c>
    </row>
    <row r="8" spans="1:19" ht="14.4" customHeight="1" x14ac:dyDescent="0.3">
      <c r="A8" s="728"/>
      <c r="B8" s="729" t="s">
        <v>2148</v>
      </c>
      <c r="C8" s="729" t="s">
        <v>560</v>
      </c>
      <c r="D8" s="729" t="s">
        <v>2129</v>
      </c>
      <c r="E8" s="729" t="s">
        <v>2149</v>
      </c>
      <c r="F8" s="729" t="s">
        <v>2151</v>
      </c>
      <c r="G8" s="729"/>
      <c r="H8" s="733"/>
      <c r="I8" s="733"/>
      <c r="J8" s="729"/>
      <c r="K8" s="729"/>
      <c r="L8" s="733">
        <v>1</v>
      </c>
      <c r="M8" s="733">
        <v>113</v>
      </c>
      <c r="N8" s="729">
        <v>1</v>
      </c>
      <c r="O8" s="729">
        <v>113</v>
      </c>
      <c r="P8" s="733"/>
      <c r="Q8" s="733"/>
      <c r="R8" s="747"/>
      <c r="S8" s="734"/>
    </row>
    <row r="9" spans="1:19" ht="14.4" customHeight="1" x14ac:dyDescent="0.3">
      <c r="A9" s="728"/>
      <c r="B9" s="729" t="s">
        <v>2148</v>
      </c>
      <c r="C9" s="729" t="s">
        <v>560</v>
      </c>
      <c r="D9" s="729" t="s">
        <v>2129</v>
      </c>
      <c r="E9" s="729" t="s">
        <v>2149</v>
      </c>
      <c r="F9" s="729" t="s">
        <v>2152</v>
      </c>
      <c r="G9" s="729"/>
      <c r="H9" s="733">
        <v>3</v>
      </c>
      <c r="I9" s="733">
        <v>1788</v>
      </c>
      <c r="J9" s="729"/>
      <c r="K9" s="729">
        <v>596</v>
      </c>
      <c r="L9" s="733"/>
      <c r="M9" s="733"/>
      <c r="N9" s="729"/>
      <c r="O9" s="729"/>
      <c r="P9" s="733"/>
      <c r="Q9" s="733"/>
      <c r="R9" s="747"/>
      <c r="S9" s="734"/>
    </row>
    <row r="10" spans="1:19" ht="14.4" customHeight="1" x14ac:dyDescent="0.3">
      <c r="A10" s="728"/>
      <c r="B10" s="729" t="s">
        <v>2148</v>
      </c>
      <c r="C10" s="729" t="s">
        <v>560</v>
      </c>
      <c r="D10" s="729" t="s">
        <v>2129</v>
      </c>
      <c r="E10" s="729" t="s">
        <v>2149</v>
      </c>
      <c r="F10" s="729" t="s">
        <v>2153</v>
      </c>
      <c r="G10" s="729"/>
      <c r="H10" s="733">
        <v>3</v>
      </c>
      <c r="I10" s="733">
        <v>1998</v>
      </c>
      <c r="J10" s="729"/>
      <c r="K10" s="729">
        <v>666</v>
      </c>
      <c r="L10" s="733"/>
      <c r="M10" s="733"/>
      <c r="N10" s="729"/>
      <c r="O10" s="729"/>
      <c r="P10" s="733"/>
      <c r="Q10" s="733"/>
      <c r="R10" s="747"/>
      <c r="S10" s="734"/>
    </row>
    <row r="11" spans="1:19" ht="14.4" customHeight="1" x14ac:dyDescent="0.3">
      <c r="A11" s="728"/>
      <c r="B11" s="729" t="s">
        <v>2148</v>
      </c>
      <c r="C11" s="729" t="s">
        <v>560</v>
      </c>
      <c r="D11" s="729" t="s">
        <v>2129</v>
      </c>
      <c r="E11" s="729" t="s">
        <v>2149</v>
      </c>
      <c r="F11" s="729" t="s">
        <v>2154</v>
      </c>
      <c r="G11" s="729"/>
      <c r="H11" s="733">
        <v>1</v>
      </c>
      <c r="I11" s="733">
        <v>800</v>
      </c>
      <c r="J11" s="729"/>
      <c r="K11" s="729">
        <v>800</v>
      </c>
      <c r="L11" s="733"/>
      <c r="M11" s="733"/>
      <c r="N11" s="729"/>
      <c r="O11" s="729"/>
      <c r="P11" s="733"/>
      <c r="Q11" s="733"/>
      <c r="R11" s="747"/>
      <c r="S11" s="734"/>
    </row>
    <row r="12" spans="1:19" ht="14.4" customHeight="1" x14ac:dyDescent="0.3">
      <c r="A12" s="728"/>
      <c r="B12" s="729" t="s">
        <v>2148</v>
      </c>
      <c r="C12" s="729" t="s">
        <v>560</v>
      </c>
      <c r="D12" s="729" t="s">
        <v>2129</v>
      </c>
      <c r="E12" s="729" t="s">
        <v>2149</v>
      </c>
      <c r="F12" s="729" t="s">
        <v>2155</v>
      </c>
      <c r="G12" s="729"/>
      <c r="H12" s="733">
        <v>7</v>
      </c>
      <c r="I12" s="733">
        <v>3927</v>
      </c>
      <c r="J12" s="729">
        <v>0.30434782608695654</v>
      </c>
      <c r="K12" s="729">
        <v>561</v>
      </c>
      <c r="L12" s="733">
        <v>23</v>
      </c>
      <c r="M12" s="733">
        <v>12903</v>
      </c>
      <c r="N12" s="729">
        <v>1</v>
      </c>
      <c r="O12" s="729">
        <v>561</v>
      </c>
      <c r="P12" s="733">
        <v>17</v>
      </c>
      <c r="Q12" s="733">
        <v>9537</v>
      </c>
      <c r="R12" s="747">
        <v>0.73913043478260865</v>
      </c>
      <c r="S12" s="734">
        <v>561</v>
      </c>
    </row>
    <row r="13" spans="1:19" ht="14.4" customHeight="1" x14ac:dyDescent="0.3">
      <c r="A13" s="728"/>
      <c r="B13" s="729" t="s">
        <v>2148</v>
      </c>
      <c r="C13" s="729" t="s">
        <v>560</v>
      </c>
      <c r="D13" s="729" t="s">
        <v>2129</v>
      </c>
      <c r="E13" s="729" t="s">
        <v>2149</v>
      </c>
      <c r="F13" s="729" t="s">
        <v>2156</v>
      </c>
      <c r="G13" s="729"/>
      <c r="H13" s="733">
        <v>23</v>
      </c>
      <c r="I13" s="733">
        <v>11937</v>
      </c>
      <c r="J13" s="729"/>
      <c r="K13" s="729">
        <v>519</v>
      </c>
      <c r="L13" s="733"/>
      <c r="M13" s="733"/>
      <c r="N13" s="729"/>
      <c r="O13" s="729"/>
      <c r="P13" s="733">
        <v>1</v>
      </c>
      <c r="Q13" s="733">
        <v>519</v>
      </c>
      <c r="R13" s="747"/>
      <c r="S13" s="734">
        <v>519</v>
      </c>
    </row>
    <row r="14" spans="1:19" ht="14.4" customHeight="1" x14ac:dyDescent="0.3">
      <c r="A14" s="728"/>
      <c r="B14" s="729" t="s">
        <v>2148</v>
      </c>
      <c r="C14" s="729" t="s">
        <v>560</v>
      </c>
      <c r="D14" s="729" t="s">
        <v>2129</v>
      </c>
      <c r="E14" s="729" t="s">
        <v>2149</v>
      </c>
      <c r="F14" s="729" t="s">
        <v>2157</v>
      </c>
      <c r="G14" s="729"/>
      <c r="H14" s="733">
        <v>9</v>
      </c>
      <c r="I14" s="733">
        <v>2889</v>
      </c>
      <c r="J14" s="729">
        <v>1.5</v>
      </c>
      <c r="K14" s="729">
        <v>321</v>
      </c>
      <c r="L14" s="733">
        <v>6</v>
      </c>
      <c r="M14" s="733">
        <v>1926</v>
      </c>
      <c r="N14" s="729">
        <v>1</v>
      </c>
      <c r="O14" s="729">
        <v>321</v>
      </c>
      <c r="P14" s="733">
        <v>5</v>
      </c>
      <c r="Q14" s="733">
        <v>1605</v>
      </c>
      <c r="R14" s="747">
        <v>0.83333333333333337</v>
      </c>
      <c r="S14" s="734">
        <v>321</v>
      </c>
    </row>
    <row r="15" spans="1:19" ht="14.4" customHeight="1" x14ac:dyDescent="0.3">
      <c r="A15" s="728"/>
      <c r="B15" s="729" t="s">
        <v>2148</v>
      </c>
      <c r="C15" s="729" t="s">
        <v>560</v>
      </c>
      <c r="D15" s="729" t="s">
        <v>2129</v>
      </c>
      <c r="E15" s="729" t="s">
        <v>2149</v>
      </c>
      <c r="F15" s="729" t="s">
        <v>2158</v>
      </c>
      <c r="G15" s="729"/>
      <c r="H15" s="733">
        <v>2</v>
      </c>
      <c r="I15" s="733">
        <v>564</v>
      </c>
      <c r="J15" s="729"/>
      <c r="K15" s="729">
        <v>282</v>
      </c>
      <c r="L15" s="733"/>
      <c r="M15" s="733"/>
      <c r="N15" s="729"/>
      <c r="O15" s="729"/>
      <c r="P15" s="733"/>
      <c r="Q15" s="733"/>
      <c r="R15" s="747"/>
      <c r="S15" s="734"/>
    </row>
    <row r="16" spans="1:19" ht="14.4" customHeight="1" x14ac:dyDescent="0.3">
      <c r="A16" s="728"/>
      <c r="B16" s="729" t="s">
        <v>2148</v>
      </c>
      <c r="C16" s="729" t="s">
        <v>560</v>
      </c>
      <c r="D16" s="729" t="s">
        <v>2129</v>
      </c>
      <c r="E16" s="729" t="s">
        <v>2149</v>
      </c>
      <c r="F16" s="729" t="s">
        <v>2159</v>
      </c>
      <c r="G16" s="729"/>
      <c r="H16" s="733">
        <v>3</v>
      </c>
      <c r="I16" s="733">
        <v>2037</v>
      </c>
      <c r="J16" s="729"/>
      <c r="K16" s="729">
        <v>679</v>
      </c>
      <c r="L16" s="733"/>
      <c r="M16" s="733"/>
      <c r="N16" s="729"/>
      <c r="O16" s="729"/>
      <c r="P16" s="733"/>
      <c r="Q16" s="733"/>
      <c r="R16" s="747"/>
      <c r="S16" s="734"/>
    </row>
    <row r="17" spans="1:19" ht="14.4" customHeight="1" x14ac:dyDescent="0.3">
      <c r="A17" s="728"/>
      <c r="B17" s="729" t="s">
        <v>2148</v>
      </c>
      <c r="C17" s="729" t="s">
        <v>560</v>
      </c>
      <c r="D17" s="729" t="s">
        <v>2129</v>
      </c>
      <c r="E17" s="729" t="s">
        <v>2149</v>
      </c>
      <c r="F17" s="729" t="s">
        <v>2160</v>
      </c>
      <c r="G17" s="729"/>
      <c r="H17" s="733">
        <v>1</v>
      </c>
      <c r="I17" s="733">
        <v>929</v>
      </c>
      <c r="J17" s="729"/>
      <c r="K17" s="729">
        <v>929</v>
      </c>
      <c r="L17" s="733"/>
      <c r="M17" s="733"/>
      <c r="N17" s="729"/>
      <c r="O17" s="729"/>
      <c r="P17" s="733"/>
      <c r="Q17" s="733"/>
      <c r="R17" s="747"/>
      <c r="S17" s="734"/>
    </row>
    <row r="18" spans="1:19" ht="14.4" customHeight="1" x14ac:dyDescent="0.3">
      <c r="A18" s="728"/>
      <c r="B18" s="729" t="s">
        <v>2148</v>
      </c>
      <c r="C18" s="729" t="s">
        <v>560</v>
      </c>
      <c r="D18" s="729" t="s">
        <v>2129</v>
      </c>
      <c r="E18" s="729" t="s">
        <v>2149</v>
      </c>
      <c r="F18" s="729" t="s">
        <v>2161</v>
      </c>
      <c r="G18" s="729"/>
      <c r="H18" s="733">
        <v>1</v>
      </c>
      <c r="I18" s="733">
        <v>1740</v>
      </c>
      <c r="J18" s="729"/>
      <c r="K18" s="729">
        <v>1740</v>
      </c>
      <c r="L18" s="733"/>
      <c r="M18" s="733"/>
      <c r="N18" s="729"/>
      <c r="O18" s="729"/>
      <c r="P18" s="733"/>
      <c r="Q18" s="733"/>
      <c r="R18" s="747"/>
      <c r="S18" s="734"/>
    </row>
    <row r="19" spans="1:19" ht="14.4" customHeight="1" x14ac:dyDescent="0.3">
      <c r="A19" s="728"/>
      <c r="B19" s="729" t="s">
        <v>2148</v>
      </c>
      <c r="C19" s="729" t="s">
        <v>560</v>
      </c>
      <c r="D19" s="729" t="s">
        <v>2129</v>
      </c>
      <c r="E19" s="729" t="s">
        <v>2149</v>
      </c>
      <c r="F19" s="729" t="s">
        <v>2162</v>
      </c>
      <c r="G19" s="729"/>
      <c r="H19" s="733"/>
      <c r="I19" s="733"/>
      <c r="J19" s="729"/>
      <c r="K19" s="729"/>
      <c r="L19" s="733">
        <v>2</v>
      </c>
      <c r="M19" s="733">
        <v>4048</v>
      </c>
      <c r="N19" s="729">
        <v>1</v>
      </c>
      <c r="O19" s="729">
        <v>2024</v>
      </c>
      <c r="P19" s="733">
        <v>1</v>
      </c>
      <c r="Q19" s="733">
        <v>2024</v>
      </c>
      <c r="R19" s="747">
        <v>0.5</v>
      </c>
      <c r="S19" s="734">
        <v>2024</v>
      </c>
    </row>
    <row r="20" spans="1:19" ht="14.4" customHeight="1" x14ac:dyDescent="0.3">
      <c r="A20" s="728"/>
      <c r="B20" s="729" t="s">
        <v>2148</v>
      </c>
      <c r="C20" s="729" t="s">
        <v>560</v>
      </c>
      <c r="D20" s="729" t="s">
        <v>2129</v>
      </c>
      <c r="E20" s="729" t="s">
        <v>2149</v>
      </c>
      <c r="F20" s="729" t="s">
        <v>2163</v>
      </c>
      <c r="G20" s="729"/>
      <c r="H20" s="733">
        <v>1</v>
      </c>
      <c r="I20" s="733">
        <v>3554</v>
      </c>
      <c r="J20" s="729">
        <v>1</v>
      </c>
      <c r="K20" s="729">
        <v>3554</v>
      </c>
      <c r="L20" s="733">
        <v>1</v>
      </c>
      <c r="M20" s="733">
        <v>3554</v>
      </c>
      <c r="N20" s="729">
        <v>1</v>
      </c>
      <c r="O20" s="729">
        <v>3554</v>
      </c>
      <c r="P20" s="733">
        <v>4</v>
      </c>
      <c r="Q20" s="733">
        <v>15600</v>
      </c>
      <c r="R20" s="747">
        <v>4.3894203714124931</v>
      </c>
      <c r="S20" s="734">
        <v>3900</v>
      </c>
    </row>
    <row r="21" spans="1:19" ht="14.4" customHeight="1" x14ac:dyDescent="0.3">
      <c r="A21" s="728"/>
      <c r="B21" s="729" t="s">
        <v>2148</v>
      </c>
      <c r="C21" s="729" t="s">
        <v>560</v>
      </c>
      <c r="D21" s="729" t="s">
        <v>2129</v>
      </c>
      <c r="E21" s="729" t="s">
        <v>2149</v>
      </c>
      <c r="F21" s="729" t="s">
        <v>2164</v>
      </c>
      <c r="G21" s="729"/>
      <c r="H21" s="733"/>
      <c r="I21" s="733"/>
      <c r="J21" s="729"/>
      <c r="K21" s="729"/>
      <c r="L21" s="733"/>
      <c r="M21" s="733"/>
      <c r="N21" s="729"/>
      <c r="O21" s="729"/>
      <c r="P21" s="733">
        <v>1</v>
      </c>
      <c r="Q21" s="733">
        <v>3900</v>
      </c>
      <c r="R21" s="747"/>
      <c r="S21" s="734">
        <v>3900</v>
      </c>
    </row>
    <row r="22" spans="1:19" ht="14.4" customHeight="1" x14ac:dyDescent="0.3">
      <c r="A22" s="728"/>
      <c r="B22" s="729" t="s">
        <v>2148</v>
      </c>
      <c r="C22" s="729" t="s">
        <v>560</v>
      </c>
      <c r="D22" s="729" t="s">
        <v>2129</v>
      </c>
      <c r="E22" s="729" t="s">
        <v>2149</v>
      </c>
      <c r="F22" s="729" t="s">
        <v>2165</v>
      </c>
      <c r="G22" s="729"/>
      <c r="H22" s="733"/>
      <c r="I22" s="733"/>
      <c r="J22" s="729"/>
      <c r="K22" s="729"/>
      <c r="L22" s="733">
        <v>2</v>
      </c>
      <c r="M22" s="733">
        <v>2702</v>
      </c>
      <c r="N22" s="729">
        <v>1</v>
      </c>
      <c r="O22" s="729">
        <v>1351</v>
      </c>
      <c r="P22" s="733">
        <v>4</v>
      </c>
      <c r="Q22" s="733">
        <v>5404</v>
      </c>
      <c r="R22" s="747">
        <v>2</v>
      </c>
      <c r="S22" s="734">
        <v>1351</v>
      </c>
    </row>
    <row r="23" spans="1:19" ht="14.4" customHeight="1" x14ac:dyDescent="0.3">
      <c r="A23" s="728"/>
      <c r="B23" s="729" t="s">
        <v>2148</v>
      </c>
      <c r="C23" s="729" t="s">
        <v>560</v>
      </c>
      <c r="D23" s="729" t="s">
        <v>2129</v>
      </c>
      <c r="E23" s="729" t="s">
        <v>2149</v>
      </c>
      <c r="F23" s="729" t="s">
        <v>2166</v>
      </c>
      <c r="G23" s="729"/>
      <c r="H23" s="733"/>
      <c r="I23" s="733"/>
      <c r="J23" s="729"/>
      <c r="K23" s="729"/>
      <c r="L23" s="733"/>
      <c r="M23" s="733"/>
      <c r="N23" s="729"/>
      <c r="O23" s="729"/>
      <c r="P23" s="733">
        <v>1</v>
      </c>
      <c r="Q23" s="733">
        <v>225</v>
      </c>
      <c r="R23" s="747"/>
      <c r="S23" s="734">
        <v>225</v>
      </c>
    </row>
    <row r="24" spans="1:19" ht="14.4" customHeight="1" x14ac:dyDescent="0.3">
      <c r="A24" s="728"/>
      <c r="B24" s="729" t="s">
        <v>2148</v>
      </c>
      <c r="C24" s="729" t="s">
        <v>560</v>
      </c>
      <c r="D24" s="729" t="s">
        <v>2129</v>
      </c>
      <c r="E24" s="729" t="s">
        <v>2149</v>
      </c>
      <c r="F24" s="729" t="s">
        <v>2167</v>
      </c>
      <c r="G24" s="729"/>
      <c r="H24" s="733"/>
      <c r="I24" s="733"/>
      <c r="J24" s="729"/>
      <c r="K24" s="729"/>
      <c r="L24" s="733">
        <v>6</v>
      </c>
      <c r="M24" s="733">
        <v>3600</v>
      </c>
      <c r="N24" s="729">
        <v>1</v>
      </c>
      <c r="O24" s="729">
        <v>600</v>
      </c>
      <c r="P24" s="733"/>
      <c r="Q24" s="733"/>
      <c r="R24" s="747"/>
      <c r="S24" s="734"/>
    </row>
    <row r="25" spans="1:19" ht="14.4" customHeight="1" x14ac:dyDescent="0.3">
      <c r="A25" s="728"/>
      <c r="B25" s="729" t="s">
        <v>2148</v>
      </c>
      <c r="C25" s="729" t="s">
        <v>560</v>
      </c>
      <c r="D25" s="729" t="s">
        <v>2129</v>
      </c>
      <c r="E25" s="729" t="s">
        <v>2149</v>
      </c>
      <c r="F25" s="729" t="s">
        <v>2168</v>
      </c>
      <c r="G25" s="729"/>
      <c r="H25" s="733">
        <v>42</v>
      </c>
      <c r="I25" s="733">
        <v>42336</v>
      </c>
      <c r="J25" s="729">
        <v>0.62686567164179108</v>
      </c>
      <c r="K25" s="729">
        <v>1008</v>
      </c>
      <c r="L25" s="733">
        <v>67</v>
      </c>
      <c r="M25" s="733">
        <v>67536</v>
      </c>
      <c r="N25" s="729">
        <v>1</v>
      </c>
      <c r="O25" s="729">
        <v>1008</v>
      </c>
      <c r="P25" s="733">
        <v>58</v>
      </c>
      <c r="Q25" s="733">
        <v>58464</v>
      </c>
      <c r="R25" s="747">
        <v>0.86567164179104472</v>
      </c>
      <c r="S25" s="734">
        <v>1008</v>
      </c>
    </row>
    <row r="26" spans="1:19" ht="14.4" customHeight="1" x14ac:dyDescent="0.3">
      <c r="A26" s="728"/>
      <c r="B26" s="729" t="s">
        <v>2148</v>
      </c>
      <c r="C26" s="729" t="s">
        <v>560</v>
      </c>
      <c r="D26" s="729" t="s">
        <v>2129</v>
      </c>
      <c r="E26" s="729" t="s">
        <v>2149</v>
      </c>
      <c r="F26" s="729" t="s">
        <v>2169</v>
      </c>
      <c r="G26" s="729"/>
      <c r="H26" s="733"/>
      <c r="I26" s="733"/>
      <c r="J26" s="729"/>
      <c r="K26" s="729"/>
      <c r="L26" s="733"/>
      <c r="M26" s="733"/>
      <c r="N26" s="729"/>
      <c r="O26" s="729"/>
      <c r="P26" s="733">
        <v>2</v>
      </c>
      <c r="Q26" s="733">
        <v>1406</v>
      </c>
      <c r="R26" s="747"/>
      <c r="S26" s="734">
        <v>703</v>
      </c>
    </row>
    <row r="27" spans="1:19" ht="14.4" customHeight="1" x14ac:dyDescent="0.3">
      <c r="A27" s="728"/>
      <c r="B27" s="729" t="s">
        <v>2148</v>
      </c>
      <c r="C27" s="729" t="s">
        <v>560</v>
      </c>
      <c r="D27" s="729" t="s">
        <v>2129</v>
      </c>
      <c r="E27" s="729" t="s">
        <v>2149</v>
      </c>
      <c r="F27" s="729" t="s">
        <v>2170</v>
      </c>
      <c r="G27" s="729"/>
      <c r="H27" s="733"/>
      <c r="I27" s="733"/>
      <c r="J27" s="729"/>
      <c r="K27" s="729"/>
      <c r="L27" s="733">
        <v>1</v>
      </c>
      <c r="M27" s="733">
        <v>1122</v>
      </c>
      <c r="N27" s="729">
        <v>1</v>
      </c>
      <c r="O27" s="729">
        <v>1122</v>
      </c>
      <c r="P27" s="733">
        <v>1</v>
      </c>
      <c r="Q27" s="733">
        <v>1122</v>
      </c>
      <c r="R27" s="747">
        <v>1</v>
      </c>
      <c r="S27" s="734">
        <v>1122</v>
      </c>
    </row>
    <row r="28" spans="1:19" ht="14.4" customHeight="1" x14ac:dyDescent="0.3">
      <c r="A28" s="728"/>
      <c r="B28" s="729" t="s">
        <v>2148</v>
      </c>
      <c r="C28" s="729" t="s">
        <v>560</v>
      </c>
      <c r="D28" s="729" t="s">
        <v>2129</v>
      </c>
      <c r="E28" s="729" t="s">
        <v>2149</v>
      </c>
      <c r="F28" s="729" t="s">
        <v>2171</v>
      </c>
      <c r="G28" s="729"/>
      <c r="H28" s="733"/>
      <c r="I28" s="733"/>
      <c r="J28" s="729"/>
      <c r="K28" s="729"/>
      <c r="L28" s="733">
        <v>1</v>
      </c>
      <c r="M28" s="733">
        <v>1326</v>
      </c>
      <c r="N28" s="729">
        <v>1</v>
      </c>
      <c r="O28" s="729">
        <v>1326</v>
      </c>
      <c r="P28" s="733">
        <v>1</v>
      </c>
      <c r="Q28" s="733">
        <v>1326</v>
      </c>
      <c r="R28" s="747">
        <v>1</v>
      </c>
      <c r="S28" s="734">
        <v>1326</v>
      </c>
    </row>
    <row r="29" spans="1:19" ht="14.4" customHeight="1" x14ac:dyDescent="0.3">
      <c r="A29" s="728"/>
      <c r="B29" s="729" t="s">
        <v>2148</v>
      </c>
      <c r="C29" s="729" t="s">
        <v>560</v>
      </c>
      <c r="D29" s="729" t="s">
        <v>2129</v>
      </c>
      <c r="E29" s="729" t="s">
        <v>2145</v>
      </c>
      <c r="F29" s="729" t="s">
        <v>2172</v>
      </c>
      <c r="G29" s="729" t="s">
        <v>2173</v>
      </c>
      <c r="H29" s="733">
        <v>142</v>
      </c>
      <c r="I29" s="733">
        <v>11044.45</v>
      </c>
      <c r="J29" s="729">
        <v>1.0518523809523808</v>
      </c>
      <c r="K29" s="729">
        <v>77.777816901408457</v>
      </c>
      <c r="L29" s="733">
        <v>135</v>
      </c>
      <c r="M29" s="733">
        <v>10500.000000000002</v>
      </c>
      <c r="N29" s="729">
        <v>1</v>
      </c>
      <c r="O29" s="729">
        <v>77.777777777777786</v>
      </c>
      <c r="P29" s="733">
        <v>135</v>
      </c>
      <c r="Q29" s="733">
        <v>10500.000000000002</v>
      </c>
      <c r="R29" s="747">
        <v>1</v>
      </c>
      <c r="S29" s="734">
        <v>77.777777777777786</v>
      </c>
    </row>
    <row r="30" spans="1:19" ht="14.4" customHeight="1" x14ac:dyDescent="0.3">
      <c r="A30" s="728"/>
      <c r="B30" s="729" t="s">
        <v>2148</v>
      </c>
      <c r="C30" s="729" t="s">
        <v>560</v>
      </c>
      <c r="D30" s="729" t="s">
        <v>2129</v>
      </c>
      <c r="E30" s="729" t="s">
        <v>2145</v>
      </c>
      <c r="F30" s="729" t="s">
        <v>2174</v>
      </c>
      <c r="G30" s="729" t="s">
        <v>2175</v>
      </c>
      <c r="H30" s="733">
        <v>26</v>
      </c>
      <c r="I30" s="733">
        <v>6500</v>
      </c>
      <c r="J30" s="729">
        <v>0.49056603773584906</v>
      </c>
      <c r="K30" s="729">
        <v>250</v>
      </c>
      <c r="L30" s="733">
        <v>53</v>
      </c>
      <c r="M30" s="733">
        <v>13250</v>
      </c>
      <c r="N30" s="729">
        <v>1</v>
      </c>
      <c r="O30" s="729">
        <v>250</v>
      </c>
      <c r="P30" s="733">
        <v>246</v>
      </c>
      <c r="Q30" s="733">
        <v>61500</v>
      </c>
      <c r="R30" s="747">
        <v>4.6415094339622645</v>
      </c>
      <c r="S30" s="734">
        <v>250</v>
      </c>
    </row>
    <row r="31" spans="1:19" ht="14.4" customHeight="1" x14ac:dyDescent="0.3">
      <c r="A31" s="728"/>
      <c r="B31" s="729" t="s">
        <v>2148</v>
      </c>
      <c r="C31" s="729" t="s">
        <v>560</v>
      </c>
      <c r="D31" s="729" t="s">
        <v>2129</v>
      </c>
      <c r="E31" s="729" t="s">
        <v>2145</v>
      </c>
      <c r="F31" s="729" t="s">
        <v>2176</v>
      </c>
      <c r="G31" s="729" t="s">
        <v>2177</v>
      </c>
      <c r="H31" s="733">
        <v>1279</v>
      </c>
      <c r="I31" s="733">
        <v>142111.10999999999</v>
      </c>
      <c r="J31" s="729">
        <v>1.0210354214114576</v>
      </c>
      <c r="K31" s="729">
        <v>111.11111024237685</v>
      </c>
      <c r="L31" s="733">
        <v>1193</v>
      </c>
      <c r="M31" s="733">
        <v>139183.33000000002</v>
      </c>
      <c r="N31" s="729">
        <v>1</v>
      </c>
      <c r="O31" s="729">
        <v>116.66666387259012</v>
      </c>
      <c r="P31" s="733">
        <v>1284</v>
      </c>
      <c r="Q31" s="733">
        <v>149799.99</v>
      </c>
      <c r="R31" s="747">
        <v>1.0762782439534961</v>
      </c>
      <c r="S31" s="734">
        <v>116.66665887850466</v>
      </c>
    </row>
    <row r="32" spans="1:19" ht="14.4" customHeight="1" x14ac:dyDescent="0.3">
      <c r="A32" s="728"/>
      <c r="B32" s="729" t="s">
        <v>2148</v>
      </c>
      <c r="C32" s="729" t="s">
        <v>560</v>
      </c>
      <c r="D32" s="729" t="s">
        <v>2129</v>
      </c>
      <c r="E32" s="729" t="s">
        <v>2145</v>
      </c>
      <c r="F32" s="729" t="s">
        <v>2178</v>
      </c>
      <c r="G32" s="729" t="s">
        <v>2179</v>
      </c>
      <c r="H32" s="733">
        <v>6</v>
      </c>
      <c r="I32" s="733">
        <v>1613.3399999999997</v>
      </c>
      <c r="J32" s="729">
        <v>5.3777999999999988</v>
      </c>
      <c r="K32" s="729">
        <v>268.88999999999993</v>
      </c>
      <c r="L32" s="733">
        <v>1</v>
      </c>
      <c r="M32" s="733">
        <v>300</v>
      </c>
      <c r="N32" s="729">
        <v>1</v>
      </c>
      <c r="O32" s="729">
        <v>300</v>
      </c>
      <c r="P32" s="733">
        <v>1</v>
      </c>
      <c r="Q32" s="733">
        <v>300</v>
      </c>
      <c r="R32" s="747">
        <v>1</v>
      </c>
      <c r="S32" s="734">
        <v>300</v>
      </c>
    </row>
    <row r="33" spans="1:19" ht="14.4" customHeight="1" x14ac:dyDescent="0.3">
      <c r="A33" s="728"/>
      <c r="B33" s="729" t="s">
        <v>2148</v>
      </c>
      <c r="C33" s="729" t="s">
        <v>560</v>
      </c>
      <c r="D33" s="729" t="s">
        <v>2129</v>
      </c>
      <c r="E33" s="729" t="s">
        <v>2145</v>
      </c>
      <c r="F33" s="729" t="s">
        <v>2180</v>
      </c>
      <c r="G33" s="729" t="s">
        <v>2181</v>
      </c>
      <c r="H33" s="733">
        <v>968</v>
      </c>
      <c r="I33" s="733">
        <v>180693.34999999998</v>
      </c>
      <c r="J33" s="729">
        <v>0.85250586738587375</v>
      </c>
      <c r="K33" s="729">
        <v>186.6666838842975</v>
      </c>
      <c r="L33" s="733">
        <v>1004</v>
      </c>
      <c r="M33" s="733">
        <v>211955.55000000005</v>
      </c>
      <c r="N33" s="729">
        <v>1</v>
      </c>
      <c r="O33" s="729">
        <v>211.1111055776893</v>
      </c>
      <c r="P33" s="733">
        <v>944</v>
      </c>
      <c r="Q33" s="733">
        <v>199288.88</v>
      </c>
      <c r="R33" s="747">
        <v>0.94023902653174196</v>
      </c>
      <c r="S33" s="734">
        <v>211.11110169491525</v>
      </c>
    </row>
    <row r="34" spans="1:19" ht="14.4" customHeight="1" x14ac:dyDescent="0.3">
      <c r="A34" s="728"/>
      <c r="B34" s="729" t="s">
        <v>2148</v>
      </c>
      <c r="C34" s="729" t="s">
        <v>560</v>
      </c>
      <c r="D34" s="729" t="s">
        <v>2129</v>
      </c>
      <c r="E34" s="729" t="s">
        <v>2145</v>
      </c>
      <c r="F34" s="729" t="s">
        <v>2182</v>
      </c>
      <c r="G34" s="729" t="s">
        <v>2183</v>
      </c>
      <c r="H34" s="733">
        <v>1134</v>
      </c>
      <c r="I34" s="733">
        <v>661500.01</v>
      </c>
      <c r="J34" s="729">
        <v>0.84500746793701287</v>
      </c>
      <c r="K34" s="729">
        <v>583.33334215167554</v>
      </c>
      <c r="L34" s="733">
        <v>1342</v>
      </c>
      <c r="M34" s="733">
        <v>782833.33</v>
      </c>
      <c r="N34" s="729">
        <v>1</v>
      </c>
      <c r="O34" s="729">
        <v>583.33333084947833</v>
      </c>
      <c r="P34" s="733">
        <v>1514</v>
      </c>
      <c r="Q34" s="733">
        <v>883166.65999999992</v>
      </c>
      <c r="R34" s="747">
        <v>1.1281669113398634</v>
      </c>
      <c r="S34" s="734">
        <v>583.33332892998669</v>
      </c>
    </row>
    <row r="35" spans="1:19" ht="14.4" customHeight="1" x14ac:dyDescent="0.3">
      <c r="A35" s="728"/>
      <c r="B35" s="729" t="s">
        <v>2148</v>
      </c>
      <c r="C35" s="729" t="s">
        <v>560</v>
      </c>
      <c r="D35" s="729" t="s">
        <v>2129</v>
      </c>
      <c r="E35" s="729" t="s">
        <v>2145</v>
      </c>
      <c r="F35" s="729" t="s">
        <v>2184</v>
      </c>
      <c r="G35" s="729" t="s">
        <v>2185</v>
      </c>
      <c r="H35" s="733">
        <v>85</v>
      </c>
      <c r="I35" s="733">
        <v>39666.67</v>
      </c>
      <c r="J35" s="729">
        <v>0.50295866466260897</v>
      </c>
      <c r="K35" s="729">
        <v>466.66670588235291</v>
      </c>
      <c r="L35" s="733">
        <v>169</v>
      </c>
      <c r="M35" s="733">
        <v>78866.66</v>
      </c>
      <c r="N35" s="729">
        <v>1</v>
      </c>
      <c r="O35" s="729">
        <v>466.66662721893493</v>
      </c>
      <c r="P35" s="733">
        <v>130</v>
      </c>
      <c r="Q35" s="733">
        <v>60666.67</v>
      </c>
      <c r="R35" s="747">
        <v>0.76923087651993882</v>
      </c>
      <c r="S35" s="734">
        <v>466.6666923076923</v>
      </c>
    </row>
    <row r="36" spans="1:19" ht="14.4" customHeight="1" x14ac:dyDescent="0.3">
      <c r="A36" s="728"/>
      <c r="B36" s="729" t="s">
        <v>2148</v>
      </c>
      <c r="C36" s="729" t="s">
        <v>560</v>
      </c>
      <c r="D36" s="729" t="s">
        <v>2129</v>
      </c>
      <c r="E36" s="729" t="s">
        <v>2145</v>
      </c>
      <c r="F36" s="729" t="s">
        <v>2186</v>
      </c>
      <c r="G36" s="729" t="s">
        <v>2185</v>
      </c>
      <c r="H36" s="733">
        <v>7</v>
      </c>
      <c r="I36" s="733">
        <v>7000</v>
      </c>
      <c r="J36" s="729">
        <v>0.77777777777777779</v>
      </c>
      <c r="K36" s="729">
        <v>1000</v>
      </c>
      <c r="L36" s="733">
        <v>9</v>
      </c>
      <c r="M36" s="733">
        <v>9000</v>
      </c>
      <c r="N36" s="729">
        <v>1</v>
      </c>
      <c r="O36" s="729">
        <v>1000</v>
      </c>
      <c r="P36" s="733">
        <v>28</v>
      </c>
      <c r="Q36" s="733">
        <v>28000</v>
      </c>
      <c r="R36" s="747">
        <v>3.1111111111111112</v>
      </c>
      <c r="S36" s="734">
        <v>1000</v>
      </c>
    </row>
    <row r="37" spans="1:19" ht="14.4" customHeight="1" x14ac:dyDescent="0.3">
      <c r="A37" s="728"/>
      <c r="B37" s="729" t="s">
        <v>2148</v>
      </c>
      <c r="C37" s="729" t="s">
        <v>560</v>
      </c>
      <c r="D37" s="729" t="s">
        <v>2129</v>
      </c>
      <c r="E37" s="729" t="s">
        <v>2145</v>
      </c>
      <c r="F37" s="729" t="s">
        <v>2187</v>
      </c>
      <c r="G37" s="729" t="s">
        <v>2188</v>
      </c>
      <c r="H37" s="733">
        <v>2</v>
      </c>
      <c r="I37" s="733">
        <v>1333.34</v>
      </c>
      <c r="J37" s="729">
        <v>0.66666666666666674</v>
      </c>
      <c r="K37" s="729">
        <v>666.67</v>
      </c>
      <c r="L37" s="733">
        <v>3</v>
      </c>
      <c r="M37" s="733">
        <v>2000.0099999999998</v>
      </c>
      <c r="N37" s="729">
        <v>1</v>
      </c>
      <c r="O37" s="729">
        <v>666.67</v>
      </c>
      <c r="P37" s="733">
        <v>4</v>
      </c>
      <c r="Q37" s="733">
        <v>2666.67</v>
      </c>
      <c r="R37" s="747">
        <v>1.3333283333583335</v>
      </c>
      <c r="S37" s="734">
        <v>666.66750000000002</v>
      </c>
    </row>
    <row r="38" spans="1:19" ht="14.4" customHeight="1" x14ac:dyDescent="0.3">
      <c r="A38" s="728"/>
      <c r="B38" s="729" t="s">
        <v>2148</v>
      </c>
      <c r="C38" s="729" t="s">
        <v>560</v>
      </c>
      <c r="D38" s="729" t="s">
        <v>2129</v>
      </c>
      <c r="E38" s="729" t="s">
        <v>2145</v>
      </c>
      <c r="F38" s="729" t="s">
        <v>2189</v>
      </c>
      <c r="G38" s="729" t="s">
        <v>2190</v>
      </c>
      <c r="H38" s="733">
        <v>1321</v>
      </c>
      <c r="I38" s="733">
        <v>66050</v>
      </c>
      <c r="J38" s="729">
        <v>0.91229281767955805</v>
      </c>
      <c r="K38" s="729">
        <v>50</v>
      </c>
      <c r="L38" s="733">
        <v>1448</v>
      </c>
      <c r="M38" s="733">
        <v>72400</v>
      </c>
      <c r="N38" s="729">
        <v>1</v>
      </c>
      <c r="O38" s="729">
        <v>50</v>
      </c>
      <c r="P38" s="733">
        <v>1458</v>
      </c>
      <c r="Q38" s="733">
        <v>72900</v>
      </c>
      <c r="R38" s="747">
        <v>1.0069060773480663</v>
      </c>
      <c r="S38" s="734">
        <v>50</v>
      </c>
    </row>
    <row r="39" spans="1:19" ht="14.4" customHeight="1" x14ac:dyDescent="0.3">
      <c r="A39" s="728"/>
      <c r="B39" s="729" t="s">
        <v>2148</v>
      </c>
      <c r="C39" s="729" t="s">
        <v>560</v>
      </c>
      <c r="D39" s="729" t="s">
        <v>2129</v>
      </c>
      <c r="E39" s="729" t="s">
        <v>2145</v>
      </c>
      <c r="F39" s="729" t="s">
        <v>2191</v>
      </c>
      <c r="G39" s="729" t="s">
        <v>2192</v>
      </c>
      <c r="H39" s="733">
        <v>9</v>
      </c>
      <c r="I39" s="733">
        <v>50.010000000000005</v>
      </c>
      <c r="J39" s="729">
        <v>0.69237159075176524</v>
      </c>
      <c r="K39" s="729">
        <v>5.5566666666666675</v>
      </c>
      <c r="L39" s="733">
        <v>13</v>
      </c>
      <c r="M39" s="733">
        <v>72.23</v>
      </c>
      <c r="N39" s="729">
        <v>1</v>
      </c>
      <c r="O39" s="729">
        <v>5.5561538461538467</v>
      </c>
      <c r="P39" s="733">
        <v>17</v>
      </c>
      <c r="Q39" s="733">
        <v>94.45</v>
      </c>
      <c r="R39" s="747">
        <v>1.3076284092482349</v>
      </c>
      <c r="S39" s="734">
        <v>5.5558823529411763</v>
      </c>
    </row>
    <row r="40" spans="1:19" ht="14.4" customHeight="1" x14ac:dyDescent="0.3">
      <c r="A40" s="728"/>
      <c r="B40" s="729" t="s">
        <v>2148</v>
      </c>
      <c r="C40" s="729" t="s">
        <v>560</v>
      </c>
      <c r="D40" s="729" t="s">
        <v>2129</v>
      </c>
      <c r="E40" s="729" t="s">
        <v>2145</v>
      </c>
      <c r="F40" s="729" t="s">
        <v>2193</v>
      </c>
      <c r="G40" s="729" t="s">
        <v>2194</v>
      </c>
      <c r="H40" s="733">
        <v>35</v>
      </c>
      <c r="I40" s="733">
        <v>3538.89</v>
      </c>
      <c r="J40" s="729">
        <v>3.181825538112963</v>
      </c>
      <c r="K40" s="729">
        <v>101.11114285714285</v>
      </c>
      <c r="L40" s="733">
        <v>11</v>
      </c>
      <c r="M40" s="733">
        <v>1112.22</v>
      </c>
      <c r="N40" s="729">
        <v>1</v>
      </c>
      <c r="O40" s="729">
        <v>101.11090909090909</v>
      </c>
      <c r="P40" s="733">
        <v>28</v>
      </c>
      <c r="Q40" s="733">
        <v>2831.1099999999997</v>
      </c>
      <c r="R40" s="747">
        <v>2.545458632284979</v>
      </c>
      <c r="S40" s="734">
        <v>101.11107142857142</v>
      </c>
    </row>
    <row r="41" spans="1:19" ht="14.4" customHeight="1" x14ac:dyDescent="0.3">
      <c r="A41" s="728"/>
      <c r="B41" s="729" t="s">
        <v>2148</v>
      </c>
      <c r="C41" s="729" t="s">
        <v>560</v>
      </c>
      <c r="D41" s="729" t="s">
        <v>2129</v>
      </c>
      <c r="E41" s="729" t="s">
        <v>2145</v>
      </c>
      <c r="F41" s="729" t="s">
        <v>2195</v>
      </c>
      <c r="G41" s="729" t="s">
        <v>2196</v>
      </c>
      <c r="H41" s="733">
        <v>2</v>
      </c>
      <c r="I41" s="733">
        <v>153.34</v>
      </c>
      <c r="J41" s="729"/>
      <c r="K41" s="729">
        <v>76.67</v>
      </c>
      <c r="L41" s="733"/>
      <c r="M41" s="733"/>
      <c r="N41" s="729"/>
      <c r="O41" s="729"/>
      <c r="P41" s="733"/>
      <c r="Q41" s="733"/>
      <c r="R41" s="747"/>
      <c r="S41" s="734"/>
    </row>
    <row r="42" spans="1:19" ht="14.4" customHeight="1" x14ac:dyDescent="0.3">
      <c r="A42" s="728"/>
      <c r="B42" s="729" t="s">
        <v>2148</v>
      </c>
      <c r="C42" s="729" t="s">
        <v>560</v>
      </c>
      <c r="D42" s="729" t="s">
        <v>2129</v>
      </c>
      <c r="E42" s="729" t="s">
        <v>2145</v>
      </c>
      <c r="F42" s="729" t="s">
        <v>2197</v>
      </c>
      <c r="G42" s="729" t="s">
        <v>2198</v>
      </c>
      <c r="H42" s="733">
        <v>60</v>
      </c>
      <c r="I42" s="733">
        <v>0</v>
      </c>
      <c r="J42" s="729"/>
      <c r="K42" s="729">
        <v>0</v>
      </c>
      <c r="L42" s="733">
        <v>89</v>
      </c>
      <c r="M42" s="733">
        <v>0</v>
      </c>
      <c r="N42" s="729"/>
      <c r="O42" s="729">
        <v>0</v>
      </c>
      <c r="P42" s="733">
        <v>82</v>
      </c>
      <c r="Q42" s="733">
        <v>0</v>
      </c>
      <c r="R42" s="747"/>
      <c r="S42" s="734">
        <v>0</v>
      </c>
    </row>
    <row r="43" spans="1:19" ht="14.4" customHeight="1" x14ac:dyDescent="0.3">
      <c r="A43" s="728"/>
      <c r="B43" s="729" t="s">
        <v>2148</v>
      </c>
      <c r="C43" s="729" t="s">
        <v>560</v>
      </c>
      <c r="D43" s="729" t="s">
        <v>2129</v>
      </c>
      <c r="E43" s="729" t="s">
        <v>2145</v>
      </c>
      <c r="F43" s="729" t="s">
        <v>2199</v>
      </c>
      <c r="G43" s="729" t="s">
        <v>2200</v>
      </c>
      <c r="H43" s="733">
        <v>874</v>
      </c>
      <c r="I43" s="733">
        <v>267055.56</v>
      </c>
      <c r="J43" s="729">
        <v>0.79890309194637177</v>
      </c>
      <c r="K43" s="729">
        <v>305.55556064073227</v>
      </c>
      <c r="L43" s="733">
        <v>1094</v>
      </c>
      <c r="M43" s="733">
        <v>334277.79000000004</v>
      </c>
      <c r="N43" s="729">
        <v>1</v>
      </c>
      <c r="O43" s="729">
        <v>305.55556672760514</v>
      </c>
      <c r="P43" s="733">
        <v>901</v>
      </c>
      <c r="Q43" s="733">
        <v>275305.57</v>
      </c>
      <c r="R43" s="747">
        <v>0.82358319408537428</v>
      </c>
      <c r="S43" s="734">
        <v>305.55557158712543</v>
      </c>
    </row>
    <row r="44" spans="1:19" ht="14.4" customHeight="1" x14ac:dyDescent="0.3">
      <c r="A44" s="728"/>
      <c r="B44" s="729" t="s">
        <v>2148</v>
      </c>
      <c r="C44" s="729" t="s">
        <v>560</v>
      </c>
      <c r="D44" s="729" t="s">
        <v>2129</v>
      </c>
      <c r="E44" s="729" t="s">
        <v>2145</v>
      </c>
      <c r="F44" s="729" t="s">
        <v>2201</v>
      </c>
      <c r="G44" s="729" t="s">
        <v>2202</v>
      </c>
      <c r="H44" s="733"/>
      <c r="I44" s="733"/>
      <c r="J44" s="729"/>
      <c r="K44" s="729"/>
      <c r="L44" s="733"/>
      <c r="M44" s="733"/>
      <c r="N44" s="729"/>
      <c r="O44" s="729"/>
      <c r="P44" s="733">
        <v>1</v>
      </c>
      <c r="Q44" s="733">
        <v>33.33</v>
      </c>
      <c r="R44" s="747"/>
      <c r="S44" s="734">
        <v>33.33</v>
      </c>
    </row>
    <row r="45" spans="1:19" ht="14.4" customHeight="1" x14ac:dyDescent="0.3">
      <c r="A45" s="728"/>
      <c r="B45" s="729" t="s">
        <v>2148</v>
      </c>
      <c r="C45" s="729" t="s">
        <v>560</v>
      </c>
      <c r="D45" s="729" t="s">
        <v>2129</v>
      </c>
      <c r="E45" s="729" t="s">
        <v>2145</v>
      </c>
      <c r="F45" s="729" t="s">
        <v>2203</v>
      </c>
      <c r="G45" s="729" t="s">
        <v>2204</v>
      </c>
      <c r="H45" s="733">
        <v>3603</v>
      </c>
      <c r="I45" s="733">
        <v>1641366.6800000002</v>
      </c>
      <c r="J45" s="729">
        <v>0.90938920532213929</v>
      </c>
      <c r="K45" s="729">
        <v>455.55555925617546</v>
      </c>
      <c r="L45" s="733">
        <v>3962</v>
      </c>
      <c r="M45" s="733">
        <v>1804911.1099999999</v>
      </c>
      <c r="N45" s="729">
        <v>1</v>
      </c>
      <c r="O45" s="729">
        <v>455.55555527511353</v>
      </c>
      <c r="P45" s="733">
        <v>4012</v>
      </c>
      <c r="Q45" s="733">
        <v>1827688.8900000001</v>
      </c>
      <c r="R45" s="747">
        <v>1.0126198901839549</v>
      </c>
      <c r="S45" s="734">
        <v>455.55555583250253</v>
      </c>
    </row>
    <row r="46" spans="1:19" ht="14.4" customHeight="1" x14ac:dyDescent="0.3">
      <c r="A46" s="728"/>
      <c r="B46" s="729" t="s">
        <v>2148</v>
      </c>
      <c r="C46" s="729" t="s">
        <v>560</v>
      </c>
      <c r="D46" s="729" t="s">
        <v>2129</v>
      </c>
      <c r="E46" s="729" t="s">
        <v>2145</v>
      </c>
      <c r="F46" s="729" t="s">
        <v>2207</v>
      </c>
      <c r="G46" s="729" t="s">
        <v>2208</v>
      </c>
      <c r="H46" s="733">
        <v>18</v>
      </c>
      <c r="I46" s="733">
        <v>1060</v>
      </c>
      <c r="J46" s="729">
        <v>1.1249907135200534</v>
      </c>
      <c r="K46" s="729">
        <v>58.888888888888886</v>
      </c>
      <c r="L46" s="733">
        <v>16</v>
      </c>
      <c r="M46" s="733">
        <v>942.23</v>
      </c>
      <c r="N46" s="729">
        <v>1</v>
      </c>
      <c r="O46" s="729">
        <v>58.889375000000001</v>
      </c>
      <c r="P46" s="733">
        <v>17</v>
      </c>
      <c r="Q46" s="733">
        <v>1001.1099999999999</v>
      </c>
      <c r="R46" s="747">
        <v>1.0624900502000572</v>
      </c>
      <c r="S46" s="734">
        <v>58.888823529411759</v>
      </c>
    </row>
    <row r="47" spans="1:19" ht="14.4" customHeight="1" x14ac:dyDescent="0.3">
      <c r="A47" s="728"/>
      <c r="B47" s="729" t="s">
        <v>2148</v>
      </c>
      <c r="C47" s="729" t="s">
        <v>560</v>
      </c>
      <c r="D47" s="729" t="s">
        <v>2129</v>
      </c>
      <c r="E47" s="729" t="s">
        <v>2145</v>
      </c>
      <c r="F47" s="729" t="s">
        <v>2209</v>
      </c>
      <c r="G47" s="729" t="s">
        <v>2210</v>
      </c>
      <c r="H47" s="733">
        <v>1620</v>
      </c>
      <c r="I47" s="733">
        <v>126000</v>
      </c>
      <c r="J47" s="729">
        <v>0.82991799027059487</v>
      </c>
      <c r="K47" s="729">
        <v>77.777777777777771</v>
      </c>
      <c r="L47" s="733">
        <v>1952</v>
      </c>
      <c r="M47" s="733">
        <v>151822.22999999998</v>
      </c>
      <c r="N47" s="729">
        <v>1</v>
      </c>
      <c r="O47" s="729">
        <v>77.777781762295078</v>
      </c>
      <c r="P47" s="733">
        <v>1913</v>
      </c>
      <c r="Q47" s="733">
        <v>148788.88</v>
      </c>
      <c r="R47" s="747">
        <v>0.98002038304930728</v>
      </c>
      <c r="S47" s="734">
        <v>77.777773131207525</v>
      </c>
    </row>
    <row r="48" spans="1:19" ht="14.4" customHeight="1" x14ac:dyDescent="0.3">
      <c r="A48" s="728"/>
      <c r="B48" s="729" t="s">
        <v>2148</v>
      </c>
      <c r="C48" s="729" t="s">
        <v>560</v>
      </c>
      <c r="D48" s="729" t="s">
        <v>2129</v>
      </c>
      <c r="E48" s="729" t="s">
        <v>2145</v>
      </c>
      <c r="F48" s="729" t="s">
        <v>2211</v>
      </c>
      <c r="G48" s="729" t="s">
        <v>2212</v>
      </c>
      <c r="H48" s="733"/>
      <c r="I48" s="733"/>
      <c r="J48" s="729"/>
      <c r="K48" s="729"/>
      <c r="L48" s="733">
        <v>0</v>
      </c>
      <c r="M48" s="733">
        <v>0</v>
      </c>
      <c r="N48" s="729"/>
      <c r="O48" s="729"/>
      <c r="P48" s="733"/>
      <c r="Q48" s="733"/>
      <c r="R48" s="747"/>
      <c r="S48" s="734"/>
    </row>
    <row r="49" spans="1:19" ht="14.4" customHeight="1" x14ac:dyDescent="0.3">
      <c r="A49" s="728"/>
      <c r="B49" s="729" t="s">
        <v>2148</v>
      </c>
      <c r="C49" s="729" t="s">
        <v>560</v>
      </c>
      <c r="D49" s="729" t="s">
        <v>2129</v>
      </c>
      <c r="E49" s="729" t="s">
        <v>2145</v>
      </c>
      <c r="F49" s="729" t="s">
        <v>2213</v>
      </c>
      <c r="G49" s="729" t="s">
        <v>2214</v>
      </c>
      <c r="H49" s="733"/>
      <c r="I49" s="733"/>
      <c r="J49" s="729"/>
      <c r="K49" s="729"/>
      <c r="L49" s="733"/>
      <c r="M49" s="733"/>
      <c r="N49" s="729"/>
      <c r="O49" s="729"/>
      <c r="P49" s="733">
        <v>1</v>
      </c>
      <c r="Q49" s="733">
        <v>270</v>
      </c>
      <c r="R49" s="747"/>
      <c r="S49" s="734">
        <v>270</v>
      </c>
    </row>
    <row r="50" spans="1:19" ht="14.4" customHeight="1" x14ac:dyDescent="0.3">
      <c r="A50" s="728"/>
      <c r="B50" s="729" t="s">
        <v>2148</v>
      </c>
      <c r="C50" s="729" t="s">
        <v>560</v>
      </c>
      <c r="D50" s="729" t="s">
        <v>2129</v>
      </c>
      <c r="E50" s="729" t="s">
        <v>2145</v>
      </c>
      <c r="F50" s="729" t="s">
        <v>2215</v>
      </c>
      <c r="G50" s="729" t="s">
        <v>2216</v>
      </c>
      <c r="H50" s="733">
        <v>1030</v>
      </c>
      <c r="I50" s="733">
        <v>91555.55</v>
      </c>
      <c r="J50" s="729">
        <v>0.71280274957794987</v>
      </c>
      <c r="K50" s="729">
        <v>88.888883495145635</v>
      </c>
      <c r="L50" s="733">
        <v>1360</v>
      </c>
      <c r="M50" s="733">
        <v>128444.44</v>
      </c>
      <c r="N50" s="729">
        <v>1</v>
      </c>
      <c r="O50" s="729">
        <v>94.44444117647059</v>
      </c>
      <c r="P50" s="733">
        <v>1374</v>
      </c>
      <c r="Q50" s="733">
        <v>129766.66</v>
      </c>
      <c r="R50" s="747">
        <v>1.0102941007022179</v>
      </c>
      <c r="S50" s="734">
        <v>94.444439592430868</v>
      </c>
    </row>
    <row r="51" spans="1:19" ht="14.4" customHeight="1" x14ac:dyDescent="0.3">
      <c r="A51" s="728"/>
      <c r="B51" s="729" t="s">
        <v>2148</v>
      </c>
      <c r="C51" s="729" t="s">
        <v>560</v>
      </c>
      <c r="D51" s="729" t="s">
        <v>2129</v>
      </c>
      <c r="E51" s="729" t="s">
        <v>2145</v>
      </c>
      <c r="F51" s="729" t="s">
        <v>2217</v>
      </c>
      <c r="G51" s="729" t="s">
        <v>2218</v>
      </c>
      <c r="H51" s="733">
        <v>3</v>
      </c>
      <c r="I51" s="733">
        <v>130</v>
      </c>
      <c r="J51" s="729"/>
      <c r="K51" s="729">
        <v>43.333333333333336</v>
      </c>
      <c r="L51" s="733"/>
      <c r="M51" s="733"/>
      <c r="N51" s="729"/>
      <c r="O51" s="729"/>
      <c r="P51" s="733">
        <v>3</v>
      </c>
      <c r="Q51" s="733">
        <v>130</v>
      </c>
      <c r="R51" s="747"/>
      <c r="S51" s="734">
        <v>43.333333333333336</v>
      </c>
    </row>
    <row r="52" spans="1:19" ht="14.4" customHeight="1" x14ac:dyDescent="0.3">
      <c r="A52" s="728"/>
      <c r="B52" s="729" t="s">
        <v>2148</v>
      </c>
      <c r="C52" s="729" t="s">
        <v>560</v>
      </c>
      <c r="D52" s="729" t="s">
        <v>2129</v>
      </c>
      <c r="E52" s="729" t="s">
        <v>2145</v>
      </c>
      <c r="F52" s="729" t="s">
        <v>2219</v>
      </c>
      <c r="G52" s="729" t="s">
        <v>2220</v>
      </c>
      <c r="H52" s="733">
        <v>30</v>
      </c>
      <c r="I52" s="733">
        <v>2900</v>
      </c>
      <c r="J52" s="729">
        <v>1.5000025862113555</v>
      </c>
      <c r="K52" s="729">
        <v>96.666666666666671</v>
      </c>
      <c r="L52" s="733">
        <v>20</v>
      </c>
      <c r="M52" s="733">
        <v>1933.33</v>
      </c>
      <c r="N52" s="729">
        <v>1</v>
      </c>
      <c r="O52" s="729">
        <v>96.666499999999999</v>
      </c>
      <c r="P52" s="733">
        <v>26</v>
      </c>
      <c r="Q52" s="733">
        <v>2513.34</v>
      </c>
      <c r="R52" s="747">
        <v>1.3000056896649823</v>
      </c>
      <c r="S52" s="734">
        <v>96.666923076923084</v>
      </c>
    </row>
    <row r="53" spans="1:19" ht="14.4" customHeight="1" x14ac:dyDescent="0.3">
      <c r="A53" s="728"/>
      <c r="B53" s="729" t="s">
        <v>2148</v>
      </c>
      <c r="C53" s="729" t="s">
        <v>560</v>
      </c>
      <c r="D53" s="729" t="s">
        <v>2129</v>
      </c>
      <c r="E53" s="729" t="s">
        <v>2145</v>
      </c>
      <c r="F53" s="729" t="s">
        <v>2221</v>
      </c>
      <c r="G53" s="729" t="s">
        <v>2222</v>
      </c>
      <c r="H53" s="733">
        <v>334</v>
      </c>
      <c r="I53" s="733">
        <v>111333.33</v>
      </c>
      <c r="J53" s="729">
        <v>0.89304807772598727</v>
      </c>
      <c r="K53" s="729">
        <v>333.33332335329339</v>
      </c>
      <c r="L53" s="733">
        <v>374</v>
      </c>
      <c r="M53" s="733">
        <v>124666.67</v>
      </c>
      <c r="N53" s="729">
        <v>1</v>
      </c>
      <c r="O53" s="729">
        <v>333.33334224598929</v>
      </c>
      <c r="P53" s="733">
        <v>380</v>
      </c>
      <c r="Q53" s="733">
        <v>126666.67</v>
      </c>
      <c r="R53" s="747">
        <v>1.0160427803197118</v>
      </c>
      <c r="S53" s="734">
        <v>333.33334210526317</v>
      </c>
    </row>
    <row r="54" spans="1:19" ht="14.4" customHeight="1" x14ac:dyDescent="0.3">
      <c r="A54" s="728"/>
      <c r="B54" s="729" t="s">
        <v>2148</v>
      </c>
      <c r="C54" s="729" t="s">
        <v>560</v>
      </c>
      <c r="D54" s="729" t="s">
        <v>2129</v>
      </c>
      <c r="E54" s="729" t="s">
        <v>2145</v>
      </c>
      <c r="F54" s="729" t="s">
        <v>2223</v>
      </c>
      <c r="G54" s="729" t="s">
        <v>2224</v>
      </c>
      <c r="H54" s="733">
        <v>618</v>
      </c>
      <c r="I54" s="733">
        <v>793099.99</v>
      </c>
      <c r="J54" s="729">
        <v>1.0098039088362618</v>
      </c>
      <c r="K54" s="729">
        <v>1283.3333171521035</v>
      </c>
      <c r="L54" s="733">
        <v>612</v>
      </c>
      <c r="M54" s="733">
        <v>785400</v>
      </c>
      <c r="N54" s="729">
        <v>1</v>
      </c>
      <c r="O54" s="729">
        <v>1283.3333333333333</v>
      </c>
      <c r="P54" s="733">
        <v>746</v>
      </c>
      <c r="Q54" s="733">
        <v>957366.64999999991</v>
      </c>
      <c r="R54" s="747">
        <v>1.2189542271454035</v>
      </c>
      <c r="S54" s="734">
        <v>1283.333310991957</v>
      </c>
    </row>
    <row r="55" spans="1:19" ht="14.4" customHeight="1" x14ac:dyDescent="0.3">
      <c r="A55" s="728"/>
      <c r="B55" s="729" t="s">
        <v>2148</v>
      </c>
      <c r="C55" s="729" t="s">
        <v>560</v>
      </c>
      <c r="D55" s="729" t="s">
        <v>2129</v>
      </c>
      <c r="E55" s="729" t="s">
        <v>2145</v>
      </c>
      <c r="F55" s="729" t="s">
        <v>2225</v>
      </c>
      <c r="G55" s="729" t="s">
        <v>2226</v>
      </c>
      <c r="H55" s="733">
        <v>1</v>
      </c>
      <c r="I55" s="733">
        <v>466.67</v>
      </c>
      <c r="J55" s="729">
        <v>1</v>
      </c>
      <c r="K55" s="729">
        <v>466.67</v>
      </c>
      <c r="L55" s="733">
        <v>1</v>
      </c>
      <c r="M55" s="733">
        <v>466.67</v>
      </c>
      <c r="N55" s="729">
        <v>1</v>
      </c>
      <c r="O55" s="729">
        <v>466.67</v>
      </c>
      <c r="P55" s="733">
        <v>2</v>
      </c>
      <c r="Q55" s="733">
        <v>933.33</v>
      </c>
      <c r="R55" s="747">
        <v>1.9999785715816316</v>
      </c>
      <c r="S55" s="734">
        <v>466.66500000000002</v>
      </c>
    </row>
    <row r="56" spans="1:19" ht="14.4" customHeight="1" x14ac:dyDescent="0.3">
      <c r="A56" s="728"/>
      <c r="B56" s="729" t="s">
        <v>2148</v>
      </c>
      <c r="C56" s="729" t="s">
        <v>560</v>
      </c>
      <c r="D56" s="729" t="s">
        <v>2129</v>
      </c>
      <c r="E56" s="729" t="s">
        <v>2145</v>
      </c>
      <c r="F56" s="729" t="s">
        <v>2227</v>
      </c>
      <c r="G56" s="729" t="s">
        <v>2228</v>
      </c>
      <c r="H56" s="733">
        <v>70</v>
      </c>
      <c r="I56" s="733">
        <v>8166.66</v>
      </c>
      <c r="J56" s="729">
        <v>0.795453637839728</v>
      </c>
      <c r="K56" s="729">
        <v>116.66657142857143</v>
      </c>
      <c r="L56" s="733">
        <v>88</v>
      </c>
      <c r="M56" s="733">
        <v>10266.67</v>
      </c>
      <c r="N56" s="729">
        <v>1</v>
      </c>
      <c r="O56" s="729">
        <v>116.66670454545455</v>
      </c>
      <c r="P56" s="733">
        <v>72</v>
      </c>
      <c r="Q56" s="733">
        <v>8400.01</v>
      </c>
      <c r="R56" s="747">
        <v>0.81818252656411472</v>
      </c>
      <c r="S56" s="734">
        <v>116.66680555555556</v>
      </c>
    </row>
    <row r="57" spans="1:19" ht="14.4" customHeight="1" x14ac:dyDescent="0.3">
      <c r="A57" s="728"/>
      <c r="B57" s="729" t="s">
        <v>2148</v>
      </c>
      <c r="C57" s="729" t="s">
        <v>560</v>
      </c>
      <c r="D57" s="729" t="s">
        <v>2129</v>
      </c>
      <c r="E57" s="729" t="s">
        <v>2145</v>
      </c>
      <c r="F57" s="729" t="s">
        <v>2146</v>
      </c>
      <c r="G57" s="729" t="s">
        <v>2147</v>
      </c>
      <c r="H57" s="733">
        <v>2</v>
      </c>
      <c r="I57" s="733">
        <v>655.56</v>
      </c>
      <c r="J57" s="729"/>
      <c r="K57" s="729">
        <v>327.78</v>
      </c>
      <c r="L57" s="733"/>
      <c r="M57" s="733"/>
      <c r="N57" s="729"/>
      <c r="O57" s="729"/>
      <c r="P57" s="733"/>
      <c r="Q57" s="733"/>
      <c r="R57" s="747"/>
      <c r="S57" s="734"/>
    </row>
    <row r="58" spans="1:19" ht="14.4" customHeight="1" x14ac:dyDescent="0.3">
      <c r="A58" s="728"/>
      <c r="B58" s="729" t="s">
        <v>2148</v>
      </c>
      <c r="C58" s="729" t="s">
        <v>560</v>
      </c>
      <c r="D58" s="729" t="s">
        <v>2129</v>
      </c>
      <c r="E58" s="729" t="s">
        <v>2145</v>
      </c>
      <c r="F58" s="729" t="s">
        <v>2231</v>
      </c>
      <c r="G58" s="729" t="s">
        <v>2232</v>
      </c>
      <c r="H58" s="733"/>
      <c r="I58" s="733"/>
      <c r="J58" s="729"/>
      <c r="K58" s="729"/>
      <c r="L58" s="733">
        <v>8</v>
      </c>
      <c r="M58" s="733">
        <v>6666.67</v>
      </c>
      <c r="N58" s="729">
        <v>1</v>
      </c>
      <c r="O58" s="729">
        <v>833.33375000000001</v>
      </c>
      <c r="P58" s="733">
        <v>5</v>
      </c>
      <c r="Q58" s="733">
        <v>4166.67</v>
      </c>
      <c r="R58" s="747">
        <v>0.62500018749990627</v>
      </c>
      <c r="S58" s="734">
        <v>833.33400000000006</v>
      </c>
    </row>
    <row r="59" spans="1:19" ht="14.4" customHeight="1" x14ac:dyDescent="0.3">
      <c r="A59" s="728"/>
      <c r="B59" s="729" t="s">
        <v>2148</v>
      </c>
      <c r="C59" s="729" t="s">
        <v>560</v>
      </c>
      <c r="D59" s="729" t="s">
        <v>2129</v>
      </c>
      <c r="E59" s="729" t="s">
        <v>2145</v>
      </c>
      <c r="F59" s="729" t="s">
        <v>2233</v>
      </c>
      <c r="G59" s="729" t="s">
        <v>2234</v>
      </c>
      <c r="H59" s="733">
        <v>17</v>
      </c>
      <c r="I59" s="733">
        <v>94.460000000000008</v>
      </c>
      <c r="J59" s="729">
        <v>0.85014850148501497</v>
      </c>
      <c r="K59" s="729">
        <v>5.5564705882352943</v>
      </c>
      <c r="L59" s="733">
        <v>20</v>
      </c>
      <c r="M59" s="733">
        <v>111.11</v>
      </c>
      <c r="N59" s="729">
        <v>1</v>
      </c>
      <c r="O59" s="729">
        <v>5.5555000000000003</v>
      </c>
      <c r="P59" s="733">
        <v>24</v>
      </c>
      <c r="Q59" s="733">
        <v>133.34</v>
      </c>
      <c r="R59" s="747">
        <v>1.2000720007200072</v>
      </c>
      <c r="S59" s="734">
        <v>5.5558333333333332</v>
      </c>
    </row>
    <row r="60" spans="1:19" ht="14.4" customHeight="1" x14ac:dyDescent="0.3">
      <c r="A60" s="728"/>
      <c r="B60" s="729" t="s">
        <v>2148</v>
      </c>
      <c r="C60" s="729" t="s">
        <v>560</v>
      </c>
      <c r="D60" s="729" t="s">
        <v>2129</v>
      </c>
      <c r="E60" s="729" t="s">
        <v>2145</v>
      </c>
      <c r="F60" s="729" t="s">
        <v>2235</v>
      </c>
      <c r="G60" s="729" t="s">
        <v>2236</v>
      </c>
      <c r="H60" s="733">
        <v>1</v>
      </c>
      <c r="I60" s="733">
        <v>116.67</v>
      </c>
      <c r="J60" s="729"/>
      <c r="K60" s="729">
        <v>116.67</v>
      </c>
      <c r="L60" s="733"/>
      <c r="M60" s="733"/>
      <c r="N60" s="729"/>
      <c r="O60" s="729"/>
      <c r="P60" s="733"/>
      <c r="Q60" s="733"/>
      <c r="R60" s="747"/>
      <c r="S60" s="734"/>
    </row>
    <row r="61" spans="1:19" ht="14.4" customHeight="1" x14ac:dyDescent="0.3">
      <c r="A61" s="728"/>
      <c r="B61" s="729" t="s">
        <v>2148</v>
      </c>
      <c r="C61" s="729" t="s">
        <v>560</v>
      </c>
      <c r="D61" s="729" t="s">
        <v>1063</v>
      </c>
      <c r="E61" s="729" t="s">
        <v>2145</v>
      </c>
      <c r="F61" s="729" t="s">
        <v>2182</v>
      </c>
      <c r="G61" s="729" t="s">
        <v>2183</v>
      </c>
      <c r="H61" s="733"/>
      <c r="I61" s="733"/>
      <c r="J61" s="729"/>
      <c r="K61" s="729"/>
      <c r="L61" s="733">
        <v>1</v>
      </c>
      <c r="M61" s="733">
        <v>583.33000000000004</v>
      </c>
      <c r="N61" s="729">
        <v>1</v>
      </c>
      <c r="O61" s="729">
        <v>583.33000000000004</v>
      </c>
      <c r="P61" s="733"/>
      <c r="Q61" s="733"/>
      <c r="R61" s="747"/>
      <c r="S61" s="734"/>
    </row>
    <row r="62" spans="1:19" ht="14.4" customHeight="1" x14ac:dyDescent="0.3">
      <c r="A62" s="728"/>
      <c r="B62" s="729" t="s">
        <v>2148</v>
      </c>
      <c r="C62" s="729" t="s">
        <v>560</v>
      </c>
      <c r="D62" s="729" t="s">
        <v>1063</v>
      </c>
      <c r="E62" s="729" t="s">
        <v>2145</v>
      </c>
      <c r="F62" s="729" t="s">
        <v>2184</v>
      </c>
      <c r="G62" s="729" t="s">
        <v>2185</v>
      </c>
      <c r="H62" s="733"/>
      <c r="I62" s="733"/>
      <c r="J62" s="729"/>
      <c r="K62" s="729"/>
      <c r="L62" s="733"/>
      <c r="M62" s="733"/>
      <c r="N62" s="729"/>
      <c r="O62" s="729"/>
      <c r="P62" s="733">
        <v>1</v>
      </c>
      <c r="Q62" s="733">
        <v>466.67</v>
      </c>
      <c r="R62" s="747"/>
      <c r="S62" s="734">
        <v>466.67</v>
      </c>
    </row>
    <row r="63" spans="1:19" ht="14.4" customHeight="1" x14ac:dyDescent="0.3">
      <c r="A63" s="728"/>
      <c r="B63" s="729" t="s">
        <v>2148</v>
      </c>
      <c r="C63" s="729" t="s">
        <v>560</v>
      </c>
      <c r="D63" s="729" t="s">
        <v>1063</v>
      </c>
      <c r="E63" s="729" t="s">
        <v>2145</v>
      </c>
      <c r="F63" s="729" t="s">
        <v>2189</v>
      </c>
      <c r="G63" s="729" t="s">
        <v>2190</v>
      </c>
      <c r="H63" s="733">
        <v>1</v>
      </c>
      <c r="I63" s="733">
        <v>50</v>
      </c>
      <c r="J63" s="729"/>
      <c r="K63" s="729">
        <v>50</v>
      </c>
      <c r="L63" s="733"/>
      <c r="M63" s="733"/>
      <c r="N63" s="729"/>
      <c r="O63" s="729"/>
      <c r="P63" s="733"/>
      <c r="Q63" s="733"/>
      <c r="R63" s="747"/>
      <c r="S63" s="734"/>
    </row>
    <row r="64" spans="1:19" ht="14.4" customHeight="1" x14ac:dyDescent="0.3">
      <c r="A64" s="728"/>
      <c r="B64" s="729" t="s">
        <v>2148</v>
      </c>
      <c r="C64" s="729" t="s">
        <v>560</v>
      </c>
      <c r="D64" s="729" t="s">
        <v>1063</v>
      </c>
      <c r="E64" s="729" t="s">
        <v>2145</v>
      </c>
      <c r="F64" s="729" t="s">
        <v>2203</v>
      </c>
      <c r="G64" s="729" t="s">
        <v>2204</v>
      </c>
      <c r="H64" s="733"/>
      <c r="I64" s="733"/>
      <c r="J64" s="729"/>
      <c r="K64" s="729"/>
      <c r="L64" s="733">
        <v>1</v>
      </c>
      <c r="M64" s="733">
        <v>455.56</v>
      </c>
      <c r="N64" s="729">
        <v>1</v>
      </c>
      <c r="O64" s="729">
        <v>455.56</v>
      </c>
      <c r="P64" s="733">
        <v>1</v>
      </c>
      <c r="Q64" s="733">
        <v>455.56</v>
      </c>
      <c r="R64" s="747">
        <v>1</v>
      </c>
      <c r="S64" s="734">
        <v>455.56</v>
      </c>
    </row>
    <row r="65" spans="1:19" ht="14.4" customHeight="1" x14ac:dyDescent="0.3">
      <c r="A65" s="728"/>
      <c r="B65" s="729" t="s">
        <v>2148</v>
      </c>
      <c r="C65" s="729" t="s">
        <v>560</v>
      </c>
      <c r="D65" s="729" t="s">
        <v>1063</v>
      </c>
      <c r="E65" s="729" t="s">
        <v>2145</v>
      </c>
      <c r="F65" s="729" t="s">
        <v>2205</v>
      </c>
      <c r="G65" s="729" t="s">
        <v>2206</v>
      </c>
      <c r="H65" s="733">
        <v>1</v>
      </c>
      <c r="I65" s="733">
        <v>0</v>
      </c>
      <c r="J65" s="729"/>
      <c r="K65" s="729">
        <v>0</v>
      </c>
      <c r="L65" s="733"/>
      <c r="M65" s="733"/>
      <c r="N65" s="729"/>
      <c r="O65" s="729"/>
      <c r="P65" s="733"/>
      <c r="Q65" s="733"/>
      <c r="R65" s="747"/>
      <c r="S65" s="734"/>
    </row>
    <row r="66" spans="1:19" ht="14.4" customHeight="1" x14ac:dyDescent="0.3">
      <c r="A66" s="728"/>
      <c r="B66" s="729" t="s">
        <v>2148</v>
      </c>
      <c r="C66" s="729" t="s">
        <v>560</v>
      </c>
      <c r="D66" s="729" t="s">
        <v>1063</v>
      </c>
      <c r="E66" s="729" t="s">
        <v>2145</v>
      </c>
      <c r="F66" s="729" t="s">
        <v>2215</v>
      </c>
      <c r="G66" s="729" t="s">
        <v>2216</v>
      </c>
      <c r="H66" s="733"/>
      <c r="I66" s="733"/>
      <c r="J66" s="729"/>
      <c r="K66" s="729"/>
      <c r="L66" s="733">
        <v>1</v>
      </c>
      <c r="M66" s="733">
        <v>94.44</v>
      </c>
      <c r="N66" s="729">
        <v>1</v>
      </c>
      <c r="O66" s="729">
        <v>94.44</v>
      </c>
      <c r="P66" s="733">
        <v>2</v>
      </c>
      <c r="Q66" s="733">
        <v>188.88</v>
      </c>
      <c r="R66" s="747">
        <v>2</v>
      </c>
      <c r="S66" s="734">
        <v>94.44</v>
      </c>
    </row>
    <row r="67" spans="1:19" ht="14.4" customHeight="1" x14ac:dyDescent="0.3">
      <c r="A67" s="728"/>
      <c r="B67" s="729" t="s">
        <v>2148</v>
      </c>
      <c r="C67" s="729" t="s">
        <v>560</v>
      </c>
      <c r="D67" s="729" t="s">
        <v>1063</v>
      </c>
      <c r="E67" s="729" t="s">
        <v>2145</v>
      </c>
      <c r="F67" s="729" t="s">
        <v>2146</v>
      </c>
      <c r="G67" s="729" t="s">
        <v>2147</v>
      </c>
      <c r="H67" s="733">
        <v>1</v>
      </c>
      <c r="I67" s="733">
        <v>327.78</v>
      </c>
      <c r="J67" s="729"/>
      <c r="K67" s="729">
        <v>327.78</v>
      </c>
      <c r="L67" s="733"/>
      <c r="M67" s="733"/>
      <c r="N67" s="729"/>
      <c r="O67" s="729"/>
      <c r="P67" s="733">
        <v>1</v>
      </c>
      <c r="Q67" s="733">
        <v>344.44</v>
      </c>
      <c r="R67" s="747"/>
      <c r="S67" s="734">
        <v>344.44</v>
      </c>
    </row>
    <row r="68" spans="1:19" ht="14.4" customHeight="1" x14ac:dyDescent="0.3">
      <c r="A68" s="728"/>
      <c r="B68" s="729" t="s">
        <v>2148</v>
      </c>
      <c r="C68" s="729" t="s">
        <v>560</v>
      </c>
      <c r="D68" s="729" t="s">
        <v>1064</v>
      </c>
      <c r="E68" s="729" t="s">
        <v>2145</v>
      </c>
      <c r="F68" s="729" t="s">
        <v>2176</v>
      </c>
      <c r="G68" s="729" t="s">
        <v>2177</v>
      </c>
      <c r="H68" s="733">
        <v>0</v>
      </c>
      <c r="I68" s="733">
        <v>0</v>
      </c>
      <c r="J68" s="729"/>
      <c r="K68" s="729"/>
      <c r="L68" s="733"/>
      <c r="M68" s="733"/>
      <c r="N68" s="729"/>
      <c r="O68" s="729"/>
      <c r="P68" s="733"/>
      <c r="Q68" s="733"/>
      <c r="R68" s="747"/>
      <c r="S68" s="734"/>
    </row>
    <row r="69" spans="1:19" ht="14.4" customHeight="1" x14ac:dyDescent="0.3">
      <c r="A69" s="728"/>
      <c r="B69" s="729" t="s">
        <v>2148</v>
      </c>
      <c r="C69" s="729" t="s">
        <v>560</v>
      </c>
      <c r="D69" s="729" t="s">
        <v>1064</v>
      </c>
      <c r="E69" s="729" t="s">
        <v>2145</v>
      </c>
      <c r="F69" s="729" t="s">
        <v>2180</v>
      </c>
      <c r="G69" s="729" t="s">
        <v>2181</v>
      </c>
      <c r="H69" s="733">
        <v>0</v>
      </c>
      <c r="I69" s="733">
        <v>0</v>
      </c>
      <c r="J69" s="729"/>
      <c r="K69" s="729"/>
      <c r="L69" s="733"/>
      <c r="M69" s="733"/>
      <c r="N69" s="729"/>
      <c r="O69" s="729"/>
      <c r="P69" s="733"/>
      <c r="Q69" s="733"/>
      <c r="R69" s="747"/>
      <c r="S69" s="734"/>
    </row>
    <row r="70" spans="1:19" ht="14.4" customHeight="1" x14ac:dyDescent="0.3">
      <c r="A70" s="728"/>
      <c r="B70" s="729" t="s">
        <v>2148</v>
      </c>
      <c r="C70" s="729" t="s">
        <v>560</v>
      </c>
      <c r="D70" s="729" t="s">
        <v>1064</v>
      </c>
      <c r="E70" s="729" t="s">
        <v>2145</v>
      </c>
      <c r="F70" s="729" t="s">
        <v>2203</v>
      </c>
      <c r="G70" s="729" t="s">
        <v>2204</v>
      </c>
      <c r="H70" s="733">
        <v>0</v>
      </c>
      <c r="I70" s="733">
        <v>0</v>
      </c>
      <c r="J70" s="729"/>
      <c r="K70" s="729"/>
      <c r="L70" s="733"/>
      <c r="M70" s="733"/>
      <c r="N70" s="729"/>
      <c r="O70" s="729"/>
      <c r="P70" s="733">
        <v>1</v>
      </c>
      <c r="Q70" s="733">
        <v>455.56</v>
      </c>
      <c r="R70" s="747"/>
      <c r="S70" s="734">
        <v>455.56</v>
      </c>
    </row>
    <row r="71" spans="1:19" ht="14.4" customHeight="1" x14ac:dyDescent="0.3">
      <c r="A71" s="728"/>
      <c r="B71" s="729" t="s">
        <v>2148</v>
      </c>
      <c r="C71" s="729" t="s">
        <v>560</v>
      </c>
      <c r="D71" s="729" t="s">
        <v>1064</v>
      </c>
      <c r="E71" s="729" t="s">
        <v>2145</v>
      </c>
      <c r="F71" s="729" t="s">
        <v>2215</v>
      </c>
      <c r="G71" s="729" t="s">
        <v>2216</v>
      </c>
      <c r="H71" s="733">
        <v>0</v>
      </c>
      <c r="I71" s="733">
        <v>0</v>
      </c>
      <c r="J71" s="729"/>
      <c r="K71" s="729"/>
      <c r="L71" s="733"/>
      <c r="M71" s="733"/>
      <c r="N71" s="729"/>
      <c r="O71" s="729"/>
      <c r="P71" s="733"/>
      <c r="Q71" s="733"/>
      <c r="R71" s="747"/>
      <c r="S71" s="734"/>
    </row>
    <row r="72" spans="1:19" ht="14.4" customHeight="1" x14ac:dyDescent="0.3">
      <c r="A72" s="728"/>
      <c r="B72" s="729" t="s">
        <v>2148</v>
      </c>
      <c r="C72" s="729" t="s">
        <v>560</v>
      </c>
      <c r="D72" s="729" t="s">
        <v>1065</v>
      </c>
      <c r="E72" s="729" t="s">
        <v>2145</v>
      </c>
      <c r="F72" s="729" t="s">
        <v>2176</v>
      </c>
      <c r="G72" s="729" t="s">
        <v>2177</v>
      </c>
      <c r="H72" s="733"/>
      <c r="I72" s="733"/>
      <c r="J72" s="729"/>
      <c r="K72" s="729"/>
      <c r="L72" s="733"/>
      <c r="M72" s="733"/>
      <c r="N72" s="729"/>
      <c r="O72" s="729"/>
      <c r="P72" s="733">
        <v>1</v>
      </c>
      <c r="Q72" s="733">
        <v>116.67</v>
      </c>
      <c r="R72" s="747"/>
      <c r="S72" s="734">
        <v>116.67</v>
      </c>
    </row>
    <row r="73" spans="1:19" ht="14.4" customHeight="1" x14ac:dyDescent="0.3">
      <c r="A73" s="728"/>
      <c r="B73" s="729" t="s">
        <v>2148</v>
      </c>
      <c r="C73" s="729" t="s">
        <v>560</v>
      </c>
      <c r="D73" s="729" t="s">
        <v>1065</v>
      </c>
      <c r="E73" s="729" t="s">
        <v>2145</v>
      </c>
      <c r="F73" s="729" t="s">
        <v>2182</v>
      </c>
      <c r="G73" s="729" t="s">
        <v>2183</v>
      </c>
      <c r="H73" s="733"/>
      <c r="I73" s="733"/>
      <c r="J73" s="729"/>
      <c r="K73" s="729"/>
      <c r="L73" s="733"/>
      <c r="M73" s="733"/>
      <c r="N73" s="729"/>
      <c r="O73" s="729"/>
      <c r="P73" s="733">
        <v>1</v>
      </c>
      <c r="Q73" s="733">
        <v>583.33000000000004</v>
      </c>
      <c r="R73" s="747"/>
      <c r="S73" s="734">
        <v>583.33000000000004</v>
      </c>
    </row>
    <row r="74" spans="1:19" ht="14.4" customHeight="1" x14ac:dyDescent="0.3">
      <c r="A74" s="728"/>
      <c r="B74" s="729" t="s">
        <v>2148</v>
      </c>
      <c r="C74" s="729" t="s">
        <v>560</v>
      </c>
      <c r="D74" s="729" t="s">
        <v>1065</v>
      </c>
      <c r="E74" s="729" t="s">
        <v>2145</v>
      </c>
      <c r="F74" s="729" t="s">
        <v>2146</v>
      </c>
      <c r="G74" s="729" t="s">
        <v>2147</v>
      </c>
      <c r="H74" s="733"/>
      <c r="I74" s="733"/>
      <c r="J74" s="729"/>
      <c r="K74" s="729"/>
      <c r="L74" s="733"/>
      <c r="M74" s="733"/>
      <c r="N74" s="729"/>
      <c r="O74" s="729"/>
      <c r="P74" s="733">
        <v>1</v>
      </c>
      <c r="Q74" s="733">
        <v>344.44</v>
      </c>
      <c r="R74" s="747"/>
      <c r="S74" s="734">
        <v>344.44</v>
      </c>
    </row>
    <row r="75" spans="1:19" ht="14.4" customHeight="1" x14ac:dyDescent="0.3">
      <c r="A75" s="728"/>
      <c r="B75" s="729" t="s">
        <v>2148</v>
      </c>
      <c r="C75" s="729" t="s">
        <v>560</v>
      </c>
      <c r="D75" s="729" t="s">
        <v>1066</v>
      </c>
      <c r="E75" s="729" t="s">
        <v>2145</v>
      </c>
      <c r="F75" s="729" t="s">
        <v>2203</v>
      </c>
      <c r="G75" s="729" t="s">
        <v>2204</v>
      </c>
      <c r="H75" s="733"/>
      <c r="I75" s="733"/>
      <c r="J75" s="729"/>
      <c r="K75" s="729"/>
      <c r="L75" s="733">
        <v>1</v>
      </c>
      <c r="M75" s="733">
        <v>455.56</v>
      </c>
      <c r="N75" s="729">
        <v>1</v>
      </c>
      <c r="O75" s="729">
        <v>455.56</v>
      </c>
      <c r="P75" s="733"/>
      <c r="Q75" s="733"/>
      <c r="R75" s="747"/>
      <c r="S75" s="734"/>
    </row>
    <row r="76" spans="1:19" ht="14.4" customHeight="1" x14ac:dyDescent="0.3">
      <c r="A76" s="728"/>
      <c r="B76" s="729" t="s">
        <v>2148</v>
      </c>
      <c r="C76" s="729" t="s">
        <v>560</v>
      </c>
      <c r="D76" s="729" t="s">
        <v>1066</v>
      </c>
      <c r="E76" s="729" t="s">
        <v>2145</v>
      </c>
      <c r="F76" s="729" t="s">
        <v>2209</v>
      </c>
      <c r="G76" s="729" t="s">
        <v>2210</v>
      </c>
      <c r="H76" s="733"/>
      <c r="I76" s="733"/>
      <c r="J76" s="729"/>
      <c r="K76" s="729"/>
      <c r="L76" s="733">
        <v>1</v>
      </c>
      <c r="M76" s="733">
        <v>77.78</v>
      </c>
      <c r="N76" s="729">
        <v>1</v>
      </c>
      <c r="O76" s="729">
        <v>77.78</v>
      </c>
      <c r="P76" s="733"/>
      <c r="Q76" s="733"/>
      <c r="R76" s="747"/>
      <c r="S76" s="734"/>
    </row>
    <row r="77" spans="1:19" ht="14.4" customHeight="1" x14ac:dyDescent="0.3">
      <c r="A77" s="728"/>
      <c r="B77" s="729" t="s">
        <v>2148</v>
      </c>
      <c r="C77" s="729" t="s">
        <v>560</v>
      </c>
      <c r="D77" s="729" t="s">
        <v>1068</v>
      </c>
      <c r="E77" s="729" t="s">
        <v>2145</v>
      </c>
      <c r="F77" s="729" t="s">
        <v>2176</v>
      </c>
      <c r="G77" s="729" t="s">
        <v>2177</v>
      </c>
      <c r="H77" s="733">
        <v>1</v>
      </c>
      <c r="I77" s="733">
        <v>111.11</v>
      </c>
      <c r="J77" s="729"/>
      <c r="K77" s="729">
        <v>111.11</v>
      </c>
      <c r="L77" s="733"/>
      <c r="M77" s="733"/>
      <c r="N77" s="729"/>
      <c r="O77" s="729"/>
      <c r="P77" s="733"/>
      <c r="Q77" s="733"/>
      <c r="R77" s="747"/>
      <c r="S77" s="734"/>
    </row>
    <row r="78" spans="1:19" ht="14.4" customHeight="1" x14ac:dyDescent="0.3">
      <c r="A78" s="728"/>
      <c r="B78" s="729" t="s">
        <v>2148</v>
      </c>
      <c r="C78" s="729" t="s">
        <v>560</v>
      </c>
      <c r="D78" s="729" t="s">
        <v>1068</v>
      </c>
      <c r="E78" s="729" t="s">
        <v>2145</v>
      </c>
      <c r="F78" s="729" t="s">
        <v>2182</v>
      </c>
      <c r="G78" s="729" t="s">
        <v>2183</v>
      </c>
      <c r="H78" s="733">
        <v>1</v>
      </c>
      <c r="I78" s="733">
        <v>583.33000000000004</v>
      </c>
      <c r="J78" s="729"/>
      <c r="K78" s="729">
        <v>583.33000000000004</v>
      </c>
      <c r="L78" s="733"/>
      <c r="M78" s="733"/>
      <c r="N78" s="729"/>
      <c r="O78" s="729"/>
      <c r="P78" s="733"/>
      <c r="Q78" s="733"/>
      <c r="R78" s="747"/>
      <c r="S78" s="734"/>
    </row>
    <row r="79" spans="1:19" ht="14.4" customHeight="1" x14ac:dyDescent="0.3">
      <c r="A79" s="728"/>
      <c r="B79" s="729" t="s">
        <v>2148</v>
      </c>
      <c r="C79" s="729" t="s">
        <v>560</v>
      </c>
      <c r="D79" s="729" t="s">
        <v>1068</v>
      </c>
      <c r="E79" s="729" t="s">
        <v>2145</v>
      </c>
      <c r="F79" s="729" t="s">
        <v>2203</v>
      </c>
      <c r="G79" s="729" t="s">
        <v>2204</v>
      </c>
      <c r="H79" s="733">
        <v>2</v>
      </c>
      <c r="I79" s="733">
        <v>911.11</v>
      </c>
      <c r="J79" s="729"/>
      <c r="K79" s="729">
        <v>455.55500000000001</v>
      </c>
      <c r="L79" s="733"/>
      <c r="M79" s="733"/>
      <c r="N79" s="729"/>
      <c r="O79" s="729"/>
      <c r="P79" s="733"/>
      <c r="Q79" s="733"/>
      <c r="R79" s="747"/>
      <c r="S79" s="734"/>
    </row>
    <row r="80" spans="1:19" ht="14.4" customHeight="1" x14ac:dyDescent="0.3">
      <c r="A80" s="728"/>
      <c r="B80" s="729" t="s">
        <v>2148</v>
      </c>
      <c r="C80" s="729" t="s">
        <v>560</v>
      </c>
      <c r="D80" s="729" t="s">
        <v>1070</v>
      </c>
      <c r="E80" s="729" t="s">
        <v>2145</v>
      </c>
      <c r="F80" s="729" t="s">
        <v>2146</v>
      </c>
      <c r="G80" s="729" t="s">
        <v>2147</v>
      </c>
      <c r="H80" s="733"/>
      <c r="I80" s="733"/>
      <c r="J80" s="729"/>
      <c r="K80" s="729"/>
      <c r="L80" s="733">
        <v>2</v>
      </c>
      <c r="M80" s="733">
        <v>688.89</v>
      </c>
      <c r="N80" s="729">
        <v>1</v>
      </c>
      <c r="O80" s="729">
        <v>344.44499999999999</v>
      </c>
      <c r="P80" s="733"/>
      <c r="Q80" s="733"/>
      <c r="R80" s="747"/>
      <c r="S80" s="734"/>
    </row>
    <row r="81" spans="1:19" ht="14.4" customHeight="1" x14ac:dyDescent="0.3">
      <c r="A81" s="728"/>
      <c r="B81" s="729" t="s">
        <v>2148</v>
      </c>
      <c r="C81" s="729" t="s">
        <v>560</v>
      </c>
      <c r="D81" s="729" t="s">
        <v>1072</v>
      </c>
      <c r="E81" s="729" t="s">
        <v>2145</v>
      </c>
      <c r="F81" s="729" t="s">
        <v>2176</v>
      </c>
      <c r="G81" s="729" t="s">
        <v>2177</v>
      </c>
      <c r="H81" s="733"/>
      <c r="I81" s="733"/>
      <c r="J81" s="729"/>
      <c r="K81" s="729"/>
      <c r="L81" s="733">
        <v>1</v>
      </c>
      <c r="M81" s="733">
        <v>116.67</v>
      </c>
      <c r="N81" s="729">
        <v>1</v>
      </c>
      <c r="O81" s="729">
        <v>116.67</v>
      </c>
      <c r="P81" s="733"/>
      <c r="Q81" s="733"/>
      <c r="R81" s="747"/>
      <c r="S81" s="734"/>
    </row>
    <row r="82" spans="1:19" ht="14.4" customHeight="1" x14ac:dyDescent="0.3">
      <c r="A82" s="728"/>
      <c r="B82" s="729" t="s">
        <v>2148</v>
      </c>
      <c r="C82" s="729" t="s">
        <v>560</v>
      </c>
      <c r="D82" s="729" t="s">
        <v>1072</v>
      </c>
      <c r="E82" s="729" t="s">
        <v>2145</v>
      </c>
      <c r="F82" s="729" t="s">
        <v>2178</v>
      </c>
      <c r="G82" s="729" t="s">
        <v>2179</v>
      </c>
      <c r="H82" s="733"/>
      <c r="I82" s="733"/>
      <c r="J82" s="729"/>
      <c r="K82" s="729"/>
      <c r="L82" s="733"/>
      <c r="M82" s="733"/>
      <c r="N82" s="729"/>
      <c r="O82" s="729"/>
      <c r="P82" s="733">
        <v>10</v>
      </c>
      <c r="Q82" s="733">
        <v>3000</v>
      </c>
      <c r="R82" s="747"/>
      <c r="S82" s="734">
        <v>300</v>
      </c>
    </row>
    <row r="83" spans="1:19" ht="14.4" customHeight="1" x14ac:dyDescent="0.3">
      <c r="A83" s="728"/>
      <c r="B83" s="729" t="s">
        <v>2148</v>
      </c>
      <c r="C83" s="729" t="s">
        <v>560</v>
      </c>
      <c r="D83" s="729" t="s">
        <v>1072</v>
      </c>
      <c r="E83" s="729" t="s">
        <v>2145</v>
      </c>
      <c r="F83" s="729" t="s">
        <v>2180</v>
      </c>
      <c r="G83" s="729" t="s">
        <v>2181</v>
      </c>
      <c r="H83" s="733"/>
      <c r="I83" s="733"/>
      <c r="J83" s="729"/>
      <c r="K83" s="729"/>
      <c r="L83" s="733">
        <v>2</v>
      </c>
      <c r="M83" s="733">
        <v>422.22</v>
      </c>
      <c r="N83" s="729">
        <v>1</v>
      </c>
      <c r="O83" s="729">
        <v>211.11</v>
      </c>
      <c r="P83" s="733"/>
      <c r="Q83" s="733"/>
      <c r="R83" s="747"/>
      <c r="S83" s="734"/>
    </row>
    <row r="84" spans="1:19" ht="14.4" customHeight="1" x14ac:dyDescent="0.3">
      <c r="A84" s="728"/>
      <c r="B84" s="729" t="s">
        <v>2148</v>
      </c>
      <c r="C84" s="729" t="s">
        <v>560</v>
      </c>
      <c r="D84" s="729" t="s">
        <v>1072</v>
      </c>
      <c r="E84" s="729" t="s">
        <v>2145</v>
      </c>
      <c r="F84" s="729" t="s">
        <v>2182</v>
      </c>
      <c r="G84" s="729" t="s">
        <v>2183</v>
      </c>
      <c r="H84" s="733"/>
      <c r="I84" s="733"/>
      <c r="J84" s="729"/>
      <c r="K84" s="729"/>
      <c r="L84" s="733">
        <v>1</v>
      </c>
      <c r="M84" s="733">
        <v>583.33000000000004</v>
      </c>
      <c r="N84" s="729">
        <v>1</v>
      </c>
      <c r="O84" s="729">
        <v>583.33000000000004</v>
      </c>
      <c r="P84" s="733">
        <v>3</v>
      </c>
      <c r="Q84" s="733">
        <v>1750</v>
      </c>
      <c r="R84" s="747">
        <v>3.0000171429551026</v>
      </c>
      <c r="S84" s="734">
        <v>583.33333333333337</v>
      </c>
    </row>
    <row r="85" spans="1:19" ht="14.4" customHeight="1" x14ac:dyDescent="0.3">
      <c r="A85" s="728"/>
      <c r="B85" s="729" t="s">
        <v>2148</v>
      </c>
      <c r="C85" s="729" t="s">
        <v>560</v>
      </c>
      <c r="D85" s="729" t="s">
        <v>1072</v>
      </c>
      <c r="E85" s="729" t="s">
        <v>2145</v>
      </c>
      <c r="F85" s="729" t="s">
        <v>2203</v>
      </c>
      <c r="G85" s="729" t="s">
        <v>2204</v>
      </c>
      <c r="H85" s="733"/>
      <c r="I85" s="733"/>
      <c r="J85" s="729"/>
      <c r="K85" s="729"/>
      <c r="L85" s="733">
        <v>2</v>
      </c>
      <c r="M85" s="733">
        <v>911.11</v>
      </c>
      <c r="N85" s="729">
        <v>1</v>
      </c>
      <c r="O85" s="729">
        <v>455.55500000000001</v>
      </c>
      <c r="P85" s="733">
        <v>2</v>
      </c>
      <c r="Q85" s="733">
        <v>911.11</v>
      </c>
      <c r="R85" s="747">
        <v>1</v>
      </c>
      <c r="S85" s="734">
        <v>455.55500000000001</v>
      </c>
    </row>
    <row r="86" spans="1:19" ht="14.4" customHeight="1" x14ac:dyDescent="0.3">
      <c r="A86" s="728"/>
      <c r="B86" s="729" t="s">
        <v>2148</v>
      </c>
      <c r="C86" s="729" t="s">
        <v>560</v>
      </c>
      <c r="D86" s="729" t="s">
        <v>1072</v>
      </c>
      <c r="E86" s="729" t="s">
        <v>2145</v>
      </c>
      <c r="F86" s="729" t="s">
        <v>2215</v>
      </c>
      <c r="G86" s="729" t="s">
        <v>2216</v>
      </c>
      <c r="H86" s="733"/>
      <c r="I86" s="733"/>
      <c r="J86" s="729"/>
      <c r="K86" s="729"/>
      <c r="L86" s="733">
        <v>2</v>
      </c>
      <c r="M86" s="733">
        <v>188.89</v>
      </c>
      <c r="N86" s="729">
        <v>1</v>
      </c>
      <c r="O86" s="729">
        <v>94.444999999999993</v>
      </c>
      <c r="P86" s="733"/>
      <c r="Q86" s="733"/>
      <c r="R86" s="747"/>
      <c r="S86" s="734"/>
    </row>
    <row r="87" spans="1:19" ht="14.4" customHeight="1" x14ac:dyDescent="0.3">
      <c r="A87" s="728"/>
      <c r="B87" s="729" t="s">
        <v>2148</v>
      </c>
      <c r="C87" s="729" t="s">
        <v>560</v>
      </c>
      <c r="D87" s="729" t="s">
        <v>1073</v>
      </c>
      <c r="E87" s="729" t="s">
        <v>2145</v>
      </c>
      <c r="F87" s="729" t="s">
        <v>2176</v>
      </c>
      <c r="G87" s="729" t="s">
        <v>2177</v>
      </c>
      <c r="H87" s="733">
        <v>1</v>
      </c>
      <c r="I87" s="733">
        <v>111.11</v>
      </c>
      <c r="J87" s="729"/>
      <c r="K87" s="729">
        <v>111.11</v>
      </c>
      <c r="L87" s="733"/>
      <c r="M87" s="733"/>
      <c r="N87" s="729"/>
      <c r="O87" s="729"/>
      <c r="P87" s="733"/>
      <c r="Q87" s="733"/>
      <c r="R87" s="747"/>
      <c r="S87" s="734"/>
    </row>
    <row r="88" spans="1:19" ht="14.4" customHeight="1" x14ac:dyDescent="0.3">
      <c r="A88" s="728"/>
      <c r="B88" s="729" t="s">
        <v>2148</v>
      </c>
      <c r="C88" s="729" t="s">
        <v>560</v>
      </c>
      <c r="D88" s="729" t="s">
        <v>1073</v>
      </c>
      <c r="E88" s="729" t="s">
        <v>2145</v>
      </c>
      <c r="F88" s="729" t="s">
        <v>2182</v>
      </c>
      <c r="G88" s="729" t="s">
        <v>2183</v>
      </c>
      <c r="H88" s="733">
        <v>1</v>
      </c>
      <c r="I88" s="733">
        <v>583.33000000000004</v>
      </c>
      <c r="J88" s="729"/>
      <c r="K88" s="729">
        <v>583.33000000000004</v>
      </c>
      <c r="L88" s="733"/>
      <c r="M88" s="733"/>
      <c r="N88" s="729"/>
      <c r="O88" s="729"/>
      <c r="P88" s="733"/>
      <c r="Q88" s="733"/>
      <c r="R88" s="747"/>
      <c r="S88" s="734"/>
    </row>
    <row r="89" spans="1:19" ht="14.4" customHeight="1" x14ac:dyDescent="0.3">
      <c r="A89" s="728"/>
      <c r="B89" s="729" t="s">
        <v>2148</v>
      </c>
      <c r="C89" s="729" t="s">
        <v>560</v>
      </c>
      <c r="D89" s="729" t="s">
        <v>1073</v>
      </c>
      <c r="E89" s="729" t="s">
        <v>2145</v>
      </c>
      <c r="F89" s="729" t="s">
        <v>2199</v>
      </c>
      <c r="G89" s="729" t="s">
        <v>2200</v>
      </c>
      <c r="H89" s="733">
        <v>1</v>
      </c>
      <c r="I89" s="733">
        <v>305.56</v>
      </c>
      <c r="J89" s="729"/>
      <c r="K89" s="729">
        <v>305.56</v>
      </c>
      <c r="L89" s="733"/>
      <c r="M89" s="733"/>
      <c r="N89" s="729"/>
      <c r="O89" s="729"/>
      <c r="P89" s="733"/>
      <c r="Q89" s="733"/>
      <c r="R89" s="747"/>
      <c r="S89" s="734"/>
    </row>
    <row r="90" spans="1:19" ht="14.4" customHeight="1" x14ac:dyDescent="0.3">
      <c r="A90" s="728"/>
      <c r="B90" s="729" t="s">
        <v>2148</v>
      </c>
      <c r="C90" s="729" t="s">
        <v>560</v>
      </c>
      <c r="D90" s="729" t="s">
        <v>1073</v>
      </c>
      <c r="E90" s="729" t="s">
        <v>2145</v>
      </c>
      <c r="F90" s="729" t="s">
        <v>2203</v>
      </c>
      <c r="G90" s="729" t="s">
        <v>2204</v>
      </c>
      <c r="H90" s="733">
        <v>1</v>
      </c>
      <c r="I90" s="733">
        <v>455.56</v>
      </c>
      <c r="J90" s="729"/>
      <c r="K90" s="729">
        <v>455.56</v>
      </c>
      <c r="L90" s="733"/>
      <c r="M90" s="733"/>
      <c r="N90" s="729"/>
      <c r="O90" s="729"/>
      <c r="P90" s="733"/>
      <c r="Q90" s="733"/>
      <c r="R90" s="747"/>
      <c r="S90" s="734"/>
    </row>
    <row r="91" spans="1:19" ht="14.4" customHeight="1" x14ac:dyDescent="0.3">
      <c r="A91" s="728"/>
      <c r="B91" s="729" t="s">
        <v>2148</v>
      </c>
      <c r="C91" s="729" t="s">
        <v>560</v>
      </c>
      <c r="D91" s="729" t="s">
        <v>1073</v>
      </c>
      <c r="E91" s="729" t="s">
        <v>2145</v>
      </c>
      <c r="F91" s="729" t="s">
        <v>2209</v>
      </c>
      <c r="G91" s="729" t="s">
        <v>2210</v>
      </c>
      <c r="H91" s="733">
        <v>1</v>
      </c>
      <c r="I91" s="733">
        <v>77.78</v>
      </c>
      <c r="J91" s="729"/>
      <c r="K91" s="729">
        <v>77.78</v>
      </c>
      <c r="L91" s="733"/>
      <c r="M91" s="733"/>
      <c r="N91" s="729"/>
      <c r="O91" s="729"/>
      <c r="P91" s="733"/>
      <c r="Q91" s="733"/>
      <c r="R91" s="747"/>
      <c r="S91" s="734"/>
    </row>
    <row r="92" spans="1:19" ht="14.4" customHeight="1" x14ac:dyDescent="0.3">
      <c r="A92" s="728"/>
      <c r="B92" s="729" t="s">
        <v>2148</v>
      </c>
      <c r="C92" s="729" t="s">
        <v>560</v>
      </c>
      <c r="D92" s="729" t="s">
        <v>1074</v>
      </c>
      <c r="E92" s="729" t="s">
        <v>2145</v>
      </c>
      <c r="F92" s="729" t="s">
        <v>2199</v>
      </c>
      <c r="G92" s="729" t="s">
        <v>2200</v>
      </c>
      <c r="H92" s="733"/>
      <c r="I92" s="733"/>
      <c r="J92" s="729"/>
      <c r="K92" s="729"/>
      <c r="L92" s="733"/>
      <c r="M92" s="733"/>
      <c r="N92" s="729"/>
      <c r="O92" s="729"/>
      <c r="P92" s="733">
        <v>1</v>
      </c>
      <c r="Q92" s="733">
        <v>305.56</v>
      </c>
      <c r="R92" s="747"/>
      <c r="S92" s="734">
        <v>305.56</v>
      </c>
    </row>
    <row r="93" spans="1:19" ht="14.4" customHeight="1" x14ac:dyDescent="0.3">
      <c r="A93" s="728"/>
      <c r="B93" s="729" t="s">
        <v>2148</v>
      </c>
      <c r="C93" s="729" t="s">
        <v>560</v>
      </c>
      <c r="D93" s="729" t="s">
        <v>1074</v>
      </c>
      <c r="E93" s="729" t="s">
        <v>2145</v>
      </c>
      <c r="F93" s="729" t="s">
        <v>2203</v>
      </c>
      <c r="G93" s="729" t="s">
        <v>2204</v>
      </c>
      <c r="H93" s="733"/>
      <c r="I93" s="733"/>
      <c r="J93" s="729"/>
      <c r="K93" s="729"/>
      <c r="L93" s="733"/>
      <c r="M93" s="733"/>
      <c r="N93" s="729"/>
      <c r="O93" s="729"/>
      <c r="P93" s="733">
        <v>1</v>
      </c>
      <c r="Q93" s="733">
        <v>455.56</v>
      </c>
      <c r="R93" s="747"/>
      <c r="S93" s="734">
        <v>455.56</v>
      </c>
    </row>
    <row r="94" spans="1:19" ht="14.4" customHeight="1" x14ac:dyDescent="0.3">
      <c r="A94" s="728"/>
      <c r="B94" s="729" t="s">
        <v>2148</v>
      </c>
      <c r="C94" s="729" t="s">
        <v>560</v>
      </c>
      <c r="D94" s="729" t="s">
        <v>1074</v>
      </c>
      <c r="E94" s="729" t="s">
        <v>2145</v>
      </c>
      <c r="F94" s="729" t="s">
        <v>2209</v>
      </c>
      <c r="G94" s="729" t="s">
        <v>2210</v>
      </c>
      <c r="H94" s="733"/>
      <c r="I94" s="733"/>
      <c r="J94" s="729"/>
      <c r="K94" s="729"/>
      <c r="L94" s="733"/>
      <c r="M94" s="733"/>
      <c r="N94" s="729"/>
      <c r="O94" s="729"/>
      <c r="P94" s="733">
        <v>1</v>
      </c>
      <c r="Q94" s="733">
        <v>77.78</v>
      </c>
      <c r="R94" s="747"/>
      <c r="S94" s="734">
        <v>77.78</v>
      </c>
    </row>
    <row r="95" spans="1:19" ht="14.4" customHeight="1" x14ac:dyDescent="0.3">
      <c r="A95" s="728"/>
      <c r="B95" s="729" t="s">
        <v>2148</v>
      </c>
      <c r="C95" s="729" t="s">
        <v>560</v>
      </c>
      <c r="D95" s="729" t="s">
        <v>1075</v>
      </c>
      <c r="E95" s="729" t="s">
        <v>2145</v>
      </c>
      <c r="F95" s="729" t="s">
        <v>2176</v>
      </c>
      <c r="G95" s="729" t="s">
        <v>2177</v>
      </c>
      <c r="H95" s="733">
        <v>1</v>
      </c>
      <c r="I95" s="733">
        <v>111.11</v>
      </c>
      <c r="J95" s="729">
        <v>0.95234421873660746</v>
      </c>
      <c r="K95" s="729">
        <v>111.11</v>
      </c>
      <c r="L95" s="733">
        <v>1</v>
      </c>
      <c r="M95" s="733">
        <v>116.67</v>
      </c>
      <c r="N95" s="729">
        <v>1</v>
      </c>
      <c r="O95" s="729">
        <v>116.67</v>
      </c>
      <c r="P95" s="733">
        <v>1</v>
      </c>
      <c r="Q95" s="733">
        <v>116.67</v>
      </c>
      <c r="R95" s="747">
        <v>1</v>
      </c>
      <c r="S95" s="734">
        <v>116.67</v>
      </c>
    </row>
    <row r="96" spans="1:19" ht="14.4" customHeight="1" x14ac:dyDescent="0.3">
      <c r="A96" s="728"/>
      <c r="B96" s="729" t="s">
        <v>2148</v>
      </c>
      <c r="C96" s="729" t="s">
        <v>560</v>
      </c>
      <c r="D96" s="729" t="s">
        <v>1075</v>
      </c>
      <c r="E96" s="729" t="s">
        <v>2145</v>
      </c>
      <c r="F96" s="729" t="s">
        <v>2182</v>
      </c>
      <c r="G96" s="729" t="s">
        <v>2183</v>
      </c>
      <c r="H96" s="733">
        <v>1</v>
      </c>
      <c r="I96" s="733">
        <v>583.33000000000004</v>
      </c>
      <c r="J96" s="729"/>
      <c r="K96" s="729">
        <v>583.33000000000004</v>
      </c>
      <c r="L96" s="733"/>
      <c r="M96" s="733"/>
      <c r="N96" s="729"/>
      <c r="O96" s="729"/>
      <c r="P96" s="733"/>
      <c r="Q96" s="733"/>
      <c r="R96" s="747"/>
      <c r="S96" s="734"/>
    </row>
    <row r="97" spans="1:19" ht="14.4" customHeight="1" x14ac:dyDescent="0.3">
      <c r="A97" s="728"/>
      <c r="B97" s="729" t="s">
        <v>2148</v>
      </c>
      <c r="C97" s="729" t="s">
        <v>560</v>
      </c>
      <c r="D97" s="729" t="s">
        <v>1075</v>
      </c>
      <c r="E97" s="729" t="s">
        <v>2145</v>
      </c>
      <c r="F97" s="729" t="s">
        <v>2189</v>
      </c>
      <c r="G97" s="729" t="s">
        <v>2190</v>
      </c>
      <c r="H97" s="733">
        <v>1</v>
      </c>
      <c r="I97" s="733">
        <v>50</v>
      </c>
      <c r="J97" s="729"/>
      <c r="K97" s="729">
        <v>50</v>
      </c>
      <c r="L97" s="733"/>
      <c r="M97" s="733"/>
      <c r="N97" s="729"/>
      <c r="O97" s="729"/>
      <c r="P97" s="733"/>
      <c r="Q97" s="733"/>
      <c r="R97" s="747"/>
      <c r="S97" s="734"/>
    </row>
    <row r="98" spans="1:19" ht="14.4" customHeight="1" x14ac:dyDescent="0.3">
      <c r="A98" s="728"/>
      <c r="B98" s="729" t="s">
        <v>2148</v>
      </c>
      <c r="C98" s="729" t="s">
        <v>560</v>
      </c>
      <c r="D98" s="729" t="s">
        <v>1075</v>
      </c>
      <c r="E98" s="729" t="s">
        <v>2145</v>
      </c>
      <c r="F98" s="729" t="s">
        <v>2199</v>
      </c>
      <c r="G98" s="729" t="s">
        <v>2200</v>
      </c>
      <c r="H98" s="733">
        <v>1</v>
      </c>
      <c r="I98" s="733">
        <v>305.56</v>
      </c>
      <c r="J98" s="729"/>
      <c r="K98" s="729">
        <v>305.56</v>
      </c>
      <c r="L98" s="733"/>
      <c r="M98" s="733"/>
      <c r="N98" s="729"/>
      <c r="O98" s="729"/>
      <c r="P98" s="733"/>
      <c r="Q98" s="733"/>
      <c r="R98" s="747"/>
      <c r="S98" s="734"/>
    </row>
    <row r="99" spans="1:19" ht="14.4" customHeight="1" x14ac:dyDescent="0.3">
      <c r="A99" s="728"/>
      <c r="B99" s="729" t="s">
        <v>2148</v>
      </c>
      <c r="C99" s="729" t="s">
        <v>560</v>
      </c>
      <c r="D99" s="729" t="s">
        <v>1075</v>
      </c>
      <c r="E99" s="729" t="s">
        <v>2145</v>
      </c>
      <c r="F99" s="729" t="s">
        <v>2203</v>
      </c>
      <c r="G99" s="729" t="s">
        <v>2204</v>
      </c>
      <c r="H99" s="733">
        <v>3</v>
      </c>
      <c r="I99" s="733">
        <v>1366.68</v>
      </c>
      <c r="J99" s="729"/>
      <c r="K99" s="729">
        <v>455.56</v>
      </c>
      <c r="L99" s="733"/>
      <c r="M99" s="733"/>
      <c r="N99" s="729"/>
      <c r="O99" s="729"/>
      <c r="P99" s="733">
        <v>1</v>
      </c>
      <c r="Q99" s="733">
        <v>455.56</v>
      </c>
      <c r="R99" s="747"/>
      <c r="S99" s="734">
        <v>455.56</v>
      </c>
    </row>
    <row r="100" spans="1:19" ht="14.4" customHeight="1" x14ac:dyDescent="0.3">
      <c r="A100" s="728"/>
      <c r="B100" s="729" t="s">
        <v>2148</v>
      </c>
      <c r="C100" s="729" t="s">
        <v>560</v>
      </c>
      <c r="D100" s="729" t="s">
        <v>1075</v>
      </c>
      <c r="E100" s="729" t="s">
        <v>2145</v>
      </c>
      <c r="F100" s="729" t="s">
        <v>2209</v>
      </c>
      <c r="G100" s="729" t="s">
        <v>2210</v>
      </c>
      <c r="H100" s="733">
        <v>1</v>
      </c>
      <c r="I100" s="733">
        <v>77.78</v>
      </c>
      <c r="J100" s="729"/>
      <c r="K100" s="729">
        <v>77.78</v>
      </c>
      <c r="L100" s="733"/>
      <c r="M100" s="733"/>
      <c r="N100" s="729"/>
      <c r="O100" s="729"/>
      <c r="P100" s="733"/>
      <c r="Q100" s="733"/>
      <c r="R100" s="747"/>
      <c r="S100" s="734"/>
    </row>
    <row r="101" spans="1:19" ht="14.4" customHeight="1" x14ac:dyDescent="0.3">
      <c r="A101" s="728"/>
      <c r="B101" s="729" t="s">
        <v>2148</v>
      </c>
      <c r="C101" s="729" t="s">
        <v>560</v>
      </c>
      <c r="D101" s="729" t="s">
        <v>1075</v>
      </c>
      <c r="E101" s="729" t="s">
        <v>2145</v>
      </c>
      <c r="F101" s="729" t="s">
        <v>2215</v>
      </c>
      <c r="G101" s="729" t="s">
        <v>2216</v>
      </c>
      <c r="H101" s="733">
        <v>1</v>
      </c>
      <c r="I101" s="733">
        <v>88.89</v>
      </c>
      <c r="J101" s="729"/>
      <c r="K101" s="729">
        <v>88.89</v>
      </c>
      <c r="L101" s="733"/>
      <c r="M101" s="733"/>
      <c r="N101" s="729"/>
      <c r="O101" s="729"/>
      <c r="P101" s="733">
        <v>2</v>
      </c>
      <c r="Q101" s="733">
        <v>188.88</v>
      </c>
      <c r="R101" s="747"/>
      <c r="S101" s="734">
        <v>94.44</v>
      </c>
    </row>
    <row r="102" spans="1:19" ht="14.4" customHeight="1" x14ac:dyDescent="0.3">
      <c r="A102" s="728"/>
      <c r="B102" s="729" t="s">
        <v>2148</v>
      </c>
      <c r="C102" s="729" t="s">
        <v>560</v>
      </c>
      <c r="D102" s="729" t="s">
        <v>1075</v>
      </c>
      <c r="E102" s="729" t="s">
        <v>2145</v>
      </c>
      <c r="F102" s="729" t="s">
        <v>2219</v>
      </c>
      <c r="G102" s="729" t="s">
        <v>2220</v>
      </c>
      <c r="H102" s="733"/>
      <c r="I102" s="733"/>
      <c r="J102" s="729"/>
      <c r="K102" s="729"/>
      <c r="L102" s="733"/>
      <c r="M102" s="733"/>
      <c r="N102" s="729"/>
      <c r="O102" s="729"/>
      <c r="P102" s="733">
        <v>1</v>
      </c>
      <c r="Q102" s="733">
        <v>96.67</v>
      </c>
      <c r="R102" s="747"/>
      <c r="S102" s="734">
        <v>96.67</v>
      </c>
    </row>
    <row r="103" spans="1:19" ht="14.4" customHeight="1" x14ac:dyDescent="0.3">
      <c r="A103" s="728"/>
      <c r="B103" s="729" t="s">
        <v>2148</v>
      </c>
      <c r="C103" s="729" t="s">
        <v>560</v>
      </c>
      <c r="D103" s="729" t="s">
        <v>1075</v>
      </c>
      <c r="E103" s="729" t="s">
        <v>2145</v>
      </c>
      <c r="F103" s="729" t="s">
        <v>2221</v>
      </c>
      <c r="G103" s="729" t="s">
        <v>2222</v>
      </c>
      <c r="H103" s="733"/>
      <c r="I103" s="733"/>
      <c r="J103" s="729"/>
      <c r="K103" s="729"/>
      <c r="L103" s="733">
        <v>1</v>
      </c>
      <c r="M103" s="733">
        <v>333.33</v>
      </c>
      <c r="N103" s="729">
        <v>1</v>
      </c>
      <c r="O103" s="729">
        <v>333.33</v>
      </c>
      <c r="P103" s="733"/>
      <c r="Q103" s="733"/>
      <c r="R103" s="747"/>
      <c r="S103" s="734"/>
    </row>
    <row r="104" spans="1:19" ht="14.4" customHeight="1" x14ac:dyDescent="0.3">
      <c r="A104" s="728"/>
      <c r="B104" s="729" t="s">
        <v>2148</v>
      </c>
      <c r="C104" s="729" t="s">
        <v>560</v>
      </c>
      <c r="D104" s="729" t="s">
        <v>1075</v>
      </c>
      <c r="E104" s="729" t="s">
        <v>2145</v>
      </c>
      <c r="F104" s="729" t="s">
        <v>2223</v>
      </c>
      <c r="G104" s="729" t="s">
        <v>2224</v>
      </c>
      <c r="H104" s="733">
        <v>1</v>
      </c>
      <c r="I104" s="733">
        <v>1283.33</v>
      </c>
      <c r="J104" s="729"/>
      <c r="K104" s="729">
        <v>1283.33</v>
      </c>
      <c r="L104" s="733"/>
      <c r="M104" s="733"/>
      <c r="N104" s="729"/>
      <c r="O104" s="729"/>
      <c r="P104" s="733">
        <v>1</v>
      </c>
      <c r="Q104" s="733">
        <v>1283.33</v>
      </c>
      <c r="R104" s="747"/>
      <c r="S104" s="734">
        <v>1283.33</v>
      </c>
    </row>
    <row r="105" spans="1:19" ht="14.4" customHeight="1" x14ac:dyDescent="0.3">
      <c r="A105" s="728"/>
      <c r="B105" s="729" t="s">
        <v>2148</v>
      </c>
      <c r="C105" s="729" t="s">
        <v>560</v>
      </c>
      <c r="D105" s="729" t="s">
        <v>1075</v>
      </c>
      <c r="E105" s="729" t="s">
        <v>2145</v>
      </c>
      <c r="F105" s="729" t="s">
        <v>2229</v>
      </c>
      <c r="G105" s="729" t="s">
        <v>2230</v>
      </c>
      <c r="H105" s="733">
        <v>1</v>
      </c>
      <c r="I105" s="733">
        <v>466.67</v>
      </c>
      <c r="J105" s="729"/>
      <c r="K105" s="729">
        <v>466.67</v>
      </c>
      <c r="L105" s="733"/>
      <c r="M105" s="733"/>
      <c r="N105" s="729"/>
      <c r="O105" s="729"/>
      <c r="P105" s="733"/>
      <c r="Q105" s="733"/>
      <c r="R105" s="747"/>
      <c r="S105" s="734"/>
    </row>
    <row r="106" spans="1:19" ht="14.4" customHeight="1" x14ac:dyDescent="0.3">
      <c r="A106" s="728"/>
      <c r="B106" s="729" t="s">
        <v>2148</v>
      </c>
      <c r="C106" s="729" t="s">
        <v>560</v>
      </c>
      <c r="D106" s="729" t="s">
        <v>1075</v>
      </c>
      <c r="E106" s="729" t="s">
        <v>2145</v>
      </c>
      <c r="F106" s="729" t="s">
        <v>2146</v>
      </c>
      <c r="G106" s="729" t="s">
        <v>2147</v>
      </c>
      <c r="H106" s="733"/>
      <c r="I106" s="733"/>
      <c r="J106" s="729"/>
      <c r="K106" s="729"/>
      <c r="L106" s="733">
        <v>1</v>
      </c>
      <c r="M106" s="733">
        <v>344.44</v>
      </c>
      <c r="N106" s="729">
        <v>1</v>
      </c>
      <c r="O106" s="729">
        <v>344.44</v>
      </c>
      <c r="P106" s="733">
        <v>2</v>
      </c>
      <c r="Q106" s="733">
        <v>688.88</v>
      </c>
      <c r="R106" s="747">
        <v>2</v>
      </c>
      <c r="S106" s="734">
        <v>344.44</v>
      </c>
    </row>
    <row r="107" spans="1:19" ht="14.4" customHeight="1" x14ac:dyDescent="0.3">
      <c r="A107" s="728"/>
      <c r="B107" s="729" t="s">
        <v>2148</v>
      </c>
      <c r="C107" s="729" t="s">
        <v>560</v>
      </c>
      <c r="D107" s="729" t="s">
        <v>1077</v>
      </c>
      <c r="E107" s="729" t="s">
        <v>2145</v>
      </c>
      <c r="F107" s="729" t="s">
        <v>2182</v>
      </c>
      <c r="G107" s="729" t="s">
        <v>2183</v>
      </c>
      <c r="H107" s="733"/>
      <c r="I107" s="733"/>
      <c r="J107" s="729"/>
      <c r="K107" s="729"/>
      <c r="L107" s="733"/>
      <c r="M107" s="733"/>
      <c r="N107" s="729"/>
      <c r="O107" s="729"/>
      <c r="P107" s="733">
        <v>2</v>
      </c>
      <c r="Q107" s="733">
        <v>1166.67</v>
      </c>
      <c r="R107" s="747"/>
      <c r="S107" s="734">
        <v>583.33500000000004</v>
      </c>
    </row>
    <row r="108" spans="1:19" ht="14.4" customHeight="1" x14ac:dyDescent="0.3">
      <c r="A108" s="728"/>
      <c r="B108" s="729" t="s">
        <v>2148</v>
      </c>
      <c r="C108" s="729" t="s">
        <v>560</v>
      </c>
      <c r="D108" s="729" t="s">
        <v>1077</v>
      </c>
      <c r="E108" s="729" t="s">
        <v>2145</v>
      </c>
      <c r="F108" s="729" t="s">
        <v>2189</v>
      </c>
      <c r="G108" s="729" t="s">
        <v>2190</v>
      </c>
      <c r="H108" s="733"/>
      <c r="I108" s="733"/>
      <c r="J108" s="729"/>
      <c r="K108" s="729"/>
      <c r="L108" s="733"/>
      <c r="M108" s="733"/>
      <c r="N108" s="729"/>
      <c r="O108" s="729"/>
      <c r="P108" s="733">
        <v>1</v>
      </c>
      <c r="Q108" s="733">
        <v>50</v>
      </c>
      <c r="R108" s="747"/>
      <c r="S108" s="734">
        <v>50</v>
      </c>
    </row>
    <row r="109" spans="1:19" ht="14.4" customHeight="1" x14ac:dyDescent="0.3">
      <c r="A109" s="728"/>
      <c r="B109" s="729" t="s">
        <v>2148</v>
      </c>
      <c r="C109" s="729" t="s">
        <v>560</v>
      </c>
      <c r="D109" s="729" t="s">
        <v>1077</v>
      </c>
      <c r="E109" s="729" t="s">
        <v>2145</v>
      </c>
      <c r="F109" s="729" t="s">
        <v>2203</v>
      </c>
      <c r="G109" s="729" t="s">
        <v>2204</v>
      </c>
      <c r="H109" s="733"/>
      <c r="I109" s="733"/>
      <c r="J109" s="729"/>
      <c r="K109" s="729"/>
      <c r="L109" s="733"/>
      <c r="M109" s="733"/>
      <c r="N109" s="729"/>
      <c r="O109" s="729"/>
      <c r="P109" s="733">
        <v>3</v>
      </c>
      <c r="Q109" s="733">
        <v>1366.67</v>
      </c>
      <c r="R109" s="747"/>
      <c r="S109" s="734">
        <v>455.55666666666667</v>
      </c>
    </row>
    <row r="110" spans="1:19" ht="14.4" customHeight="1" x14ac:dyDescent="0.3">
      <c r="A110" s="728"/>
      <c r="B110" s="729" t="s">
        <v>2148</v>
      </c>
      <c r="C110" s="729" t="s">
        <v>560</v>
      </c>
      <c r="D110" s="729" t="s">
        <v>1077</v>
      </c>
      <c r="E110" s="729" t="s">
        <v>2145</v>
      </c>
      <c r="F110" s="729" t="s">
        <v>2215</v>
      </c>
      <c r="G110" s="729" t="s">
        <v>2216</v>
      </c>
      <c r="H110" s="733"/>
      <c r="I110" s="733"/>
      <c r="J110" s="729"/>
      <c r="K110" s="729"/>
      <c r="L110" s="733"/>
      <c r="M110" s="733"/>
      <c r="N110" s="729"/>
      <c r="O110" s="729"/>
      <c r="P110" s="733">
        <v>2</v>
      </c>
      <c r="Q110" s="733">
        <v>188.89</v>
      </c>
      <c r="R110" s="747"/>
      <c r="S110" s="734">
        <v>94.444999999999993</v>
      </c>
    </row>
    <row r="111" spans="1:19" ht="14.4" customHeight="1" x14ac:dyDescent="0.3">
      <c r="A111" s="728"/>
      <c r="B111" s="729" t="s">
        <v>2148</v>
      </c>
      <c r="C111" s="729" t="s">
        <v>560</v>
      </c>
      <c r="D111" s="729" t="s">
        <v>1078</v>
      </c>
      <c r="E111" s="729" t="s">
        <v>2145</v>
      </c>
      <c r="F111" s="729" t="s">
        <v>2180</v>
      </c>
      <c r="G111" s="729" t="s">
        <v>2181</v>
      </c>
      <c r="H111" s="733"/>
      <c r="I111" s="733"/>
      <c r="J111" s="729"/>
      <c r="K111" s="729"/>
      <c r="L111" s="733">
        <v>1</v>
      </c>
      <c r="M111" s="733">
        <v>211.11</v>
      </c>
      <c r="N111" s="729">
        <v>1</v>
      </c>
      <c r="O111" s="729">
        <v>211.11</v>
      </c>
      <c r="P111" s="733"/>
      <c r="Q111" s="733"/>
      <c r="R111" s="747"/>
      <c r="S111" s="734"/>
    </row>
    <row r="112" spans="1:19" ht="14.4" customHeight="1" x14ac:dyDescent="0.3">
      <c r="A112" s="728"/>
      <c r="B112" s="729" t="s">
        <v>2148</v>
      </c>
      <c r="C112" s="729" t="s">
        <v>560</v>
      </c>
      <c r="D112" s="729" t="s">
        <v>1078</v>
      </c>
      <c r="E112" s="729" t="s">
        <v>2145</v>
      </c>
      <c r="F112" s="729" t="s">
        <v>2182</v>
      </c>
      <c r="G112" s="729" t="s">
        <v>2183</v>
      </c>
      <c r="H112" s="733">
        <v>3</v>
      </c>
      <c r="I112" s="733">
        <v>1750</v>
      </c>
      <c r="J112" s="729">
        <v>1.499995714297959</v>
      </c>
      <c r="K112" s="729">
        <v>583.33333333333337</v>
      </c>
      <c r="L112" s="733">
        <v>2</v>
      </c>
      <c r="M112" s="733">
        <v>1166.67</v>
      </c>
      <c r="N112" s="729">
        <v>1</v>
      </c>
      <c r="O112" s="729">
        <v>583.33500000000004</v>
      </c>
      <c r="P112" s="733"/>
      <c r="Q112" s="733"/>
      <c r="R112" s="747"/>
      <c r="S112" s="734"/>
    </row>
    <row r="113" spans="1:19" ht="14.4" customHeight="1" x14ac:dyDescent="0.3">
      <c r="A113" s="728"/>
      <c r="B113" s="729" t="s">
        <v>2148</v>
      </c>
      <c r="C113" s="729" t="s">
        <v>560</v>
      </c>
      <c r="D113" s="729" t="s">
        <v>1078</v>
      </c>
      <c r="E113" s="729" t="s">
        <v>2145</v>
      </c>
      <c r="F113" s="729" t="s">
        <v>2203</v>
      </c>
      <c r="G113" s="729" t="s">
        <v>2204</v>
      </c>
      <c r="H113" s="733">
        <v>1</v>
      </c>
      <c r="I113" s="733">
        <v>455.56</v>
      </c>
      <c r="J113" s="729"/>
      <c r="K113" s="729">
        <v>455.56</v>
      </c>
      <c r="L113" s="733"/>
      <c r="M113" s="733"/>
      <c r="N113" s="729"/>
      <c r="O113" s="729"/>
      <c r="P113" s="733"/>
      <c r="Q113" s="733"/>
      <c r="R113" s="747"/>
      <c r="S113" s="734"/>
    </row>
    <row r="114" spans="1:19" ht="14.4" customHeight="1" x14ac:dyDescent="0.3">
      <c r="A114" s="728"/>
      <c r="B114" s="729" t="s">
        <v>2148</v>
      </c>
      <c r="C114" s="729" t="s">
        <v>560</v>
      </c>
      <c r="D114" s="729" t="s">
        <v>1079</v>
      </c>
      <c r="E114" s="729" t="s">
        <v>2145</v>
      </c>
      <c r="F114" s="729" t="s">
        <v>2203</v>
      </c>
      <c r="G114" s="729" t="s">
        <v>2204</v>
      </c>
      <c r="H114" s="733"/>
      <c r="I114" s="733"/>
      <c r="J114" s="729"/>
      <c r="K114" s="729"/>
      <c r="L114" s="733">
        <v>1</v>
      </c>
      <c r="M114" s="733">
        <v>455.56</v>
      </c>
      <c r="N114" s="729">
        <v>1</v>
      </c>
      <c r="O114" s="729">
        <v>455.56</v>
      </c>
      <c r="P114" s="733"/>
      <c r="Q114" s="733"/>
      <c r="R114" s="747"/>
      <c r="S114" s="734"/>
    </row>
    <row r="115" spans="1:19" ht="14.4" customHeight="1" x14ac:dyDescent="0.3">
      <c r="A115" s="728"/>
      <c r="B115" s="729" t="s">
        <v>2148</v>
      </c>
      <c r="C115" s="729" t="s">
        <v>560</v>
      </c>
      <c r="D115" s="729" t="s">
        <v>1079</v>
      </c>
      <c r="E115" s="729" t="s">
        <v>2145</v>
      </c>
      <c r="F115" s="729" t="s">
        <v>2215</v>
      </c>
      <c r="G115" s="729" t="s">
        <v>2216</v>
      </c>
      <c r="H115" s="733"/>
      <c r="I115" s="733"/>
      <c r="J115" s="729"/>
      <c r="K115" s="729"/>
      <c r="L115" s="733">
        <v>2</v>
      </c>
      <c r="M115" s="733">
        <v>188.89</v>
      </c>
      <c r="N115" s="729">
        <v>1</v>
      </c>
      <c r="O115" s="729">
        <v>94.444999999999993</v>
      </c>
      <c r="P115" s="733"/>
      <c r="Q115" s="733"/>
      <c r="R115" s="747"/>
      <c r="S115" s="734"/>
    </row>
    <row r="116" spans="1:19" ht="14.4" customHeight="1" x14ac:dyDescent="0.3">
      <c r="A116" s="728"/>
      <c r="B116" s="729" t="s">
        <v>2148</v>
      </c>
      <c r="C116" s="729" t="s">
        <v>560</v>
      </c>
      <c r="D116" s="729" t="s">
        <v>1079</v>
      </c>
      <c r="E116" s="729" t="s">
        <v>2145</v>
      </c>
      <c r="F116" s="729" t="s">
        <v>2223</v>
      </c>
      <c r="G116" s="729" t="s">
        <v>2224</v>
      </c>
      <c r="H116" s="733"/>
      <c r="I116" s="733"/>
      <c r="J116" s="729"/>
      <c r="K116" s="729"/>
      <c r="L116" s="733">
        <v>2</v>
      </c>
      <c r="M116" s="733">
        <v>2566.67</v>
      </c>
      <c r="N116" s="729">
        <v>1</v>
      </c>
      <c r="O116" s="729">
        <v>1283.335</v>
      </c>
      <c r="P116" s="733"/>
      <c r="Q116" s="733"/>
      <c r="R116" s="747"/>
      <c r="S116" s="734"/>
    </row>
    <row r="117" spans="1:19" ht="14.4" customHeight="1" x14ac:dyDescent="0.3">
      <c r="A117" s="728"/>
      <c r="B117" s="729" t="s">
        <v>2148</v>
      </c>
      <c r="C117" s="729" t="s">
        <v>560</v>
      </c>
      <c r="D117" s="729" t="s">
        <v>1081</v>
      </c>
      <c r="E117" s="729" t="s">
        <v>2145</v>
      </c>
      <c r="F117" s="729" t="s">
        <v>2199</v>
      </c>
      <c r="G117" s="729" t="s">
        <v>2200</v>
      </c>
      <c r="H117" s="733"/>
      <c r="I117" s="733"/>
      <c r="J117" s="729"/>
      <c r="K117" s="729"/>
      <c r="L117" s="733">
        <v>1</v>
      </c>
      <c r="M117" s="733">
        <v>305.56</v>
      </c>
      <c r="N117" s="729">
        <v>1</v>
      </c>
      <c r="O117" s="729">
        <v>305.56</v>
      </c>
      <c r="P117" s="733"/>
      <c r="Q117" s="733"/>
      <c r="R117" s="747"/>
      <c r="S117" s="734"/>
    </row>
    <row r="118" spans="1:19" ht="14.4" customHeight="1" x14ac:dyDescent="0.3">
      <c r="A118" s="728"/>
      <c r="B118" s="729" t="s">
        <v>2148</v>
      </c>
      <c r="C118" s="729" t="s">
        <v>560</v>
      </c>
      <c r="D118" s="729" t="s">
        <v>1081</v>
      </c>
      <c r="E118" s="729" t="s">
        <v>2145</v>
      </c>
      <c r="F118" s="729" t="s">
        <v>2203</v>
      </c>
      <c r="G118" s="729" t="s">
        <v>2204</v>
      </c>
      <c r="H118" s="733"/>
      <c r="I118" s="733"/>
      <c r="J118" s="729"/>
      <c r="K118" s="729"/>
      <c r="L118" s="733">
        <v>2</v>
      </c>
      <c r="M118" s="733">
        <v>911.11</v>
      </c>
      <c r="N118" s="729">
        <v>1</v>
      </c>
      <c r="O118" s="729">
        <v>455.55500000000001</v>
      </c>
      <c r="P118" s="733"/>
      <c r="Q118" s="733"/>
      <c r="R118" s="747"/>
      <c r="S118" s="734"/>
    </row>
    <row r="119" spans="1:19" ht="14.4" customHeight="1" x14ac:dyDescent="0.3">
      <c r="A119" s="728"/>
      <c r="B119" s="729" t="s">
        <v>2148</v>
      </c>
      <c r="C119" s="729" t="s">
        <v>560</v>
      </c>
      <c r="D119" s="729" t="s">
        <v>1081</v>
      </c>
      <c r="E119" s="729" t="s">
        <v>2145</v>
      </c>
      <c r="F119" s="729" t="s">
        <v>2209</v>
      </c>
      <c r="G119" s="729" t="s">
        <v>2210</v>
      </c>
      <c r="H119" s="733"/>
      <c r="I119" s="733"/>
      <c r="J119" s="729"/>
      <c r="K119" s="729"/>
      <c r="L119" s="733">
        <v>2</v>
      </c>
      <c r="M119" s="733">
        <v>155.56</v>
      </c>
      <c r="N119" s="729">
        <v>1</v>
      </c>
      <c r="O119" s="729">
        <v>77.78</v>
      </c>
      <c r="P119" s="733"/>
      <c r="Q119" s="733"/>
      <c r="R119" s="747"/>
      <c r="S119" s="734"/>
    </row>
    <row r="120" spans="1:19" ht="14.4" customHeight="1" x14ac:dyDescent="0.3">
      <c r="A120" s="728"/>
      <c r="B120" s="729" t="s">
        <v>2148</v>
      </c>
      <c r="C120" s="729" t="s">
        <v>560</v>
      </c>
      <c r="D120" s="729" t="s">
        <v>1083</v>
      </c>
      <c r="E120" s="729" t="s">
        <v>2145</v>
      </c>
      <c r="F120" s="729" t="s">
        <v>2174</v>
      </c>
      <c r="G120" s="729" t="s">
        <v>2175</v>
      </c>
      <c r="H120" s="733"/>
      <c r="I120" s="733"/>
      <c r="J120" s="729"/>
      <c r="K120" s="729"/>
      <c r="L120" s="733"/>
      <c r="M120" s="733"/>
      <c r="N120" s="729"/>
      <c r="O120" s="729"/>
      <c r="P120" s="733">
        <v>1</v>
      </c>
      <c r="Q120" s="733">
        <v>250</v>
      </c>
      <c r="R120" s="747"/>
      <c r="S120" s="734">
        <v>250</v>
      </c>
    </row>
    <row r="121" spans="1:19" ht="14.4" customHeight="1" x14ac:dyDescent="0.3">
      <c r="A121" s="728"/>
      <c r="B121" s="729" t="s">
        <v>2148</v>
      </c>
      <c r="C121" s="729" t="s">
        <v>560</v>
      </c>
      <c r="D121" s="729" t="s">
        <v>1083</v>
      </c>
      <c r="E121" s="729" t="s">
        <v>2145</v>
      </c>
      <c r="F121" s="729" t="s">
        <v>2180</v>
      </c>
      <c r="G121" s="729" t="s">
        <v>2181</v>
      </c>
      <c r="H121" s="733"/>
      <c r="I121" s="733"/>
      <c r="J121" s="729"/>
      <c r="K121" s="729"/>
      <c r="L121" s="733"/>
      <c r="M121" s="733"/>
      <c r="N121" s="729"/>
      <c r="O121" s="729"/>
      <c r="P121" s="733">
        <v>1</v>
      </c>
      <c r="Q121" s="733">
        <v>211.11</v>
      </c>
      <c r="R121" s="747"/>
      <c r="S121" s="734">
        <v>211.11</v>
      </c>
    </row>
    <row r="122" spans="1:19" ht="14.4" customHeight="1" x14ac:dyDescent="0.3">
      <c r="A122" s="728"/>
      <c r="B122" s="729" t="s">
        <v>2148</v>
      </c>
      <c r="C122" s="729" t="s">
        <v>560</v>
      </c>
      <c r="D122" s="729" t="s">
        <v>1083</v>
      </c>
      <c r="E122" s="729" t="s">
        <v>2145</v>
      </c>
      <c r="F122" s="729" t="s">
        <v>2199</v>
      </c>
      <c r="G122" s="729" t="s">
        <v>2200</v>
      </c>
      <c r="H122" s="733"/>
      <c r="I122" s="733"/>
      <c r="J122" s="729"/>
      <c r="K122" s="729"/>
      <c r="L122" s="733">
        <v>0</v>
      </c>
      <c r="M122" s="733">
        <v>0</v>
      </c>
      <c r="N122" s="729"/>
      <c r="O122" s="729"/>
      <c r="P122" s="733"/>
      <c r="Q122" s="733"/>
      <c r="R122" s="747"/>
      <c r="S122" s="734"/>
    </row>
    <row r="123" spans="1:19" ht="14.4" customHeight="1" x14ac:dyDescent="0.3">
      <c r="A123" s="728"/>
      <c r="B123" s="729" t="s">
        <v>2148</v>
      </c>
      <c r="C123" s="729" t="s">
        <v>560</v>
      </c>
      <c r="D123" s="729" t="s">
        <v>1083</v>
      </c>
      <c r="E123" s="729" t="s">
        <v>2145</v>
      </c>
      <c r="F123" s="729" t="s">
        <v>2203</v>
      </c>
      <c r="G123" s="729" t="s">
        <v>2204</v>
      </c>
      <c r="H123" s="733"/>
      <c r="I123" s="733"/>
      <c r="J123" s="729"/>
      <c r="K123" s="729"/>
      <c r="L123" s="733">
        <v>0</v>
      </c>
      <c r="M123" s="733">
        <v>0</v>
      </c>
      <c r="N123" s="729"/>
      <c r="O123" s="729"/>
      <c r="P123" s="733"/>
      <c r="Q123" s="733"/>
      <c r="R123" s="747"/>
      <c r="S123" s="734"/>
    </row>
    <row r="124" spans="1:19" ht="14.4" customHeight="1" x14ac:dyDescent="0.3">
      <c r="A124" s="728"/>
      <c r="B124" s="729" t="s">
        <v>2148</v>
      </c>
      <c r="C124" s="729" t="s">
        <v>560</v>
      </c>
      <c r="D124" s="729" t="s">
        <v>1083</v>
      </c>
      <c r="E124" s="729" t="s">
        <v>2145</v>
      </c>
      <c r="F124" s="729" t="s">
        <v>2209</v>
      </c>
      <c r="G124" s="729" t="s">
        <v>2210</v>
      </c>
      <c r="H124" s="733"/>
      <c r="I124" s="733"/>
      <c r="J124" s="729"/>
      <c r="K124" s="729"/>
      <c r="L124" s="733">
        <v>0</v>
      </c>
      <c r="M124" s="733">
        <v>0</v>
      </c>
      <c r="N124" s="729"/>
      <c r="O124" s="729"/>
      <c r="P124" s="733">
        <v>1</v>
      </c>
      <c r="Q124" s="733">
        <v>77.78</v>
      </c>
      <c r="R124" s="747"/>
      <c r="S124" s="734">
        <v>77.78</v>
      </c>
    </row>
    <row r="125" spans="1:19" ht="14.4" customHeight="1" x14ac:dyDescent="0.3">
      <c r="A125" s="728"/>
      <c r="B125" s="729" t="s">
        <v>2148</v>
      </c>
      <c r="C125" s="729" t="s">
        <v>560</v>
      </c>
      <c r="D125" s="729" t="s">
        <v>1083</v>
      </c>
      <c r="E125" s="729" t="s">
        <v>2145</v>
      </c>
      <c r="F125" s="729" t="s">
        <v>2215</v>
      </c>
      <c r="G125" s="729" t="s">
        <v>2216</v>
      </c>
      <c r="H125" s="733"/>
      <c r="I125" s="733"/>
      <c r="J125" s="729"/>
      <c r="K125" s="729"/>
      <c r="L125" s="733"/>
      <c r="M125" s="733"/>
      <c r="N125" s="729"/>
      <c r="O125" s="729"/>
      <c r="P125" s="733">
        <v>1</v>
      </c>
      <c r="Q125" s="733">
        <v>94.44</v>
      </c>
      <c r="R125" s="747"/>
      <c r="S125" s="734">
        <v>94.44</v>
      </c>
    </row>
    <row r="126" spans="1:19" ht="14.4" customHeight="1" x14ac:dyDescent="0.3">
      <c r="A126" s="728"/>
      <c r="B126" s="729" t="s">
        <v>2148</v>
      </c>
      <c r="C126" s="729" t="s">
        <v>560</v>
      </c>
      <c r="D126" s="729" t="s">
        <v>1089</v>
      </c>
      <c r="E126" s="729" t="s">
        <v>2145</v>
      </c>
      <c r="F126" s="729" t="s">
        <v>2203</v>
      </c>
      <c r="G126" s="729" t="s">
        <v>2204</v>
      </c>
      <c r="H126" s="733">
        <v>1</v>
      </c>
      <c r="I126" s="733">
        <v>455.56</v>
      </c>
      <c r="J126" s="729"/>
      <c r="K126" s="729">
        <v>455.56</v>
      </c>
      <c r="L126" s="733"/>
      <c r="M126" s="733"/>
      <c r="N126" s="729"/>
      <c r="O126" s="729"/>
      <c r="P126" s="733"/>
      <c r="Q126" s="733"/>
      <c r="R126" s="747"/>
      <c r="S126" s="734"/>
    </row>
    <row r="127" spans="1:19" ht="14.4" customHeight="1" x14ac:dyDescent="0.3">
      <c r="A127" s="728"/>
      <c r="B127" s="729" t="s">
        <v>2148</v>
      </c>
      <c r="C127" s="729" t="s">
        <v>560</v>
      </c>
      <c r="D127" s="729" t="s">
        <v>1082</v>
      </c>
      <c r="E127" s="729" t="s">
        <v>2145</v>
      </c>
      <c r="F127" s="729" t="s">
        <v>2189</v>
      </c>
      <c r="G127" s="729" t="s">
        <v>2190</v>
      </c>
      <c r="H127" s="733"/>
      <c r="I127" s="733"/>
      <c r="J127" s="729"/>
      <c r="K127" s="729"/>
      <c r="L127" s="733"/>
      <c r="M127" s="733"/>
      <c r="N127" s="729"/>
      <c r="O127" s="729"/>
      <c r="P127" s="733">
        <v>1</v>
      </c>
      <c r="Q127" s="733">
        <v>50</v>
      </c>
      <c r="R127" s="747"/>
      <c r="S127" s="734">
        <v>50</v>
      </c>
    </row>
    <row r="128" spans="1:19" ht="14.4" customHeight="1" x14ac:dyDescent="0.3">
      <c r="A128" s="728"/>
      <c r="B128" s="729" t="s">
        <v>2148</v>
      </c>
      <c r="C128" s="729" t="s">
        <v>560</v>
      </c>
      <c r="D128" s="729" t="s">
        <v>1082</v>
      </c>
      <c r="E128" s="729" t="s">
        <v>2145</v>
      </c>
      <c r="F128" s="729" t="s">
        <v>2203</v>
      </c>
      <c r="G128" s="729" t="s">
        <v>2204</v>
      </c>
      <c r="H128" s="733"/>
      <c r="I128" s="733"/>
      <c r="J128" s="729"/>
      <c r="K128" s="729"/>
      <c r="L128" s="733"/>
      <c r="M128" s="733"/>
      <c r="N128" s="729"/>
      <c r="O128" s="729"/>
      <c r="P128" s="733">
        <v>1</v>
      </c>
      <c r="Q128" s="733">
        <v>455.56</v>
      </c>
      <c r="R128" s="747"/>
      <c r="S128" s="734">
        <v>455.56</v>
      </c>
    </row>
    <row r="129" spans="1:19" ht="14.4" customHeight="1" x14ac:dyDescent="0.3">
      <c r="A129" s="728"/>
      <c r="B129" s="729" t="s">
        <v>2148</v>
      </c>
      <c r="C129" s="729" t="s">
        <v>560</v>
      </c>
      <c r="D129" s="729" t="s">
        <v>1082</v>
      </c>
      <c r="E129" s="729" t="s">
        <v>2145</v>
      </c>
      <c r="F129" s="729" t="s">
        <v>2215</v>
      </c>
      <c r="G129" s="729" t="s">
        <v>2216</v>
      </c>
      <c r="H129" s="733"/>
      <c r="I129" s="733"/>
      <c r="J129" s="729"/>
      <c r="K129" s="729"/>
      <c r="L129" s="733"/>
      <c r="M129" s="733"/>
      <c r="N129" s="729"/>
      <c r="O129" s="729"/>
      <c r="P129" s="733">
        <v>1</v>
      </c>
      <c r="Q129" s="733">
        <v>94.44</v>
      </c>
      <c r="R129" s="747"/>
      <c r="S129" s="734">
        <v>94.44</v>
      </c>
    </row>
    <row r="130" spans="1:19" ht="14.4" customHeight="1" x14ac:dyDescent="0.3">
      <c r="A130" s="728"/>
      <c r="B130" s="729" t="s">
        <v>2148</v>
      </c>
      <c r="C130" s="729" t="s">
        <v>563</v>
      </c>
      <c r="D130" s="729" t="s">
        <v>2140</v>
      </c>
      <c r="E130" s="729" t="s">
        <v>2145</v>
      </c>
      <c r="F130" s="729" t="s">
        <v>2146</v>
      </c>
      <c r="G130" s="729" t="s">
        <v>2147</v>
      </c>
      <c r="H130" s="733"/>
      <c r="I130" s="733"/>
      <c r="J130" s="729"/>
      <c r="K130" s="729"/>
      <c r="L130" s="733">
        <v>1</v>
      </c>
      <c r="M130" s="733">
        <v>344.44</v>
      </c>
      <c r="N130" s="729">
        <v>1</v>
      </c>
      <c r="O130" s="729">
        <v>344.44</v>
      </c>
      <c r="P130" s="733"/>
      <c r="Q130" s="733"/>
      <c r="R130" s="747"/>
      <c r="S130" s="734"/>
    </row>
    <row r="131" spans="1:19" ht="14.4" customHeight="1" x14ac:dyDescent="0.3">
      <c r="A131" s="728"/>
      <c r="B131" s="729" t="s">
        <v>2148</v>
      </c>
      <c r="C131" s="729" t="s">
        <v>2132</v>
      </c>
      <c r="D131" s="729" t="s">
        <v>2129</v>
      </c>
      <c r="E131" s="729" t="s">
        <v>2145</v>
      </c>
      <c r="F131" s="729" t="s">
        <v>2237</v>
      </c>
      <c r="G131" s="729" t="s">
        <v>2238</v>
      </c>
      <c r="H131" s="733">
        <v>1</v>
      </c>
      <c r="I131" s="733">
        <v>105.56</v>
      </c>
      <c r="J131" s="729">
        <v>1</v>
      </c>
      <c r="K131" s="729">
        <v>105.56</v>
      </c>
      <c r="L131" s="733">
        <v>1</v>
      </c>
      <c r="M131" s="733">
        <v>105.56</v>
      </c>
      <c r="N131" s="729">
        <v>1</v>
      </c>
      <c r="O131" s="729">
        <v>105.56</v>
      </c>
      <c r="P131" s="733"/>
      <c r="Q131" s="733"/>
      <c r="R131" s="747"/>
      <c r="S131" s="734"/>
    </row>
    <row r="132" spans="1:19" ht="14.4" customHeight="1" x14ac:dyDescent="0.3">
      <c r="A132" s="728"/>
      <c r="B132" s="729" t="s">
        <v>2148</v>
      </c>
      <c r="C132" s="729" t="s">
        <v>2132</v>
      </c>
      <c r="D132" s="729" t="s">
        <v>2129</v>
      </c>
      <c r="E132" s="729" t="s">
        <v>2145</v>
      </c>
      <c r="F132" s="729" t="s">
        <v>2172</v>
      </c>
      <c r="G132" s="729" t="s">
        <v>2173</v>
      </c>
      <c r="H132" s="733">
        <v>6</v>
      </c>
      <c r="I132" s="733">
        <v>466.67999999999995</v>
      </c>
      <c r="J132" s="729"/>
      <c r="K132" s="729">
        <v>77.779999999999987</v>
      </c>
      <c r="L132" s="733"/>
      <c r="M132" s="733"/>
      <c r="N132" s="729"/>
      <c r="O132" s="729"/>
      <c r="P132" s="733">
        <v>1</v>
      </c>
      <c r="Q132" s="733">
        <v>77.78</v>
      </c>
      <c r="R132" s="747"/>
      <c r="S132" s="734">
        <v>77.78</v>
      </c>
    </row>
    <row r="133" spans="1:19" ht="14.4" customHeight="1" x14ac:dyDescent="0.3">
      <c r="A133" s="728"/>
      <c r="B133" s="729" t="s">
        <v>2148</v>
      </c>
      <c r="C133" s="729" t="s">
        <v>2132</v>
      </c>
      <c r="D133" s="729" t="s">
        <v>2129</v>
      </c>
      <c r="E133" s="729" t="s">
        <v>2145</v>
      </c>
      <c r="F133" s="729" t="s">
        <v>2174</v>
      </c>
      <c r="G133" s="729" t="s">
        <v>2175</v>
      </c>
      <c r="H133" s="733">
        <v>2</v>
      </c>
      <c r="I133" s="733">
        <v>500</v>
      </c>
      <c r="J133" s="729">
        <v>1</v>
      </c>
      <c r="K133" s="729">
        <v>250</v>
      </c>
      <c r="L133" s="733">
        <v>2</v>
      </c>
      <c r="M133" s="733">
        <v>500</v>
      </c>
      <c r="N133" s="729">
        <v>1</v>
      </c>
      <c r="O133" s="729">
        <v>250</v>
      </c>
      <c r="P133" s="733">
        <v>8</v>
      </c>
      <c r="Q133" s="733">
        <v>2000</v>
      </c>
      <c r="R133" s="747">
        <v>4</v>
      </c>
      <c r="S133" s="734">
        <v>250</v>
      </c>
    </row>
    <row r="134" spans="1:19" ht="14.4" customHeight="1" x14ac:dyDescent="0.3">
      <c r="A134" s="728"/>
      <c r="B134" s="729" t="s">
        <v>2148</v>
      </c>
      <c r="C134" s="729" t="s">
        <v>2132</v>
      </c>
      <c r="D134" s="729" t="s">
        <v>2129</v>
      </c>
      <c r="E134" s="729" t="s">
        <v>2145</v>
      </c>
      <c r="F134" s="729" t="s">
        <v>2176</v>
      </c>
      <c r="G134" s="729" t="s">
        <v>2177</v>
      </c>
      <c r="H134" s="733">
        <v>361</v>
      </c>
      <c r="I134" s="733">
        <v>40111.11</v>
      </c>
      <c r="J134" s="729">
        <v>0.90714904582366795</v>
      </c>
      <c r="K134" s="729">
        <v>111.111108033241</v>
      </c>
      <c r="L134" s="733">
        <v>379</v>
      </c>
      <c r="M134" s="733">
        <v>44216.67</v>
      </c>
      <c r="N134" s="729">
        <v>1</v>
      </c>
      <c r="O134" s="729">
        <v>116.66667546174142</v>
      </c>
      <c r="P134" s="733">
        <v>382</v>
      </c>
      <c r="Q134" s="733">
        <v>44566.67</v>
      </c>
      <c r="R134" s="747">
        <v>1.0079155666855961</v>
      </c>
      <c r="S134" s="734">
        <v>116.66667539267016</v>
      </c>
    </row>
    <row r="135" spans="1:19" ht="14.4" customHeight="1" x14ac:dyDescent="0.3">
      <c r="A135" s="728"/>
      <c r="B135" s="729" t="s">
        <v>2148</v>
      </c>
      <c r="C135" s="729" t="s">
        <v>2132</v>
      </c>
      <c r="D135" s="729" t="s">
        <v>2129</v>
      </c>
      <c r="E135" s="729" t="s">
        <v>2145</v>
      </c>
      <c r="F135" s="729" t="s">
        <v>2178</v>
      </c>
      <c r="G135" s="729" t="s">
        <v>2179</v>
      </c>
      <c r="H135" s="733">
        <v>15</v>
      </c>
      <c r="I135" s="733">
        <v>4033.33</v>
      </c>
      <c r="J135" s="729">
        <v>0.9603166666666666</v>
      </c>
      <c r="K135" s="729">
        <v>268.88866666666667</v>
      </c>
      <c r="L135" s="733">
        <v>14</v>
      </c>
      <c r="M135" s="733">
        <v>4200</v>
      </c>
      <c r="N135" s="729">
        <v>1</v>
      </c>
      <c r="O135" s="729">
        <v>300</v>
      </c>
      <c r="P135" s="733">
        <v>14</v>
      </c>
      <c r="Q135" s="733">
        <v>4200</v>
      </c>
      <c r="R135" s="747">
        <v>1</v>
      </c>
      <c r="S135" s="734">
        <v>300</v>
      </c>
    </row>
    <row r="136" spans="1:19" ht="14.4" customHeight="1" x14ac:dyDescent="0.3">
      <c r="A136" s="728"/>
      <c r="B136" s="729" t="s">
        <v>2148</v>
      </c>
      <c r="C136" s="729" t="s">
        <v>2132</v>
      </c>
      <c r="D136" s="729" t="s">
        <v>2129</v>
      </c>
      <c r="E136" s="729" t="s">
        <v>2145</v>
      </c>
      <c r="F136" s="729" t="s">
        <v>2180</v>
      </c>
      <c r="G136" s="729" t="s">
        <v>2181</v>
      </c>
      <c r="H136" s="733">
        <v>60</v>
      </c>
      <c r="I136" s="733">
        <v>11200</v>
      </c>
      <c r="J136" s="729">
        <v>1.3263164875349933</v>
      </c>
      <c r="K136" s="729">
        <v>186.66666666666666</v>
      </c>
      <c r="L136" s="733">
        <v>40</v>
      </c>
      <c r="M136" s="733">
        <v>8444.44</v>
      </c>
      <c r="N136" s="729">
        <v>1</v>
      </c>
      <c r="O136" s="729">
        <v>211.11100000000002</v>
      </c>
      <c r="P136" s="733">
        <v>58</v>
      </c>
      <c r="Q136" s="733">
        <v>12244.44</v>
      </c>
      <c r="R136" s="747">
        <v>1.4500002368422298</v>
      </c>
      <c r="S136" s="734">
        <v>211.11103448275864</v>
      </c>
    </row>
    <row r="137" spans="1:19" ht="14.4" customHeight="1" x14ac:dyDescent="0.3">
      <c r="A137" s="728"/>
      <c r="B137" s="729" t="s">
        <v>2148</v>
      </c>
      <c r="C137" s="729" t="s">
        <v>2132</v>
      </c>
      <c r="D137" s="729" t="s">
        <v>2129</v>
      </c>
      <c r="E137" s="729" t="s">
        <v>2145</v>
      </c>
      <c r="F137" s="729" t="s">
        <v>2182</v>
      </c>
      <c r="G137" s="729" t="s">
        <v>2183</v>
      </c>
      <c r="H137" s="733">
        <v>98</v>
      </c>
      <c r="I137" s="733">
        <v>57166.66</v>
      </c>
      <c r="J137" s="729">
        <v>1</v>
      </c>
      <c r="K137" s="729">
        <v>583.33326530612248</v>
      </c>
      <c r="L137" s="733">
        <v>98</v>
      </c>
      <c r="M137" s="733">
        <v>57166.66</v>
      </c>
      <c r="N137" s="729">
        <v>1</v>
      </c>
      <c r="O137" s="729">
        <v>583.33326530612248</v>
      </c>
      <c r="P137" s="733">
        <v>103</v>
      </c>
      <c r="Q137" s="733">
        <v>60083.34</v>
      </c>
      <c r="R137" s="747">
        <v>1.0510206473493464</v>
      </c>
      <c r="S137" s="734">
        <v>583.33339805825244</v>
      </c>
    </row>
    <row r="138" spans="1:19" ht="14.4" customHeight="1" x14ac:dyDescent="0.3">
      <c r="A138" s="728"/>
      <c r="B138" s="729" t="s">
        <v>2148</v>
      </c>
      <c r="C138" s="729" t="s">
        <v>2132</v>
      </c>
      <c r="D138" s="729" t="s">
        <v>2129</v>
      </c>
      <c r="E138" s="729" t="s">
        <v>2145</v>
      </c>
      <c r="F138" s="729" t="s">
        <v>2184</v>
      </c>
      <c r="G138" s="729" t="s">
        <v>2185</v>
      </c>
      <c r="H138" s="733">
        <v>46</v>
      </c>
      <c r="I138" s="733">
        <v>21466.66</v>
      </c>
      <c r="J138" s="729">
        <v>0.97872324904608676</v>
      </c>
      <c r="K138" s="729">
        <v>466.66652173913042</v>
      </c>
      <c r="L138" s="733">
        <v>47</v>
      </c>
      <c r="M138" s="733">
        <v>21933.329999999994</v>
      </c>
      <c r="N138" s="729">
        <v>1</v>
      </c>
      <c r="O138" s="729">
        <v>466.66659574468071</v>
      </c>
      <c r="P138" s="733">
        <v>49</v>
      </c>
      <c r="Q138" s="733">
        <v>22866.67</v>
      </c>
      <c r="R138" s="747">
        <v>1.0425535019078271</v>
      </c>
      <c r="S138" s="734">
        <v>466.66673469387752</v>
      </c>
    </row>
    <row r="139" spans="1:19" ht="14.4" customHeight="1" x14ac:dyDescent="0.3">
      <c r="A139" s="728"/>
      <c r="B139" s="729" t="s">
        <v>2148</v>
      </c>
      <c r="C139" s="729" t="s">
        <v>2132</v>
      </c>
      <c r="D139" s="729" t="s">
        <v>2129</v>
      </c>
      <c r="E139" s="729" t="s">
        <v>2145</v>
      </c>
      <c r="F139" s="729" t="s">
        <v>2186</v>
      </c>
      <c r="G139" s="729" t="s">
        <v>2185</v>
      </c>
      <c r="H139" s="733">
        <v>9</v>
      </c>
      <c r="I139" s="733">
        <v>9000</v>
      </c>
      <c r="J139" s="729">
        <v>0.39130434782608697</v>
      </c>
      <c r="K139" s="729">
        <v>1000</v>
      </c>
      <c r="L139" s="733">
        <v>23</v>
      </c>
      <c r="M139" s="733">
        <v>23000</v>
      </c>
      <c r="N139" s="729">
        <v>1</v>
      </c>
      <c r="O139" s="729">
        <v>1000</v>
      </c>
      <c r="P139" s="733">
        <v>6</v>
      </c>
      <c r="Q139" s="733">
        <v>6000</v>
      </c>
      <c r="R139" s="747">
        <v>0.2608695652173913</v>
      </c>
      <c r="S139" s="734">
        <v>1000</v>
      </c>
    </row>
    <row r="140" spans="1:19" ht="14.4" customHeight="1" x14ac:dyDescent="0.3">
      <c r="A140" s="728"/>
      <c r="B140" s="729" t="s">
        <v>2148</v>
      </c>
      <c r="C140" s="729" t="s">
        <v>2132</v>
      </c>
      <c r="D140" s="729" t="s">
        <v>2129</v>
      </c>
      <c r="E140" s="729" t="s">
        <v>2145</v>
      </c>
      <c r="F140" s="729" t="s">
        <v>2189</v>
      </c>
      <c r="G140" s="729" t="s">
        <v>2190</v>
      </c>
      <c r="H140" s="733">
        <v>3</v>
      </c>
      <c r="I140" s="733">
        <v>150</v>
      </c>
      <c r="J140" s="729">
        <v>3</v>
      </c>
      <c r="K140" s="729">
        <v>50</v>
      </c>
      <c r="L140" s="733">
        <v>1</v>
      </c>
      <c r="M140" s="733">
        <v>50</v>
      </c>
      <c r="N140" s="729">
        <v>1</v>
      </c>
      <c r="O140" s="729">
        <v>50</v>
      </c>
      <c r="P140" s="733"/>
      <c r="Q140" s="733"/>
      <c r="R140" s="747"/>
      <c r="S140" s="734"/>
    </row>
    <row r="141" spans="1:19" ht="14.4" customHeight="1" x14ac:dyDescent="0.3">
      <c r="A141" s="728"/>
      <c r="B141" s="729" t="s">
        <v>2148</v>
      </c>
      <c r="C141" s="729" t="s">
        <v>2132</v>
      </c>
      <c r="D141" s="729" t="s">
        <v>2129</v>
      </c>
      <c r="E141" s="729" t="s">
        <v>2145</v>
      </c>
      <c r="F141" s="729" t="s">
        <v>2191</v>
      </c>
      <c r="G141" s="729" t="s">
        <v>2192</v>
      </c>
      <c r="H141" s="733">
        <v>1</v>
      </c>
      <c r="I141" s="733">
        <v>5.5600000000000005</v>
      </c>
      <c r="J141" s="729">
        <v>0.5</v>
      </c>
      <c r="K141" s="729">
        <v>5.5600000000000005</v>
      </c>
      <c r="L141" s="733">
        <v>2</v>
      </c>
      <c r="M141" s="733">
        <v>11.120000000000001</v>
      </c>
      <c r="N141" s="729">
        <v>1</v>
      </c>
      <c r="O141" s="729">
        <v>5.5600000000000005</v>
      </c>
      <c r="P141" s="733">
        <v>1</v>
      </c>
      <c r="Q141" s="733">
        <v>5.5600000000000005</v>
      </c>
      <c r="R141" s="747">
        <v>0.5</v>
      </c>
      <c r="S141" s="734">
        <v>5.5600000000000005</v>
      </c>
    </row>
    <row r="142" spans="1:19" ht="14.4" customHeight="1" x14ac:dyDescent="0.3">
      <c r="A142" s="728"/>
      <c r="B142" s="729" t="s">
        <v>2148</v>
      </c>
      <c r="C142" s="729" t="s">
        <v>2132</v>
      </c>
      <c r="D142" s="729" t="s">
        <v>2129</v>
      </c>
      <c r="E142" s="729" t="s">
        <v>2145</v>
      </c>
      <c r="F142" s="729" t="s">
        <v>2199</v>
      </c>
      <c r="G142" s="729" t="s">
        <v>2200</v>
      </c>
      <c r="H142" s="733">
        <v>6</v>
      </c>
      <c r="I142" s="733">
        <v>1833.34</v>
      </c>
      <c r="J142" s="729">
        <v>0.99999999999999989</v>
      </c>
      <c r="K142" s="729">
        <v>305.55666666666667</v>
      </c>
      <c r="L142" s="733">
        <v>6</v>
      </c>
      <c r="M142" s="733">
        <v>1833.3400000000001</v>
      </c>
      <c r="N142" s="729">
        <v>1</v>
      </c>
      <c r="O142" s="729">
        <v>305.55666666666667</v>
      </c>
      <c r="P142" s="733">
        <v>5</v>
      </c>
      <c r="Q142" s="733">
        <v>1527.79</v>
      </c>
      <c r="R142" s="747">
        <v>0.83333696968374649</v>
      </c>
      <c r="S142" s="734">
        <v>305.55799999999999</v>
      </c>
    </row>
    <row r="143" spans="1:19" ht="14.4" customHeight="1" x14ac:dyDescent="0.3">
      <c r="A143" s="728"/>
      <c r="B143" s="729" t="s">
        <v>2148</v>
      </c>
      <c r="C143" s="729" t="s">
        <v>2132</v>
      </c>
      <c r="D143" s="729" t="s">
        <v>2129</v>
      </c>
      <c r="E143" s="729" t="s">
        <v>2145</v>
      </c>
      <c r="F143" s="729" t="s">
        <v>2203</v>
      </c>
      <c r="G143" s="729" t="s">
        <v>2204</v>
      </c>
      <c r="H143" s="733">
        <v>68</v>
      </c>
      <c r="I143" s="733">
        <v>30977.79</v>
      </c>
      <c r="J143" s="729">
        <v>1.0461546514651601</v>
      </c>
      <c r="K143" s="729">
        <v>455.55573529411765</v>
      </c>
      <c r="L143" s="733">
        <v>65</v>
      </c>
      <c r="M143" s="733">
        <v>29611.1</v>
      </c>
      <c r="N143" s="729">
        <v>1</v>
      </c>
      <c r="O143" s="729">
        <v>455.55538461538458</v>
      </c>
      <c r="P143" s="733">
        <v>65</v>
      </c>
      <c r="Q143" s="733">
        <v>29611.11</v>
      </c>
      <c r="R143" s="747">
        <v>1.0000003377111961</v>
      </c>
      <c r="S143" s="734">
        <v>455.55553846153845</v>
      </c>
    </row>
    <row r="144" spans="1:19" ht="14.4" customHeight="1" x14ac:dyDescent="0.3">
      <c r="A144" s="728"/>
      <c r="B144" s="729" t="s">
        <v>2148</v>
      </c>
      <c r="C144" s="729" t="s">
        <v>2132</v>
      </c>
      <c r="D144" s="729" t="s">
        <v>2129</v>
      </c>
      <c r="E144" s="729" t="s">
        <v>2145</v>
      </c>
      <c r="F144" s="729" t="s">
        <v>2207</v>
      </c>
      <c r="G144" s="729" t="s">
        <v>2208</v>
      </c>
      <c r="H144" s="733"/>
      <c r="I144" s="733"/>
      <c r="J144" s="729"/>
      <c r="K144" s="729"/>
      <c r="L144" s="733"/>
      <c r="M144" s="733"/>
      <c r="N144" s="729"/>
      <c r="O144" s="729"/>
      <c r="P144" s="733">
        <v>1</v>
      </c>
      <c r="Q144" s="733">
        <v>58.89</v>
      </c>
      <c r="R144" s="747"/>
      <c r="S144" s="734">
        <v>58.89</v>
      </c>
    </row>
    <row r="145" spans="1:19" ht="14.4" customHeight="1" x14ac:dyDescent="0.3">
      <c r="A145" s="728"/>
      <c r="B145" s="729" t="s">
        <v>2148</v>
      </c>
      <c r="C145" s="729" t="s">
        <v>2132</v>
      </c>
      <c r="D145" s="729" t="s">
        <v>2129</v>
      </c>
      <c r="E145" s="729" t="s">
        <v>2145</v>
      </c>
      <c r="F145" s="729" t="s">
        <v>2209</v>
      </c>
      <c r="G145" s="729" t="s">
        <v>2210</v>
      </c>
      <c r="H145" s="733">
        <v>18</v>
      </c>
      <c r="I145" s="733">
        <v>1400.01</v>
      </c>
      <c r="J145" s="729">
        <v>0.94737376334772427</v>
      </c>
      <c r="K145" s="729">
        <v>77.778333333333336</v>
      </c>
      <c r="L145" s="733">
        <v>19</v>
      </c>
      <c r="M145" s="733">
        <v>1477.78</v>
      </c>
      <c r="N145" s="729">
        <v>1</v>
      </c>
      <c r="O145" s="729">
        <v>77.7778947368421</v>
      </c>
      <c r="P145" s="733">
        <v>17</v>
      </c>
      <c r="Q145" s="733">
        <v>1322.22</v>
      </c>
      <c r="R145" s="747">
        <v>0.8947339928812138</v>
      </c>
      <c r="S145" s="734">
        <v>77.777647058823533</v>
      </c>
    </row>
    <row r="146" spans="1:19" ht="14.4" customHeight="1" x14ac:dyDescent="0.3">
      <c r="A146" s="728"/>
      <c r="B146" s="729" t="s">
        <v>2148</v>
      </c>
      <c r="C146" s="729" t="s">
        <v>2132</v>
      </c>
      <c r="D146" s="729" t="s">
        <v>2129</v>
      </c>
      <c r="E146" s="729" t="s">
        <v>2145</v>
      </c>
      <c r="F146" s="729" t="s">
        <v>2239</v>
      </c>
      <c r="G146" s="729" t="s">
        <v>2240</v>
      </c>
      <c r="H146" s="733">
        <v>1</v>
      </c>
      <c r="I146" s="733">
        <v>700</v>
      </c>
      <c r="J146" s="729"/>
      <c r="K146" s="729">
        <v>700</v>
      </c>
      <c r="L146" s="733"/>
      <c r="M146" s="733"/>
      <c r="N146" s="729"/>
      <c r="O146" s="729"/>
      <c r="P146" s="733">
        <v>3</v>
      </c>
      <c r="Q146" s="733">
        <v>2100</v>
      </c>
      <c r="R146" s="747"/>
      <c r="S146" s="734">
        <v>700</v>
      </c>
    </row>
    <row r="147" spans="1:19" ht="14.4" customHeight="1" x14ac:dyDescent="0.3">
      <c r="A147" s="728"/>
      <c r="B147" s="729" t="s">
        <v>2148</v>
      </c>
      <c r="C147" s="729" t="s">
        <v>2132</v>
      </c>
      <c r="D147" s="729" t="s">
        <v>2129</v>
      </c>
      <c r="E147" s="729" t="s">
        <v>2145</v>
      </c>
      <c r="F147" s="729" t="s">
        <v>2241</v>
      </c>
      <c r="G147" s="729" t="s">
        <v>2242</v>
      </c>
      <c r="H147" s="733"/>
      <c r="I147" s="733"/>
      <c r="J147" s="729"/>
      <c r="K147" s="729"/>
      <c r="L147" s="733">
        <v>1</v>
      </c>
      <c r="M147" s="733">
        <v>1111.1099999999999</v>
      </c>
      <c r="N147" s="729">
        <v>1</v>
      </c>
      <c r="O147" s="729">
        <v>1111.1099999999999</v>
      </c>
      <c r="P147" s="733"/>
      <c r="Q147" s="733"/>
      <c r="R147" s="747"/>
      <c r="S147" s="734"/>
    </row>
    <row r="148" spans="1:19" ht="14.4" customHeight="1" x14ac:dyDescent="0.3">
      <c r="A148" s="728"/>
      <c r="B148" s="729" t="s">
        <v>2148</v>
      </c>
      <c r="C148" s="729" t="s">
        <v>2132</v>
      </c>
      <c r="D148" s="729" t="s">
        <v>2129</v>
      </c>
      <c r="E148" s="729" t="s">
        <v>2145</v>
      </c>
      <c r="F148" s="729" t="s">
        <v>2215</v>
      </c>
      <c r="G148" s="729" t="s">
        <v>2216</v>
      </c>
      <c r="H148" s="733">
        <v>126</v>
      </c>
      <c r="I148" s="733">
        <v>11200</v>
      </c>
      <c r="J148" s="729">
        <v>0.72309894382360518</v>
      </c>
      <c r="K148" s="729">
        <v>88.888888888888886</v>
      </c>
      <c r="L148" s="733">
        <v>164</v>
      </c>
      <c r="M148" s="733">
        <v>15488.89</v>
      </c>
      <c r="N148" s="729">
        <v>1</v>
      </c>
      <c r="O148" s="729">
        <v>94.444451219512189</v>
      </c>
      <c r="P148" s="733">
        <v>185</v>
      </c>
      <c r="Q148" s="733">
        <v>17472.23</v>
      </c>
      <c r="R148" s="747">
        <v>1.1280492017181347</v>
      </c>
      <c r="S148" s="734">
        <v>94.444486486486483</v>
      </c>
    </row>
    <row r="149" spans="1:19" ht="14.4" customHeight="1" x14ac:dyDescent="0.3">
      <c r="A149" s="728"/>
      <c r="B149" s="729" t="s">
        <v>2148</v>
      </c>
      <c r="C149" s="729" t="s">
        <v>2132</v>
      </c>
      <c r="D149" s="729" t="s">
        <v>2129</v>
      </c>
      <c r="E149" s="729" t="s">
        <v>2145</v>
      </c>
      <c r="F149" s="729" t="s">
        <v>2219</v>
      </c>
      <c r="G149" s="729" t="s">
        <v>2220</v>
      </c>
      <c r="H149" s="733">
        <v>39</v>
      </c>
      <c r="I149" s="733">
        <v>3770</v>
      </c>
      <c r="J149" s="729">
        <v>2.7857211470964214</v>
      </c>
      <c r="K149" s="729">
        <v>96.666666666666671</v>
      </c>
      <c r="L149" s="733">
        <v>14</v>
      </c>
      <c r="M149" s="733">
        <v>1353.33</v>
      </c>
      <c r="N149" s="729">
        <v>1</v>
      </c>
      <c r="O149" s="729">
        <v>96.666428571428568</v>
      </c>
      <c r="P149" s="733">
        <v>43</v>
      </c>
      <c r="Q149" s="733">
        <v>4156.67</v>
      </c>
      <c r="R149" s="747">
        <v>3.0714385996024625</v>
      </c>
      <c r="S149" s="734">
        <v>96.666744186046515</v>
      </c>
    </row>
    <row r="150" spans="1:19" ht="14.4" customHeight="1" x14ac:dyDescent="0.3">
      <c r="A150" s="728"/>
      <c r="B150" s="729" t="s">
        <v>2148</v>
      </c>
      <c r="C150" s="729" t="s">
        <v>2132</v>
      </c>
      <c r="D150" s="729" t="s">
        <v>2129</v>
      </c>
      <c r="E150" s="729" t="s">
        <v>2145</v>
      </c>
      <c r="F150" s="729" t="s">
        <v>2223</v>
      </c>
      <c r="G150" s="729" t="s">
        <v>2224</v>
      </c>
      <c r="H150" s="733">
        <v>449</v>
      </c>
      <c r="I150" s="733">
        <v>576216.66999999993</v>
      </c>
      <c r="J150" s="729">
        <v>1.0321839325066533</v>
      </c>
      <c r="K150" s="729">
        <v>1283.3333407572381</v>
      </c>
      <c r="L150" s="733">
        <v>435</v>
      </c>
      <c r="M150" s="733">
        <v>558249.99</v>
      </c>
      <c r="N150" s="729">
        <v>1</v>
      </c>
      <c r="O150" s="729">
        <v>1283.3333103448276</v>
      </c>
      <c r="P150" s="733">
        <v>490</v>
      </c>
      <c r="Q150" s="733">
        <v>628833.34</v>
      </c>
      <c r="R150" s="747">
        <v>1.1264368137292755</v>
      </c>
      <c r="S150" s="734">
        <v>1283.3333469387755</v>
      </c>
    </row>
    <row r="151" spans="1:19" ht="14.4" customHeight="1" x14ac:dyDescent="0.3">
      <c r="A151" s="728"/>
      <c r="B151" s="729" t="s">
        <v>2148</v>
      </c>
      <c r="C151" s="729" t="s">
        <v>2132</v>
      </c>
      <c r="D151" s="729" t="s">
        <v>2129</v>
      </c>
      <c r="E151" s="729" t="s">
        <v>2145</v>
      </c>
      <c r="F151" s="729" t="s">
        <v>2227</v>
      </c>
      <c r="G151" s="729" t="s">
        <v>2228</v>
      </c>
      <c r="H151" s="733"/>
      <c r="I151" s="733"/>
      <c r="J151" s="729"/>
      <c r="K151" s="729"/>
      <c r="L151" s="733">
        <v>1</v>
      </c>
      <c r="M151" s="733">
        <v>116.67</v>
      </c>
      <c r="N151" s="729">
        <v>1</v>
      </c>
      <c r="O151" s="729">
        <v>116.67</v>
      </c>
      <c r="P151" s="733"/>
      <c r="Q151" s="733"/>
      <c r="R151" s="747"/>
      <c r="S151" s="734"/>
    </row>
    <row r="152" spans="1:19" ht="14.4" customHeight="1" x14ac:dyDescent="0.3">
      <c r="A152" s="728"/>
      <c r="B152" s="729" t="s">
        <v>2148</v>
      </c>
      <c r="C152" s="729" t="s">
        <v>2132</v>
      </c>
      <c r="D152" s="729" t="s">
        <v>2129</v>
      </c>
      <c r="E152" s="729" t="s">
        <v>2145</v>
      </c>
      <c r="F152" s="729" t="s">
        <v>2229</v>
      </c>
      <c r="G152" s="729" t="s">
        <v>2230</v>
      </c>
      <c r="H152" s="733">
        <v>31</v>
      </c>
      <c r="I152" s="733">
        <v>14466.67</v>
      </c>
      <c r="J152" s="729">
        <v>2.0666671428571428</v>
      </c>
      <c r="K152" s="729">
        <v>466.66677419354841</v>
      </c>
      <c r="L152" s="733">
        <v>15</v>
      </c>
      <c r="M152" s="733">
        <v>7000</v>
      </c>
      <c r="N152" s="729">
        <v>1</v>
      </c>
      <c r="O152" s="729">
        <v>466.66666666666669</v>
      </c>
      <c r="P152" s="733">
        <v>18</v>
      </c>
      <c r="Q152" s="733">
        <v>8400</v>
      </c>
      <c r="R152" s="747">
        <v>1.2</v>
      </c>
      <c r="S152" s="734">
        <v>466.66666666666669</v>
      </c>
    </row>
    <row r="153" spans="1:19" ht="14.4" customHeight="1" x14ac:dyDescent="0.3">
      <c r="A153" s="728"/>
      <c r="B153" s="729" t="s">
        <v>2148</v>
      </c>
      <c r="C153" s="729" t="s">
        <v>2132</v>
      </c>
      <c r="D153" s="729" t="s">
        <v>2129</v>
      </c>
      <c r="E153" s="729" t="s">
        <v>2145</v>
      </c>
      <c r="F153" s="729" t="s">
        <v>2243</v>
      </c>
      <c r="G153" s="729" t="s">
        <v>2244</v>
      </c>
      <c r="H153" s="733">
        <v>4</v>
      </c>
      <c r="I153" s="733">
        <v>1866.67</v>
      </c>
      <c r="J153" s="729"/>
      <c r="K153" s="729">
        <v>466.66750000000002</v>
      </c>
      <c r="L153" s="733"/>
      <c r="M153" s="733"/>
      <c r="N153" s="729"/>
      <c r="O153" s="729"/>
      <c r="P153" s="733"/>
      <c r="Q153" s="733"/>
      <c r="R153" s="747"/>
      <c r="S153" s="734"/>
    </row>
    <row r="154" spans="1:19" ht="14.4" customHeight="1" x14ac:dyDescent="0.3">
      <c r="A154" s="728"/>
      <c r="B154" s="729" t="s">
        <v>2148</v>
      </c>
      <c r="C154" s="729" t="s">
        <v>2132</v>
      </c>
      <c r="D154" s="729" t="s">
        <v>2129</v>
      </c>
      <c r="E154" s="729" t="s">
        <v>2145</v>
      </c>
      <c r="F154" s="729" t="s">
        <v>2245</v>
      </c>
      <c r="G154" s="729" t="s">
        <v>2246</v>
      </c>
      <c r="H154" s="733">
        <v>1</v>
      </c>
      <c r="I154" s="733">
        <v>292.22000000000003</v>
      </c>
      <c r="J154" s="729"/>
      <c r="K154" s="729">
        <v>292.22000000000003</v>
      </c>
      <c r="L154" s="733"/>
      <c r="M154" s="733"/>
      <c r="N154" s="729"/>
      <c r="O154" s="729"/>
      <c r="P154" s="733"/>
      <c r="Q154" s="733"/>
      <c r="R154" s="747"/>
      <c r="S154" s="734"/>
    </row>
    <row r="155" spans="1:19" ht="14.4" customHeight="1" x14ac:dyDescent="0.3">
      <c r="A155" s="728"/>
      <c r="B155" s="729" t="s">
        <v>2148</v>
      </c>
      <c r="C155" s="729" t="s">
        <v>2132</v>
      </c>
      <c r="D155" s="729" t="s">
        <v>1074</v>
      </c>
      <c r="E155" s="729" t="s">
        <v>2145</v>
      </c>
      <c r="F155" s="729" t="s">
        <v>2176</v>
      </c>
      <c r="G155" s="729" t="s">
        <v>2177</v>
      </c>
      <c r="H155" s="733"/>
      <c r="I155" s="733"/>
      <c r="J155" s="729"/>
      <c r="K155" s="729"/>
      <c r="L155" s="733">
        <v>0</v>
      </c>
      <c r="M155" s="733">
        <v>0</v>
      </c>
      <c r="N155" s="729"/>
      <c r="O155" s="729"/>
      <c r="P155" s="733"/>
      <c r="Q155" s="733"/>
      <c r="R155" s="747"/>
      <c r="S155" s="734"/>
    </row>
    <row r="156" spans="1:19" ht="14.4" customHeight="1" x14ac:dyDescent="0.3">
      <c r="A156" s="728"/>
      <c r="B156" s="729" t="s">
        <v>2148</v>
      </c>
      <c r="C156" s="729" t="s">
        <v>2132</v>
      </c>
      <c r="D156" s="729" t="s">
        <v>1074</v>
      </c>
      <c r="E156" s="729" t="s">
        <v>2145</v>
      </c>
      <c r="F156" s="729" t="s">
        <v>2223</v>
      </c>
      <c r="G156" s="729" t="s">
        <v>2224</v>
      </c>
      <c r="H156" s="733"/>
      <c r="I156" s="733"/>
      <c r="J156" s="729"/>
      <c r="K156" s="729"/>
      <c r="L156" s="733">
        <v>0</v>
      </c>
      <c r="M156" s="733">
        <v>0</v>
      </c>
      <c r="N156" s="729"/>
      <c r="O156" s="729"/>
      <c r="P156" s="733"/>
      <c r="Q156" s="733"/>
      <c r="R156" s="747"/>
      <c r="S156" s="734"/>
    </row>
    <row r="157" spans="1:19" ht="14.4" customHeight="1" x14ac:dyDescent="0.3">
      <c r="A157" s="728"/>
      <c r="B157" s="729" t="s">
        <v>2148</v>
      </c>
      <c r="C157" s="729" t="s">
        <v>566</v>
      </c>
      <c r="D157" s="729" t="s">
        <v>2135</v>
      </c>
      <c r="E157" s="729" t="s">
        <v>2145</v>
      </c>
      <c r="F157" s="729" t="s">
        <v>2172</v>
      </c>
      <c r="G157" s="729" t="s">
        <v>2173</v>
      </c>
      <c r="H157" s="733"/>
      <c r="I157" s="733"/>
      <c r="J157" s="729"/>
      <c r="K157" s="729"/>
      <c r="L157" s="733"/>
      <c r="M157" s="733"/>
      <c r="N157" s="729"/>
      <c r="O157" s="729"/>
      <c r="P157" s="733">
        <v>1</v>
      </c>
      <c r="Q157" s="733">
        <v>77.78</v>
      </c>
      <c r="R157" s="747"/>
      <c r="S157" s="734">
        <v>77.78</v>
      </c>
    </row>
    <row r="158" spans="1:19" ht="14.4" customHeight="1" x14ac:dyDescent="0.3">
      <c r="A158" s="728"/>
      <c r="B158" s="729" t="s">
        <v>2148</v>
      </c>
      <c r="C158" s="729" t="s">
        <v>566</v>
      </c>
      <c r="D158" s="729" t="s">
        <v>2135</v>
      </c>
      <c r="E158" s="729" t="s">
        <v>2145</v>
      </c>
      <c r="F158" s="729" t="s">
        <v>2176</v>
      </c>
      <c r="G158" s="729" t="s">
        <v>2177</v>
      </c>
      <c r="H158" s="733"/>
      <c r="I158" s="733"/>
      <c r="J158" s="729"/>
      <c r="K158" s="729"/>
      <c r="L158" s="733"/>
      <c r="M158" s="733"/>
      <c r="N158" s="729"/>
      <c r="O158" s="729"/>
      <c r="P158" s="733">
        <v>3</v>
      </c>
      <c r="Q158" s="733">
        <v>350</v>
      </c>
      <c r="R158" s="747"/>
      <c r="S158" s="734">
        <v>116.66666666666667</v>
      </c>
    </row>
    <row r="159" spans="1:19" ht="14.4" customHeight="1" x14ac:dyDescent="0.3">
      <c r="A159" s="728"/>
      <c r="B159" s="729" t="s">
        <v>2148</v>
      </c>
      <c r="C159" s="729" t="s">
        <v>566</v>
      </c>
      <c r="D159" s="729" t="s">
        <v>2135</v>
      </c>
      <c r="E159" s="729" t="s">
        <v>2145</v>
      </c>
      <c r="F159" s="729" t="s">
        <v>2215</v>
      </c>
      <c r="G159" s="729" t="s">
        <v>2216</v>
      </c>
      <c r="H159" s="733"/>
      <c r="I159" s="733"/>
      <c r="J159" s="729"/>
      <c r="K159" s="729"/>
      <c r="L159" s="733"/>
      <c r="M159" s="733"/>
      <c r="N159" s="729"/>
      <c r="O159" s="729"/>
      <c r="P159" s="733">
        <v>1</v>
      </c>
      <c r="Q159" s="733">
        <v>94.44</v>
      </c>
      <c r="R159" s="747"/>
      <c r="S159" s="734">
        <v>94.44</v>
      </c>
    </row>
    <row r="160" spans="1:19" ht="14.4" customHeight="1" x14ac:dyDescent="0.3">
      <c r="A160" s="728"/>
      <c r="B160" s="729" t="s">
        <v>2148</v>
      </c>
      <c r="C160" s="729" t="s">
        <v>566</v>
      </c>
      <c r="D160" s="729" t="s">
        <v>2135</v>
      </c>
      <c r="E160" s="729" t="s">
        <v>2145</v>
      </c>
      <c r="F160" s="729" t="s">
        <v>2146</v>
      </c>
      <c r="G160" s="729" t="s">
        <v>2147</v>
      </c>
      <c r="H160" s="733"/>
      <c r="I160" s="733"/>
      <c r="J160" s="729"/>
      <c r="K160" s="729"/>
      <c r="L160" s="733"/>
      <c r="M160" s="733"/>
      <c r="N160" s="729"/>
      <c r="O160" s="729"/>
      <c r="P160" s="733">
        <v>6</v>
      </c>
      <c r="Q160" s="733">
        <v>2066.66</v>
      </c>
      <c r="R160" s="747"/>
      <c r="S160" s="734">
        <v>344.44333333333333</v>
      </c>
    </row>
    <row r="161" spans="1:19" ht="14.4" customHeight="1" x14ac:dyDescent="0.3">
      <c r="A161" s="728"/>
      <c r="B161" s="729" t="s">
        <v>2148</v>
      </c>
      <c r="C161" s="729" t="s">
        <v>566</v>
      </c>
      <c r="D161" s="729" t="s">
        <v>1058</v>
      </c>
      <c r="E161" s="729" t="s">
        <v>2145</v>
      </c>
      <c r="F161" s="729" t="s">
        <v>2172</v>
      </c>
      <c r="G161" s="729" t="s">
        <v>2173</v>
      </c>
      <c r="H161" s="733"/>
      <c r="I161" s="733"/>
      <c r="J161" s="729"/>
      <c r="K161" s="729"/>
      <c r="L161" s="733"/>
      <c r="M161" s="733"/>
      <c r="N161" s="729"/>
      <c r="O161" s="729"/>
      <c r="P161" s="733">
        <v>3</v>
      </c>
      <c r="Q161" s="733">
        <v>233.34</v>
      </c>
      <c r="R161" s="747"/>
      <c r="S161" s="734">
        <v>77.78</v>
      </c>
    </row>
    <row r="162" spans="1:19" ht="14.4" customHeight="1" x14ac:dyDescent="0.3">
      <c r="A162" s="728"/>
      <c r="B162" s="729" t="s">
        <v>2148</v>
      </c>
      <c r="C162" s="729" t="s">
        <v>566</v>
      </c>
      <c r="D162" s="729" t="s">
        <v>1058</v>
      </c>
      <c r="E162" s="729" t="s">
        <v>2145</v>
      </c>
      <c r="F162" s="729" t="s">
        <v>2176</v>
      </c>
      <c r="G162" s="729" t="s">
        <v>2177</v>
      </c>
      <c r="H162" s="733"/>
      <c r="I162" s="733"/>
      <c r="J162" s="729"/>
      <c r="K162" s="729"/>
      <c r="L162" s="733"/>
      <c r="M162" s="733"/>
      <c r="N162" s="729"/>
      <c r="O162" s="729"/>
      <c r="P162" s="733">
        <v>3</v>
      </c>
      <c r="Q162" s="733">
        <v>350</v>
      </c>
      <c r="R162" s="747"/>
      <c r="S162" s="734">
        <v>116.66666666666667</v>
      </c>
    </row>
    <row r="163" spans="1:19" ht="14.4" customHeight="1" x14ac:dyDescent="0.3">
      <c r="A163" s="728"/>
      <c r="B163" s="729" t="s">
        <v>2148</v>
      </c>
      <c r="C163" s="729" t="s">
        <v>566</v>
      </c>
      <c r="D163" s="729" t="s">
        <v>1058</v>
      </c>
      <c r="E163" s="729" t="s">
        <v>2145</v>
      </c>
      <c r="F163" s="729" t="s">
        <v>2189</v>
      </c>
      <c r="G163" s="729" t="s">
        <v>2190</v>
      </c>
      <c r="H163" s="733"/>
      <c r="I163" s="733"/>
      <c r="J163" s="729"/>
      <c r="K163" s="729"/>
      <c r="L163" s="733"/>
      <c r="M163" s="733"/>
      <c r="N163" s="729"/>
      <c r="O163" s="729"/>
      <c r="P163" s="733">
        <v>3</v>
      </c>
      <c r="Q163" s="733">
        <v>150</v>
      </c>
      <c r="R163" s="747"/>
      <c r="S163" s="734">
        <v>50</v>
      </c>
    </row>
    <row r="164" spans="1:19" ht="14.4" customHeight="1" x14ac:dyDescent="0.3">
      <c r="A164" s="728"/>
      <c r="B164" s="729" t="s">
        <v>2148</v>
      </c>
      <c r="C164" s="729" t="s">
        <v>566</v>
      </c>
      <c r="D164" s="729" t="s">
        <v>1058</v>
      </c>
      <c r="E164" s="729" t="s">
        <v>2145</v>
      </c>
      <c r="F164" s="729" t="s">
        <v>2215</v>
      </c>
      <c r="G164" s="729" t="s">
        <v>2216</v>
      </c>
      <c r="H164" s="733"/>
      <c r="I164" s="733"/>
      <c r="J164" s="729"/>
      <c r="K164" s="729"/>
      <c r="L164" s="733"/>
      <c r="M164" s="733"/>
      <c r="N164" s="729"/>
      <c r="O164" s="729"/>
      <c r="P164" s="733">
        <v>1</v>
      </c>
      <c r="Q164" s="733">
        <v>94.44</v>
      </c>
      <c r="R164" s="747"/>
      <c r="S164" s="734">
        <v>94.44</v>
      </c>
    </row>
    <row r="165" spans="1:19" ht="14.4" customHeight="1" x14ac:dyDescent="0.3">
      <c r="A165" s="728"/>
      <c r="B165" s="729" t="s">
        <v>2148</v>
      </c>
      <c r="C165" s="729" t="s">
        <v>566</v>
      </c>
      <c r="D165" s="729" t="s">
        <v>1058</v>
      </c>
      <c r="E165" s="729" t="s">
        <v>2145</v>
      </c>
      <c r="F165" s="729" t="s">
        <v>2227</v>
      </c>
      <c r="G165" s="729" t="s">
        <v>2228</v>
      </c>
      <c r="H165" s="733"/>
      <c r="I165" s="733"/>
      <c r="J165" s="729"/>
      <c r="K165" s="729"/>
      <c r="L165" s="733"/>
      <c r="M165" s="733"/>
      <c r="N165" s="729"/>
      <c r="O165" s="729"/>
      <c r="P165" s="733">
        <v>1</v>
      </c>
      <c r="Q165" s="733">
        <v>116.67</v>
      </c>
      <c r="R165" s="747"/>
      <c r="S165" s="734">
        <v>116.67</v>
      </c>
    </row>
    <row r="166" spans="1:19" ht="14.4" customHeight="1" x14ac:dyDescent="0.3">
      <c r="A166" s="728"/>
      <c r="B166" s="729" t="s">
        <v>2148</v>
      </c>
      <c r="C166" s="729" t="s">
        <v>566</v>
      </c>
      <c r="D166" s="729" t="s">
        <v>1058</v>
      </c>
      <c r="E166" s="729" t="s">
        <v>2145</v>
      </c>
      <c r="F166" s="729" t="s">
        <v>2146</v>
      </c>
      <c r="G166" s="729" t="s">
        <v>2147</v>
      </c>
      <c r="H166" s="733"/>
      <c r="I166" s="733"/>
      <c r="J166" s="729"/>
      <c r="K166" s="729"/>
      <c r="L166" s="733"/>
      <c r="M166" s="733"/>
      <c r="N166" s="729"/>
      <c r="O166" s="729"/>
      <c r="P166" s="733">
        <v>16</v>
      </c>
      <c r="Q166" s="733">
        <v>5511.1100000000006</v>
      </c>
      <c r="R166" s="747"/>
      <c r="S166" s="734">
        <v>344.44437500000004</v>
      </c>
    </row>
    <row r="167" spans="1:19" ht="14.4" customHeight="1" x14ac:dyDescent="0.3">
      <c r="A167" s="728"/>
      <c r="B167" s="729" t="s">
        <v>2148</v>
      </c>
      <c r="C167" s="729" t="s">
        <v>566</v>
      </c>
      <c r="D167" s="729" t="s">
        <v>1059</v>
      </c>
      <c r="E167" s="729" t="s">
        <v>2145</v>
      </c>
      <c r="F167" s="729" t="s">
        <v>2172</v>
      </c>
      <c r="G167" s="729" t="s">
        <v>2173</v>
      </c>
      <c r="H167" s="733"/>
      <c r="I167" s="733"/>
      <c r="J167" s="729"/>
      <c r="K167" s="729"/>
      <c r="L167" s="733"/>
      <c r="M167" s="733"/>
      <c r="N167" s="729"/>
      <c r="O167" s="729"/>
      <c r="P167" s="733">
        <v>2</v>
      </c>
      <c r="Q167" s="733">
        <v>155.56</v>
      </c>
      <c r="R167" s="747"/>
      <c r="S167" s="734">
        <v>77.78</v>
      </c>
    </row>
    <row r="168" spans="1:19" ht="14.4" customHeight="1" x14ac:dyDescent="0.3">
      <c r="A168" s="728"/>
      <c r="B168" s="729" t="s">
        <v>2148</v>
      </c>
      <c r="C168" s="729" t="s">
        <v>566</v>
      </c>
      <c r="D168" s="729" t="s">
        <v>1059</v>
      </c>
      <c r="E168" s="729" t="s">
        <v>2145</v>
      </c>
      <c r="F168" s="729" t="s">
        <v>2176</v>
      </c>
      <c r="G168" s="729" t="s">
        <v>2177</v>
      </c>
      <c r="H168" s="733"/>
      <c r="I168" s="733"/>
      <c r="J168" s="729"/>
      <c r="K168" s="729"/>
      <c r="L168" s="733"/>
      <c r="M168" s="733"/>
      <c r="N168" s="729"/>
      <c r="O168" s="729"/>
      <c r="P168" s="733">
        <v>1</v>
      </c>
      <c r="Q168" s="733">
        <v>116.67</v>
      </c>
      <c r="R168" s="747"/>
      <c r="S168" s="734">
        <v>116.67</v>
      </c>
    </row>
    <row r="169" spans="1:19" ht="14.4" customHeight="1" x14ac:dyDescent="0.3">
      <c r="A169" s="728"/>
      <c r="B169" s="729" t="s">
        <v>2148</v>
      </c>
      <c r="C169" s="729" t="s">
        <v>566</v>
      </c>
      <c r="D169" s="729" t="s">
        <v>1059</v>
      </c>
      <c r="E169" s="729" t="s">
        <v>2145</v>
      </c>
      <c r="F169" s="729" t="s">
        <v>2182</v>
      </c>
      <c r="G169" s="729" t="s">
        <v>2183</v>
      </c>
      <c r="H169" s="733"/>
      <c r="I169" s="733"/>
      <c r="J169" s="729"/>
      <c r="K169" s="729"/>
      <c r="L169" s="733"/>
      <c r="M169" s="733"/>
      <c r="N169" s="729"/>
      <c r="O169" s="729"/>
      <c r="P169" s="733">
        <v>2</v>
      </c>
      <c r="Q169" s="733">
        <v>1166.6600000000001</v>
      </c>
      <c r="R169" s="747"/>
      <c r="S169" s="734">
        <v>583.33000000000004</v>
      </c>
    </row>
    <row r="170" spans="1:19" ht="14.4" customHeight="1" x14ac:dyDescent="0.3">
      <c r="A170" s="728"/>
      <c r="B170" s="729" t="s">
        <v>2148</v>
      </c>
      <c r="C170" s="729" t="s">
        <v>566</v>
      </c>
      <c r="D170" s="729" t="s">
        <v>1059</v>
      </c>
      <c r="E170" s="729" t="s">
        <v>2145</v>
      </c>
      <c r="F170" s="729" t="s">
        <v>2189</v>
      </c>
      <c r="G170" s="729" t="s">
        <v>2190</v>
      </c>
      <c r="H170" s="733"/>
      <c r="I170" s="733"/>
      <c r="J170" s="729"/>
      <c r="K170" s="729"/>
      <c r="L170" s="733"/>
      <c r="M170" s="733"/>
      <c r="N170" s="729"/>
      <c r="O170" s="729"/>
      <c r="P170" s="733">
        <v>2</v>
      </c>
      <c r="Q170" s="733">
        <v>100</v>
      </c>
      <c r="R170" s="747"/>
      <c r="S170" s="734">
        <v>50</v>
      </c>
    </row>
    <row r="171" spans="1:19" ht="14.4" customHeight="1" x14ac:dyDescent="0.3">
      <c r="A171" s="728"/>
      <c r="B171" s="729" t="s">
        <v>2148</v>
      </c>
      <c r="C171" s="729" t="s">
        <v>566</v>
      </c>
      <c r="D171" s="729" t="s">
        <v>1059</v>
      </c>
      <c r="E171" s="729" t="s">
        <v>2145</v>
      </c>
      <c r="F171" s="729" t="s">
        <v>2199</v>
      </c>
      <c r="G171" s="729" t="s">
        <v>2200</v>
      </c>
      <c r="H171" s="733"/>
      <c r="I171" s="733"/>
      <c r="J171" s="729"/>
      <c r="K171" s="729"/>
      <c r="L171" s="733"/>
      <c r="M171" s="733"/>
      <c r="N171" s="729"/>
      <c r="O171" s="729"/>
      <c r="P171" s="733">
        <v>1</v>
      </c>
      <c r="Q171" s="733">
        <v>305.56</v>
      </c>
      <c r="R171" s="747"/>
      <c r="S171" s="734">
        <v>305.56</v>
      </c>
    </row>
    <row r="172" spans="1:19" ht="14.4" customHeight="1" x14ac:dyDescent="0.3">
      <c r="A172" s="728"/>
      <c r="B172" s="729" t="s">
        <v>2148</v>
      </c>
      <c r="C172" s="729" t="s">
        <v>566</v>
      </c>
      <c r="D172" s="729" t="s">
        <v>1059</v>
      </c>
      <c r="E172" s="729" t="s">
        <v>2145</v>
      </c>
      <c r="F172" s="729" t="s">
        <v>2203</v>
      </c>
      <c r="G172" s="729" t="s">
        <v>2204</v>
      </c>
      <c r="H172" s="733"/>
      <c r="I172" s="733"/>
      <c r="J172" s="729"/>
      <c r="K172" s="729"/>
      <c r="L172" s="733"/>
      <c r="M172" s="733"/>
      <c r="N172" s="729"/>
      <c r="O172" s="729"/>
      <c r="P172" s="733">
        <v>2</v>
      </c>
      <c r="Q172" s="733">
        <v>911.12</v>
      </c>
      <c r="R172" s="747"/>
      <c r="S172" s="734">
        <v>455.56</v>
      </c>
    </row>
    <row r="173" spans="1:19" ht="14.4" customHeight="1" x14ac:dyDescent="0.3">
      <c r="A173" s="728"/>
      <c r="B173" s="729" t="s">
        <v>2148</v>
      </c>
      <c r="C173" s="729" t="s">
        <v>566</v>
      </c>
      <c r="D173" s="729" t="s">
        <v>1059</v>
      </c>
      <c r="E173" s="729" t="s">
        <v>2145</v>
      </c>
      <c r="F173" s="729" t="s">
        <v>2209</v>
      </c>
      <c r="G173" s="729" t="s">
        <v>2210</v>
      </c>
      <c r="H173" s="733"/>
      <c r="I173" s="733"/>
      <c r="J173" s="729"/>
      <c r="K173" s="729"/>
      <c r="L173" s="733"/>
      <c r="M173" s="733"/>
      <c r="N173" s="729"/>
      <c r="O173" s="729"/>
      <c r="P173" s="733">
        <v>1</v>
      </c>
      <c r="Q173" s="733">
        <v>77.78</v>
      </c>
      <c r="R173" s="747"/>
      <c r="S173" s="734">
        <v>77.78</v>
      </c>
    </row>
    <row r="174" spans="1:19" ht="14.4" customHeight="1" x14ac:dyDescent="0.3">
      <c r="A174" s="728"/>
      <c r="B174" s="729" t="s">
        <v>2148</v>
      </c>
      <c r="C174" s="729" t="s">
        <v>566</v>
      </c>
      <c r="D174" s="729" t="s">
        <v>1059</v>
      </c>
      <c r="E174" s="729" t="s">
        <v>2145</v>
      </c>
      <c r="F174" s="729" t="s">
        <v>2215</v>
      </c>
      <c r="G174" s="729" t="s">
        <v>2216</v>
      </c>
      <c r="H174" s="733"/>
      <c r="I174" s="733"/>
      <c r="J174" s="729"/>
      <c r="K174" s="729"/>
      <c r="L174" s="733"/>
      <c r="M174" s="733"/>
      <c r="N174" s="729"/>
      <c r="O174" s="729"/>
      <c r="P174" s="733">
        <v>2</v>
      </c>
      <c r="Q174" s="733">
        <v>188.88</v>
      </c>
      <c r="R174" s="747"/>
      <c r="S174" s="734">
        <v>94.44</v>
      </c>
    </row>
    <row r="175" spans="1:19" ht="14.4" customHeight="1" x14ac:dyDescent="0.3">
      <c r="A175" s="728"/>
      <c r="B175" s="729" t="s">
        <v>2148</v>
      </c>
      <c r="C175" s="729" t="s">
        <v>566</v>
      </c>
      <c r="D175" s="729" t="s">
        <v>1059</v>
      </c>
      <c r="E175" s="729" t="s">
        <v>2145</v>
      </c>
      <c r="F175" s="729" t="s">
        <v>2146</v>
      </c>
      <c r="G175" s="729" t="s">
        <v>2147</v>
      </c>
      <c r="H175" s="733"/>
      <c r="I175" s="733"/>
      <c r="J175" s="729"/>
      <c r="K175" s="729"/>
      <c r="L175" s="733"/>
      <c r="M175" s="733"/>
      <c r="N175" s="729"/>
      <c r="O175" s="729"/>
      <c r="P175" s="733">
        <v>4</v>
      </c>
      <c r="Q175" s="733">
        <v>1377.77</v>
      </c>
      <c r="R175" s="747"/>
      <c r="S175" s="734">
        <v>344.4425</v>
      </c>
    </row>
    <row r="176" spans="1:19" ht="14.4" customHeight="1" x14ac:dyDescent="0.3">
      <c r="A176" s="728"/>
      <c r="B176" s="729" t="s">
        <v>2148</v>
      </c>
      <c r="C176" s="729" t="s">
        <v>566</v>
      </c>
      <c r="D176" s="729" t="s">
        <v>1061</v>
      </c>
      <c r="E176" s="729" t="s">
        <v>2145</v>
      </c>
      <c r="F176" s="729" t="s">
        <v>2176</v>
      </c>
      <c r="G176" s="729" t="s">
        <v>2177</v>
      </c>
      <c r="H176" s="733"/>
      <c r="I176" s="733"/>
      <c r="J176" s="729"/>
      <c r="K176" s="729"/>
      <c r="L176" s="733"/>
      <c r="M176" s="733"/>
      <c r="N176" s="729"/>
      <c r="O176" s="729"/>
      <c r="P176" s="733">
        <v>7</v>
      </c>
      <c r="Q176" s="733">
        <v>816.67000000000007</v>
      </c>
      <c r="R176" s="747"/>
      <c r="S176" s="734">
        <v>116.66714285714286</v>
      </c>
    </row>
    <row r="177" spans="1:19" ht="14.4" customHeight="1" x14ac:dyDescent="0.3">
      <c r="A177" s="728"/>
      <c r="B177" s="729" t="s">
        <v>2148</v>
      </c>
      <c r="C177" s="729" t="s">
        <v>566</v>
      </c>
      <c r="D177" s="729" t="s">
        <v>1061</v>
      </c>
      <c r="E177" s="729" t="s">
        <v>2145</v>
      </c>
      <c r="F177" s="729" t="s">
        <v>2182</v>
      </c>
      <c r="G177" s="729" t="s">
        <v>2183</v>
      </c>
      <c r="H177" s="733"/>
      <c r="I177" s="733"/>
      <c r="J177" s="729"/>
      <c r="K177" s="729"/>
      <c r="L177" s="733"/>
      <c r="M177" s="733"/>
      <c r="N177" s="729"/>
      <c r="O177" s="729"/>
      <c r="P177" s="733">
        <v>4</v>
      </c>
      <c r="Q177" s="733">
        <v>2333.33</v>
      </c>
      <c r="R177" s="747"/>
      <c r="S177" s="734">
        <v>583.33249999999998</v>
      </c>
    </row>
    <row r="178" spans="1:19" ht="14.4" customHeight="1" x14ac:dyDescent="0.3">
      <c r="A178" s="728"/>
      <c r="B178" s="729" t="s">
        <v>2148</v>
      </c>
      <c r="C178" s="729" t="s">
        <v>566</v>
      </c>
      <c r="D178" s="729" t="s">
        <v>1061</v>
      </c>
      <c r="E178" s="729" t="s">
        <v>2145</v>
      </c>
      <c r="F178" s="729" t="s">
        <v>2189</v>
      </c>
      <c r="G178" s="729" t="s">
        <v>2190</v>
      </c>
      <c r="H178" s="733"/>
      <c r="I178" s="733"/>
      <c r="J178" s="729"/>
      <c r="K178" s="729"/>
      <c r="L178" s="733"/>
      <c r="M178" s="733"/>
      <c r="N178" s="729"/>
      <c r="O178" s="729"/>
      <c r="P178" s="733">
        <v>2</v>
      </c>
      <c r="Q178" s="733">
        <v>100</v>
      </c>
      <c r="R178" s="747"/>
      <c r="S178" s="734">
        <v>50</v>
      </c>
    </row>
    <row r="179" spans="1:19" ht="14.4" customHeight="1" x14ac:dyDescent="0.3">
      <c r="A179" s="728"/>
      <c r="B179" s="729" t="s">
        <v>2148</v>
      </c>
      <c r="C179" s="729" t="s">
        <v>566</v>
      </c>
      <c r="D179" s="729" t="s">
        <v>1061</v>
      </c>
      <c r="E179" s="729" t="s">
        <v>2145</v>
      </c>
      <c r="F179" s="729" t="s">
        <v>2199</v>
      </c>
      <c r="G179" s="729" t="s">
        <v>2200</v>
      </c>
      <c r="H179" s="733"/>
      <c r="I179" s="733"/>
      <c r="J179" s="729"/>
      <c r="K179" s="729"/>
      <c r="L179" s="733"/>
      <c r="M179" s="733"/>
      <c r="N179" s="729"/>
      <c r="O179" s="729"/>
      <c r="P179" s="733">
        <v>3</v>
      </c>
      <c r="Q179" s="733">
        <v>916.68000000000006</v>
      </c>
      <c r="R179" s="747"/>
      <c r="S179" s="734">
        <v>305.56</v>
      </c>
    </row>
    <row r="180" spans="1:19" ht="14.4" customHeight="1" x14ac:dyDescent="0.3">
      <c r="A180" s="728"/>
      <c r="B180" s="729" t="s">
        <v>2148</v>
      </c>
      <c r="C180" s="729" t="s">
        <v>566</v>
      </c>
      <c r="D180" s="729" t="s">
        <v>1061</v>
      </c>
      <c r="E180" s="729" t="s">
        <v>2145</v>
      </c>
      <c r="F180" s="729" t="s">
        <v>2209</v>
      </c>
      <c r="G180" s="729" t="s">
        <v>2210</v>
      </c>
      <c r="H180" s="733"/>
      <c r="I180" s="733"/>
      <c r="J180" s="729"/>
      <c r="K180" s="729"/>
      <c r="L180" s="733"/>
      <c r="M180" s="733"/>
      <c r="N180" s="729"/>
      <c r="O180" s="729"/>
      <c r="P180" s="733">
        <v>3</v>
      </c>
      <c r="Q180" s="733">
        <v>233.34</v>
      </c>
      <c r="R180" s="747"/>
      <c r="S180" s="734">
        <v>77.78</v>
      </c>
    </row>
    <row r="181" spans="1:19" ht="14.4" customHeight="1" x14ac:dyDescent="0.3">
      <c r="A181" s="728"/>
      <c r="B181" s="729" t="s">
        <v>2148</v>
      </c>
      <c r="C181" s="729" t="s">
        <v>566</v>
      </c>
      <c r="D181" s="729" t="s">
        <v>1061</v>
      </c>
      <c r="E181" s="729" t="s">
        <v>2145</v>
      </c>
      <c r="F181" s="729" t="s">
        <v>2215</v>
      </c>
      <c r="G181" s="729" t="s">
        <v>2216</v>
      </c>
      <c r="H181" s="733"/>
      <c r="I181" s="733"/>
      <c r="J181" s="729"/>
      <c r="K181" s="729"/>
      <c r="L181" s="733"/>
      <c r="M181" s="733"/>
      <c r="N181" s="729"/>
      <c r="O181" s="729"/>
      <c r="P181" s="733">
        <v>3</v>
      </c>
      <c r="Q181" s="733">
        <v>283.33</v>
      </c>
      <c r="R181" s="747"/>
      <c r="S181" s="734">
        <v>94.443333333333328</v>
      </c>
    </row>
    <row r="182" spans="1:19" ht="14.4" customHeight="1" x14ac:dyDescent="0.3">
      <c r="A182" s="728"/>
      <c r="B182" s="729" t="s">
        <v>2148</v>
      </c>
      <c r="C182" s="729" t="s">
        <v>566</v>
      </c>
      <c r="D182" s="729" t="s">
        <v>1061</v>
      </c>
      <c r="E182" s="729" t="s">
        <v>2145</v>
      </c>
      <c r="F182" s="729" t="s">
        <v>2219</v>
      </c>
      <c r="G182" s="729" t="s">
        <v>2220</v>
      </c>
      <c r="H182" s="733"/>
      <c r="I182" s="733"/>
      <c r="J182" s="729"/>
      <c r="K182" s="729"/>
      <c r="L182" s="733"/>
      <c r="M182" s="733"/>
      <c r="N182" s="729"/>
      <c r="O182" s="729"/>
      <c r="P182" s="733">
        <v>2</v>
      </c>
      <c r="Q182" s="733">
        <v>193.33</v>
      </c>
      <c r="R182" s="747"/>
      <c r="S182" s="734">
        <v>96.665000000000006</v>
      </c>
    </row>
    <row r="183" spans="1:19" ht="14.4" customHeight="1" x14ac:dyDescent="0.3">
      <c r="A183" s="728"/>
      <c r="B183" s="729" t="s">
        <v>2148</v>
      </c>
      <c r="C183" s="729" t="s">
        <v>566</v>
      </c>
      <c r="D183" s="729" t="s">
        <v>1061</v>
      </c>
      <c r="E183" s="729" t="s">
        <v>2145</v>
      </c>
      <c r="F183" s="729" t="s">
        <v>2223</v>
      </c>
      <c r="G183" s="729" t="s">
        <v>2224</v>
      </c>
      <c r="H183" s="733"/>
      <c r="I183" s="733"/>
      <c r="J183" s="729"/>
      <c r="K183" s="729"/>
      <c r="L183" s="733"/>
      <c r="M183" s="733"/>
      <c r="N183" s="729"/>
      <c r="O183" s="729"/>
      <c r="P183" s="733">
        <v>1</v>
      </c>
      <c r="Q183" s="733">
        <v>1283.33</v>
      </c>
      <c r="R183" s="747"/>
      <c r="S183" s="734">
        <v>1283.33</v>
      </c>
    </row>
    <row r="184" spans="1:19" ht="14.4" customHeight="1" x14ac:dyDescent="0.3">
      <c r="A184" s="728"/>
      <c r="B184" s="729" t="s">
        <v>2148</v>
      </c>
      <c r="C184" s="729" t="s">
        <v>566</v>
      </c>
      <c r="D184" s="729" t="s">
        <v>1061</v>
      </c>
      <c r="E184" s="729" t="s">
        <v>2145</v>
      </c>
      <c r="F184" s="729" t="s">
        <v>2227</v>
      </c>
      <c r="G184" s="729" t="s">
        <v>2228</v>
      </c>
      <c r="H184" s="733"/>
      <c r="I184" s="733"/>
      <c r="J184" s="729"/>
      <c r="K184" s="729"/>
      <c r="L184" s="733"/>
      <c r="M184" s="733"/>
      <c r="N184" s="729"/>
      <c r="O184" s="729"/>
      <c r="P184" s="733">
        <v>2</v>
      </c>
      <c r="Q184" s="733">
        <v>233.34</v>
      </c>
      <c r="R184" s="747"/>
      <c r="S184" s="734">
        <v>116.67</v>
      </c>
    </row>
    <row r="185" spans="1:19" ht="14.4" customHeight="1" x14ac:dyDescent="0.3">
      <c r="A185" s="728"/>
      <c r="B185" s="729" t="s">
        <v>2148</v>
      </c>
      <c r="C185" s="729" t="s">
        <v>566</v>
      </c>
      <c r="D185" s="729" t="s">
        <v>1061</v>
      </c>
      <c r="E185" s="729" t="s">
        <v>2145</v>
      </c>
      <c r="F185" s="729" t="s">
        <v>2146</v>
      </c>
      <c r="G185" s="729" t="s">
        <v>2147</v>
      </c>
      <c r="H185" s="733"/>
      <c r="I185" s="733"/>
      <c r="J185" s="729"/>
      <c r="K185" s="729"/>
      <c r="L185" s="733"/>
      <c r="M185" s="733"/>
      <c r="N185" s="729"/>
      <c r="O185" s="729"/>
      <c r="P185" s="733">
        <v>14</v>
      </c>
      <c r="Q185" s="733">
        <v>4822.22</v>
      </c>
      <c r="R185" s="747"/>
      <c r="S185" s="734">
        <v>344.44428571428574</v>
      </c>
    </row>
    <row r="186" spans="1:19" ht="14.4" customHeight="1" x14ac:dyDescent="0.3">
      <c r="A186" s="728"/>
      <c r="B186" s="729" t="s">
        <v>2148</v>
      </c>
      <c r="C186" s="729" t="s">
        <v>566</v>
      </c>
      <c r="D186" s="729" t="s">
        <v>1064</v>
      </c>
      <c r="E186" s="729" t="s">
        <v>2145</v>
      </c>
      <c r="F186" s="729" t="s">
        <v>2176</v>
      </c>
      <c r="G186" s="729" t="s">
        <v>2177</v>
      </c>
      <c r="H186" s="733"/>
      <c r="I186" s="733"/>
      <c r="J186" s="729"/>
      <c r="K186" s="729"/>
      <c r="L186" s="733"/>
      <c r="M186" s="733"/>
      <c r="N186" s="729"/>
      <c r="O186" s="729"/>
      <c r="P186" s="733">
        <v>1</v>
      </c>
      <c r="Q186" s="733">
        <v>116.67</v>
      </c>
      <c r="R186" s="747"/>
      <c r="S186" s="734">
        <v>116.67</v>
      </c>
    </row>
    <row r="187" spans="1:19" ht="14.4" customHeight="1" x14ac:dyDescent="0.3">
      <c r="A187" s="728"/>
      <c r="B187" s="729" t="s">
        <v>2148</v>
      </c>
      <c r="C187" s="729" t="s">
        <v>566</v>
      </c>
      <c r="D187" s="729" t="s">
        <v>1064</v>
      </c>
      <c r="E187" s="729" t="s">
        <v>2145</v>
      </c>
      <c r="F187" s="729" t="s">
        <v>2180</v>
      </c>
      <c r="G187" s="729" t="s">
        <v>2181</v>
      </c>
      <c r="H187" s="733"/>
      <c r="I187" s="733"/>
      <c r="J187" s="729"/>
      <c r="K187" s="729"/>
      <c r="L187" s="733"/>
      <c r="M187" s="733"/>
      <c r="N187" s="729"/>
      <c r="O187" s="729"/>
      <c r="P187" s="733">
        <v>0</v>
      </c>
      <c r="Q187" s="733">
        <v>0</v>
      </c>
      <c r="R187" s="747"/>
      <c r="S187" s="734"/>
    </row>
    <row r="188" spans="1:19" ht="14.4" customHeight="1" x14ac:dyDescent="0.3">
      <c r="A188" s="728"/>
      <c r="B188" s="729" t="s">
        <v>2148</v>
      </c>
      <c r="C188" s="729" t="s">
        <v>566</v>
      </c>
      <c r="D188" s="729" t="s">
        <v>1064</v>
      </c>
      <c r="E188" s="729" t="s">
        <v>2145</v>
      </c>
      <c r="F188" s="729" t="s">
        <v>2182</v>
      </c>
      <c r="G188" s="729" t="s">
        <v>2183</v>
      </c>
      <c r="H188" s="733"/>
      <c r="I188" s="733"/>
      <c r="J188" s="729"/>
      <c r="K188" s="729"/>
      <c r="L188" s="733"/>
      <c r="M188" s="733"/>
      <c r="N188" s="729"/>
      <c r="O188" s="729"/>
      <c r="P188" s="733">
        <v>1</v>
      </c>
      <c r="Q188" s="733">
        <v>583.33000000000004</v>
      </c>
      <c r="R188" s="747"/>
      <c r="S188" s="734">
        <v>583.33000000000004</v>
      </c>
    </row>
    <row r="189" spans="1:19" ht="14.4" customHeight="1" x14ac:dyDescent="0.3">
      <c r="A189" s="728"/>
      <c r="B189" s="729" t="s">
        <v>2148</v>
      </c>
      <c r="C189" s="729" t="s">
        <v>566</v>
      </c>
      <c r="D189" s="729" t="s">
        <v>1064</v>
      </c>
      <c r="E189" s="729" t="s">
        <v>2145</v>
      </c>
      <c r="F189" s="729" t="s">
        <v>2146</v>
      </c>
      <c r="G189" s="729" t="s">
        <v>2147</v>
      </c>
      <c r="H189" s="733"/>
      <c r="I189" s="733"/>
      <c r="J189" s="729"/>
      <c r="K189" s="729"/>
      <c r="L189" s="733"/>
      <c r="M189" s="733"/>
      <c r="N189" s="729"/>
      <c r="O189" s="729"/>
      <c r="P189" s="733">
        <v>2</v>
      </c>
      <c r="Q189" s="733">
        <v>688.88</v>
      </c>
      <c r="R189" s="747"/>
      <c r="S189" s="734">
        <v>344.44</v>
      </c>
    </row>
    <row r="190" spans="1:19" ht="14.4" customHeight="1" x14ac:dyDescent="0.3">
      <c r="A190" s="728"/>
      <c r="B190" s="729" t="s">
        <v>2148</v>
      </c>
      <c r="C190" s="729" t="s">
        <v>566</v>
      </c>
      <c r="D190" s="729" t="s">
        <v>1065</v>
      </c>
      <c r="E190" s="729" t="s">
        <v>2145</v>
      </c>
      <c r="F190" s="729" t="s">
        <v>2172</v>
      </c>
      <c r="G190" s="729" t="s">
        <v>2173</v>
      </c>
      <c r="H190" s="733"/>
      <c r="I190" s="733"/>
      <c r="J190" s="729"/>
      <c r="K190" s="729"/>
      <c r="L190" s="733"/>
      <c r="M190" s="733"/>
      <c r="N190" s="729"/>
      <c r="O190" s="729"/>
      <c r="P190" s="733">
        <v>1</v>
      </c>
      <c r="Q190" s="733">
        <v>77.78</v>
      </c>
      <c r="R190" s="747"/>
      <c r="S190" s="734">
        <v>77.78</v>
      </c>
    </row>
    <row r="191" spans="1:19" ht="14.4" customHeight="1" x14ac:dyDescent="0.3">
      <c r="A191" s="728"/>
      <c r="B191" s="729" t="s">
        <v>2148</v>
      </c>
      <c r="C191" s="729" t="s">
        <v>566</v>
      </c>
      <c r="D191" s="729" t="s">
        <v>1065</v>
      </c>
      <c r="E191" s="729" t="s">
        <v>2145</v>
      </c>
      <c r="F191" s="729" t="s">
        <v>2176</v>
      </c>
      <c r="G191" s="729" t="s">
        <v>2177</v>
      </c>
      <c r="H191" s="733"/>
      <c r="I191" s="733"/>
      <c r="J191" s="729"/>
      <c r="K191" s="729"/>
      <c r="L191" s="733"/>
      <c r="M191" s="733"/>
      <c r="N191" s="729"/>
      <c r="O191" s="729"/>
      <c r="P191" s="733">
        <v>1</v>
      </c>
      <c r="Q191" s="733">
        <v>116.67</v>
      </c>
      <c r="R191" s="747"/>
      <c r="S191" s="734">
        <v>116.67</v>
      </c>
    </row>
    <row r="192" spans="1:19" ht="14.4" customHeight="1" x14ac:dyDescent="0.3">
      <c r="A192" s="728"/>
      <c r="B192" s="729" t="s">
        <v>2148</v>
      </c>
      <c r="C192" s="729" t="s">
        <v>566</v>
      </c>
      <c r="D192" s="729" t="s">
        <v>1065</v>
      </c>
      <c r="E192" s="729" t="s">
        <v>2145</v>
      </c>
      <c r="F192" s="729" t="s">
        <v>2180</v>
      </c>
      <c r="G192" s="729" t="s">
        <v>2181</v>
      </c>
      <c r="H192" s="733"/>
      <c r="I192" s="733"/>
      <c r="J192" s="729"/>
      <c r="K192" s="729"/>
      <c r="L192" s="733"/>
      <c r="M192" s="733"/>
      <c r="N192" s="729"/>
      <c r="O192" s="729"/>
      <c r="P192" s="733">
        <v>1</v>
      </c>
      <c r="Q192" s="733">
        <v>211.11</v>
      </c>
      <c r="R192" s="747"/>
      <c r="S192" s="734">
        <v>211.11</v>
      </c>
    </row>
    <row r="193" spans="1:19" ht="14.4" customHeight="1" x14ac:dyDescent="0.3">
      <c r="A193" s="728"/>
      <c r="B193" s="729" t="s">
        <v>2148</v>
      </c>
      <c r="C193" s="729" t="s">
        <v>566</v>
      </c>
      <c r="D193" s="729" t="s">
        <v>1065</v>
      </c>
      <c r="E193" s="729" t="s">
        <v>2145</v>
      </c>
      <c r="F193" s="729" t="s">
        <v>2182</v>
      </c>
      <c r="G193" s="729" t="s">
        <v>2183</v>
      </c>
      <c r="H193" s="733"/>
      <c r="I193" s="733"/>
      <c r="J193" s="729"/>
      <c r="K193" s="729"/>
      <c r="L193" s="733"/>
      <c r="M193" s="733"/>
      <c r="N193" s="729"/>
      <c r="O193" s="729"/>
      <c r="P193" s="733">
        <v>1</v>
      </c>
      <c r="Q193" s="733">
        <v>583.33000000000004</v>
      </c>
      <c r="R193" s="747"/>
      <c r="S193" s="734">
        <v>583.33000000000004</v>
      </c>
    </row>
    <row r="194" spans="1:19" ht="14.4" customHeight="1" x14ac:dyDescent="0.3">
      <c r="A194" s="728"/>
      <c r="B194" s="729" t="s">
        <v>2148</v>
      </c>
      <c r="C194" s="729" t="s">
        <v>566</v>
      </c>
      <c r="D194" s="729" t="s">
        <v>1065</v>
      </c>
      <c r="E194" s="729" t="s">
        <v>2145</v>
      </c>
      <c r="F194" s="729" t="s">
        <v>2189</v>
      </c>
      <c r="G194" s="729" t="s">
        <v>2190</v>
      </c>
      <c r="H194" s="733"/>
      <c r="I194" s="733"/>
      <c r="J194" s="729"/>
      <c r="K194" s="729"/>
      <c r="L194" s="733"/>
      <c r="M194" s="733"/>
      <c r="N194" s="729"/>
      <c r="O194" s="729"/>
      <c r="P194" s="733">
        <v>2</v>
      </c>
      <c r="Q194" s="733">
        <v>100</v>
      </c>
      <c r="R194" s="747"/>
      <c r="S194" s="734">
        <v>50</v>
      </c>
    </row>
    <row r="195" spans="1:19" ht="14.4" customHeight="1" x14ac:dyDescent="0.3">
      <c r="A195" s="728"/>
      <c r="B195" s="729" t="s">
        <v>2148</v>
      </c>
      <c r="C195" s="729" t="s">
        <v>566</v>
      </c>
      <c r="D195" s="729" t="s">
        <v>1065</v>
      </c>
      <c r="E195" s="729" t="s">
        <v>2145</v>
      </c>
      <c r="F195" s="729" t="s">
        <v>2215</v>
      </c>
      <c r="G195" s="729" t="s">
        <v>2216</v>
      </c>
      <c r="H195" s="733"/>
      <c r="I195" s="733"/>
      <c r="J195" s="729"/>
      <c r="K195" s="729"/>
      <c r="L195" s="733"/>
      <c r="M195" s="733"/>
      <c r="N195" s="729"/>
      <c r="O195" s="729"/>
      <c r="P195" s="733">
        <v>2</v>
      </c>
      <c r="Q195" s="733">
        <v>188.88</v>
      </c>
      <c r="R195" s="747"/>
      <c r="S195" s="734">
        <v>94.44</v>
      </c>
    </row>
    <row r="196" spans="1:19" ht="14.4" customHeight="1" x14ac:dyDescent="0.3">
      <c r="A196" s="728"/>
      <c r="B196" s="729" t="s">
        <v>2148</v>
      </c>
      <c r="C196" s="729" t="s">
        <v>566</v>
      </c>
      <c r="D196" s="729" t="s">
        <v>1065</v>
      </c>
      <c r="E196" s="729" t="s">
        <v>2145</v>
      </c>
      <c r="F196" s="729" t="s">
        <v>2146</v>
      </c>
      <c r="G196" s="729" t="s">
        <v>2147</v>
      </c>
      <c r="H196" s="733"/>
      <c r="I196" s="733"/>
      <c r="J196" s="729"/>
      <c r="K196" s="729"/>
      <c r="L196" s="733"/>
      <c r="M196" s="733"/>
      <c r="N196" s="729"/>
      <c r="O196" s="729"/>
      <c r="P196" s="733">
        <v>8</v>
      </c>
      <c r="Q196" s="733">
        <v>2755.5499999999997</v>
      </c>
      <c r="R196" s="747"/>
      <c r="S196" s="734">
        <v>344.44374999999997</v>
      </c>
    </row>
    <row r="197" spans="1:19" ht="14.4" customHeight="1" x14ac:dyDescent="0.3">
      <c r="A197" s="728"/>
      <c r="B197" s="729" t="s">
        <v>2148</v>
      </c>
      <c r="C197" s="729" t="s">
        <v>566</v>
      </c>
      <c r="D197" s="729" t="s">
        <v>1067</v>
      </c>
      <c r="E197" s="729" t="s">
        <v>2145</v>
      </c>
      <c r="F197" s="729" t="s">
        <v>2172</v>
      </c>
      <c r="G197" s="729" t="s">
        <v>2173</v>
      </c>
      <c r="H197" s="733"/>
      <c r="I197" s="733"/>
      <c r="J197" s="729"/>
      <c r="K197" s="729"/>
      <c r="L197" s="733"/>
      <c r="M197" s="733"/>
      <c r="N197" s="729"/>
      <c r="O197" s="729"/>
      <c r="P197" s="733">
        <v>1</v>
      </c>
      <c r="Q197" s="733">
        <v>77.78</v>
      </c>
      <c r="R197" s="747"/>
      <c r="S197" s="734">
        <v>77.78</v>
      </c>
    </row>
    <row r="198" spans="1:19" ht="14.4" customHeight="1" x14ac:dyDescent="0.3">
      <c r="A198" s="728"/>
      <c r="B198" s="729" t="s">
        <v>2148</v>
      </c>
      <c r="C198" s="729" t="s">
        <v>566</v>
      </c>
      <c r="D198" s="729" t="s">
        <v>1067</v>
      </c>
      <c r="E198" s="729" t="s">
        <v>2145</v>
      </c>
      <c r="F198" s="729" t="s">
        <v>2176</v>
      </c>
      <c r="G198" s="729" t="s">
        <v>2177</v>
      </c>
      <c r="H198" s="733"/>
      <c r="I198" s="733"/>
      <c r="J198" s="729"/>
      <c r="K198" s="729"/>
      <c r="L198" s="733"/>
      <c r="M198" s="733"/>
      <c r="N198" s="729"/>
      <c r="O198" s="729"/>
      <c r="P198" s="733">
        <v>3</v>
      </c>
      <c r="Q198" s="733">
        <v>350</v>
      </c>
      <c r="R198" s="747"/>
      <c r="S198" s="734">
        <v>116.66666666666667</v>
      </c>
    </row>
    <row r="199" spans="1:19" ht="14.4" customHeight="1" x14ac:dyDescent="0.3">
      <c r="A199" s="728"/>
      <c r="B199" s="729" t="s">
        <v>2148</v>
      </c>
      <c r="C199" s="729" t="s">
        <v>566</v>
      </c>
      <c r="D199" s="729" t="s">
        <v>1067</v>
      </c>
      <c r="E199" s="729" t="s">
        <v>2145</v>
      </c>
      <c r="F199" s="729" t="s">
        <v>2180</v>
      </c>
      <c r="G199" s="729" t="s">
        <v>2181</v>
      </c>
      <c r="H199" s="733"/>
      <c r="I199" s="733"/>
      <c r="J199" s="729"/>
      <c r="K199" s="729"/>
      <c r="L199" s="733"/>
      <c r="M199" s="733"/>
      <c r="N199" s="729"/>
      <c r="O199" s="729"/>
      <c r="P199" s="733">
        <v>1</v>
      </c>
      <c r="Q199" s="733">
        <v>211.11</v>
      </c>
      <c r="R199" s="747"/>
      <c r="S199" s="734">
        <v>211.11</v>
      </c>
    </row>
    <row r="200" spans="1:19" ht="14.4" customHeight="1" x14ac:dyDescent="0.3">
      <c r="A200" s="728"/>
      <c r="B200" s="729" t="s">
        <v>2148</v>
      </c>
      <c r="C200" s="729" t="s">
        <v>566</v>
      </c>
      <c r="D200" s="729" t="s">
        <v>1067</v>
      </c>
      <c r="E200" s="729" t="s">
        <v>2145</v>
      </c>
      <c r="F200" s="729" t="s">
        <v>2189</v>
      </c>
      <c r="G200" s="729" t="s">
        <v>2190</v>
      </c>
      <c r="H200" s="733"/>
      <c r="I200" s="733"/>
      <c r="J200" s="729"/>
      <c r="K200" s="729"/>
      <c r="L200" s="733"/>
      <c r="M200" s="733"/>
      <c r="N200" s="729"/>
      <c r="O200" s="729"/>
      <c r="P200" s="733">
        <v>10</v>
      </c>
      <c r="Q200" s="733">
        <v>500</v>
      </c>
      <c r="R200" s="747"/>
      <c r="S200" s="734">
        <v>50</v>
      </c>
    </row>
    <row r="201" spans="1:19" ht="14.4" customHeight="1" x14ac:dyDescent="0.3">
      <c r="A201" s="728"/>
      <c r="B201" s="729" t="s">
        <v>2148</v>
      </c>
      <c r="C201" s="729" t="s">
        <v>566</v>
      </c>
      <c r="D201" s="729" t="s">
        <v>1067</v>
      </c>
      <c r="E201" s="729" t="s">
        <v>2145</v>
      </c>
      <c r="F201" s="729" t="s">
        <v>2199</v>
      </c>
      <c r="G201" s="729" t="s">
        <v>2200</v>
      </c>
      <c r="H201" s="733"/>
      <c r="I201" s="733"/>
      <c r="J201" s="729"/>
      <c r="K201" s="729"/>
      <c r="L201" s="733"/>
      <c r="M201" s="733"/>
      <c r="N201" s="729"/>
      <c r="O201" s="729"/>
      <c r="P201" s="733">
        <v>1</v>
      </c>
      <c r="Q201" s="733">
        <v>305.56</v>
      </c>
      <c r="R201" s="747"/>
      <c r="S201" s="734">
        <v>305.56</v>
      </c>
    </row>
    <row r="202" spans="1:19" ht="14.4" customHeight="1" x14ac:dyDescent="0.3">
      <c r="A202" s="728"/>
      <c r="B202" s="729" t="s">
        <v>2148</v>
      </c>
      <c r="C202" s="729" t="s">
        <v>566</v>
      </c>
      <c r="D202" s="729" t="s">
        <v>1067</v>
      </c>
      <c r="E202" s="729" t="s">
        <v>2145</v>
      </c>
      <c r="F202" s="729" t="s">
        <v>2209</v>
      </c>
      <c r="G202" s="729" t="s">
        <v>2210</v>
      </c>
      <c r="H202" s="733"/>
      <c r="I202" s="733"/>
      <c r="J202" s="729"/>
      <c r="K202" s="729"/>
      <c r="L202" s="733"/>
      <c r="M202" s="733"/>
      <c r="N202" s="729"/>
      <c r="O202" s="729"/>
      <c r="P202" s="733">
        <v>1</v>
      </c>
      <c r="Q202" s="733">
        <v>77.78</v>
      </c>
      <c r="R202" s="747"/>
      <c r="S202" s="734">
        <v>77.78</v>
      </c>
    </row>
    <row r="203" spans="1:19" ht="14.4" customHeight="1" x14ac:dyDescent="0.3">
      <c r="A203" s="728"/>
      <c r="B203" s="729" t="s">
        <v>2148</v>
      </c>
      <c r="C203" s="729" t="s">
        <v>566</v>
      </c>
      <c r="D203" s="729" t="s">
        <v>1067</v>
      </c>
      <c r="E203" s="729" t="s">
        <v>2145</v>
      </c>
      <c r="F203" s="729" t="s">
        <v>2215</v>
      </c>
      <c r="G203" s="729" t="s">
        <v>2216</v>
      </c>
      <c r="H203" s="733"/>
      <c r="I203" s="733"/>
      <c r="J203" s="729"/>
      <c r="K203" s="729"/>
      <c r="L203" s="733"/>
      <c r="M203" s="733"/>
      <c r="N203" s="729"/>
      <c r="O203" s="729"/>
      <c r="P203" s="733">
        <v>5</v>
      </c>
      <c r="Q203" s="733">
        <v>472.21</v>
      </c>
      <c r="R203" s="747"/>
      <c r="S203" s="734">
        <v>94.441999999999993</v>
      </c>
    </row>
    <row r="204" spans="1:19" ht="14.4" customHeight="1" x14ac:dyDescent="0.3">
      <c r="A204" s="728"/>
      <c r="B204" s="729" t="s">
        <v>2148</v>
      </c>
      <c r="C204" s="729" t="s">
        <v>566</v>
      </c>
      <c r="D204" s="729" t="s">
        <v>1067</v>
      </c>
      <c r="E204" s="729" t="s">
        <v>2145</v>
      </c>
      <c r="F204" s="729" t="s">
        <v>2227</v>
      </c>
      <c r="G204" s="729" t="s">
        <v>2228</v>
      </c>
      <c r="H204" s="733"/>
      <c r="I204" s="733"/>
      <c r="J204" s="729"/>
      <c r="K204" s="729"/>
      <c r="L204" s="733"/>
      <c r="M204" s="733"/>
      <c r="N204" s="729"/>
      <c r="O204" s="729"/>
      <c r="P204" s="733">
        <v>2</v>
      </c>
      <c r="Q204" s="733">
        <v>233.33</v>
      </c>
      <c r="R204" s="747"/>
      <c r="S204" s="734">
        <v>116.66500000000001</v>
      </c>
    </row>
    <row r="205" spans="1:19" ht="14.4" customHeight="1" x14ac:dyDescent="0.3">
      <c r="A205" s="728"/>
      <c r="B205" s="729" t="s">
        <v>2148</v>
      </c>
      <c r="C205" s="729" t="s">
        <v>566</v>
      </c>
      <c r="D205" s="729" t="s">
        <v>1067</v>
      </c>
      <c r="E205" s="729" t="s">
        <v>2145</v>
      </c>
      <c r="F205" s="729" t="s">
        <v>2146</v>
      </c>
      <c r="G205" s="729" t="s">
        <v>2147</v>
      </c>
      <c r="H205" s="733"/>
      <c r="I205" s="733"/>
      <c r="J205" s="729"/>
      <c r="K205" s="729"/>
      <c r="L205" s="733"/>
      <c r="M205" s="733"/>
      <c r="N205" s="729"/>
      <c r="O205" s="729"/>
      <c r="P205" s="733">
        <v>21</v>
      </c>
      <c r="Q205" s="733">
        <v>7233.32</v>
      </c>
      <c r="R205" s="747"/>
      <c r="S205" s="734">
        <v>344.44380952380953</v>
      </c>
    </row>
    <row r="206" spans="1:19" ht="14.4" customHeight="1" x14ac:dyDescent="0.3">
      <c r="A206" s="728"/>
      <c r="B206" s="729" t="s">
        <v>2148</v>
      </c>
      <c r="C206" s="729" t="s">
        <v>566</v>
      </c>
      <c r="D206" s="729" t="s">
        <v>1070</v>
      </c>
      <c r="E206" s="729" t="s">
        <v>2145</v>
      </c>
      <c r="F206" s="729" t="s">
        <v>2172</v>
      </c>
      <c r="G206" s="729" t="s">
        <v>2173</v>
      </c>
      <c r="H206" s="733"/>
      <c r="I206" s="733"/>
      <c r="J206" s="729"/>
      <c r="K206" s="729"/>
      <c r="L206" s="733"/>
      <c r="M206" s="733"/>
      <c r="N206" s="729"/>
      <c r="O206" s="729"/>
      <c r="P206" s="733">
        <v>5</v>
      </c>
      <c r="Q206" s="733">
        <v>388.89</v>
      </c>
      <c r="R206" s="747"/>
      <c r="S206" s="734">
        <v>77.777999999999992</v>
      </c>
    </row>
    <row r="207" spans="1:19" ht="14.4" customHeight="1" x14ac:dyDescent="0.3">
      <c r="A207" s="728"/>
      <c r="B207" s="729" t="s">
        <v>2148</v>
      </c>
      <c r="C207" s="729" t="s">
        <v>566</v>
      </c>
      <c r="D207" s="729" t="s">
        <v>1070</v>
      </c>
      <c r="E207" s="729" t="s">
        <v>2145</v>
      </c>
      <c r="F207" s="729" t="s">
        <v>2176</v>
      </c>
      <c r="G207" s="729" t="s">
        <v>2177</v>
      </c>
      <c r="H207" s="733"/>
      <c r="I207" s="733"/>
      <c r="J207" s="729"/>
      <c r="K207" s="729"/>
      <c r="L207" s="733"/>
      <c r="M207" s="733"/>
      <c r="N207" s="729"/>
      <c r="O207" s="729"/>
      <c r="P207" s="733">
        <v>1</v>
      </c>
      <c r="Q207" s="733">
        <v>116.67</v>
      </c>
      <c r="R207" s="747"/>
      <c r="S207" s="734">
        <v>116.67</v>
      </c>
    </row>
    <row r="208" spans="1:19" ht="14.4" customHeight="1" x14ac:dyDescent="0.3">
      <c r="A208" s="728"/>
      <c r="B208" s="729" t="s">
        <v>2148</v>
      </c>
      <c r="C208" s="729" t="s">
        <v>566</v>
      </c>
      <c r="D208" s="729" t="s">
        <v>1070</v>
      </c>
      <c r="E208" s="729" t="s">
        <v>2145</v>
      </c>
      <c r="F208" s="729" t="s">
        <v>2189</v>
      </c>
      <c r="G208" s="729" t="s">
        <v>2190</v>
      </c>
      <c r="H208" s="733"/>
      <c r="I208" s="733"/>
      <c r="J208" s="729"/>
      <c r="K208" s="729"/>
      <c r="L208" s="733"/>
      <c r="M208" s="733"/>
      <c r="N208" s="729"/>
      <c r="O208" s="729"/>
      <c r="P208" s="733">
        <v>2</v>
      </c>
      <c r="Q208" s="733">
        <v>100</v>
      </c>
      <c r="R208" s="747"/>
      <c r="S208" s="734">
        <v>50</v>
      </c>
    </row>
    <row r="209" spans="1:19" ht="14.4" customHeight="1" x14ac:dyDescent="0.3">
      <c r="A209" s="728"/>
      <c r="B209" s="729" t="s">
        <v>2148</v>
      </c>
      <c r="C209" s="729" t="s">
        <v>566</v>
      </c>
      <c r="D209" s="729" t="s">
        <v>1070</v>
      </c>
      <c r="E209" s="729" t="s">
        <v>2145</v>
      </c>
      <c r="F209" s="729" t="s">
        <v>2193</v>
      </c>
      <c r="G209" s="729" t="s">
        <v>2194</v>
      </c>
      <c r="H209" s="733"/>
      <c r="I209" s="733"/>
      <c r="J209" s="729"/>
      <c r="K209" s="729"/>
      <c r="L209" s="733"/>
      <c r="M209" s="733"/>
      <c r="N209" s="729"/>
      <c r="O209" s="729"/>
      <c r="P209" s="733">
        <v>1</v>
      </c>
      <c r="Q209" s="733">
        <v>101.11</v>
      </c>
      <c r="R209" s="747"/>
      <c r="S209" s="734">
        <v>101.11</v>
      </c>
    </row>
    <row r="210" spans="1:19" ht="14.4" customHeight="1" x14ac:dyDescent="0.3">
      <c r="A210" s="728"/>
      <c r="B210" s="729" t="s">
        <v>2148</v>
      </c>
      <c r="C210" s="729" t="s">
        <v>566</v>
      </c>
      <c r="D210" s="729" t="s">
        <v>1070</v>
      </c>
      <c r="E210" s="729" t="s">
        <v>2145</v>
      </c>
      <c r="F210" s="729" t="s">
        <v>2199</v>
      </c>
      <c r="G210" s="729" t="s">
        <v>2200</v>
      </c>
      <c r="H210" s="733"/>
      <c r="I210" s="733"/>
      <c r="J210" s="729"/>
      <c r="K210" s="729"/>
      <c r="L210" s="733"/>
      <c r="M210" s="733"/>
      <c r="N210" s="729"/>
      <c r="O210" s="729"/>
      <c r="P210" s="733">
        <v>1</v>
      </c>
      <c r="Q210" s="733">
        <v>305.56</v>
      </c>
      <c r="R210" s="747"/>
      <c r="S210" s="734">
        <v>305.56</v>
      </c>
    </row>
    <row r="211" spans="1:19" ht="14.4" customHeight="1" x14ac:dyDescent="0.3">
      <c r="A211" s="728"/>
      <c r="B211" s="729" t="s">
        <v>2148</v>
      </c>
      <c r="C211" s="729" t="s">
        <v>566</v>
      </c>
      <c r="D211" s="729" t="s">
        <v>1070</v>
      </c>
      <c r="E211" s="729" t="s">
        <v>2145</v>
      </c>
      <c r="F211" s="729" t="s">
        <v>2209</v>
      </c>
      <c r="G211" s="729" t="s">
        <v>2210</v>
      </c>
      <c r="H211" s="733"/>
      <c r="I211" s="733"/>
      <c r="J211" s="729"/>
      <c r="K211" s="729"/>
      <c r="L211" s="733"/>
      <c r="M211" s="733"/>
      <c r="N211" s="729"/>
      <c r="O211" s="729"/>
      <c r="P211" s="733">
        <v>1</v>
      </c>
      <c r="Q211" s="733">
        <v>77.78</v>
      </c>
      <c r="R211" s="747"/>
      <c r="S211" s="734">
        <v>77.78</v>
      </c>
    </row>
    <row r="212" spans="1:19" ht="14.4" customHeight="1" x14ac:dyDescent="0.3">
      <c r="A212" s="728"/>
      <c r="B212" s="729" t="s">
        <v>2148</v>
      </c>
      <c r="C212" s="729" t="s">
        <v>566</v>
      </c>
      <c r="D212" s="729" t="s">
        <v>1070</v>
      </c>
      <c r="E212" s="729" t="s">
        <v>2145</v>
      </c>
      <c r="F212" s="729" t="s">
        <v>2215</v>
      </c>
      <c r="G212" s="729" t="s">
        <v>2216</v>
      </c>
      <c r="H212" s="733"/>
      <c r="I212" s="733"/>
      <c r="J212" s="729"/>
      <c r="K212" s="729"/>
      <c r="L212" s="733"/>
      <c r="M212" s="733"/>
      <c r="N212" s="729"/>
      <c r="O212" s="729"/>
      <c r="P212" s="733">
        <v>4</v>
      </c>
      <c r="Q212" s="733">
        <v>377.77</v>
      </c>
      <c r="R212" s="747"/>
      <c r="S212" s="734">
        <v>94.442499999999995</v>
      </c>
    </row>
    <row r="213" spans="1:19" ht="14.4" customHeight="1" x14ac:dyDescent="0.3">
      <c r="A213" s="728"/>
      <c r="B213" s="729" t="s">
        <v>2148</v>
      </c>
      <c r="C213" s="729" t="s">
        <v>566</v>
      </c>
      <c r="D213" s="729" t="s">
        <v>1070</v>
      </c>
      <c r="E213" s="729" t="s">
        <v>2145</v>
      </c>
      <c r="F213" s="729" t="s">
        <v>2227</v>
      </c>
      <c r="G213" s="729" t="s">
        <v>2228</v>
      </c>
      <c r="H213" s="733"/>
      <c r="I213" s="733"/>
      <c r="J213" s="729"/>
      <c r="K213" s="729"/>
      <c r="L213" s="733"/>
      <c r="M213" s="733"/>
      <c r="N213" s="729"/>
      <c r="O213" s="729"/>
      <c r="P213" s="733">
        <v>1</v>
      </c>
      <c r="Q213" s="733">
        <v>116.67</v>
      </c>
      <c r="R213" s="747"/>
      <c r="S213" s="734">
        <v>116.67</v>
      </c>
    </row>
    <row r="214" spans="1:19" ht="14.4" customHeight="1" x14ac:dyDescent="0.3">
      <c r="A214" s="728"/>
      <c r="B214" s="729" t="s">
        <v>2148</v>
      </c>
      <c r="C214" s="729" t="s">
        <v>566</v>
      </c>
      <c r="D214" s="729" t="s">
        <v>1070</v>
      </c>
      <c r="E214" s="729" t="s">
        <v>2145</v>
      </c>
      <c r="F214" s="729" t="s">
        <v>2146</v>
      </c>
      <c r="G214" s="729" t="s">
        <v>2147</v>
      </c>
      <c r="H214" s="733"/>
      <c r="I214" s="733"/>
      <c r="J214" s="729"/>
      <c r="K214" s="729"/>
      <c r="L214" s="733"/>
      <c r="M214" s="733"/>
      <c r="N214" s="729"/>
      <c r="O214" s="729"/>
      <c r="P214" s="733">
        <v>11</v>
      </c>
      <c r="Q214" s="733">
        <v>3788.88</v>
      </c>
      <c r="R214" s="747"/>
      <c r="S214" s="734">
        <v>344.44363636363636</v>
      </c>
    </row>
    <row r="215" spans="1:19" ht="14.4" customHeight="1" x14ac:dyDescent="0.3">
      <c r="A215" s="728"/>
      <c r="B215" s="729" t="s">
        <v>2148</v>
      </c>
      <c r="C215" s="729" t="s">
        <v>566</v>
      </c>
      <c r="D215" s="729" t="s">
        <v>1071</v>
      </c>
      <c r="E215" s="729" t="s">
        <v>2145</v>
      </c>
      <c r="F215" s="729" t="s">
        <v>2172</v>
      </c>
      <c r="G215" s="729" t="s">
        <v>2173</v>
      </c>
      <c r="H215" s="733"/>
      <c r="I215" s="733"/>
      <c r="J215" s="729"/>
      <c r="K215" s="729"/>
      <c r="L215" s="733"/>
      <c r="M215" s="733"/>
      <c r="N215" s="729"/>
      <c r="O215" s="729"/>
      <c r="P215" s="733">
        <v>1</v>
      </c>
      <c r="Q215" s="733">
        <v>77.78</v>
      </c>
      <c r="R215" s="747"/>
      <c r="S215" s="734">
        <v>77.78</v>
      </c>
    </row>
    <row r="216" spans="1:19" ht="14.4" customHeight="1" x14ac:dyDescent="0.3">
      <c r="A216" s="728"/>
      <c r="B216" s="729" t="s">
        <v>2148</v>
      </c>
      <c r="C216" s="729" t="s">
        <v>566</v>
      </c>
      <c r="D216" s="729" t="s">
        <v>1071</v>
      </c>
      <c r="E216" s="729" t="s">
        <v>2145</v>
      </c>
      <c r="F216" s="729" t="s">
        <v>2176</v>
      </c>
      <c r="G216" s="729" t="s">
        <v>2177</v>
      </c>
      <c r="H216" s="733"/>
      <c r="I216" s="733"/>
      <c r="J216" s="729"/>
      <c r="K216" s="729"/>
      <c r="L216" s="733"/>
      <c r="M216" s="733"/>
      <c r="N216" s="729"/>
      <c r="O216" s="729"/>
      <c r="P216" s="733">
        <v>5</v>
      </c>
      <c r="Q216" s="733">
        <v>583.34</v>
      </c>
      <c r="R216" s="747"/>
      <c r="S216" s="734">
        <v>116.66800000000001</v>
      </c>
    </row>
    <row r="217" spans="1:19" ht="14.4" customHeight="1" x14ac:dyDescent="0.3">
      <c r="A217" s="728"/>
      <c r="B217" s="729" t="s">
        <v>2148</v>
      </c>
      <c r="C217" s="729" t="s">
        <v>566</v>
      </c>
      <c r="D217" s="729" t="s">
        <v>1071</v>
      </c>
      <c r="E217" s="729" t="s">
        <v>2145</v>
      </c>
      <c r="F217" s="729" t="s">
        <v>2180</v>
      </c>
      <c r="G217" s="729" t="s">
        <v>2181</v>
      </c>
      <c r="H217" s="733"/>
      <c r="I217" s="733"/>
      <c r="J217" s="729"/>
      <c r="K217" s="729"/>
      <c r="L217" s="733"/>
      <c r="M217" s="733"/>
      <c r="N217" s="729"/>
      <c r="O217" s="729"/>
      <c r="P217" s="733">
        <v>3</v>
      </c>
      <c r="Q217" s="733">
        <v>633.33000000000004</v>
      </c>
      <c r="R217" s="747"/>
      <c r="S217" s="734">
        <v>211.11</v>
      </c>
    </row>
    <row r="218" spans="1:19" ht="14.4" customHeight="1" x14ac:dyDescent="0.3">
      <c r="A218" s="728"/>
      <c r="B218" s="729" t="s">
        <v>2148</v>
      </c>
      <c r="C218" s="729" t="s">
        <v>566</v>
      </c>
      <c r="D218" s="729" t="s">
        <v>1071</v>
      </c>
      <c r="E218" s="729" t="s">
        <v>2145</v>
      </c>
      <c r="F218" s="729" t="s">
        <v>2182</v>
      </c>
      <c r="G218" s="729" t="s">
        <v>2183</v>
      </c>
      <c r="H218" s="733"/>
      <c r="I218" s="733"/>
      <c r="J218" s="729"/>
      <c r="K218" s="729"/>
      <c r="L218" s="733"/>
      <c r="M218" s="733"/>
      <c r="N218" s="729"/>
      <c r="O218" s="729"/>
      <c r="P218" s="733">
        <v>1</v>
      </c>
      <c r="Q218" s="733">
        <v>583.33000000000004</v>
      </c>
      <c r="R218" s="747"/>
      <c r="S218" s="734">
        <v>583.33000000000004</v>
      </c>
    </row>
    <row r="219" spans="1:19" ht="14.4" customHeight="1" x14ac:dyDescent="0.3">
      <c r="A219" s="728"/>
      <c r="B219" s="729" t="s">
        <v>2148</v>
      </c>
      <c r="C219" s="729" t="s">
        <v>566</v>
      </c>
      <c r="D219" s="729" t="s">
        <v>1071</v>
      </c>
      <c r="E219" s="729" t="s">
        <v>2145</v>
      </c>
      <c r="F219" s="729" t="s">
        <v>2189</v>
      </c>
      <c r="G219" s="729" t="s">
        <v>2190</v>
      </c>
      <c r="H219" s="733"/>
      <c r="I219" s="733"/>
      <c r="J219" s="729"/>
      <c r="K219" s="729"/>
      <c r="L219" s="733"/>
      <c r="M219" s="733"/>
      <c r="N219" s="729"/>
      <c r="O219" s="729"/>
      <c r="P219" s="733">
        <v>6</v>
      </c>
      <c r="Q219" s="733">
        <v>300</v>
      </c>
      <c r="R219" s="747"/>
      <c r="S219" s="734">
        <v>50</v>
      </c>
    </row>
    <row r="220" spans="1:19" ht="14.4" customHeight="1" x14ac:dyDescent="0.3">
      <c r="A220" s="728"/>
      <c r="B220" s="729" t="s">
        <v>2148</v>
      </c>
      <c r="C220" s="729" t="s">
        <v>566</v>
      </c>
      <c r="D220" s="729" t="s">
        <v>1071</v>
      </c>
      <c r="E220" s="729" t="s">
        <v>2145</v>
      </c>
      <c r="F220" s="729" t="s">
        <v>2199</v>
      </c>
      <c r="G220" s="729" t="s">
        <v>2200</v>
      </c>
      <c r="H220" s="733"/>
      <c r="I220" s="733"/>
      <c r="J220" s="729"/>
      <c r="K220" s="729"/>
      <c r="L220" s="733"/>
      <c r="M220" s="733"/>
      <c r="N220" s="729"/>
      <c r="O220" s="729"/>
      <c r="P220" s="733">
        <v>1</v>
      </c>
      <c r="Q220" s="733">
        <v>305.56</v>
      </c>
      <c r="R220" s="747"/>
      <c r="S220" s="734">
        <v>305.56</v>
      </c>
    </row>
    <row r="221" spans="1:19" ht="14.4" customHeight="1" x14ac:dyDescent="0.3">
      <c r="A221" s="728"/>
      <c r="B221" s="729" t="s">
        <v>2148</v>
      </c>
      <c r="C221" s="729" t="s">
        <v>566</v>
      </c>
      <c r="D221" s="729" t="s">
        <v>1071</v>
      </c>
      <c r="E221" s="729" t="s">
        <v>2145</v>
      </c>
      <c r="F221" s="729" t="s">
        <v>2209</v>
      </c>
      <c r="G221" s="729" t="s">
        <v>2210</v>
      </c>
      <c r="H221" s="733"/>
      <c r="I221" s="733"/>
      <c r="J221" s="729"/>
      <c r="K221" s="729"/>
      <c r="L221" s="733"/>
      <c r="M221" s="733"/>
      <c r="N221" s="729"/>
      <c r="O221" s="729"/>
      <c r="P221" s="733">
        <v>1</v>
      </c>
      <c r="Q221" s="733">
        <v>77.78</v>
      </c>
      <c r="R221" s="747"/>
      <c r="S221" s="734">
        <v>77.78</v>
      </c>
    </row>
    <row r="222" spans="1:19" ht="14.4" customHeight="1" x14ac:dyDescent="0.3">
      <c r="A222" s="728"/>
      <c r="B222" s="729" t="s">
        <v>2148</v>
      </c>
      <c r="C222" s="729" t="s">
        <v>566</v>
      </c>
      <c r="D222" s="729" t="s">
        <v>1071</v>
      </c>
      <c r="E222" s="729" t="s">
        <v>2145</v>
      </c>
      <c r="F222" s="729" t="s">
        <v>2215</v>
      </c>
      <c r="G222" s="729" t="s">
        <v>2216</v>
      </c>
      <c r="H222" s="733"/>
      <c r="I222" s="733"/>
      <c r="J222" s="729"/>
      <c r="K222" s="729"/>
      <c r="L222" s="733"/>
      <c r="M222" s="733"/>
      <c r="N222" s="729"/>
      <c r="O222" s="729"/>
      <c r="P222" s="733">
        <v>3</v>
      </c>
      <c r="Q222" s="733">
        <v>283.32</v>
      </c>
      <c r="R222" s="747"/>
      <c r="S222" s="734">
        <v>94.44</v>
      </c>
    </row>
    <row r="223" spans="1:19" ht="14.4" customHeight="1" x14ac:dyDescent="0.3">
      <c r="A223" s="728"/>
      <c r="B223" s="729" t="s">
        <v>2148</v>
      </c>
      <c r="C223" s="729" t="s">
        <v>566</v>
      </c>
      <c r="D223" s="729" t="s">
        <v>1071</v>
      </c>
      <c r="E223" s="729" t="s">
        <v>2145</v>
      </c>
      <c r="F223" s="729" t="s">
        <v>2223</v>
      </c>
      <c r="G223" s="729" t="s">
        <v>2224</v>
      </c>
      <c r="H223" s="733"/>
      <c r="I223" s="733"/>
      <c r="J223" s="729"/>
      <c r="K223" s="729"/>
      <c r="L223" s="733"/>
      <c r="M223" s="733"/>
      <c r="N223" s="729"/>
      <c r="O223" s="729"/>
      <c r="P223" s="733">
        <v>1</v>
      </c>
      <c r="Q223" s="733">
        <v>1283.33</v>
      </c>
      <c r="R223" s="747"/>
      <c r="S223" s="734">
        <v>1283.33</v>
      </c>
    </row>
    <row r="224" spans="1:19" ht="14.4" customHeight="1" x14ac:dyDescent="0.3">
      <c r="A224" s="728"/>
      <c r="B224" s="729" t="s">
        <v>2148</v>
      </c>
      <c r="C224" s="729" t="s">
        <v>566</v>
      </c>
      <c r="D224" s="729" t="s">
        <v>1071</v>
      </c>
      <c r="E224" s="729" t="s">
        <v>2145</v>
      </c>
      <c r="F224" s="729" t="s">
        <v>2146</v>
      </c>
      <c r="G224" s="729" t="s">
        <v>2147</v>
      </c>
      <c r="H224" s="733"/>
      <c r="I224" s="733"/>
      <c r="J224" s="729"/>
      <c r="K224" s="729"/>
      <c r="L224" s="733"/>
      <c r="M224" s="733"/>
      <c r="N224" s="729"/>
      <c r="O224" s="729"/>
      <c r="P224" s="733">
        <v>16</v>
      </c>
      <c r="Q224" s="733">
        <v>5511.11</v>
      </c>
      <c r="R224" s="747"/>
      <c r="S224" s="734">
        <v>344.44437499999998</v>
      </c>
    </row>
    <row r="225" spans="1:19" ht="14.4" customHeight="1" x14ac:dyDescent="0.3">
      <c r="A225" s="728"/>
      <c r="B225" s="729" t="s">
        <v>2148</v>
      </c>
      <c r="C225" s="729" t="s">
        <v>566</v>
      </c>
      <c r="D225" s="729" t="s">
        <v>1072</v>
      </c>
      <c r="E225" s="729" t="s">
        <v>2145</v>
      </c>
      <c r="F225" s="729" t="s">
        <v>2172</v>
      </c>
      <c r="G225" s="729" t="s">
        <v>2173</v>
      </c>
      <c r="H225" s="733"/>
      <c r="I225" s="733"/>
      <c r="J225" s="729"/>
      <c r="K225" s="729"/>
      <c r="L225" s="733"/>
      <c r="M225" s="733"/>
      <c r="N225" s="729"/>
      <c r="O225" s="729"/>
      <c r="P225" s="733">
        <v>3</v>
      </c>
      <c r="Q225" s="733">
        <v>233.34</v>
      </c>
      <c r="R225" s="747"/>
      <c r="S225" s="734">
        <v>77.78</v>
      </c>
    </row>
    <row r="226" spans="1:19" ht="14.4" customHeight="1" x14ac:dyDescent="0.3">
      <c r="A226" s="728"/>
      <c r="B226" s="729" t="s">
        <v>2148</v>
      </c>
      <c r="C226" s="729" t="s">
        <v>566</v>
      </c>
      <c r="D226" s="729" t="s">
        <v>1072</v>
      </c>
      <c r="E226" s="729" t="s">
        <v>2145</v>
      </c>
      <c r="F226" s="729" t="s">
        <v>2176</v>
      </c>
      <c r="G226" s="729" t="s">
        <v>2177</v>
      </c>
      <c r="H226" s="733"/>
      <c r="I226" s="733"/>
      <c r="J226" s="729"/>
      <c r="K226" s="729"/>
      <c r="L226" s="733"/>
      <c r="M226" s="733"/>
      <c r="N226" s="729"/>
      <c r="O226" s="729"/>
      <c r="P226" s="733">
        <v>10</v>
      </c>
      <c r="Q226" s="733">
        <v>1166.67</v>
      </c>
      <c r="R226" s="747"/>
      <c r="S226" s="734">
        <v>116.667</v>
      </c>
    </row>
    <row r="227" spans="1:19" ht="14.4" customHeight="1" x14ac:dyDescent="0.3">
      <c r="A227" s="728"/>
      <c r="B227" s="729" t="s">
        <v>2148</v>
      </c>
      <c r="C227" s="729" t="s">
        <v>566</v>
      </c>
      <c r="D227" s="729" t="s">
        <v>1072</v>
      </c>
      <c r="E227" s="729" t="s">
        <v>2145</v>
      </c>
      <c r="F227" s="729" t="s">
        <v>2180</v>
      </c>
      <c r="G227" s="729" t="s">
        <v>2181</v>
      </c>
      <c r="H227" s="733"/>
      <c r="I227" s="733"/>
      <c r="J227" s="729"/>
      <c r="K227" s="729"/>
      <c r="L227" s="733"/>
      <c r="M227" s="733"/>
      <c r="N227" s="729"/>
      <c r="O227" s="729"/>
      <c r="P227" s="733">
        <v>8</v>
      </c>
      <c r="Q227" s="733">
        <v>1688.88</v>
      </c>
      <c r="R227" s="747"/>
      <c r="S227" s="734">
        <v>211.11</v>
      </c>
    </row>
    <row r="228" spans="1:19" ht="14.4" customHeight="1" x14ac:dyDescent="0.3">
      <c r="A228" s="728"/>
      <c r="B228" s="729" t="s">
        <v>2148</v>
      </c>
      <c r="C228" s="729" t="s">
        <v>566</v>
      </c>
      <c r="D228" s="729" t="s">
        <v>1072</v>
      </c>
      <c r="E228" s="729" t="s">
        <v>2145</v>
      </c>
      <c r="F228" s="729" t="s">
        <v>2182</v>
      </c>
      <c r="G228" s="729" t="s">
        <v>2183</v>
      </c>
      <c r="H228" s="733"/>
      <c r="I228" s="733"/>
      <c r="J228" s="729"/>
      <c r="K228" s="729"/>
      <c r="L228" s="733"/>
      <c r="M228" s="733"/>
      <c r="N228" s="729"/>
      <c r="O228" s="729"/>
      <c r="P228" s="733">
        <v>6</v>
      </c>
      <c r="Q228" s="733">
        <v>3500</v>
      </c>
      <c r="R228" s="747"/>
      <c r="S228" s="734">
        <v>583.33333333333337</v>
      </c>
    </row>
    <row r="229" spans="1:19" ht="14.4" customHeight="1" x14ac:dyDescent="0.3">
      <c r="A229" s="728"/>
      <c r="B229" s="729" t="s">
        <v>2148</v>
      </c>
      <c r="C229" s="729" t="s">
        <v>566</v>
      </c>
      <c r="D229" s="729" t="s">
        <v>1072</v>
      </c>
      <c r="E229" s="729" t="s">
        <v>2145</v>
      </c>
      <c r="F229" s="729" t="s">
        <v>2189</v>
      </c>
      <c r="G229" s="729" t="s">
        <v>2190</v>
      </c>
      <c r="H229" s="733"/>
      <c r="I229" s="733"/>
      <c r="J229" s="729"/>
      <c r="K229" s="729"/>
      <c r="L229" s="733"/>
      <c r="M229" s="733"/>
      <c r="N229" s="729"/>
      <c r="O229" s="729"/>
      <c r="P229" s="733">
        <v>11</v>
      </c>
      <c r="Q229" s="733">
        <v>550</v>
      </c>
      <c r="R229" s="747"/>
      <c r="S229" s="734">
        <v>50</v>
      </c>
    </row>
    <row r="230" spans="1:19" ht="14.4" customHeight="1" x14ac:dyDescent="0.3">
      <c r="A230" s="728"/>
      <c r="B230" s="729" t="s">
        <v>2148</v>
      </c>
      <c r="C230" s="729" t="s">
        <v>566</v>
      </c>
      <c r="D230" s="729" t="s">
        <v>1072</v>
      </c>
      <c r="E230" s="729" t="s">
        <v>2145</v>
      </c>
      <c r="F230" s="729" t="s">
        <v>2215</v>
      </c>
      <c r="G230" s="729" t="s">
        <v>2216</v>
      </c>
      <c r="H230" s="733"/>
      <c r="I230" s="733"/>
      <c r="J230" s="729"/>
      <c r="K230" s="729"/>
      <c r="L230" s="733"/>
      <c r="M230" s="733"/>
      <c r="N230" s="729"/>
      <c r="O230" s="729"/>
      <c r="P230" s="733">
        <v>11</v>
      </c>
      <c r="Q230" s="733">
        <v>1038.8700000000001</v>
      </c>
      <c r="R230" s="747"/>
      <c r="S230" s="734">
        <v>94.442727272727282</v>
      </c>
    </row>
    <row r="231" spans="1:19" ht="14.4" customHeight="1" x14ac:dyDescent="0.3">
      <c r="A231" s="728"/>
      <c r="B231" s="729" t="s">
        <v>2148</v>
      </c>
      <c r="C231" s="729" t="s">
        <v>566</v>
      </c>
      <c r="D231" s="729" t="s">
        <v>1072</v>
      </c>
      <c r="E231" s="729" t="s">
        <v>2145</v>
      </c>
      <c r="F231" s="729" t="s">
        <v>2227</v>
      </c>
      <c r="G231" s="729" t="s">
        <v>2228</v>
      </c>
      <c r="H231" s="733"/>
      <c r="I231" s="733"/>
      <c r="J231" s="729"/>
      <c r="K231" s="729"/>
      <c r="L231" s="733"/>
      <c r="M231" s="733"/>
      <c r="N231" s="729"/>
      <c r="O231" s="729"/>
      <c r="P231" s="733">
        <v>1</v>
      </c>
      <c r="Q231" s="733">
        <v>116.67</v>
      </c>
      <c r="R231" s="747"/>
      <c r="S231" s="734">
        <v>116.67</v>
      </c>
    </row>
    <row r="232" spans="1:19" ht="14.4" customHeight="1" x14ac:dyDescent="0.3">
      <c r="A232" s="728"/>
      <c r="B232" s="729" t="s">
        <v>2148</v>
      </c>
      <c r="C232" s="729" t="s">
        <v>566</v>
      </c>
      <c r="D232" s="729" t="s">
        <v>1072</v>
      </c>
      <c r="E232" s="729" t="s">
        <v>2145</v>
      </c>
      <c r="F232" s="729" t="s">
        <v>2146</v>
      </c>
      <c r="G232" s="729" t="s">
        <v>2147</v>
      </c>
      <c r="H232" s="733"/>
      <c r="I232" s="733"/>
      <c r="J232" s="729"/>
      <c r="K232" s="729"/>
      <c r="L232" s="733"/>
      <c r="M232" s="733"/>
      <c r="N232" s="729"/>
      <c r="O232" s="729"/>
      <c r="P232" s="733">
        <v>32</v>
      </c>
      <c r="Q232" s="733">
        <v>11022.220000000001</v>
      </c>
      <c r="R232" s="747"/>
      <c r="S232" s="734">
        <v>344.44437500000004</v>
      </c>
    </row>
    <row r="233" spans="1:19" ht="14.4" customHeight="1" x14ac:dyDescent="0.3">
      <c r="A233" s="728"/>
      <c r="B233" s="729" t="s">
        <v>2148</v>
      </c>
      <c r="C233" s="729" t="s">
        <v>566</v>
      </c>
      <c r="D233" s="729" t="s">
        <v>1073</v>
      </c>
      <c r="E233" s="729" t="s">
        <v>2145</v>
      </c>
      <c r="F233" s="729" t="s">
        <v>2172</v>
      </c>
      <c r="G233" s="729" t="s">
        <v>2173</v>
      </c>
      <c r="H233" s="733"/>
      <c r="I233" s="733"/>
      <c r="J233" s="729"/>
      <c r="K233" s="729"/>
      <c r="L233" s="733"/>
      <c r="M233" s="733"/>
      <c r="N233" s="729"/>
      <c r="O233" s="729"/>
      <c r="P233" s="733">
        <v>7</v>
      </c>
      <c r="Q233" s="733">
        <v>544.44999999999993</v>
      </c>
      <c r="R233" s="747"/>
      <c r="S233" s="734">
        <v>77.778571428571425</v>
      </c>
    </row>
    <row r="234" spans="1:19" ht="14.4" customHeight="1" x14ac:dyDescent="0.3">
      <c r="A234" s="728"/>
      <c r="B234" s="729" t="s">
        <v>2148</v>
      </c>
      <c r="C234" s="729" t="s">
        <v>566</v>
      </c>
      <c r="D234" s="729" t="s">
        <v>1073</v>
      </c>
      <c r="E234" s="729" t="s">
        <v>2145</v>
      </c>
      <c r="F234" s="729" t="s">
        <v>2176</v>
      </c>
      <c r="G234" s="729" t="s">
        <v>2177</v>
      </c>
      <c r="H234" s="733"/>
      <c r="I234" s="733"/>
      <c r="J234" s="729"/>
      <c r="K234" s="729"/>
      <c r="L234" s="733"/>
      <c r="M234" s="733"/>
      <c r="N234" s="729"/>
      <c r="O234" s="729"/>
      <c r="P234" s="733">
        <v>8</v>
      </c>
      <c r="Q234" s="733">
        <v>933.33</v>
      </c>
      <c r="R234" s="747"/>
      <c r="S234" s="734">
        <v>116.66625000000001</v>
      </c>
    </row>
    <row r="235" spans="1:19" ht="14.4" customHeight="1" x14ac:dyDescent="0.3">
      <c r="A235" s="728"/>
      <c r="B235" s="729" t="s">
        <v>2148</v>
      </c>
      <c r="C235" s="729" t="s">
        <v>566</v>
      </c>
      <c r="D235" s="729" t="s">
        <v>1073</v>
      </c>
      <c r="E235" s="729" t="s">
        <v>2145</v>
      </c>
      <c r="F235" s="729" t="s">
        <v>2180</v>
      </c>
      <c r="G235" s="729" t="s">
        <v>2181</v>
      </c>
      <c r="H235" s="733"/>
      <c r="I235" s="733"/>
      <c r="J235" s="729"/>
      <c r="K235" s="729"/>
      <c r="L235" s="733"/>
      <c r="M235" s="733"/>
      <c r="N235" s="729"/>
      <c r="O235" s="729"/>
      <c r="P235" s="733">
        <v>1</v>
      </c>
      <c r="Q235" s="733">
        <v>211.11</v>
      </c>
      <c r="R235" s="747"/>
      <c r="S235" s="734">
        <v>211.11</v>
      </c>
    </row>
    <row r="236" spans="1:19" ht="14.4" customHeight="1" x14ac:dyDescent="0.3">
      <c r="A236" s="728"/>
      <c r="B236" s="729" t="s">
        <v>2148</v>
      </c>
      <c r="C236" s="729" t="s">
        <v>566</v>
      </c>
      <c r="D236" s="729" t="s">
        <v>1073</v>
      </c>
      <c r="E236" s="729" t="s">
        <v>2145</v>
      </c>
      <c r="F236" s="729" t="s">
        <v>2182</v>
      </c>
      <c r="G236" s="729" t="s">
        <v>2183</v>
      </c>
      <c r="H236" s="733"/>
      <c r="I236" s="733"/>
      <c r="J236" s="729"/>
      <c r="K236" s="729"/>
      <c r="L236" s="733"/>
      <c r="M236" s="733"/>
      <c r="N236" s="729"/>
      <c r="O236" s="729"/>
      <c r="P236" s="733">
        <v>1</v>
      </c>
      <c r="Q236" s="733">
        <v>583.33000000000004</v>
      </c>
      <c r="R236" s="747"/>
      <c r="S236" s="734">
        <v>583.33000000000004</v>
      </c>
    </row>
    <row r="237" spans="1:19" ht="14.4" customHeight="1" x14ac:dyDescent="0.3">
      <c r="A237" s="728"/>
      <c r="B237" s="729" t="s">
        <v>2148</v>
      </c>
      <c r="C237" s="729" t="s">
        <v>566</v>
      </c>
      <c r="D237" s="729" t="s">
        <v>1073</v>
      </c>
      <c r="E237" s="729" t="s">
        <v>2145</v>
      </c>
      <c r="F237" s="729" t="s">
        <v>2184</v>
      </c>
      <c r="G237" s="729" t="s">
        <v>2185</v>
      </c>
      <c r="H237" s="733"/>
      <c r="I237" s="733"/>
      <c r="J237" s="729"/>
      <c r="K237" s="729"/>
      <c r="L237" s="733"/>
      <c r="M237" s="733"/>
      <c r="N237" s="729"/>
      <c r="O237" s="729"/>
      <c r="P237" s="733">
        <v>1</v>
      </c>
      <c r="Q237" s="733">
        <v>466.67</v>
      </c>
      <c r="R237" s="747"/>
      <c r="S237" s="734">
        <v>466.67</v>
      </c>
    </row>
    <row r="238" spans="1:19" ht="14.4" customHeight="1" x14ac:dyDescent="0.3">
      <c r="A238" s="728"/>
      <c r="B238" s="729" t="s">
        <v>2148</v>
      </c>
      <c r="C238" s="729" t="s">
        <v>566</v>
      </c>
      <c r="D238" s="729" t="s">
        <v>1073</v>
      </c>
      <c r="E238" s="729" t="s">
        <v>2145</v>
      </c>
      <c r="F238" s="729" t="s">
        <v>2189</v>
      </c>
      <c r="G238" s="729" t="s">
        <v>2190</v>
      </c>
      <c r="H238" s="733"/>
      <c r="I238" s="733"/>
      <c r="J238" s="729"/>
      <c r="K238" s="729"/>
      <c r="L238" s="733"/>
      <c r="M238" s="733"/>
      <c r="N238" s="729"/>
      <c r="O238" s="729"/>
      <c r="P238" s="733">
        <v>6</v>
      </c>
      <c r="Q238" s="733">
        <v>300</v>
      </c>
      <c r="R238" s="747"/>
      <c r="S238" s="734">
        <v>50</v>
      </c>
    </row>
    <row r="239" spans="1:19" ht="14.4" customHeight="1" x14ac:dyDescent="0.3">
      <c r="A239" s="728"/>
      <c r="B239" s="729" t="s">
        <v>2148</v>
      </c>
      <c r="C239" s="729" t="s">
        <v>566</v>
      </c>
      <c r="D239" s="729" t="s">
        <v>1073</v>
      </c>
      <c r="E239" s="729" t="s">
        <v>2145</v>
      </c>
      <c r="F239" s="729" t="s">
        <v>2215</v>
      </c>
      <c r="G239" s="729" t="s">
        <v>2216</v>
      </c>
      <c r="H239" s="733"/>
      <c r="I239" s="733"/>
      <c r="J239" s="729"/>
      <c r="K239" s="729"/>
      <c r="L239" s="733"/>
      <c r="M239" s="733"/>
      <c r="N239" s="729"/>
      <c r="O239" s="729"/>
      <c r="P239" s="733">
        <v>1</v>
      </c>
      <c r="Q239" s="733">
        <v>94.44</v>
      </c>
      <c r="R239" s="747"/>
      <c r="S239" s="734">
        <v>94.44</v>
      </c>
    </row>
    <row r="240" spans="1:19" ht="14.4" customHeight="1" x14ac:dyDescent="0.3">
      <c r="A240" s="728"/>
      <c r="B240" s="729" t="s">
        <v>2148</v>
      </c>
      <c r="C240" s="729" t="s">
        <v>566</v>
      </c>
      <c r="D240" s="729" t="s">
        <v>1073</v>
      </c>
      <c r="E240" s="729" t="s">
        <v>2145</v>
      </c>
      <c r="F240" s="729" t="s">
        <v>2146</v>
      </c>
      <c r="G240" s="729" t="s">
        <v>2147</v>
      </c>
      <c r="H240" s="733"/>
      <c r="I240" s="733"/>
      <c r="J240" s="729"/>
      <c r="K240" s="729"/>
      <c r="L240" s="733"/>
      <c r="M240" s="733"/>
      <c r="N240" s="729"/>
      <c r="O240" s="729"/>
      <c r="P240" s="733">
        <v>17</v>
      </c>
      <c r="Q240" s="733">
        <v>5855.55</v>
      </c>
      <c r="R240" s="747"/>
      <c r="S240" s="734">
        <v>344.44411764705882</v>
      </c>
    </row>
    <row r="241" spans="1:19" ht="14.4" customHeight="1" x14ac:dyDescent="0.3">
      <c r="A241" s="728"/>
      <c r="B241" s="729" t="s">
        <v>2148</v>
      </c>
      <c r="C241" s="729" t="s">
        <v>566</v>
      </c>
      <c r="D241" s="729" t="s">
        <v>1074</v>
      </c>
      <c r="E241" s="729" t="s">
        <v>2145</v>
      </c>
      <c r="F241" s="729" t="s">
        <v>2174</v>
      </c>
      <c r="G241" s="729" t="s">
        <v>2175</v>
      </c>
      <c r="H241" s="733"/>
      <c r="I241" s="733"/>
      <c r="J241" s="729"/>
      <c r="K241" s="729"/>
      <c r="L241" s="733"/>
      <c r="M241" s="733"/>
      <c r="N241" s="729"/>
      <c r="O241" s="729"/>
      <c r="P241" s="733">
        <v>1</v>
      </c>
      <c r="Q241" s="733">
        <v>250</v>
      </c>
      <c r="R241" s="747"/>
      <c r="S241" s="734">
        <v>250</v>
      </c>
    </row>
    <row r="242" spans="1:19" ht="14.4" customHeight="1" x14ac:dyDescent="0.3">
      <c r="A242" s="728"/>
      <c r="B242" s="729" t="s">
        <v>2148</v>
      </c>
      <c r="C242" s="729" t="s">
        <v>566</v>
      </c>
      <c r="D242" s="729" t="s">
        <v>1074</v>
      </c>
      <c r="E242" s="729" t="s">
        <v>2145</v>
      </c>
      <c r="F242" s="729" t="s">
        <v>2180</v>
      </c>
      <c r="G242" s="729" t="s">
        <v>2181</v>
      </c>
      <c r="H242" s="733"/>
      <c r="I242" s="733"/>
      <c r="J242" s="729"/>
      <c r="K242" s="729"/>
      <c r="L242" s="733"/>
      <c r="M242" s="733"/>
      <c r="N242" s="729"/>
      <c r="O242" s="729"/>
      <c r="P242" s="733">
        <v>1</v>
      </c>
      <c r="Q242" s="733">
        <v>211.11</v>
      </c>
      <c r="R242" s="747"/>
      <c r="S242" s="734">
        <v>211.11</v>
      </c>
    </row>
    <row r="243" spans="1:19" ht="14.4" customHeight="1" x14ac:dyDescent="0.3">
      <c r="A243" s="728"/>
      <c r="B243" s="729" t="s">
        <v>2148</v>
      </c>
      <c r="C243" s="729" t="s">
        <v>566</v>
      </c>
      <c r="D243" s="729" t="s">
        <v>1074</v>
      </c>
      <c r="E243" s="729" t="s">
        <v>2145</v>
      </c>
      <c r="F243" s="729" t="s">
        <v>2189</v>
      </c>
      <c r="G243" s="729" t="s">
        <v>2190</v>
      </c>
      <c r="H243" s="733"/>
      <c r="I243" s="733"/>
      <c r="J243" s="729"/>
      <c r="K243" s="729"/>
      <c r="L243" s="733"/>
      <c r="M243" s="733"/>
      <c r="N243" s="729"/>
      <c r="O243" s="729"/>
      <c r="P243" s="733">
        <v>3</v>
      </c>
      <c r="Q243" s="733">
        <v>150</v>
      </c>
      <c r="R243" s="747"/>
      <c r="S243" s="734">
        <v>50</v>
      </c>
    </row>
    <row r="244" spans="1:19" ht="14.4" customHeight="1" x14ac:dyDescent="0.3">
      <c r="A244" s="728"/>
      <c r="B244" s="729" t="s">
        <v>2148</v>
      </c>
      <c r="C244" s="729" t="s">
        <v>566</v>
      </c>
      <c r="D244" s="729" t="s">
        <v>1074</v>
      </c>
      <c r="E244" s="729" t="s">
        <v>2145</v>
      </c>
      <c r="F244" s="729" t="s">
        <v>2199</v>
      </c>
      <c r="G244" s="729" t="s">
        <v>2200</v>
      </c>
      <c r="H244" s="733"/>
      <c r="I244" s="733"/>
      <c r="J244" s="729"/>
      <c r="K244" s="729"/>
      <c r="L244" s="733"/>
      <c r="M244" s="733"/>
      <c r="N244" s="729"/>
      <c r="O244" s="729"/>
      <c r="P244" s="733">
        <v>1</v>
      </c>
      <c r="Q244" s="733">
        <v>305.56</v>
      </c>
      <c r="R244" s="747"/>
      <c r="S244" s="734">
        <v>305.56</v>
      </c>
    </row>
    <row r="245" spans="1:19" ht="14.4" customHeight="1" x14ac:dyDescent="0.3">
      <c r="A245" s="728"/>
      <c r="B245" s="729" t="s">
        <v>2148</v>
      </c>
      <c r="C245" s="729" t="s">
        <v>566</v>
      </c>
      <c r="D245" s="729" t="s">
        <v>1074</v>
      </c>
      <c r="E245" s="729" t="s">
        <v>2145</v>
      </c>
      <c r="F245" s="729" t="s">
        <v>2209</v>
      </c>
      <c r="G245" s="729" t="s">
        <v>2210</v>
      </c>
      <c r="H245" s="733"/>
      <c r="I245" s="733"/>
      <c r="J245" s="729"/>
      <c r="K245" s="729"/>
      <c r="L245" s="733"/>
      <c r="M245" s="733"/>
      <c r="N245" s="729"/>
      <c r="O245" s="729"/>
      <c r="P245" s="733">
        <v>2</v>
      </c>
      <c r="Q245" s="733">
        <v>155.56</v>
      </c>
      <c r="R245" s="747"/>
      <c r="S245" s="734">
        <v>77.78</v>
      </c>
    </row>
    <row r="246" spans="1:19" ht="14.4" customHeight="1" x14ac:dyDescent="0.3">
      <c r="A246" s="728"/>
      <c r="B246" s="729" t="s">
        <v>2148</v>
      </c>
      <c r="C246" s="729" t="s">
        <v>566</v>
      </c>
      <c r="D246" s="729" t="s">
        <v>1074</v>
      </c>
      <c r="E246" s="729" t="s">
        <v>2145</v>
      </c>
      <c r="F246" s="729" t="s">
        <v>2215</v>
      </c>
      <c r="G246" s="729" t="s">
        <v>2216</v>
      </c>
      <c r="H246" s="733"/>
      <c r="I246" s="733"/>
      <c r="J246" s="729"/>
      <c r="K246" s="729"/>
      <c r="L246" s="733"/>
      <c r="M246" s="733"/>
      <c r="N246" s="729"/>
      <c r="O246" s="729"/>
      <c r="P246" s="733">
        <v>2</v>
      </c>
      <c r="Q246" s="733">
        <v>188.88</v>
      </c>
      <c r="R246" s="747"/>
      <c r="S246" s="734">
        <v>94.44</v>
      </c>
    </row>
    <row r="247" spans="1:19" ht="14.4" customHeight="1" x14ac:dyDescent="0.3">
      <c r="A247" s="728"/>
      <c r="B247" s="729" t="s">
        <v>2148</v>
      </c>
      <c r="C247" s="729" t="s">
        <v>566</v>
      </c>
      <c r="D247" s="729" t="s">
        <v>1074</v>
      </c>
      <c r="E247" s="729" t="s">
        <v>2145</v>
      </c>
      <c r="F247" s="729" t="s">
        <v>2227</v>
      </c>
      <c r="G247" s="729" t="s">
        <v>2228</v>
      </c>
      <c r="H247" s="733"/>
      <c r="I247" s="733"/>
      <c r="J247" s="729"/>
      <c r="K247" s="729"/>
      <c r="L247" s="733"/>
      <c r="M247" s="733"/>
      <c r="N247" s="729"/>
      <c r="O247" s="729"/>
      <c r="P247" s="733">
        <v>1</v>
      </c>
      <c r="Q247" s="733">
        <v>116.67</v>
      </c>
      <c r="R247" s="747"/>
      <c r="S247" s="734">
        <v>116.67</v>
      </c>
    </row>
    <row r="248" spans="1:19" ht="14.4" customHeight="1" x14ac:dyDescent="0.3">
      <c r="A248" s="728"/>
      <c r="B248" s="729" t="s">
        <v>2148</v>
      </c>
      <c r="C248" s="729" t="s">
        <v>566</v>
      </c>
      <c r="D248" s="729" t="s">
        <v>1074</v>
      </c>
      <c r="E248" s="729" t="s">
        <v>2145</v>
      </c>
      <c r="F248" s="729" t="s">
        <v>2146</v>
      </c>
      <c r="G248" s="729" t="s">
        <v>2147</v>
      </c>
      <c r="H248" s="733"/>
      <c r="I248" s="733"/>
      <c r="J248" s="729"/>
      <c r="K248" s="729"/>
      <c r="L248" s="733"/>
      <c r="M248" s="733"/>
      <c r="N248" s="729"/>
      <c r="O248" s="729"/>
      <c r="P248" s="733">
        <v>11</v>
      </c>
      <c r="Q248" s="733">
        <v>3788.88</v>
      </c>
      <c r="R248" s="747"/>
      <c r="S248" s="734">
        <v>344.44363636363636</v>
      </c>
    </row>
    <row r="249" spans="1:19" ht="14.4" customHeight="1" x14ac:dyDescent="0.3">
      <c r="A249" s="728"/>
      <c r="B249" s="729" t="s">
        <v>2148</v>
      </c>
      <c r="C249" s="729" t="s">
        <v>566</v>
      </c>
      <c r="D249" s="729" t="s">
        <v>1075</v>
      </c>
      <c r="E249" s="729" t="s">
        <v>2145</v>
      </c>
      <c r="F249" s="729" t="s">
        <v>2176</v>
      </c>
      <c r="G249" s="729" t="s">
        <v>2177</v>
      </c>
      <c r="H249" s="733"/>
      <c r="I249" s="733"/>
      <c r="J249" s="729"/>
      <c r="K249" s="729"/>
      <c r="L249" s="733"/>
      <c r="M249" s="733"/>
      <c r="N249" s="729"/>
      <c r="O249" s="729"/>
      <c r="P249" s="733">
        <v>3</v>
      </c>
      <c r="Q249" s="733">
        <v>350.01</v>
      </c>
      <c r="R249" s="747"/>
      <c r="S249" s="734">
        <v>116.67</v>
      </c>
    </row>
    <row r="250" spans="1:19" ht="14.4" customHeight="1" x14ac:dyDescent="0.3">
      <c r="A250" s="728"/>
      <c r="B250" s="729" t="s">
        <v>2148</v>
      </c>
      <c r="C250" s="729" t="s">
        <v>566</v>
      </c>
      <c r="D250" s="729" t="s">
        <v>1075</v>
      </c>
      <c r="E250" s="729" t="s">
        <v>2145</v>
      </c>
      <c r="F250" s="729" t="s">
        <v>2180</v>
      </c>
      <c r="G250" s="729" t="s">
        <v>2181</v>
      </c>
      <c r="H250" s="733"/>
      <c r="I250" s="733"/>
      <c r="J250" s="729"/>
      <c r="K250" s="729"/>
      <c r="L250" s="733"/>
      <c r="M250" s="733"/>
      <c r="N250" s="729"/>
      <c r="O250" s="729"/>
      <c r="P250" s="733">
        <v>2</v>
      </c>
      <c r="Q250" s="733">
        <v>422.22</v>
      </c>
      <c r="R250" s="747"/>
      <c r="S250" s="734">
        <v>211.11</v>
      </c>
    </row>
    <row r="251" spans="1:19" ht="14.4" customHeight="1" x14ac:dyDescent="0.3">
      <c r="A251" s="728"/>
      <c r="B251" s="729" t="s">
        <v>2148</v>
      </c>
      <c r="C251" s="729" t="s">
        <v>566</v>
      </c>
      <c r="D251" s="729" t="s">
        <v>1075</v>
      </c>
      <c r="E251" s="729" t="s">
        <v>2145</v>
      </c>
      <c r="F251" s="729" t="s">
        <v>2182</v>
      </c>
      <c r="G251" s="729" t="s">
        <v>2183</v>
      </c>
      <c r="H251" s="733"/>
      <c r="I251" s="733"/>
      <c r="J251" s="729"/>
      <c r="K251" s="729"/>
      <c r="L251" s="733"/>
      <c r="M251" s="733"/>
      <c r="N251" s="729"/>
      <c r="O251" s="729"/>
      <c r="P251" s="733">
        <v>1</v>
      </c>
      <c r="Q251" s="733">
        <v>583.33000000000004</v>
      </c>
      <c r="R251" s="747"/>
      <c r="S251" s="734">
        <v>583.33000000000004</v>
      </c>
    </row>
    <row r="252" spans="1:19" ht="14.4" customHeight="1" x14ac:dyDescent="0.3">
      <c r="A252" s="728"/>
      <c r="B252" s="729" t="s">
        <v>2148</v>
      </c>
      <c r="C252" s="729" t="s">
        <v>566</v>
      </c>
      <c r="D252" s="729" t="s">
        <v>1075</v>
      </c>
      <c r="E252" s="729" t="s">
        <v>2145</v>
      </c>
      <c r="F252" s="729" t="s">
        <v>2215</v>
      </c>
      <c r="G252" s="729" t="s">
        <v>2216</v>
      </c>
      <c r="H252" s="733"/>
      <c r="I252" s="733"/>
      <c r="J252" s="729"/>
      <c r="K252" s="729"/>
      <c r="L252" s="733"/>
      <c r="M252" s="733"/>
      <c r="N252" s="729"/>
      <c r="O252" s="729"/>
      <c r="P252" s="733">
        <v>1</v>
      </c>
      <c r="Q252" s="733">
        <v>94.44</v>
      </c>
      <c r="R252" s="747"/>
      <c r="S252" s="734">
        <v>94.44</v>
      </c>
    </row>
    <row r="253" spans="1:19" ht="14.4" customHeight="1" x14ac:dyDescent="0.3">
      <c r="A253" s="728"/>
      <c r="B253" s="729" t="s">
        <v>2148</v>
      </c>
      <c r="C253" s="729" t="s">
        <v>566</v>
      </c>
      <c r="D253" s="729" t="s">
        <v>1075</v>
      </c>
      <c r="E253" s="729" t="s">
        <v>2145</v>
      </c>
      <c r="F253" s="729" t="s">
        <v>2146</v>
      </c>
      <c r="G253" s="729" t="s">
        <v>2147</v>
      </c>
      <c r="H253" s="733"/>
      <c r="I253" s="733"/>
      <c r="J253" s="729"/>
      <c r="K253" s="729"/>
      <c r="L253" s="733"/>
      <c r="M253" s="733"/>
      <c r="N253" s="729"/>
      <c r="O253" s="729"/>
      <c r="P253" s="733">
        <v>4</v>
      </c>
      <c r="Q253" s="733">
        <v>1377.77</v>
      </c>
      <c r="R253" s="747"/>
      <c r="S253" s="734">
        <v>344.4425</v>
      </c>
    </row>
    <row r="254" spans="1:19" ht="14.4" customHeight="1" x14ac:dyDescent="0.3">
      <c r="A254" s="728"/>
      <c r="B254" s="729" t="s">
        <v>2148</v>
      </c>
      <c r="C254" s="729" t="s">
        <v>566</v>
      </c>
      <c r="D254" s="729" t="s">
        <v>1076</v>
      </c>
      <c r="E254" s="729" t="s">
        <v>2145</v>
      </c>
      <c r="F254" s="729" t="s">
        <v>2172</v>
      </c>
      <c r="G254" s="729" t="s">
        <v>2173</v>
      </c>
      <c r="H254" s="733"/>
      <c r="I254" s="733"/>
      <c r="J254" s="729"/>
      <c r="K254" s="729"/>
      <c r="L254" s="733"/>
      <c r="M254" s="733"/>
      <c r="N254" s="729"/>
      <c r="O254" s="729"/>
      <c r="P254" s="733">
        <v>2</v>
      </c>
      <c r="Q254" s="733">
        <v>155.56</v>
      </c>
      <c r="R254" s="747"/>
      <c r="S254" s="734">
        <v>77.78</v>
      </c>
    </row>
    <row r="255" spans="1:19" ht="14.4" customHeight="1" x14ac:dyDescent="0.3">
      <c r="A255" s="728"/>
      <c r="B255" s="729" t="s">
        <v>2148</v>
      </c>
      <c r="C255" s="729" t="s">
        <v>566</v>
      </c>
      <c r="D255" s="729" t="s">
        <v>1076</v>
      </c>
      <c r="E255" s="729" t="s">
        <v>2145</v>
      </c>
      <c r="F255" s="729" t="s">
        <v>2176</v>
      </c>
      <c r="G255" s="729" t="s">
        <v>2177</v>
      </c>
      <c r="H255" s="733"/>
      <c r="I255" s="733"/>
      <c r="J255" s="729"/>
      <c r="K255" s="729"/>
      <c r="L255" s="733"/>
      <c r="M255" s="733"/>
      <c r="N255" s="729"/>
      <c r="O255" s="729"/>
      <c r="P255" s="733">
        <v>5</v>
      </c>
      <c r="Q255" s="733">
        <v>583.34</v>
      </c>
      <c r="R255" s="747"/>
      <c r="S255" s="734">
        <v>116.66800000000001</v>
      </c>
    </row>
    <row r="256" spans="1:19" ht="14.4" customHeight="1" x14ac:dyDescent="0.3">
      <c r="A256" s="728"/>
      <c r="B256" s="729" t="s">
        <v>2148</v>
      </c>
      <c r="C256" s="729" t="s">
        <v>566</v>
      </c>
      <c r="D256" s="729" t="s">
        <v>1076</v>
      </c>
      <c r="E256" s="729" t="s">
        <v>2145</v>
      </c>
      <c r="F256" s="729" t="s">
        <v>2180</v>
      </c>
      <c r="G256" s="729" t="s">
        <v>2181</v>
      </c>
      <c r="H256" s="733"/>
      <c r="I256" s="733"/>
      <c r="J256" s="729"/>
      <c r="K256" s="729"/>
      <c r="L256" s="733"/>
      <c r="M256" s="733"/>
      <c r="N256" s="729"/>
      <c r="O256" s="729"/>
      <c r="P256" s="733">
        <v>1</v>
      </c>
      <c r="Q256" s="733">
        <v>211.11</v>
      </c>
      <c r="R256" s="747"/>
      <c r="S256" s="734">
        <v>211.11</v>
      </c>
    </row>
    <row r="257" spans="1:19" ht="14.4" customHeight="1" x14ac:dyDescent="0.3">
      <c r="A257" s="728"/>
      <c r="B257" s="729" t="s">
        <v>2148</v>
      </c>
      <c r="C257" s="729" t="s">
        <v>566</v>
      </c>
      <c r="D257" s="729" t="s">
        <v>1076</v>
      </c>
      <c r="E257" s="729" t="s">
        <v>2145</v>
      </c>
      <c r="F257" s="729" t="s">
        <v>2182</v>
      </c>
      <c r="G257" s="729" t="s">
        <v>2183</v>
      </c>
      <c r="H257" s="733"/>
      <c r="I257" s="733"/>
      <c r="J257" s="729"/>
      <c r="K257" s="729"/>
      <c r="L257" s="733"/>
      <c r="M257" s="733"/>
      <c r="N257" s="729"/>
      <c r="O257" s="729"/>
      <c r="P257" s="733">
        <v>2</v>
      </c>
      <c r="Q257" s="733">
        <v>1166.6600000000001</v>
      </c>
      <c r="R257" s="747"/>
      <c r="S257" s="734">
        <v>583.33000000000004</v>
      </c>
    </row>
    <row r="258" spans="1:19" ht="14.4" customHeight="1" x14ac:dyDescent="0.3">
      <c r="A258" s="728"/>
      <c r="B258" s="729" t="s">
        <v>2148</v>
      </c>
      <c r="C258" s="729" t="s">
        <v>566</v>
      </c>
      <c r="D258" s="729" t="s">
        <v>1076</v>
      </c>
      <c r="E258" s="729" t="s">
        <v>2145</v>
      </c>
      <c r="F258" s="729" t="s">
        <v>2189</v>
      </c>
      <c r="G258" s="729" t="s">
        <v>2190</v>
      </c>
      <c r="H258" s="733"/>
      <c r="I258" s="733"/>
      <c r="J258" s="729"/>
      <c r="K258" s="729"/>
      <c r="L258" s="733"/>
      <c r="M258" s="733"/>
      <c r="N258" s="729"/>
      <c r="O258" s="729"/>
      <c r="P258" s="733">
        <v>2</v>
      </c>
      <c r="Q258" s="733">
        <v>100</v>
      </c>
      <c r="R258" s="747"/>
      <c r="S258" s="734">
        <v>50</v>
      </c>
    </row>
    <row r="259" spans="1:19" ht="14.4" customHeight="1" x14ac:dyDescent="0.3">
      <c r="A259" s="728"/>
      <c r="B259" s="729" t="s">
        <v>2148</v>
      </c>
      <c r="C259" s="729" t="s">
        <v>566</v>
      </c>
      <c r="D259" s="729" t="s">
        <v>1076</v>
      </c>
      <c r="E259" s="729" t="s">
        <v>2145</v>
      </c>
      <c r="F259" s="729" t="s">
        <v>2215</v>
      </c>
      <c r="G259" s="729" t="s">
        <v>2216</v>
      </c>
      <c r="H259" s="733"/>
      <c r="I259" s="733"/>
      <c r="J259" s="729"/>
      <c r="K259" s="729"/>
      <c r="L259" s="733"/>
      <c r="M259" s="733"/>
      <c r="N259" s="729"/>
      <c r="O259" s="729"/>
      <c r="P259" s="733">
        <v>6</v>
      </c>
      <c r="Q259" s="733">
        <v>566.66</v>
      </c>
      <c r="R259" s="747"/>
      <c r="S259" s="734">
        <v>94.443333333333328</v>
      </c>
    </row>
    <row r="260" spans="1:19" ht="14.4" customHeight="1" x14ac:dyDescent="0.3">
      <c r="A260" s="728"/>
      <c r="B260" s="729" t="s">
        <v>2148</v>
      </c>
      <c r="C260" s="729" t="s">
        <v>566</v>
      </c>
      <c r="D260" s="729" t="s">
        <v>1076</v>
      </c>
      <c r="E260" s="729" t="s">
        <v>2145</v>
      </c>
      <c r="F260" s="729" t="s">
        <v>2219</v>
      </c>
      <c r="G260" s="729" t="s">
        <v>2220</v>
      </c>
      <c r="H260" s="733"/>
      <c r="I260" s="733"/>
      <c r="J260" s="729"/>
      <c r="K260" s="729"/>
      <c r="L260" s="733"/>
      <c r="M260" s="733"/>
      <c r="N260" s="729"/>
      <c r="O260" s="729"/>
      <c r="P260" s="733">
        <v>1</v>
      </c>
      <c r="Q260" s="733">
        <v>96.67</v>
      </c>
      <c r="R260" s="747"/>
      <c r="S260" s="734">
        <v>96.67</v>
      </c>
    </row>
    <row r="261" spans="1:19" ht="14.4" customHeight="1" x14ac:dyDescent="0.3">
      <c r="A261" s="728"/>
      <c r="B261" s="729" t="s">
        <v>2148</v>
      </c>
      <c r="C261" s="729" t="s">
        <v>566</v>
      </c>
      <c r="D261" s="729" t="s">
        <v>1076</v>
      </c>
      <c r="E261" s="729" t="s">
        <v>2145</v>
      </c>
      <c r="F261" s="729" t="s">
        <v>2146</v>
      </c>
      <c r="G261" s="729" t="s">
        <v>2147</v>
      </c>
      <c r="H261" s="733"/>
      <c r="I261" s="733"/>
      <c r="J261" s="729"/>
      <c r="K261" s="729"/>
      <c r="L261" s="733"/>
      <c r="M261" s="733"/>
      <c r="N261" s="729"/>
      <c r="O261" s="729"/>
      <c r="P261" s="733">
        <v>13</v>
      </c>
      <c r="Q261" s="733">
        <v>4477.7700000000004</v>
      </c>
      <c r="R261" s="747"/>
      <c r="S261" s="734">
        <v>344.44384615384621</v>
      </c>
    </row>
    <row r="262" spans="1:19" ht="14.4" customHeight="1" x14ac:dyDescent="0.3">
      <c r="A262" s="728"/>
      <c r="B262" s="729" t="s">
        <v>2148</v>
      </c>
      <c r="C262" s="729" t="s">
        <v>566</v>
      </c>
      <c r="D262" s="729" t="s">
        <v>1077</v>
      </c>
      <c r="E262" s="729" t="s">
        <v>2145</v>
      </c>
      <c r="F262" s="729" t="s">
        <v>2172</v>
      </c>
      <c r="G262" s="729" t="s">
        <v>2173</v>
      </c>
      <c r="H262" s="733"/>
      <c r="I262" s="733"/>
      <c r="J262" s="729"/>
      <c r="K262" s="729"/>
      <c r="L262" s="733"/>
      <c r="M262" s="733"/>
      <c r="N262" s="729"/>
      <c r="O262" s="729"/>
      <c r="P262" s="733">
        <v>1</v>
      </c>
      <c r="Q262" s="733">
        <v>77.78</v>
      </c>
      <c r="R262" s="747"/>
      <c r="S262" s="734">
        <v>77.78</v>
      </c>
    </row>
    <row r="263" spans="1:19" ht="14.4" customHeight="1" x14ac:dyDescent="0.3">
      <c r="A263" s="728"/>
      <c r="B263" s="729" t="s">
        <v>2148</v>
      </c>
      <c r="C263" s="729" t="s">
        <v>566</v>
      </c>
      <c r="D263" s="729" t="s">
        <v>1077</v>
      </c>
      <c r="E263" s="729" t="s">
        <v>2145</v>
      </c>
      <c r="F263" s="729" t="s">
        <v>2176</v>
      </c>
      <c r="G263" s="729" t="s">
        <v>2177</v>
      </c>
      <c r="H263" s="733"/>
      <c r="I263" s="733"/>
      <c r="J263" s="729"/>
      <c r="K263" s="729"/>
      <c r="L263" s="733"/>
      <c r="M263" s="733"/>
      <c r="N263" s="729"/>
      <c r="O263" s="729"/>
      <c r="P263" s="733">
        <v>2</v>
      </c>
      <c r="Q263" s="733">
        <v>233.33</v>
      </c>
      <c r="R263" s="747"/>
      <c r="S263" s="734">
        <v>116.66500000000001</v>
      </c>
    </row>
    <row r="264" spans="1:19" ht="14.4" customHeight="1" x14ac:dyDescent="0.3">
      <c r="A264" s="728"/>
      <c r="B264" s="729" t="s">
        <v>2148</v>
      </c>
      <c r="C264" s="729" t="s">
        <v>566</v>
      </c>
      <c r="D264" s="729" t="s">
        <v>1077</v>
      </c>
      <c r="E264" s="729" t="s">
        <v>2145</v>
      </c>
      <c r="F264" s="729" t="s">
        <v>2182</v>
      </c>
      <c r="G264" s="729" t="s">
        <v>2183</v>
      </c>
      <c r="H264" s="733"/>
      <c r="I264" s="733"/>
      <c r="J264" s="729"/>
      <c r="K264" s="729"/>
      <c r="L264" s="733"/>
      <c r="M264" s="733"/>
      <c r="N264" s="729"/>
      <c r="O264" s="729"/>
      <c r="P264" s="733">
        <v>1</v>
      </c>
      <c r="Q264" s="733">
        <v>583.33000000000004</v>
      </c>
      <c r="R264" s="747"/>
      <c r="S264" s="734">
        <v>583.33000000000004</v>
      </c>
    </row>
    <row r="265" spans="1:19" ht="14.4" customHeight="1" x14ac:dyDescent="0.3">
      <c r="A265" s="728"/>
      <c r="B265" s="729" t="s">
        <v>2148</v>
      </c>
      <c r="C265" s="729" t="s">
        <v>566</v>
      </c>
      <c r="D265" s="729" t="s">
        <v>1077</v>
      </c>
      <c r="E265" s="729" t="s">
        <v>2145</v>
      </c>
      <c r="F265" s="729" t="s">
        <v>2189</v>
      </c>
      <c r="G265" s="729" t="s">
        <v>2190</v>
      </c>
      <c r="H265" s="733"/>
      <c r="I265" s="733"/>
      <c r="J265" s="729"/>
      <c r="K265" s="729"/>
      <c r="L265" s="733"/>
      <c r="M265" s="733"/>
      <c r="N265" s="729"/>
      <c r="O265" s="729"/>
      <c r="P265" s="733">
        <v>1</v>
      </c>
      <c r="Q265" s="733">
        <v>50</v>
      </c>
      <c r="R265" s="747"/>
      <c r="S265" s="734">
        <v>50</v>
      </c>
    </row>
    <row r="266" spans="1:19" ht="14.4" customHeight="1" x14ac:dyDescent="0.3">
      <c r="A266" s="728"/>
      <c r="B266" s="729" t="s">
        <v>2148</v>
      </c>
      <c r="C266" s="729" t="s">
        <v>566</v>
      </c>
      <c r="D266" s="729" t="s">
        <v>1077</v>
      </c>
      <c r="E266" s="729" t="s">
        <v>2145</v>
      </c>
      <c r="F266" s="729" t="s">
        <v>2199</v>
      </c>
      <c r="G266" s="729" t="s">
        <v>2200</v>
      </c>
      <c r="H266" s="733"/>
      <c r="I266" s="733"/>
      <c r="J266" s="729"/>
      <c r="K266" s="729"/>
      <c r="L266" s="733"/>
      <c r="M266" s="733"/>
      <c r="N266" s="729"/>
      <c r="O266" s="729"/>
      <c r="P266" s="733">
        <v>1</v>
      </c>
      <c r="Q266" s="733">
        <v>305.56</v>
      </c>
      <c r="R266" s="747"/>
      <c r="S266" s="734">
        <v>305.56</v>
      </c>
    </row>
    <row r="267" spans="1:19" ht="14.4" customHeight="1" x14ac:dyDescent="0.3">
      <c r="A267" s="728"/>
      <c r="B267" s="729" t="s">
        <v>2148</v>
      </c>
      <c r="C267" s="729" t="s">
        <v>566</v>
      </c>
      <c r="D267" s="729" t="s">
        <v>1077</v>
      </c>
      <c r="E267" s="729" t="s">
        <v>2145</v>
      </c>
      <c r="F267" s="729" t="s">
        <v>2209</v>
      </c>
      <c r="G267" s="729" t="s">
        <v>2210</v>
      </c>
      <c r="H267" s="733"/>
      <c r="I267" s="733"/>
      <c r="J267" s="729"/>
      <c r="K267" s="729"/>
      <c r="L267" s="733"/>
      <c r="M267" s="733"/>
      <c r="N267" s="729"/>
      <c r="O267" s="729"/>
      <c r="P267" s="733">
        <v>1</v>
      </c>
      <c r="Q267" s="733">
        <v>77.78</v>
      </c>
      <c r="R267" s="747"/>
      <c r="S267" s="734">
        <v>77.78</v>
      </c>
    </row>
    <row r="268" spans="1:19" ht="14.4" customHeight="1" x14ac:dyDescent="0.3">
      <c r="A268" s="728"/>
      <c r="B268" s="729" t="s">
        <v>2148</v>
      </c>
      <c r="C268" s="729" t="s">
        <v>566</v>
      </c>
      <c r="D268" s="729" t="s">
        <v>1077</v>
      </c>
      <c r="E268" s="729" t="s">
        <v>2145</v>
      </c>
      <c r="F268" s="729" t="s">
        <v>2215</v>
      </c>
      <c r="G268" s="729" t="s">
        <v>2216</v>
      </c>
      <c r="H268" s="733"/>
      <c r="I268" s="733"/>
      <c r="J268" s="729"/>
      <c r="K268" s="729"/>
      <c r="L268" s="733"/>
      <c r="M268" s="733"/>
      <c r="N268" s="729"/>
      <c r="O268" s="729"/>
      <c r="P268" s="733">
        <v>4</v>
      </c>
      <c r="Q268" s="733">
        <v>377.76</v>
      </c>
      <c r="R268" s="747"/>
      <c r="S268" s="734">
        <v>94.44</v>
      </c>
    </row>
    <row r="269" spans="1:19" ht="14.4" customHeight="1" x14ac:dyDescent="0.3">
      <c r="A269" s="728"/>
      <c r="B269" s="729" t="s">
        <v>2148</v>
      </c>
      <c r="C269" s="729" t="s">
        <v>566</v>
      </c>
      <c r="D269" s="729" t="s">
        <v>1077</v>
      </c>
      <c r="E269" s="729" t="s">
        <v>2145</v>
      </c>
      <c r="F269" s="729" t="s">
        <v>2227</v>
      </c>
      <c r="G269" s="729" t="s">
        <v>2228</v>
      </c>
      <c r="H269" s="733"/>
      <c r="I269" s="733"/>
      <c r="J269" s="729"/>
      <c r="K269" s="729"/>
      <c r="L269" s="733"/>
      <c r="M269" s="733"/>
      <c r="N269" s="729"/>
      <c r="O269" s="729"/>
      <c r="P269" s="733">
        <v>2</v>
      </c>
      <c r="Q269" s="733">
        <v>233.34</v>
      </c>
      <c r="R269" s="747"/>
      <c r="S269" s="734">
        <v>116.67</v>
      </c>
    </row>
    <row r="270" spans="1:19" ht="14.4" customHeight="1" x14ac:dyDescent="0.3">
      <c r="A270" s="728"/>
      <c r="B270" s="729" t="s">
        <v>2148</v>
      </c>
      <c r="C270" s="729" t="s">
        <v>566</v>
      </c>
      <c r="D270" s="729" t="s">
        <v>1077</v>
      </c>
      <c r="E270" s="729" t="s">
        <v>2145</v>
      </c>
      <c r="F270" s="729" t="s">
        <v>2146</v>
      </c>
      <c r="G270" s="729" t="s">
        <v>2147</v>
      </c>
      <c r="H270" s="733"/>
      <c r="I270" s="733"/>
      <c r="J270" s="729"/>
      <c r="K270" s="729"/>
      <c r="L270" s="733"/>
      <c r="M270" s="733"/>
      <c r="N270" s="729"/>
      <c r="O270" s="729"/>
      <c r="P270" s="733">
        <v>12</v>
      </c>
      <c r="Q270" s="733">
        <v>4133.33</v>
      </c>
      <c r="R270" s="747"/>
      <c r="S270" s="734">
        <v>344.44416666666666</v>
      </c>
    </row>
    <row r="271" spans="1:19" ht="14.4" customHeight="1" x14ac:dyDescent="0.3">
      <c r="A271" s="728"/>
      <c r="B271" s="729" t="s">
        <v>2148</v>
      </c>
      <c r="C271" s="729" t="s">
        <v>566</v>
      </c>
      <c r="D271" s="729" t="s">
        <v>1081</v>
      </c>
      <c r="E271" s="729" t="s">
        <v>2145</v>
      </c>
      <c r="F271" s="729" t="s">
        <v>2172</v>
      </c>
      <c r="G271" s="729" t="s">
        <v>2173</v>
      </c>
      <c r="H271" s="733"/>
      <c r="I271" s="733"/>
      <c r="J271" s="729"/>
      <c r="K271" s="729"/>
      <c r="L271" s="733"/>
      <c r="M271" s="733"/>
      <c r="N271" s="729"/>
      <c r="O271" s="729"/>
      <c r="P271" s="733">
        <v>3</v>
      </c>
      <c r="Q271" s="733">
        <v>233.34</v>
      </c>
      <c r="R271" s="747"/>
      <c r="S271" s="734">
        <v>77.78</v>
      </c>
    </row>
    <row r="272" spans="1:19" ht="14.4" customHeight="1" x14ac:dyDescent="0.3">
      <c r="A272" s="728"/>
      <c r="B272" s="729" t="s">
        <v>2148</v>
      </c>
      <c r="C272" s="729" t="s">
        <v>566</v>
      </c>
      <c r="D272" s="729" t="s">
        <v>1081</v>
      </c>
      <c r="E272" s="729" t="s">
        <v>2145</v>
      </c>
      <c r="F272" s="729" t="s">
        <v>2176</v>
      </c>
      <c r="G272" s="729" t="s">
        <v>2177</v>
      </c>
      <c r="H272" s="733"/>
      <c r="I272" s="733"/>
      <c r="J272" s="729"/>
      <c r="K272" s="729"/>
      <c r="L272" s="733"/>
      <c r="M272" s="733"/>
      <c r="N272" s="729"/>
      <c r="O272" s="729"/>
      <c r="P272" s="733">
        <v>2</v>
      </c>
      <c r="Q272" s="733">
        <v>233.33</v>
      </c>
      <c r="R272" s="747"/>
      <c r="S272" s="734">
        <v>116.66500000000001</v>
      </c>
    </row>
    <row r="273" spans="1:19" ht="14.4" customHeight="1" x14ac:dyDescent="0.3">
      <c r="A273" s="728"/>
      <c r="B273" s="729" t="s">
        <v>2148</v>
      </c>
      <c r="C273" s="729" t="s">
        <v>566</v>
      </c>
      <c r="D273" s="729" t="s">
        <v>1081</v>
      </c>
      <c r="E273" s="729" t="s">
        <v>2145</v>
      </c>
      <c r="F273" s="729" t="s">
        <v>2180</v>
      </c>
      <c r="G273" s="729" t="s">
        <v>2181</v>
      </c>
      <c r="H273" s="733"/>
      <c r="I273" s="733"/>
      <c r="J273" s="729"/>
      <c r="K273" s="729"/>
      <c r="L273" s="733"/>
      <c r="M273" s="733"/>
      <c r="N273" s="729"/>
      <c r="O273" s="729"/>
      <c r="P273" s="733">
        <v>1</v>
      </c>
      <c r="Q273" s="733">
        <v>211.11</v>
      </c>
      <c r="R273" s="747"/>
      <c r="S273" s="734">
        <v>211.11</v>
      </c>
    </row>
    <row r="274" spans="1:19" ht="14.4" customHeight="1" x14ac:dyDescent="0.3">
      <c r="A274" s="728"/>
      <c r="B274" s="729" t="s">
        <v>2148</v>
      </c>
      <c r="C274" s="729" t="s">
        <v>566</v>
      </c>
      <c r="D274" s="729" t="s">
        <v>1081</v>
      </c>
      <c r="E274" s="729" t="s">
        <v>2145</v>
      </c>
      <c r="F274" s="729" t="s">
        <v>2189</v>
      </c>
      <c r="G274" s="729" t="s">
        <v>2190</v>
      </c>
      <c r="H274" s="733"/>
      <c r="I274" s="733"/>
      <c r="J274" s="729"/>
      <c r="K274" s="729"/>
      <c r="L274" s="733"/>
      <c r="M274" s="733"/>
      <c r="N274" s="729"/>
      <c r="O274" s="729"/>
      <c r="P274" s="733">
        <v>1</v>
      </c>
      <c r="Q274" s="733">
        <v>50</v>
      </c>
      <c r="R274" s="747"/>
      <c r="S274" s="734">
        <v>50</v>
      </c>
    </row>
    <row r="275" spans="1:19" ht="14.4" customHeight="1" x14ac:dyDescent="0.3">
      <c r="A275" s="728"/>
      <c r="B275" s="729" t="s">
        <v>2148</v>
      </c>
      <c r="C275" s="729" t="s">
        <v>566</v>
      </c>
      <c r="D275" s="729" t="s">
        <v>1081</v>
      </c>
      <c r="E275" s="729" t="s">
        <v>2145</v>
      </c>
      <c r="F275" s="729" t="s">
        <v>2215</v>
      </c>
      <c r="G275" s="729" t="s">
        <v>2216</v>
      </c>
      <c r="H275" s="733"/>
      <c r="I275" s="733"/>
      <c r="J275" s="729"/>
      <c r="K275" s="729"/>
      <c r="L275" s="733"/>
      <c r="M275" s="733"/>
      <c r="N275" s="729"/>
      <c r="O275" s="729"/>
      <c r="P275" s="733">
        <v>4</v>
      </c>
      <c r="Q275" s="733">
        <v>377.78</v>
      </c>
      <c r="R275" s="747"/>
      <c r="S275" s="734">
        <v>94.444999999999993</v>
      </c>
    </row>
    <row r="276" spans="1:19" ht="14.4" customHeight="1" x14ac:dyDescent="0.3">
      <c r="A276" s="728"/>
      <c r="B276" s="729" t="s">
        <v>2148</v>
      </c>
      <c r="C276" s="729" t="s">
        <v>566</v>
      </c>
      <c r="D276" s="729" t="s">
        <v>1081</v>
      </c>
      <c r="E276" s="729" t="s">
        <v>2145</v>
      </c>
      <c r="F276" s="729" t="s">
        <v>2219</v>
      </c>
      <c r="G276" s="729" t="s">
        <v>2220</v>
      </c>
      <c r="H276" s="733"/>
      <c r="I276" s="733"/>
      <c r="J276" s="729"/>
      <c r="K276" s="729"/>
      <c r="L276" s="733"/>
      <c r="M276" s="733"/>
      <c r="N276" s="729"/>
      <c r="O276" s="729"/>
      <c r="P276" s="733">
        <v>1</v>
      </c>
      <c r="Q276" s="733">
        <v>96.67</v>
      </c>
      <c r="R276" s="747"/>
      <c r="S276" s="734">
        <v>96.67</v>
      </c>
    </row>
    <row r="277" spans="1:19" ht="14.4" customHeight="1" x14ac:dyDescent="0.3">
      <c r="A277" s="728"/>
      <c r="B277" s="729" t="s">
        <v>2148</v>
      </c>
      <c r="C277" s="729" t="s">
        <v>566</v>
      </c>
      <c r="D277" s="729" t="s">
        <v>1081</v>
      </c>
      <c r="E277" s="729" t="s">
        <v>2145</v>
      </c>
      <c r="F277" s="729" t="s">
        <v>2146</v>
      </c>
      <c r="G277" s="729" t="s">
        <v>2147</v>
      </c>
      <c r="H277" s="733"/>
      <c r="I277" s="733"/>
      <c r="J277" s="729"/>
      <c r="K277" s="729"/>
      <c r="L277" s="733"/>
      <c r="M277" s="733"/>
      <c r="N277" s="729"/>
      <c r="O277" s="729"/>
      <c r="P277" s="733">
        <v>9</v>
      </c>
      <c r="Q277" s="733">
        <v>3099.9999999999995</v>
      </c>
      <c r="R277" s="747"/>
      <c r="S277" s="734">
        <v>344.4444444444444</v>
      </c>
    </row>
    <row r="278" spans="1:19" ht="14.4" customHeight="1" x14ac:dyDescent="0.3">
      <c r="A278" s="728"/>
      <c r="B278" s="729" t="s">
        <v>2148</v>
      </c>
      <c r="C278" s="729" t="s">
        <v>566</v>
      </c>
      <c r="D278" s="729" t="s">
        <v>1086</v>
      </c>
      <c r="E278" s="729" t="s">
        <v>2145</v>
      </c>
      <c r="F278" s="729" t="s">
        <v>2172</v>
      </c>
      <c r="G278" s="729" t="s">
        <v>2173</v>
      </c>
      <c r="H278" s="733"/>
      <c r="I278" s="733"/>
      <c r="J278" s="729"/>
      <c r="K278" s="729"/>
      <c r="L278" s="733"/>
      <c r="M278" s="733"/>
      <c r="N278" s="729"/>
      <c r="O278" s="729"/>
      <c r="P278" s="733">
        <v>1</v>
      </c>
      <c r="Q278" s="733">
        <v>77.78</v>
      </c>
      <c r="R278" s="747"/>
      <c r="S278" s="734">
        <v>77.78</v>
      </c>
    </row>
    <row r="279" spans="1:19" ht="14.4" customHeight="1" x14ac:dyDescent="0.3">
      <c r="A279" s="728"/>
      <c r="B279" s="729" t="s">
        <v>2148</v>
      </c>
      <c r="C279" s="729" t="s">
        <v>566</v>
      </c>
      <c r="D279" s="729" t="s">
        <v>1086</v>
      </c>
      <c r="E279" s="729" t="s">
        <v>2145</v>
      </c>
      <c r="F279" s="729" t="s">
        <v>2176</v>
      </c>
      <c r="G279" s="729" t="s">
        <v>2177</v>
      </c>
      <c r="H279" s="733"/>
      <c r="I279" s="733"/>
      <c r="J279" s="729"/>
      <c r="K279" s="729"/>
      <c r="L279" s="733"/>
      <c r="M279" s="733"/>
      <c r="N279" s="729"/>
      <c r="O279" s="729"/>
      <c r="P279" s="733">
        <v>3</v>
      </c>
      <c r="Q279" s="733">
        <v>350</v>
      </c>
      <c r="R279" s="747"/>
      <c r="S279" s="734">
        <v>116.66666666666667</v>
      </c>
    </row>
    <row r="280" spans="1:19" ht="14.4" customHeight="1" x14ac:dyDescent="0.3">
      <c r="A280" s="728"/>
      <c r="B280" s="729" t="s">
        <v>2148</v>
      </c>
      <c r="C280" s="729" t="s">
        <v>566</v>
      </c>
      <c r="D280" s="729" t="s">
        <v>1086</v>
      </c>
      <c r="E280" s="729" t="s">
        <v>2145</v>
      </c>
      <c r="F280" s="729" t="s">
        <v>2180</v>
      </c>
      <c r="G280" s="729" t="s">
        <v>2181</v>
      </c>
      <c r="H280" s="733"/>
      <c r="I280" s="733"/>
      <c r="J280" s="729"/>
      <c r="K280" s="729"/>
      <c r="L280" s="733"/>
      <c r="M280" s="733"/>
      <c r="N280" s="729"/>
      <c r="O280" s="729"/>
      <c r="P280" s="733">
        <v>1</v>
      </c>
      <c r="Q280" s="733">
        <v>211.11</v>
      </c>
      <c r="R280" s="747"/>
      <c r="S280" s="734">
        <v>211.11</v>
      </c>
    </row>
    <row r="281" spans="1:19" ht="14.4" customHeight="1" x14ac:dyDescent="0.3">
      <c r="A281" s="728"/>
      <c r="B281" s="729" t="s">
        <v>2148</v>
      </c>
      <c r="C281" s="729" t="s">
        <v>566</v>
      </c>
      <c r="D281" s="729" t="s">
        <v>1086</v>
      </c>
      <c r="E281" s="729" t="s">
        <v>2145</v>
      </c>
      <c r="F281" s="729" t="s">
        <v>2182</v>
      </c>
      <c r="G281" s="729" t="s">
        <v>2183</v>
      </c>
      <c r="H281" s="733"/>
      <c r="I281" s="733"/>
      <c r="J281" s="729"/>
      <c r="K281" s="729"/>
      <c r="L281" s="733"/>
      <c r="M281" s="733"/>
      <c r="N281" s="729"/>
      <c r="O281" s="729"/>
      <c r="P281" s="733">
        <v>1</v>
      </c>
      <c r="Q281" s="733">
        <v>583.33000000000004</v>
      </c>
      <c r="R281" s="747"/>
      <c r="S281" s="734">
        <v>583.33000000000004</v>
      </c>
    </row>
    <row r="282" spans="1:19" ht="14.4" customHeight="1" x14ac:dyDescent="0.3">
      <c r="A282" s="728"/>
      <c r="B282" s="729" t="s">
        <v>2148</v>
      </c>
      <c r="C282" s="729" t="s">
        <v>566</v>
      </c>
      <c r="D282" s="729" t="s">
        <v>1086</v>
      </c>
      <c r="E282" s="729" t="s">
        <v>2145</v>
      </c>
      <c r="F282" s="729" t="s">
        <v>2189</v>
      </c>
      <c r="G282" s="729" t="s">
        <v>2190</v>
      </c>
      <c r="H282" s="733"/>
      <c r="I282" s="733"/>
      <c r="J282" s="729"/>
      <c r="K282" s="729"/>
      <c r="L282" s="733"/>
      <c r="M282" s="733"/>
      <c r="N282" s="729"/>
      <c r="O282" s="729"/>
      <c r="P282" s="733">
        <v>1</v>
      </c>
      <c r="Q282" s="733">
        <v>50</v>
      </c>
      <c r="R282" s="747"/>
      <c r="S282" s="734">
        <v>50</v>
      </c>
    </row>
    <row r="283" spans="1:19" ht="14.4" customHeight="1" x14ac:dyDescent="0.3">
      <c r="A283" s="728"/>
      <c r="B283" s="729" t="s">
        <v>2148</v>
      </c>
      <c r="C283" s="729" t="s">
        <v>566</v>
      </c>
      <c r="D283" s="729" t="s">
        <v>1086</v>
      </c>
      <c r="E283" s="729" t="s">
        <v>2145</v>
      </c>
      <c r="F283" s="729" t="s">
        <v>2199</v>
      </c>
      <c r="G283" s="729" t="s">
        <v>2200</v>
      </c>
      <c r="H283" s="733"/>
      <c r="I283" s="733"/>
      <c r="J283" s="729"/>
      <c r="K283" s="729"/>
      <c r="L283" s="733"/>
      <c r="M283" s="733"/>
      <c r="N283" s="729"/>
      <c r="O283" s="729"/>
      <c r="P283" s="733">
        <v>1</v>
      </c>
      <c r="Q283" s="733">
        <v>305.56</v>
      </c>
      <c r="R283" s="747"/>
      <c r="S283" s="734">
        <v>305.56</v>
      </c>
    </row>
    <row r="284" spans="1:19" ht="14.4" customHeight="1" x14ac:dyDescent="0.3">
      <c r="A284" s="728"/>
      <c r="B284" s="729" t="s">
        <v>2148</v>
      </c>
      <c r="C284" s="729" t="s">
        <v>566</v>
      </c>
      <c r="D284" s="729" t="s">
        <v>1086</v>
      </c>
      <c r="E284" s="729" t="s">
        <v>2145</v>
      </c>
      <c r="F284" s="729" t="s">
        <v>2209</v>
      </c>
      <c r="G284" s="729" t="s">
        <v>2210</v>
      </c>
      <c r="H284" s="733"/>
      <c r="I284" s="733"/>
      <c r="J284" s="729"/>
      <c r="K284" s="729"/>
      <c r="L284" s="733"/>
      <c r="M284" s="733"/>
      <c r="N284" s="729"/>
      <c r="O284" s="729"/>
      <c r="P284" s="733">
        <v>1</v>
      </c>
      <c r="Q284" s="733">
        <v>77.78</v>
      </c>
      <c r="R284" s="747"/>
      <c r="S284" s="734">
        <v>77.78</v>
      </c>
    </row>
    <row r="285" spans="1:19" ht="14.4" customHeight="1" x14ac:dyDescent="0.3">
      <c r="A285" s="728"/>
      <c r="B285" s="729" t="s">
        <v>2148</v>
      </c>
      <c r="C285" s="729" t="s">
        <v>566</v>
      </c>
      <c r="D285" s="729" t="s">
        <v>1086</v>
      </c>
      <c r="E285" s="729" t="s">
        <v>2145</v>
      </c>
      <c r="F285" s="729" t="s">
        <v>2215</v>
      </c>
      <c r="G285" s="729" t="s">
        <v>2216</v>
      </c>
      <c r="H285" s="733"/>
      <c r="I285" s="733"/>
      <c r="J285" s="729"/>
      <c r="K285" s="729"/>
      <c r="L285" s="733"/>
      <c r="M285" s="733"/>
      <c r="N285" s="729"/>
      <c r="O285" s="729"/>
      <c r="P285" s="733">
        <v>2</v>
      </c>
      <c r="Q285" s="733">
        <v>188.89</v>
      </c>
      <c r="R285" s="747"/>
      <c r="S285" s="734">
        <v>94.444999999999993</v>
      </c>
    </row>
    <row r="286" spans="1:19" ht="14.4" customHeight="1" x14ac:dyDescent="0.3">
      <c r="A286" s="728"/>
      <c r="B286" s="729" t="s">
        <v>2148</v>
      </c>
      <c r="C286" s="729" t="s">
        <v>566</v>
      </c>
      <c r="D286" s="729" t="s">
        <v>1086</v>
      </c>
      <c r="E286" s="729" t="s">
        <v>2145</v>
      </c>
      <c r="F286" s="729" t="s">
        <v>2146</v>
      </c>
      <c r="G286" s="729" t="s">
        <v>2147</v>
      </c>
      <c r="H286" s="733"/>
      <c r="I286" s="733"/>
      <c r="J286" s="729"/>
      <c r="K286" s="729"/>
      <c r="L286" s="733"/>
      <c r="M286" s="733"/>
      <c r="N286" s="729"/>
      <c r="O286" s="729"/>
      <c r="P286" s="733">
        <v>9</v>
      </c>
      <c r="Q286" s="733">
        <v>3099.99</v>
      </c>
      <c r="R286" s="747"/>
      <c r="S286" s="734">
        <v>344.44333333333333</v>
      </c>
    </row>
    <row r="287" spans="1:19" ht="14.4" customHeight="1" x14ac:dyDescent="0.3">
      <c r="A287" s="728"/>
      <c r="B287" s="729" t="s">
        <v>2148</v>
      </c>
      <c r="C287" s="729" t="s">
        <v>566</v>
      </c>
      <c r="D287" s="729" t="s">
        <v>1088</v>
      </c>
      <c r="E287" s="729" t="s">
        <v>2145</v>
      </c>
      <c r="F287" s="729" t="s">
        <v>2176</v>
      </c>
      <c r="G287" s="729" t="s">
        <v>2177</v>
      </c>
      <c r="H287" s="733"/>
      <c r="I287" s="733"/>
      <c r="J287" s="729"/>
      <c r="K287" s="729"/>
      <c r="L287" s="733"/>
      <c r="M287" s="733"/>
      <c r="N287" s="729"/>
      <c r="O287" s="729"/>
      <c r="P287" s="733">
        <v>2</v>
      </c>
      <c r="Q287" s="733">
        <v>233.34</v>
      </c>
      <c r="R287" s="747"/>
      <c r="S287" s="734">
        <v>116.67</v>
      </c>
    </row>
    <row r="288" spans="1:19" ht="14.4" customHeight="1" x14ac:dyDescent="0.3">
      <c r="A288" s="728"/>
      <c r="B288" s="729" t="s">
        <v>2148</v>
      </c>
      <c r="C288" s="729" t="s">
        <v>566</v>
      </c>
      <c r="D288" s="729" t="s">
        <v>1088</v>
      </c>
      <c r="E288" s="729" t="s">
        <v>2145</v>
      </c>
      <c r="F288" s="729" t="s">
        <v>2182</v>
      </c>
      <c r="G288" s="729" t="s">
        <v>2183</v>
      </c>
      <c r="H288" s="733"/>
      <c r="I288" s="733"/>
      <c r="J288" s="729"/>
      <c r="K288" s="729"/>
      <c r="L288" s="733"/>
      <c r="M288" s="733"/>
      <c r="N288" s="729"/>
      <c r="O288" s="729"/>
      <c r="P288" s="733">
        <v>1</v>
      </c>
      <c r="Q288" s="733">
        <v>583.33000000000004</v>
      </c>
      <c r="R288" s="747"/>
      <c r="S288" s="734">
        <v>583.33000000000004</v>
      </c>
    </row>
    <row r="289" spans="1:19" ht="14.4" customHeight="1" x14ac:dyDescent="0.3">
      <c r="A289" s="728"/>
      <c r="B289" s="729" t="s">
        <v>2148</v>
      </c>
      <c r="C289" s="729" t="s">
        <v>566</v>
      </c>
      <c r="D289" s="729" t="s">
        <v>1088</v>
      </c>
      <c r="E289" s="729" t="s">
        <v>2145</v>
      </c>
      <c r="F289" s="729" t="s">
        <v>2189</v>
      </c>
      <c r="G289" s="729" t="s">
        <v>2190</v>
      </c>
      <c r="H289" s="733"/>
      <c r="I289" s="733"/>
      <c r="J289" s="729"/>
      <c r="K289" s="729"/>
      <c r="L289" s="733"/>
      <c r="M289" s="733"/>
      <c r="N289" s="729"/>
      <c r="O289" s="729"/>
      <c r="P289" s="733">
        <v>7</v>
      </c>
      <c r="Q289" s="733">
        <v>350</v>
      </c>
      <c r="R289" s="747"/>
      <c r="S289" s="734">
        <v>50</v>
      </c>
    </row>
    <row r="290" spans="1:19" ht="14.4" customHeight="1" x14ac:dyDescent="0.3">
      <c r="A290" s="728"/>
      <c r="B290" s="729" t="s">
        <v>2148</v>
      </c>
      <c r="C290" s="729" t="s">
        <v>566</v>
      </c>
      <c r="D290" s="729" t="s">
        <v>1088</v>
      </c>
      <c r="E290" s="729" t="s">
        <v>2145</v>
      </c>
      <c r="F290" s="729" t="s">
        <v>2199</v>
      </c>
      <c r="G290" s="729" t="s">
        <v>2200</v>
      </c>
      <c r="H290" s="733"/>
      <c r="I290" s="733"/>
      <c r="J290" s="729"/>
      <c r="K290" s="729"/>
      <c r="L290" s="733"/>
      <c r="M290" s="733"/>
      <c r="N290" s="729"/>
      <c r="O290" s="729"/>
      <c r="P290" s="733">
        <v>3</v>
      </c>
      <c r="Q290" s="733">
        <v>916.68000000000006</v>
      </c>
      <c r="R290" s="747"/>
      <c r="S290" s="734">
        <v>305.56</v>
      </c>
    </row>
    <row r="291" spans="1:19" ht="14.4" customHeight="1" x14ac:dyDescent="0.3">
      <c r="A291" s="728"/>
      <c r="B291" s="729" t="s">
        <v>2148</v>
      </c>
      <c r="C291" s="729" t="s">
        <v>566</v>
      </c>
      <c r="D291" s="729" t="s">
        <v>1088</v>
      </c>
      <c r="E291" s="729" t="s">
        <v>2145</v>
      </c>
      <c r="F291" s="729" t="s">
        <v>2209</v>
      </c>
      <c r="G291" s="729" t="s">
        <v>2210</v>
      </c>
      <c r="H291" s="733"/>
      <c r="I291" s="733"/>
      <c r="J291" s="729"/>
      <c r="K291" s="729"/>
      <c r="L291" s="733"/>
      <c r="M291" s="733"/>
      <c r="N291" s="729"/>
      <c r="O291" s="729"/>
      <c r="P291" s="733">
        <v>3</v>
      </c>
      <c r="Q291" s="733">
        <v>233.34</v>
      </c>
      <c r="R291" s="747"/>
      <c r="S291" s="734">
        <v>77.78</v>
      </c>
    </row>
    <row r="292" spans="1:19" ht="14.4" customHeight="1" x14ac:dyDescent="0.3">
      <c r="A292" s="728"/>
      <c r="B292" s="729" t="s">
        <v>2148</v>
      </c>
      <c r="C292" s="729" t="s">
        <v>566</v>
      </c>
      <c r="D292" s="729" t="s">
        <v>1088</v>
      </c>
      <c r="E292" s="729" t="s">
        <v>2145</v>
      </c>
      <c r="F292" s="729" t="s">
        <v>2215</v>
      </c>
      <c r="G292" s="729" t="s">
        <v>2216</v>
      </c>
      <c r="H292" s="733"/>
      <c r="I292" s="733"/>
      <c r="J292" s="729"/>
      <c r="K292" s="729"/>
      <c r="L292" s="733"/>
      <c r="M292" s="733"/>
      <c r="N292" s="729"/>
      <c r="O292" s="729"/>
      <c r="P292" s="733">
        <v>3</v>
      </c>
      <c r="Q292" s="733">
        <v>283.33</v>
      </c>
      <c r="R292" s="747"/>
      <c r="S292" s="734">
        <v>94.443333333333328</v>
      </c>
    </row>
    <row r="293" spans="1:19" ht="14.4" customHeight="1" x14ac:dyDescent="0.3">
      <c r="A293" s="728"/>
      <c r="B293" s="729" t="s">
        <v>2148</v>
      </c>
      <c r="C293" s="729" t="s">
        <v>566</v>
      </c>
      <c r="D293" s="729" t="s">
        <v>1088</v>
      </c>
      <c r="E293" s="729" t="s">
        <v>2145</v>
      </c>
      <c r="F293" s="729" t="s">
        <v>2219</v>
      </c>
      <c r="G293" s="729" t="s">
        <v>2220</v>
      </c>
      <c r="H293" s="733"/>
      <c r="I293" s="733"/>
      <c r="J293" s="729"/>
      <c r="K293" s="729"/>
      <c r="L293" s="733"/>
      <c r="M293" s="733"/>
      <c r="N293" s="729"/>
      <c r="O293" s="729"/>
      <c r="P293" s="733">
        <v>3</v>
      </c>
      <c r="Q293" s="733">
        <v>290</v>
      </c>
      <c r="R293" s="747"/>
      <c r="S293" s="734">
        <v>96.666666666666671</v>
      </c>
    </row>
    <row r="294" spans="1:19" ht="14.4" customHeight="1" x14ac:dyDescent="0.3">
      <c r="A294" s="728"/>
      <c r="B294" s="729" t="s">
        <v>2148</v>
      </c>
      <c r="C294" s="729" t="s">
        <v>566</v>
      </c>
      <c r="D294" s="729" t="s">
        <v>1088</v>
      </c>
      <c r="E294" s="729" t="s">
        <v>2145</v>
      </c>
      <c r="F294" s="729" t="s">
        <v>2227</v>
      </c>
      <c r="G294" s="729" t="s">
        <v>2228</v>
      </c>
      <c r="H294" s="733"/>
      <c r="I294" s="733"/>
      <c r="J294" s="729"/>
      <c r="K294" s="729"/>
      <c r="L294" s="733"/>
      <c r="M294" s="733"/>
      <c r="N294" s="729"/>
      <c r="O294" s="729"/>
      <c r="P294" s="733">
        <v>1</v>
      </c>
      <c r="Q294" s="733">
        <v>116.67</v>
      </c>
      <c r="R294" s="747"/>
      <c r="S294" s="734">
        <v>116.67</v>
      </c>
    </row>
    <row r="295" spans="1:19" ht="14.4" customHeight="1" x14ac:dyDescent="0.3">
      <c r="A295" s="728"/>
      <c r="B295" s="729" t="s">
        <v>2148</v>
      </c>
      <c r="C295" s="729" t="s">
        <v>566</v>
      </c>
      <c r="D295" s="729" t="s">
        <v>1088</v>
      </c>
      <c r="E295" s="729" t="s">
        <v>2145</v>
      </c>
      <c r="F295" s="729" t="s">
        <v>2146</v>
      </c>
      <c r="G295" s="729" t="s">
        <v>2147</v>
      </c>
      <c r="H295" s="733"/>
      <c r="I295" s="733"/>
      <c r="J295" s="729"/>
      <c r="K295" s="729"/>
      <c r="L295" s="733"/>
      <c r="M295" s="733"/>
      <c r="N295" s="729"/>
      <c r="O295" s="729"/>
      <c r="P295" s="733">
        <v>14</v>
      </c>
      <c r="Q295" s="733">
        <v>4822.2299999999996</v>
      </c>
      <c r="R295" s="747"/>
      <c r="S295" s="734">
        <v>344.44499999999999</v>
      </c>
    </row>
    <row r="296" spans="1:19" ht="14.4" customHeight="1" x14ac:dyDescent="0.3">
      <c r="A296" s="728"/>
      <c r="B296" s="729" t="s">
        <v>2148</v>
      </c>
      <c r="C296" s="729" t="s">
        <v>566</v>
      </c>
      <c r="D296" s="729" t="s">
        <v>1091</v>
      </c>
      <c r="E296" s="729" t="s">
        <v>2145</v>
      </c>
      <c r="F296" s="729" t="s">
        <v>2172</v>
      </c>
      <c r="G296" s="729" t="s">
        <v>2173</v>
      </c>
      <c r="H296" s="733"/>
      <c r="I296" s="733"/>
      <c r="J296" s="729"/>
      <c r="K296" s="729"/>
      <c r="L296" s="733"/>
      <c r="M296" s="733"/>
      <c r="N296" s="729"/>
      <c r="O296" s="729"/>
      <c r="P296" s="733">
        <v>2</v>
      </c>
      <c r="Q296" s="733">
        <v>155.56</v>
      </c>
      <c r="R296" s="747"/>
      <c r="S296" s="734">
        <v>77.78</v>
      </c>
    </row>
    <row r="297" spans="1:19" ht="14.4" customHeight="1" x14ac:dyDescent="0.3">
      <c r="A297" s="728"/>
      <c r="B297" s="729" t="s">
        <v>2148</v>
      </c>
      <c r="C297" s="729" t="s">
        <v>566</v>
      </c>
      <c r="D297" s="729" t="s">
        <v>1091</v>
      </c>
      <c r="E297" s="729" t="s">
        <v>2145</v>
      </c>
      <c r="F297" s="729" t="s">
        <v>2176</v>
      </c>
      <c r="G297" s="729" t="s">
        <v>2177</v>
      </c>
      <c r="H297" s="733"/>
      <c r="I297" s="733"/>
      <c r="J297" s="729"/>
      <c r="K297" s="729"/>
      <c r="L297" s="733"/>
      <c r="M297" s="733"/>
      <c r="N297" s="729"/>
      <c r="O297" s="729"/>
      <c r="P297" s="733">
        <v>1</v>
      </c>
      <c r="Q297" s="733">
        <v>116.67</v>
      </c>
      <c r="R297" s="747"/>
      <c r="S297" s="734">
        <v>116.67</v>
      </c>
    </row>
    <row r="298" spans="1:19" ht="14.4" customHeight="1" x14ac:dyDescent="0.3">
      <c r="A298" s="728"/>
      <c r="B298" s="729" t="s">
        <v>2148</v>
      </c>
      <c r="C298" s="729" t="s">
        <v>566</v>
      </c>
      <c r="D298" s="729" t="s">
        <v>1091</v>
      </c>
      <c r="E298" s="729" t="s">
        <v>2145</v>
      </c>
      <c r="F298" s="729" t="s">
        <v>2180</v>
      </c>
      <c r="G298" s="729" t="s">
        <v>2181</v>
      </c>
      <c r="H298" s="733"/>
      <c r="I298" s="733"/>
      <c r="J298" s="729"/>
      <c r="K298" s="729"/>
      <c r="L298" s="733"/>
      <c r="M298" s="733"/>
      <c r="N298" s="729"/>
      <c r="O298" s="729"/>
      <c r="P298" s="733">
        <v>2</v>
      </c>
      <c r="Q298" s="733">
        <v>422.22</v>
      </c>
      <c r="R298" s="747"/>
      <c r="S298" s="734">
        <v>211.11</v>
      </c>
    </row>
    <row r="299" spans="1:19" ht="14.4" customHeight="1" x14ac:dyDescent="0.3">
      <c r="A299" s="728"/>
      <c r="B299" s="729" t="s">
        <v>2148</v>
      </c>
      <c r="C299" s="729" t="s">
        <v>566</v>
      </c>
      <c r="D299" s="729" t="s">
        <v>1091</v>
      </c>
      <c r="E299" s="729" t="s">
        <v>2145</v>
      </c>
      <c r="F299" s="729" t="s">
        <v>2215</v>
      </c>
      <c r="G299" s="729" t="s">
        <v>2216</v>
      </c>
      <c r="H299" s="733"/>
      <c r="I299" s="733"/>
      <c r="J299" s="729"/>
      <c r="K299" s="729"/>
      <c r="L299" s="733"/>
      <c r="M299" s="733"/>
      <c r="N299" s="729"/>
      <c r="O299" s="729"/>
      <c r="P299" s="733">
        <v>3</v>
      </c>
      <c r="Q299" s="733">
        <v>283.33</v>
      </c>
      <c r="R299" s="747"/>
      <c r="S299" s="734">
        <v>94.443333333333328</v>
      </c>
    </row>
    <row r="300" spans="1:19" ht="14.4" customHeight="1" x14ac:dyDescent="0.3">
      <c r="A300" s="728"/>
      <c r="B300" s="729" t="s">
        <v>2148</v>
      </c>
      <c r="C300" s="729" t="s">
        <v>566</v>
      </c>
      <c r="D300" s="729" t="s">
        <v>1091</v>
      </c>
      <c r="E300" s="729" t="s">
        <v>2145</v>
      </c>
      <c r="F300" s="729" t="s">
        <v>2146</v>
      </c>
      <c r="G300" s="729" t="s">
        <v>2147</v>
      </c>
      <c r="H300" s="733"/>
      <c r="I300" s="733"/>
      <c r="J300" s="729"/>
      <c r="K300" s="729"/>
      <c r="L300" s="733"/>
      <c r="M300" s="733"/>
      <c r="N300" s="729"/>
      <c r="O300" s="729"/>
      <c r="P300" s="733">
        <v>7</v>
      </c>
      <c r="Q300" s="733">
        <v>2411.1</v>
      </c>
      <c r="R300" s="747"/>
      <c r="S300" s="734">
        <v>344.44285714285712</v>
      </c>
    </row>
    <row r="301" spans="1:19" ht="14.4" customHeight="1" x14ac:dyDescent="0.3">
      <c r="A301" s="728"/>
      <c r="B301" s="729" t="s">
        <v>2148</v>
      </c>
      <c r="C301" s="729" t="s">
        <v>566</v>
      </c>
      <c r="D301" s="729" t="s">
        <v>2142</v>
      </c>
      <c r="E301" s="729" t="s">
        <v>2145</v>
      </c>
      <c r="F301" s="729" t="s">
        <v>2172</v>
      </c>
      <c r="G301" s="729" t="s">
        <v>2173</v>
      </c>
      <c r="H301" s="733"/>
      <c r="I301" s="733"/>
      <c r="J301" s="729"/>
      <c r="K301" s="729"/>
      <c r="L301" s="733"/>
      <c r="M301" s="733"/>
      <c r="N301" s="729"/>
      <c r="O301" s="729"/>
      <c r="P301" s="733">
        <v>2</v>
      </c>
      <c r="Q301" s="733">
        <v>155.56</v>
      </c>
      <c r="R301" s="747"/>
      <c r="S301" s="734">
        <v>77.78</v>
      </c>
    </row>
    <row r="302" spans="1:19" ht="14.4" customHeight="1" x14ac:dyDescent="0.3">
      <c r="A302" s="728"/>
      <c r="B302" s="729" t="s">
        <v>2148</v>
      </c>
      <c r="C302" s="729" t="s">
        <v>566</v>
      </c>
      <c r="D302" s="729" t="s">
        <v>2142</v>
      </c>
      <c r="E302" s="729" t="s">
        <v>2145</v>
      </c>
      <c r="F302" s="729" t="s">
        <v>2176</v>
      </c>
      <c r="G302" s="729" t="s">
        <v>2177</v>
      </c>
      <c r="H302" s="733"/>
      <c r="I302" s="733"/>
      <c r="J302" s="729"/>
      <c r="K302" s="729"/>
      <c r="L302" s="733"/>
      <c r="M302" s="733"/>
      <c r="N302" s="729"/>
      <c r="O302" s="729"/>
      <c r="P302" s="733">
        <v>4</v>
      </c>
      <c r="Q302" s="733">
        <v>466.67</v>
      </c>
      <c r="R302" s="747"/>
      <c r="S302" s="734">
        <v>116.6675</v>
      </c>
    </row>
    <row r="303" spans="1:19" ht="14.4" customHeight="1" x14ac:dyDescent="0.3">
      <c r="A303" s="728"/>
      <c r="B303" s="729" t="s">
        <v>2148</v>
      </c>
      <c r="C303" s="729" t="s">
        <v>566</v>
      </c>
      <c r="D303" s="729" t="s">
        <v>2142</v>
      </c>
      <c r="E303" s="729" t="s">
        <v>2145</v>
      </c>
      <c r="F303" s="729" t="s">
        <v>2180</v>
      </c>
      <c r="G303" s="729" t="s">
        <v>2181</v>
      </c>
      <c r="H303" s="733"/>
      <c r="I303" s="733"/>
      <c r="J303" s="729"/>
      <c r="K303" s="729"/>
      <c r="L303" s="733"/>
      <c r="M303" s="733"/>
      <c r="N303" s="729"/>
      <c r="O303" s="729"/>
      <c r="P303" s="733">
        <v>2</v>
      </c>
      <c r="Q303" s="733">
        <v>422.22</v>
      </c>
      <c r="R303" s="747"/>
      <c r="S303" s="734">
        <v>211.11</v>
      </c>
    </row>
    <row r="304" spans="1:19" ht="14.4" customHeight="1" x14ac:dyDescent="0.3">
      <c r="A304" s="728"/>
      <c r="B304" s="729" t="s">
        <v>2148</v>
      </c>
      <c r="C304" s="729" t="s">
        <v>566</v>
      </c>
      <c r="D304" s="729" t="s">
        <v>2142</v>
      </c>
      <c r="E304" s="729" t="s">
        <v>2145</v>
      </c>
      <c r="F304" s="729" t="s">
        <v>2189</v>
      </c>
      <c r="G304" s="729" t="s">
        <v>2190</v>
      </c>
      <c r="H304" s="733"/>
      <c r="I304" s="733"/>
      <c r="J304" s="729"/>
      <c r="K304" s="729"/>
      <c r="L304" s="733"/>
      <c r="M304" s="733"/>
      <c r="N304" s="729"/>
      <c r="O304" s="729"/>
      <c r="P304" s="733">
        <v>3</v>
      </c>
      <c r="Q304" s="733">
        <v>150</v>
      </c>
      <c r="R304" s="747"/>
      <c r="S304" s="734">
        <v>50</v>
      </c>
    </row>
    <row r="305" spans="1:19" ht="14.4" customHeight="1" x14ac:dyDescent="0.3">
      <c r="A305" s="728"/>
      <c r="B305" s="729" t="s">
        <v>2148</v>
      </c>
      <c r="C305" s="729" t="s">
        <v>566</v>
      </c>
      <c r="D305" s="729" t="s">
        <v>2142</v>
      </c>
      <c r="E305" s="729" t="s">
        <v>2145</v>
      </c>
      <c r="F305" s="729" t="s">
        <v>2199</v>
      </c>
      <c r="G305" s="729" t="s">
        <v>2200</v>
      </c>
      <c r="H305" s="733"/>
      <c r="I305" s="733"/>
      <c r="J305" s="729"/>
      <c r="K305" s="729"/>
      <c r="L305" s="733"/>
      <c r="M305" s="733"/>
      <c r="N305" s="729"/>
      <c r="O305" s="729"/>
      <c r="P305" s="733">
        <v>1</v>
      </c>
      <c r="Q305" s="733">
        <v>305.56</v>
      </c>
      <c r="R305" s="747"/>
      <c r="S305" s="734">
        <v>305.56</v>
      </c>
    </row>
    <row r="306" spans="1:19" ht="14.4" customHeight="1" x14ac:dyDescent="0.3">
      <c r="A306" s="728"/>
      <c r="B306" s="729" t="s">
        <v>2148</v>
      </c>
      <c r="C306" s="729" t="s">
        <v>566</v>
      </c>
      <c r="D306" s="729" t="s">
        <v>2142</v>
      </c>
      <c r="E306" s="729" t="s">
        <v>2145</v>
      </c>
      <c r="F306" s="729" t="s">
        <v>2209</v>
      </c>
      <c r="G306" s="729" t="s">
        <v>2210</v>
      </c>
      <c r="H306" s="733"/>
      <c r="I306" s="733"/>
      <c r="J306" s="729"/>
      <c r="K306" s="729"/>
      <c r="L306" s="733"/>
      <c r="M306" s="733"/>
      <c r="N306" s="729"/>
      <c r="O306" s="729"/>
      <c r="P306" s="733">
        <v>1</v>
      </c>
      <c r="Q306" s="733">
        <v>77.78</v>
      </c>
      <c r="R306" s="747"/>
      <c r="S306" s="734">
        <v>77.78</v>
      </c>
    </row>
    <row r="307" spans="1:19" ht="14.4" customHeight="1" x14ac:dyDescent="0.3">
      <c r="A307" s="728"/>
      <c r="B307" s="729" t="s">
        <v>2148</v>
      </c>
      <c r="C307" s="729" t="s">
        <v>566</v>
      </c>
      <c r="D307" s="729" t="s">
        <v>2142</v>
      </c>
      <c r="E307" s="729" t="s">
        <v>2145</v>
      </c>
      <c r="F307" s="729" t="s">
        <v>2215</v>
      </c>
      <c r="G307" s="729" t="s">
        <v>2216</v>
      </c>
      <c r="H307" s="733"/>
      <c r="I307" s="733"/>
      <c r="J307" s="729"/>
      <c r="K307" s="729"/>
      <c r="L307" s="733"/>
      <c r="M307" s="733"/>
      <c r="N307" s="729"/>
      <c r="O307" s="729"/>
      <c r="P307" s="733">
        <v>3</v>
      </c>
      <c r="Q307" s="733">
        <v>283.32</v>
      </c>
      <c r="R307" s="747"/>
      <c r="S307" s="734">
        <v>94.44</v>
      </c>
    </row>
    <row r="308" spans="1:19" ht="14.4" customHeight="1" x14ac:dyDescent="0.3">
      <c r="A308" s="728"/>
      <c r="B308" s="729" t="s">
        <v>2148</v>
      </c>
      <c r="C308" s="729" t="s">
        <v>566</v>
      </c>
      <c r="D308" s="729" t="s">
        <v>2142</v>
      </c>
      <c r="E308" s="729" t="s">
        <v>2145</v>
      </c>
      <c r="F308" s="729" t="s">
        <v>2219</v>
      </c>
      <c r="G308" s="729" t="s">
        <v>2220</v>
      </c>
      <c r="H308" s="733"/>
      <c r="I308" s="733"/>
      <c r="J308" s="729"/>
      <c r="K308" s="729"/>
      <c r="L308" s="733"/>
      <c r="M308" s="733"/>
      <c r="N308" s="729"/>
      <c r="O308" s="729"/>
      <c r="P308" s="733">
        <v>1</v>
      </c>
      <c r="Q308" s="733">
        <v>96.67</v>
      </c>
      <c r="R308" s="747"/>
      <c r="S308" s="734">
        <v>96.67</v>
      </c>
    </row>
    <row r="309" spans="1:19" ht="14.4" customHeight="1" x14ac:dyDescent="0.3">
      <c r="A309" s="728"/>
      <c r="B309" s="729" t="s">
        <v>2148</v>
      </c>
      <c r="C309" s="729" t="s">
        <v>566</v>
      </c>
      <c r="D309" s="729" t="s">
        <v>2142</v>
      </c>
      <c r="E309" s="729" t="s">
        <v>2145</v>
      </c>
      <c r="F309" s="729" t="s">
        <v>2227</v>
      </c>
      <c r="G309" s="729" t="s">
        <v>2228</v>
      </c>
      <c r="H309" s="733"/>
      <c r="I309" s="733"/>
      <c r="J309" s="729"/>
      <c r="K309" s="729"/>
      <c r="L309" s="733"/>
      <c r="M309" s="733"/>
      <c r="N309" s="729"/>
      <c r="O309" s="729"/>
      <c r="P309" s="733">
        <v>2</v>
      </c>
      <c r="Q309" s="733">
        <v>233.34</v>
      </c>
      <c r="R309" s="747"/>
      <c r="S309" s="734">
        <v>116.67</v>
      </c>
    </row>
    <row r="310" spans="1:19" ht="14.4" customHeight="1" x14ac:dyDescent="0.3">
      <c r="A310" s="728"/>
      <c r="B310" s="729" t="s">
        <v>2148</v>
      </c>
      <c r="C310" s="729" t="s">
        <v>566</v>
      </c>
      <c r="D310" s="729" t="s">
        <v>2142</v>
      </c>
      <c r="E310" s="729" t="s">
        <v>2145</v>
      </c>
      <c r="F310" s="729" t="s">
        <v>2146</v>
      </c>
      <c r="G310" s="729" t="s">
        <v>2147</v>
      </c>
      <c r="H310" s="733"/>
      <c r="I310" s="733"/>
      <c r="J310" s="729"/>
      <c r="K310" s="729"/>
      <c r="L310" s="733"/>
      <c r="M310" s="733"/>
      <c r="N310" s="729"/>
      <c r="O310" s="729"/>
      <c r="P310" s="733">
        <v>11</v>
      </c>
      <c r="Q310" s="733">
        <v>3788.89</v>
      </c>
      <c r="R310" s="747"/>
      <c r="S310" s="734">
        <v>344.44454545454545</v>
      </c>
    </row>
    <row r="311" spans="1:19" ht="14.4" customHeight="1" x14ac:dyDescent="0.3">
      <c r="A311" s="728"/>
      <c r="B311" s="729" t="s">
        <v>2148</v>
      </c>
      <c r="C311" s="729" t="s">
        <v>566</v>
      </c>
      <c r="D311" s="729" t="s">
        <v>1085</v>
      </c>
      <c r="E311" s="729" t="s">
        <v>2145</v>
      </c>
      <c r="F311" s="729" t="s">
        <v>2172</v>
      </c>
      <c r="G311" s="729" t="s">
        <v>2173</v>
      </c>
      <c r="H311" s="733"/>
      <c r="I311" s="733"/>
      <c r="J311" s="729"/>
      <c r="K311" s="729"/>
      <c r="L311" s="733"/>
      <c r="M311" s="733"/>
      <c r="N311" s="729"/>
      <c r="O311" s="729"/>
      <c r="P311" s="733">
        <v>4</v>
      </c>
      <c r="Q311" s="733">
        <v>311.12</v>
      </c>
      <c r="R311" s="747"/>
      <c r="S311" s="734">
        <v>77.78</v>
      </c>
    </row>
    <row r="312" spans="1:19" ht="14.4" customHeight="1" x14ac:dyDescent="0.3">
      <c r="A312" s="728"/>
      <c r="B312" s="729" t="s">
        <v>2148</v>
      </c>
      <c r="C312" s="729" t="s">
        <v>566</v>
      </c>
      <c r="D312" s="729" t="s">
        <v>1085</v>
      </c>
      <c r="E312" s="729" t="s">
        <v>2145</v>
      </c>
      <c r="F312" s="729" t="s">
        <v>2176</v>
      </c>
      <c r="G312" s="729" t="s">
        <v>2177</v>
      </c>
      <c r="H312" s="733"/>
      <c r="I312" s="733"/>
      <c r="J312" s="729"/>
      <c r="K312" s="729"/>
      <c r="L312" s="733"/>
      <c r="M312" s="733"/>
      <c r="N312" s="729"/>
      <c r="O312" s="729"/>
      <c r="P312" s="733">
        <v>5</v>
      </c>
      <c r="Q312" s="733">
        <v>583.34</v>
      </c>
      <c r="R312" s="747"/>
      <c r="S312" s="734">
        <v>116.66800000000001</v>
      </c>
    </row>
    <row r="313" spans="1:19" ht="14.4" customHeight="1" x14ac:dyDescent="0.3">
      <c r="A313" s="728"/>
      <c r="B313" s="729" t="s">
        <v>2148</v>
      </c>
      <c r="C313" s="729" t="s">
        <v>566</v>
      </c>
      <c r="D313" s="729" t="s">
        <v>1085</v>
      </c>
      <c r="E313" s="729" t="s">
        <v>2145</v>
      </c>
      <c r="F313" s="729" t="s">
        <v>2180</v>
      </c>
      <c r="G313" s="729" t="s">
        <v>2181</v>
      </c>
      <c r="H313" s="733"/>
      <c r="I313" s="733"/>
      <c r="J313" s="729"/>
      <c r="K313" s="729"/>
      <c r="L313" s="733"/>
      <c r="M313" s="733"/>
      <c r="N313" s="729"/>
      <c r="O313" s="729"/>
      <c r="P313" s="733">
        <v>6</v>
      </c>
      <c r="Q313" s="733">
        <v>1266.6600000000001</v>
      </c>
      <c r="R313" s="747"/>
      <c r="S313" s="734">
        <v>211.11</v>
      </c>
    </row>
    <row r="314" spans="1:19" ht="14.4" customHeight="1" x14ac:dyDescent="0.3">
      <c r="A314" s="728"/>
      <c r="B314" s="729" t="s">
        <v>2148</v>
      </c>
      <c r="C314" s="729" t="s">
        <v>566</v>
      </c>
      <c r="D314" s="729" t="s">
        <v>1085</v>
      </c>
      <c r="E314" s="729" t="s">
        <v>2145</v>
      </c>
      <c r="F314" s="729" t="s">
        <v>2182</v>
      </c>
      <c r="G314" s="729" t="s">
        <v>2183</v>
      </c>
      <c r="H314" s="733"/>
      <c r="I314" s="733"/>
      <c r="J314" s="729"/>
      <c r="K314" s="729"/>
      <c r="L314" s="733"/>
      <c r="M314" s="733"/>
      <c r="N314" s="729"/>
      <c r="O314" s="729"/>
      <c r="P314" s="733">
        <v>1</v>
      </c>
      <c r="Q314" s="733">
        <v>583.33000000000004</v>
      </c>
      <c r="R314" s="747"/>
      <c r="S314" s="734">
        <v>583.33000000000004</v>
      </c>
    </row>
    <row r="315" spans="1:19" ht="14.4" customHeight="1" x14ac:dyDescent="0.3">
      <c r="A315" s="728"/>
      <c r="B315" s="729" t="s">
        <v>2148</v>
      </c>
      <c r="C315" s="729" t="s">
        <v>566</v>
      </c>
      <c r="D315" s="729" t="s">
        <v>1085</v>
      </c>
      <c r="E315" s="729" t="s">
        <v>2145</v>
      </c>
      <c r="F315" s="729" t="s">
        <v>2189</v>
      </c>
      <c r="G315" s="729" t="s">
        <v>2190</v>
      </c>
      <c r="H315" s="733"/>
      <c r="I315" s="733"/>
      <c r="J315" s="729"/>
      <c r="K315" s="729"/>
      <c r="L315" s="733"/>
      <c r="M315" s="733"/>
      <c r="N315" s="729"/>
      <c r="O315" s="729"/>
      <c r="P315" s="733">
        <v>2</v>
      </c>
      <c r="Q315" s="733">
        <v>100</v>
      </c>
      <c r="R315" s="747"/>
      <c r="S315" s="734">
        <v>50</v>
      </c>
    </row>
    <row r="316" spans="1:19" ht="14.4" customHeight="1" x14ac:dyDescent="0.3">
      <c r="A316" s="728"/>
      <c r="B316" s="729" t="s">
        <v>2148</v>
      </c>
      <c r="C316" s="729" t="s">
        <v>566</v>
      </c>
      <c r="D316" s="729" t="s">
        <v>1085</v>
      </c>
      <c r="E316" s="729" t="s">
        <v>2145</v>
      </c>
      <c r="F316" s="729" t="s">
        <v>2199</v>
      </c>
      <c r="G316" s="729" t="s">
        <v>2200</v>
      </c>
      <c r="H316" s="733"/>
      <c r="I316" s="733"/>
      <c r="J316" s="729"/>
      <c r="K316" s="729"/>
      <c r="L316" s="733"/>
      <c r="M316" s="733"/>
      <c r="N316" s="729"/>
      <c r="O316" s="729"/>
      <c r="P316" s="733">
        <v>5</v>
      </c>
      <c r="Q316" s="733">
        <v>1527.79</v>
      </c>
      <c r="R316" s="747"/>
      <c r="S316" s="734">
        <v>305.55799999999999</v>
      </c>
    </row>
    <row r="317" spans="1:19" ht="14.4" customHeight="1" x14ac:dyDescent="0.3">
      <c r="A317" s="728"/>
      <c r="B317" s="729" t="s">
        <v>2148</v>
      </c>
      <c r="C317" s="729" t="s">
        <v>566</v>
      </c>
      <c r="D317" s="729" t="s">
        <v>1085</v>
      </c>
      <c r="E317" s="729" t="s">
        <v>2145</v>
      </c>
      <c r="F317" s="729" t="s">
        <v>2209</v>
      </c>
      <c r="G317" s="729" t="s">
        <v>2210</v>
      </c>
      <c r="H317" s="733"/>
      <c r="I317" s="733"/>
      <c r="J317" s="729"/>
      <c r="K317" s="729"/>
      <c r="L317" s="733"/>
      <c r="M317" s="733"/>
      <c r="N317" s="729"/>
      <c r="O317" s="729"/>
      <c r="P317" s="733">
        <v>4</v>
      </c>
      <c r="Q317" s="733">
        <v>311.12</v>
      </c>
      <c r="R317" s="747"/>
      <c r="S317" s="734">
        <v>77.78</v>
      </c>
    </row>
    <row r="318" spans="1:19" ht="14.4" customHeight="1" x14ac:dyDescent="0.3">
      <c r="A318" s="728"/>
      <c r="B318" s="729" t="s">
        <v>2148</v>
      </c>
      <c r="C318" s="729" t="s">
        <v>566</v>
      </c>
      <c r="D318" s="729" t="s">
        <v>1085</v>
      </c>
      <c r="E318" s="729" t="s">
        <v>2145</v>
      </c>
      <c r="F318" s="729" t="s">
        <v>2215</v>
      </c>
      <c r="G318" s="729" t="s">
        <v>2216</v>
      </c>
      <c r="H318" s="733"/>
      <c r="I318" s="733"/>
      <c r="J318" s="729"/>
      <c r="K318" s="729"/>
      <c r="L318" s="733"/>
      <c r="M318" s="733"/>
      <c r="N318" s="729"/>
      <c r="O318" s="729"/>
      <c r="P318" s="733">
        <v>4</v>
      </c>
      <c r="Q318" s="733">
        <v>377.77</v>
      </c>
      <c r="R318" s="747"/>
      <c r="S318" s="734">
        <v>94.442499999999995</v>
      </c>
    </row>
    <row r="319" spans="1:19" ht="14.4" customHeight="1" x14ac:dyDescent="0.3">
      <c r="A319" s="728"/>
      <c r="B319" s="729" t="s">
        <v>2148</v>
      </c>
      <c r="C319" s="729" t="s">
        <v>566</v>
      </c>
      <c r="D319" s="729" t="s">
        <v>1085</v>
      </c>
      <c r="E319" s="729" t="s">
        <v>2145</v>
      </c>
      <c r="F319" s="729" t="s">
        <v>2227</v>
      </c>
      <c r="G319" s="729" t="s">
        <v>2228</v>
      </c>
      <c r="H319" s="733"/>
      <c r="I319" s="733"/>
      <c r="J319" s="729"/>
      <c r="K319" s="729"/>
      <c r="L319" s="733"/>
      <c r="M319" s="733"/>
      <c r="N319" s="729"/>
      <c r="O319" s="729"/>
      <c r="P319" s="733">
        <v>2</v>
      </c>
      <c r="Q319" s="733">
        <v>233.34</v>
      </c>
      <c r="R319" s="747"/>
      <c r="S319" s="734">
        <v>116.67</v>
      </c>
    </row>
    <row r="320" spans="1:19" ht="14.4" customHeight="1" x14ac:dyDescent="0.3">
      <c r="A320" s="728"/>
      <c r="B320" s="729" t="s">
        <v>2148</v>
      </c>
      <c r="C320" s="729" t="s">
        <v>566</v>
      </c>
      <c r="D320" s="729" t="s">
        <v>1085</v>
      </c>
      <c r="E320" s="729" t="s">
        <v>2145</v>
      </c>
      <c r="F320" s="729" t="s">
        <v>2146</v>
      </c>
      <c r="G320" s="729" t="s">
        <v>2147</v>
      </c>
      <c r="H320" s="733"/>
      <c r="I320" s="733"/>
      <c r="J320" s="729"/>
      <c r="K320" s="729"/>
      <c r="L320" s="733"/>
      <c r="M320" s="733"/>
      <c r="N320" s="729"/>
      <c r="O320" s="729"/>
      <c r="P320" s="733">
        <v>11</v>
      </c>
      <c r="Q320" s="733">
        <v>3788.8799999999997</v>
      </c>
      <c r="R320" s="747"/>
      <c r="S320" s="734">
        <v>344.44363636363636</v>
      </c>
    </row>
    <row r="321" spans="1:19" ht="14.4" customHeight="1" x14ac:dyDescent="0.3">
      <c r="A321" s="728"/>
      <c r="B321" s="729" t="s">
        <v>2247</v>
      </c>
      <c r="C321" s="729" t="s">
        <v>563</v>
      </c>
      <c r="D321" s="729" t="s">
        <v>2135</v>
      </c>
      <c r="E321" s="729" t="s">
        <v>2145</v>
      </c>
      <c r="F321" s="729" t="s">
        <v>2172</v>
      </c>
      <c r="G321" s="729" t="s">
        <v>2173</v>
      </c>
      <c r="H321" s="733"/>
      <c r="I321" s="733"/>
      <c r="J321" s="729"/>
      <c r="K321" s="729"/>
      <c r="L321" s="733">
        <v>20</v>
      </c>
      <c r="M321" s="733">
        <v>1555.57</v>
      </c>
      <c r="N321" s="729">
        <v>1</v>
      </c>
      <c r="O321" s="729">
        <v>77.778499999999994</v>
      </c>
      <c r="P321" s="733">
        <v>3</v>
      </c>
      <c r="Q321" s="733">
        <v>233.34</v>
      </c>
      <c r="R321" s="747">
        <v>0.15000289283028087</v>
      </c>
      <c r="S321" s="734">
        <v>77.78</v>
      </c>
    </row>
    <row r="322" spans="1:19" ht="14.4" customHeight="1" x14ac:dyDescent="0.3">
      <c r="A322" s="728"/>
      <c r="B322" s="729" t="s">
        <v>2247</v>
      </c>
      <c r="C322" s="729" t="s">
        <v>563</v>
      </c>
      <c r="D322" s="729" t="s">
        <v>2135</v>
      </c>
      <c r="E322" s="729" t="s">
        <v>2145</v>
      </c>
      <c r="F322" s="729" t="s">
        <v>2176</v>
      </c>
      <c r="G322" s="729" t="s">
        <v>2177</v>
      </c>
      <c r="H322" s="733"/>
      <c r="I322" s="733"/>
      <c r="J322" s="729"/>
      <c r="K322" s="729"/>
      <c r="L322" s="733">
        <v>36</v>
      </c>
      <c r="M322" s="733">
        <v>4200</v>
      </c>
      <c r="N322" s="729">
        <v>1</v>
      </c>
      <c r="O322" s="729">
        <v>116.66666666666667</v>
      </c>
      <c r="P322" s="733">
        <v>6</v>
      </c>
      <c r="Q322" s="733">
        <v>700</v>
      </c>
      <c r="R322" s="747">
        <v>0.16666666666666666</v>
      </c>
      <c r="S322" s="734">
        <v>116.66666666666667</v>
      </c>
    </row>
    <row r="323" spans="1:19" ht="14.4" customHeight="1" x14ac:dyDescent="0.3">
      <c r="A323" s="728"/>
      <c r="B323" s="729" t="s">
        <v>2247</v>
      </c>
      <c r="C323" s="729" t="s">
        <v>563</v>
      </c>
      <c r="D323" s="729" t="s">
        <v>2135</v>
      </c>
      <c r="E323" s="729" t="s">
        <v>2145</v>
      </c>
      <c r="F323" s="729" t="s">
        <v>2180</v>
      </c>
      <c r="G323" s="729" t="s">
        <v>2181</v>
      </c>
      <c r="H323" s="733"/>
      <c r="I323" s="733"/>
      <c r="J323" s="729"/>
      <c r="K323" s="729"/>
      <c r="L323" s="733">
        <v>24</v>
      </c>
      <c r="M323" s="733">
        <v>5066.66</v>
      </c>
      <c r="N323" s="729">
        <v>1</v>
      </c>
      <c r="O323" s="729">
        <v>211.11083333333332</v>
      </c>
      <c r="P323" s="733">
        <v>7</v>
      </c>
      <c r="Q323" s="733">
        <v>1477.7700000000002</v>
      </c>
      <c r="R323" s="747">
        <v>0.29166551534936236</v>
      </c>
      <c r="S323" s="734">
        <v>211.11000000000004</v>
      </c>
    </row>
    <row r="324" spans="1:19" ht="14.4" customHeight="1" x14ac:dyDescent="0.3">
      <c r="A324" s="728"/>
      <c r="B324" s="729" t="s">
        <v>2247</v>
      </c>
      <c r="C324" s="729" t="s">
        <v>563</v>
      </c>
      <c r="D324" s="729" t="s">
        <v>2135</v>
      </c>
      <c r="E324" s="729" t="s">
        <v>2145</v>
      </c>
      <c r="F324" s="729" t="s">
        <v>2182</v>
      </c>
      <c r="G324" s="729" t="s">
        <v>2183</v>
      </c>
      <c r="H324" s="733"/>
      <c r="I324" s="733"/>
      <c r="J324" s="729"/>
      <c r="K324" s="729"/>
      <c r="L324" s="733">
        <v>9</v>
      </c>
      <c r="M324" s="733">
        <v>5250</v>
      </c>
      <c r="N324" s="729">
        <v>1</v>
      </c>
      <c r="O324" s="729">
        <v>583.33333333333337</v>
      </c>
      <c r="P324" s="733">
        <v>1</v>
      </c>
      <c r="Q324" s="733">
        <v>583.33000000000004</v>
      </c>
      <c r="R324" s="747">
        <v>0.1111104761904762</v>
      </c>
      <c r="S324" s="734">
        <v>583.33000000000004</v>
      </c>
    </row>
    <row r="325" spans="1:19" ht="14.4" customHeight="1" x14ac:dyDescent="0.3">
      <c r="A325" s="728"/>
      <c r="B325" s="729" t="s">
        <v>2247</v>
      </c>
      <c r="C325" s="729" t="s">
        <v>563</v>
      </c>
      <c r="D325" s="729" t="s">
        <v>2135</v>
      </c>
      <c r="E325" s="729" t="s">
        <v>2145</v>
      </c>
      <c r="F325" s="729" t="s">
        <v>2189</v>
      </c>
      <c r="G325" s="729" t="s">
        <v>2190</v>
      </c>
      <c r="H325" s="733"/>
      <c r="I325" s="733"/>
      <c r="J325" s="729"/>
      <c r="K325" s="729"/>
      <c r="L325" s="733">
        <v>51</v>
      </c>
      <c r="M325" s="733">
        <v>2550</v>
      </c>
      <c r="N325" s="729">
        <v>1</v>
      </c>
      <c r="O325" s="729">
        <v>50</v>
      </c>
      <c r="P325" s="733">
        <v>8</v>
      </c>
      <c r="Q325" s="733">
        <v>400</v>
      </c>
      <c r="R325" s="747">
        <v>0.15686274509803921</v>
      </c>
      <c r="S325" s="734">
        <v>50</v>
      </c>
    </row>
    <row r="326" spans="1:19" ht="14.4" customHeight="1" x14ac:dyDescent="0.3">
      <c r="A326" s="728"/>
      <c r="B326" s="729" t="s">
        <v>2247</v>
      </c>
      <c r="C326" s="729" t="s">
        <v>563</v>
      </c>
      <c r="D326" s="729" t="s">
        <v>2135</v>
      </c>
      <c r="E326" s="729" t="s">
        <v>2145</v>
      </c>
      <c r="F326" s="729" t="s">
        <v>2193</v>
      </c>
      <c r="G326" s="729" t="s">
        <v>2194</v>
      </c>
      <c r="H326" s="733"/>
      <c r="I326" s="733"/>
      <c r="J326" s="729"/>
      <c r="K326" s="729"/>
      <c r="L326" s="733">
        <v>1</v>
      </c>
      <c r="M326" s="733">
        <v>101.11</v>
      </c>
      <c r="N326" s="729">
        <v>1</v>
      </c>
      <c r="O326" s="729">
        <v>101.11</v>
      </c>
      <c r="P326" s="733"/>
      <c r="Q326" s="733"/>
      <c r="R326" s="747"/>
      <c r="S326" s="734"/>
    </row>
    <row r="327" spans="1:19" ht="14.4" customHeight="1" x14ac:dyDescent="0.3">
      <c r="A327" s="728"/>
      <c r="B327" s="729" t="s">
        <v>2247</v>
      </c>
      <c r="C327" s="729" t="s">
        <v>563</v>
      </c>
      <c r="D327" s="729" t="s">
        <v>2135</v>
      </c>
      <c r="E327" s="729" t="s">
        <v>2145</v>
      </c>
      <c r="F327" s="729" t="s">
        <v>2205</v>
      </c>
      <c r="G327" s="729" t="s">
        <v>2206</v>
      </c>
      <c r="H327" s="733"/>
      <c r="I327" s="733"/>
      <c r="J327" s="729"/>
      <c r="K327" s="729"/>
      <c r="L327" s="733">
        <v>195</v>
      </c>
      <c r="M327" s="733">
        <v>0</v>
      </c>
      <c r="N327" s="729"/>
      <c r="O327" s="729">
        <v>0</v>
      </c>
      <c r="P327" s="733">
        <v>42</v>
      </c>
      <c r="Q327" s="733">
        <v>0</v>
      </c>
      <c r="R327" s="747"/>
      <c r="S327" s="734">
        <v>0</v>
      </c>
    </row>
    <row r="328" spans="1:19" ht="14.4" customHeight="1" x14ac:dyDescent="0.3">
      <c r="A328" s="728"/>
      <c r="B328" s="729" t="s">
        <v>2247</v>
      </c>
      <c r="C328" s="729" t="s">
        <v>563</v>
      </c>
      <c r="D328" s="729" t="s">
        <v>2135</v>
      </c>
      <c r="E328" s="729" t="s">
        <v>2145</v>
      </c>
      <c r="F328" s="729" t="s">
        <v>2215</v>
      </c>
      <c r="G328" s="729" t="s">
        <v>2216</v>
      </c>
      <c r="H328" s="733"/>
      <c r="I328" s="733"/>
      <c r="J328" s="729"/>
      <c r="K328" s="729"/>
      <c r="L328" s="733">
        <v>86</v>
      </c>
      <c r="M328" s="733">
        <v>8122.2099999999991</v>
      </c>
      <c r="N328" s="729">
        <v>1</v>
      </c>
      <c r="O328" s="729">
        <v>94.44430232558139</v>
      </c>
      <c r="P328" s="733">
        <v>22</v>
      </c>
      <c r="Q328" s="733">
        <v>2077.7799999999997</v>
      </c>
      <c r="R328" s="747">
        <v>0.25581461203293193</v>
      </c>
      <c r="S328" s="734">
        <v>94.444545454545448</v>
      </c>
    </row>
    <row r="329" spans="1:19" ht="14.4" customHeight="1" x14ac:dyDescent="0.3">
      <c r="A329" s="728"/>
      <c r="B329" s="729" t="s">
        <v>2247</v>
      </c>
      <c r="C329" s="729" t="s">
        <v>563</v>
      </c>
      <c r="D329" s="729" t="s">
        <v>2135</v>
      </c>
      <c r="E329" s="729" t="s">
        <v>2145</v>
      </c>
      <c r="F329" s="729" t="s">
        <v>2219</v>
      </c>
      <c r="G329" s="729" t="s">
        <v>2220</v>
      </c>
      <c r="H329" s="733"/>
      <c r="I329" s="733"/>
      <c r="J329" s="729"/>
      <c r="K329" s="729"/>
      <c r="L329" s="733">
        <v>14</v>
      </c>
      <c r="M329" s="733">
        <v>1353.33</v>
      </c>
      <c r="N329" s="729">
        <v>1</v>
      </c>
      <c r="O329" s="729">
        <v>96.666428571428568</v>
      </c>
      <c r="P329" s="733">
        <v>6</v>
      </c>
      <c r="Q329" s="733">
        <v>580</v>
      </c>
      <c r="R329" s="747">
        <v>0.42857248416868027</v>
      </c>
      <c r="S329" s="734">
        <v>96.666666666666671</v>
      </c>
    </row>
    <row r="330" spans="1:19" ht="14.4" customHeight="1" x14ac:dyDescent="0.3">
      <c r="A330" s="728"/>
      <c r="B330" s="729" t="s">
        <v>2247</v>
      </c>
      <c r="C330" s="729" t="s">
        <v>563</v>
      </c>
      <c r="D330" s="729" t="s">
        <v>2135</v>
      </c>
      <c r="E330" s="729" t="s">
        <v>2145</v>
      </c>
      <c r="F330" s="729" t="s">
        <v>2227</v>
      </c>
      <c r="G330" s="729" t="s">
        <v>2228</v>
      </c>
      <c r="H330" s="733"/>
      <c r="I330" s="733"/>
      <c r="J330" s="729"/>
      <c r="K330" s="729"/>
      <c r="L330" s="733">
        <v>15</v>
      </c>
      <c r="M330" s="733">
        <v>1750</v>
      </c>
      <c r="N330" s="729">
        <v>1</v>
      </c>
      <c r="O330" s="729">
        <v>116.66666666666667</v>
      </c>
      <c r="P330" s="733">
        <v>2</v>
      </c>
      <c r="Q330" s="733">
        <v>233.34</v>
      </c>
      <c r="R330" s="747">
        <v>0.13333714285714285</v>
      </c>
      <c r="S330" s="734">
        <v>116.67</v>
      </c>
    </row>
    <row r="331" spans="1:19" ht="14.4" customHeight="1" x14ac:dyDescent="0.3">
      <c r="A331" s="728"/>
      <c r="B331" s="729" t="s">
        <v>2247</v>
      </c>
      <c r="C331" s="729" t="s">
        <v>563</v>
      </c>
      <c r="D331" s="729" t="s">
        <v>2135</v>
      </c>
      <c r="E331" s="729" t="s">
        <v>2145</v>
      </c>
      <c r="F331" s="729" t="s">
        <v>2146</v>
      </c>
      <c r="G331" s="729" t="s">
        <v>2147</v>
      </c>
      <c r="H331" s="733"/>
      <c r="I331" s="733"/>
      <c r="J331" s="729"/>
      <c r="K331" s="729"/>
      <c r="L331" s="733">
        <v>201</v>
      </c>
      <c r="M331" s="733">
        <v>69233.33</v>
      </c>
      <c r="N331" s="729">
        <v>1</v>
      </c>
      <c r="O331" s="729">
        <v>344.44442786069652</v>
      </c>
      <c r="P331" s="733">
        <v>42</v>
      </c>
      <c r="Q331" s="733">
        <v>14466.66</v>
      </c>
      <c r="R331" s="747">
        <v>0.20895513764829743</v>
      </c>
      <c r="S331" s="734">
        <v>344.44428571428568</v>
      </c>
    </row>
    <row r="332" spans="1:19" ht="14.4" customHeight="1" x14ac:dyDescent="0.3">
      <c r="A332" s="728"/>
      <c r="B332" s="729" t="s">
        <v>2247</v>
      </c>
      <c r="C332" s="729" t="s">
        <v>563</v>
      </c>
      <c r="D332" s="729" t="s">
        <v>1058</v>
      </c>
      <c r="E332" s="729" t="s">
        <v>2145</v>
      </c>
      <c r="F332" s="729" t="s">
        <v>2176</v>
      </c>
      <c r="G332" s="729" t="s">
        <v>2177</v>
      </c>
      <c r="H332" s="733"/>
      <c r="I332" s="733"/>
      <c r="J332" s="729"/>
      <c r="K332" s="729"/>
      <c r="L332" s="733"/>
      <c r="M332" s="733"/>
      <c r="N332" s="729"/>
      <c r="O332" s="729"/>
      <c r="P332" s="733">
        <v>72</v>
      </c>
      <c r="Q332" s="733">
        <v>8399.99</v>
      </c>
      <c r="R332" s="747"/>
      <c r="S332" s="734">
        <v>116.66652777777777</v>
      </c>
    </row>
    <row r="333" spans="1:19" ht="14.4" customHeight="1" x14ac:dyDescent="0.3">
      <c r="A333" s="728"/>
      <c r="B333" s="729" t="s">
        <v>2247</v>
      </c>
      <c r="C333" s="729" t="s">
        <v>563</v>
      </c>
      <c r="D333" s="729" t="s">
        <v>1058</v>
      </c>
      <c r="E333" s="729" t="s">
        <v>2145</v>
      </c>
      <c r="F333" s="729" t="s">
        <v>2180</v>
      </c>
      <c r="G333" s="729" t="s">
        <v>2181</v>
      </c>
      <c r="H333" s="733"/>
      <c r="I333" s="733"/>
      <c r="J333" s="729"/>
      <c r="K333" s="729"/>
      <c r="L333" s="733"/>
      <c r="M333" s="733"/>
      <c r="N333" s="729"/>
      <c r="O333" s="729"/>
      <c r="P333" s="733">
        <v>40</v>
      </c>
      <c r="Q333" s="733">
        <v>8444.4500000000007</v>
      </c>
      <c r="R333" s="747"/>
      <c r="S333" s="734">
        <v>211.11125000000001</v>
      </c>
    </row>
    <row r="334" spans="1:19" ht="14.4" customHeight="1" x14ac:dyDescent="0.3">
      <c r="A334" s="728"/>
      <c r="B334" s="729" t="s">
        <v>2247</v>
      </c>
      <c r="C334" s="729" t="s">
        <v>563</v>
      </c>
      <c r="D334" s="729" t="s">
        <v>1058</v>
      </c>
      <c r="E334" s="729" t="s">
        <v>2145</v>
      </c>
      <c r="F334" s="729" t="s">
        <v>2182</v>
      </c>
      <c r="G334" s="729" t="s">
        <v>2183</v>
      </c>
      <c r="H334" s="733"/>
      <c r="I334" s="733"/>
      <c r="J334" s="729"/>
      <c r="K334" s="729"/>
      <c r="L334" s="733"/>
      <c r="M334" s="733"/>
      <c r="N334" s="729"/>
      <c r="O334" s="729"/>
      <c r="P334" s="733">
        <v>5</v>
      </c>
      <c r="Q334" s="733">
        <v>2916.67</v>
      </c>
      <c r="R334" s="747"/>
      <c r="S334" s="734">
        <v>583.33400000000006</v>
      </c>
    </row>
    <row r="335" spans="1:19" ht="14.4" customHeight="1" x14ac:dyDescent="0.3">
      <c r="A335" s="728"/>
      <c r="B335" s="729" t="s">
        <v>2247</v>
      </c>
      <c r="C335" s="729" t="s">
        <v>563</v>
      </c>
      <c r="D335" s="729" t="s">
        <v>1058</v>
      </c>
      <c r="E335" s="729" t="s">
        <v>2145</v>
      </c>
      <c r="F335" s="729" t="s">
        <v>2184</v>
      </c>
      <c r="G335" s="729" t="s">
        <v>2185</v>
      </c>
      <c r="H335" s="733"/>
      <c r="I335" s="733"/>
      <c r="J335" s="729"/>
      <c r="K335" s="729"/>
      <c r="L335" s="733"/>
      <c r="M335" s="733"/>
      <c r="N335" s="729"/>
      <c r="O335" s="729"/>
      <c r="P335" s="733">
        <v>1</v>
      </c>
      <c r="Q335" s="733">
        <v>466.67</v>
      </c>
      <c r="R335" s="747"/>
      <c r="S335" s="734">
        <v>466.67</v>
      </c>
    </row>
    <row r="336" spans="1:19" ht="14.4" customHeight="1" x14ac:dyDescent="0.3">
      <c r="A336" s="728"/>
      <c r="B336" s="729" t="s">
        <v>2247</v>
      </c>
      <c r="C336" s="729" t="s">
        <v>563</v>
      </c>
      <c r="D336" s="729" t="s">
        <v>1058</v>
      </c>
      <c r="E336" s="729" t="s">
        <v>2145</v>
      </c>
      <c r="F336" s="729" t="s">
        <v>2189</v>
      </c>
      <c r="G336" s="729" t="s">
        <v>2190</v>
      </c>
      <c r="H336" s="733"/>
      <c r="I336" s="733"/>
      <c r="J336" s="729"/>
      <c r="K336" s="729"/>
      <c r="L336" s="733"/>
      <c r="M336" s="733"/>
      <c r="N336" s="729"/>
      <c r="O336" s="729"/>
      <c r="P336" s="733">
        <v>39</v>
      </c>
      <c r="Q336" s="733">
        <v>1950</v>
      </c>
      <c r="R336" s="747"/>
      <c r="S336" s="734">
        <v>50</v>
      </c>
    </row>
    <row r="337" spans="1:19" ht="14.4" customHeight="1" x14ac:dyDescent="0.3">
      <c r="A337" s="728"/>
      <c r="B337" s="729" t="s">
        <v>2247</v>
      </c>
      <c r="C337" s="729" t="s">
        <v>563</v>
      </c>
      <c r="D337" s="729" t="s">
        <v>1058</v>
      </c>
      <c r="E337" s="729" t="s">
        <v>2145</v>
      </c>
      <c r="F337" s="729" t="s">
        <v>2248</v>
      </c>
      <c r="G337" s="729" t="s">
        <v>2249</v>
      </c>
      <c r="H337" s="733"/>
      <c r="I337" s="733"/>
      <c r="J337" s="729"/>
      <c r="K337" s="729"/>
      <c r="L337" s="733"/>
      <c r="M337" s="733"/>
      <c r="N337" s="729"/>
      <c r="O337" s="729"/>
      <c r="P337" s="733">
        <v>1</v>
      </c>
      <c r="Q337" s="733">
        <v>0</v>
      </c>
      <c r="R337" s="747"/>
      <c r="S337" s="734">
        <v>0</v>
      </c>
    </row>
    <row r="338" spans="1:19" ht="14.4" customHeight="1" x14ac:dyDescent="0.3">
      <c r="A338" s="728"/>
      <c r="B338" s="729" t="s">
        <v>2247</v>
      </c>
      <c r="C338" s="729" t="s">
        <v>563</v>
      </c>
      <c r="D338" s="729" t="s">
        <v>1058</v>
      </c>
      <c r="E338" s="729" t="s">
        <v>2145</v>
      </c>
      <c r="F338" s="729" t="s">
        <v>2205</v>
      </c>
      <c r="G338" s="729" t="s">
        <v>2206</v>
      </c>
      <c r="H338" s="733"/>
      <c r="I338" s="733"/>
      <c r="J338" s="729"/>
      <c r="K338" s="729"/>
      <c r="L338" s="733"/>
      <c r="M338" s="733"/>
      <c r="N338" s="729"/>
      <c r="O338" s="729"/>
      <c r="P338" s="733">
        <v>176</v>
      </c>
      <c r="Q338" s="733">
        <v>0</v>
      </c>
      <c r="R338" s="747"/>
      <c r="S338" s="734">
        <v>0</v>
      </c>
    </row>
    <row r="339" spans="1:19" ht="14.4" customHeight="1" x14ac:dyDescent="0.3">
      <c r="A339" s="728"/>
      <c r="B339" s="729" t="s">
        <v>2247</v>
      </c>
      <c r="C339" s="729" t="s">
        <v>563</v>
      </c>
      <c r="D339" s="729" t="s">
        <v>1058</v>
      </c>
      <c r="E339" s="729" t="s">
        <v>2145</v>
      </c>
      <c r="F339" s="729" t="s">
        <v>2215</v>
      </c>
      <c r="G339" s="729" t="s">
        <v>2216</v>
      </c>
      <c r="H339" s="733"/>
      <c r="I339" s="733"/>
      <c r="J339" s="729"/>
      <c r="K339" s="729"/>
      <c r="L339" s="733"/>
      <c r="M339" s="733"/>
      <c r="N339" s="729"/>
      <c r="O339" s="729"/>
      <c r="P339" s="733">
        <v>36</v>
      </c>
      <c r="Q339" s="733">
        <v>3400</v>
      </c>
      <c r="R339" s="747"/>
      <c r="S339" s="734">
        <v>94.444444444444443</v>
      </c>
    </row>
    <row r="340" spans="1:19" ht="14.4" customHeight="1" x14ac:dyDescent="0.3">
      <c r="A340" s="728"/>
      <c r="B340" s="729" t="s">
        <v>2247</v>
      </c>
      <c r="C340" s="729" t="s">
        <v>563</v>
      </c>
      <c r="D340" s="729" t="s">
        <v>1058</v>
      </c>
      <c r="E340" s="729" t="s">
        <v>2145</v>
      </c>
      <c r="F340" s="729" t="s">
        <v>2219</v>
      </c>
      <c r="G340" s="729" t="s">
        <v>2220</v>
      </c>
      <c r="H340" s="733"/>
      <c r="I340" s="733"/>
      <c r="J340" s="729"/>
      <c r="K340" s="729"/>
      <c r="L340" s="733"/>
      <c r="M340" s="733"/>
      <c r="N340" s="729"/>
      <c r="O340" s="729"/>
      <c r="P340" s="733">
        <v>5</v>
      </c>
      <c r="Q340" s="733">
        <v>483.34000000000003</v>
      </c>
      <c r="R340" s="747"/>
      <c r="S340" s="734">
        <v>96.668000000000006</v>
      </c>
    </row>
    <row r="341" spans="1:19" ht="14.4" customHeight="1" x14ac:dyDescent="0.3">
      <c r="A341" s="728"/>
      <c r="B341" s="729" t="s">
        <v>2247</v>
      </c>
      <c r="C341" s="729" t="s">
        <v>563</v>
      </c>
      <c r="D341" s="729" t="s">
        <v>1058</v>
      </c>
      <c r="E341" s="729" t="s">
        <v>2145</v>
      </c>
      <c r="F341" s="729" t="s">
        <v>2227</v>
      </c>
      <c r="G341" s="729" t="s">
        <v>2228</v>
      </c>
      <c r="H341" s="733"/>
      <c r="I341" s="733"/>
      <c r="J341" s="729"/>
      <c r="K341" s="729"/>
      <c r="L341" s="733"/>
      <c r="M341" s="733"/>
      <c r="N341" s="729"/>
      <c r="O341" s="729"/>
      <c r="P341" s="733">
        <v>9</v>
      </c>
      <c r="Q341" s="733">
        <v>1050</v>
      </c>
      <c r="R341" s="747"/>
      <c r="S341" s="734">
        <v>116.66666666666667</v>
      </c>
    </row>
    <row r="342" spans="1:19" ht="14.4" customHeight="1" x14ac:dyDescent="0.3">
      <c r="A342" s="728"/>
      <c r="B342" s="729" t="s">
        <v>2247</v>
      </c>
      <c r="C342" s="729" t="s">
        <v>563</v>
      </c>
      <c r="D342" s="729" t="s">
        <v>1058</v>
      </c>
      <c r="E342" s="729" t="s">
        <v>2145</v>
      </c>
      <c r="F342" s="729" t="s">
        <v>2146</v>
      </c>
      <c r="G342" s="729" t="s">
        <v>2147</v>
      </c>
      <c r="H342" s="733"/>
      <c r="I342" s="733"/>
      <c r="J342" s="729"/>
      <c r="K342" s="729"/>
      <c r="L342" s="733"/>
      <c r="M342" s="733"/>
      <c r="N342" s="729"/>
      <c r="O342" s="729"/>
      <c r="P342" s="733">
        <v>184</v>
      </c>
      <c r="Q342" s="733">
        <v>63377.770000000004</v>
      </c>
      <c r="R342" s="747"/>
      <c r="S342" s="734">
        <v>344.44440217391309</v>
      </c>
    </row>
    <row r="343" spans="1:19" ht="14.4" customHeight="1" x14ac:dyDescent="0.3">
      <c r="A343" s="728"/>
      <c r="B343" s="729" t="s">
        <v>2247</v>
      </c>
      <c r="C343" s="729" t="s">
        <v>563</v>
      </c>
      <c r="D343" s="729" t="s">
        <v>1059</v>
      </c>
      <c r="E343" s="729" t="s">
        <v>2145</v>
      </c>
      <c r="F343" s="729" t="s">
        <v>2172</v>
      </c>
      <c r="G343" s="729" t="s">
        <v>2173</v>
      </c>
      <c r="H343" s="733"/>
      <c r="I343" s="733"/>
      <c r="J343" s="729"/>
      <c r="K343" s="729"/>
      <c r="L343" s="733">
        <v>4</v>
      </c>
      <c r="M343" s="733">
        <v>311.12</v>
      </c>
      <c r="N343" s="729">
        <v>1</v>
      </c>
      <c r="O343" s="729">
        <v>77.78</v>
      </c>
      <c r="P343" s="733"/>
      <c r="Q343" s="733"/>
      <c r="R343" s="747"/>
      <c r="S343" s="734"/>
    </row>
    <row r="344" spans="1:19" ht="14.4" customHeight="1" x14ac:dyDescent="0.3">
      <c r="A344" s="728"/>
      <c r="B344" s="729" t="s">
        <v>2247</v>
      </c>
      <c r="C344" s="729" t="s">
        <v>563</v>
      </c>
      <c r="D344" s="729" t="s">
        <v>1059</v>
      </c>
      <c r="E344" s="729" t="s">
        <v>2145</v>
      </c>
      <c r="F344" s="729" t="s">
        <v>2176</v>
      </c>
      <c r="G344" s="729" t="s">
        <v>2177</v>
      </c>
      <c r="H344" s="733"/>
      <c r="I344" s="733"/>
      <c r="J344" s="729"/>
      <c r="K344" s="729"/>
      <c r="L344" s="733">
        <v>14</v>
      </c>
      <c r="M344" s="733">
        <v>1633.3300000000002</v>
      </c>
      <c r="N344" s="729">
        <v>1</v>
      </c>
      <c r="O344" s="729">
        <v>116.66642857142858</v>
      </c>
      <c r="P344" s="733"/>
      <c r="Q344" s="733"/>
      <c r="R344" s="747"/>
      <c r="S344" s="734"/>
    </row>
    <row r="345" spans="1:19" ht="14.4" customHeight="1" x14ac:dyDescent="0.3">
      <c r="A345" s="728"/>
      <c r="B345" s="729" t="s">
        <v>2247</v>
      </c>
      <c r="C345" s="729" t="s">
        <v>563</v>
      </c>
      <c r="D345" s="729" t="s">
        <v>1059</v>
      </c>
      <c r="E345" s="729" t="s">
        <v>2145</v>
      </c>
      <c r="F345" s="729" t="s">
        <v>2180</v>
      </c>
      <c r="G345" s="729" t="s">
        <v>2181</v>
      </c>
      <c r="H345" s="733"/>
      <c r="I345" s="733"/>
      <c r="J345" s="729"/>
      <c r="K345" s="729"/>
      <c r="L345" s="733">
        <v>4</v>
      </c>
      <c r="M345" s="733">
        <v>844.44</v>
      </c>
      <c r="N345" s="729">
        <v>1</v>
      </c>
      <c r="O345" s="729">
        <v>211.11</v>
      </c>
      <c r="P345" s="733">
        <v>4</v>
      </c>
      <c r="Q345" s="733">
        <v>844.44</v>
      </c>
      <c r="R345" s="747">
        <v>1</v>
      </c>
      <c r="S345" s="734">
        <v>211.11</v>
      </c>
    </row>
    <row r="346" spans="1:19" ht="14.4" customHeight="1" x14ac:dyDescent="0.3">
      <c r="A346" s="728"/>
      <c r="B346" s="729" t="s">
        <v>2247</v>
      </c>
      <c r="C346" s="729" t="s">
        <v>563</v>
      </c>
      <c r="D346" s="729" t="s">
        <v>1059</v>
      </c>
      <c r="E346" s="729" t="s">
        <v>2145</v>
      </c>
      <c r="F346" s="729" t="s">
        <v>2182</v>
      </c>
      <c r="G346" s="729" t="s">
        <v>2183</v>
      </c>
      <c r="H346" s="733"/>
      <c r="I346" s="733"/>
      <c r="J346" s="729"/>
      <c r="K346" s="729"/>
      <c r="L346" s="733">
        <v>5</v>
      </c>
      <c r="M346" s="733">
        <v>2916.67</v>
      </c>
      <c r="N346" s="729">
        <v>1</v>
      </c>
      <c r="O346" s="729">
        <v>583.33400000000006</v>
      </c>
      <c r="P346" s="733">
        <v>2</v>
      </c>
      <c r="Q346" s="733">
        <v>1166.6600000000001</v>
      </c>
      <c r="R346" s="747">
        <v>0.39999725714599182</v>
      </c>
      <c r="S346" s="734">
        <v>583.33000000000004</v>
      </c>
    </row>
    <row r="347" spans="1:19" ht="14.4" customHeight="1" x14ac:dyDescent="0.3">
      <c r="A347" s="728"/>
      <c r="B347" s="729" t="s">
        <v>2247</v>
      </c>
      <c r="C347" s="729" t="s">
        <v>563</v>
      </c>
      <c r="D347" s="729" t="s">
        <v>1059</v>
      </c>
      <c r="E347" s="729" t="s">
        <v>2145</v>
      </c>
      <c r="F347" s="729" t="s">
        <v>2184</v>
      </c>
      <c r="G347" s="729" t="s">
        <v>2185</v>
      </c>
      <c r="H347" s="733"/>
      <c r="I347" s="733"/>
      <c r="J347" s="729"/>
      <c r="K347" s="729"/>
      <c r="L347" s="733">
        <v>1</v>
      </c>
      <c r="M347" s="733">
        <v>466.67</v>
      </c>
      <c r="N347" s="729">
        <v>1</v>
      </c>
      <c r="O347" s="729">
        <v>466.67</v>
      </c>
      <c r="P347" s="733">
        <v>1</v>
      </c>
      <c r="Q347" s="733">
        <v>466.67</v>
      </c>
      <c r="R347" s="747">
        <v>1</v>
      </c>
      <c r="S347" s="734">
        <v>466.67</v>
      </c>
    </row>
    <row r="348" spans="1:19" ht="14.4" customHeight="1" x14ac:dyDescent="0.3">
      <c r="A348" s="728"/>
      <c r="B348" s="729" t="s">
        <v>2247</v>
      </c>
      <c r="C348" s="729" t="s">
        <v>563</v>
      </c>
      <c r="D348" s="729" t="s">
        <v>1059</v>
      </c>
      <c r="E348" s="729" t="s">
        <v>2145</v>
      </c>
      <c r="F348" s="729" t="s">
        <v>2189</v>
      </c>
      <c r="G348" s="729" t="s">
        <v>2190</v>
      </c>
      <c r="H348" s="733"/>
      <c r="I348" s="733"/>
      <c r="J348" s="729"/>
      <c r="K348" s="729"/>
      <c r="L348" s="733">
        <v>19</v>
      </c>
      <c r="M348" s="733">
        <v>950</v>
      </c>
      <c r="N348" s="729">
        <v>1</v>
      </c>
      <c r="O348" s="729">
        <v>50</v>
      </c>
      <c r="P348" s="733">
        <v>2</v>
      </c>
      <c r="Q348" s="733">
        <v>100</v>
      </c>
      <c r="R348" s="747">
        <v>0.10526315789473684</v>
      </c>
      <c r="S348" s="734">
        <v>50</v>
      </c>
    </row>
    <row r="349" spans="1:19" ht="14.4" customHeight="1" x14ac:dyDescent="0.3">
      <c r="A349" s="728"/>
      <c r="B349" s="729" t="s">
        <v>2247</v>
      </c>
      <c r="C349" s="729" t="s">
        <v>563</v>
      </c>
      <c r="D349" s="729" t="s">
        <v>1059</v>
      </c>
      <c r="E349" s="729" t="s">
        <v>2145</v>
      </c>
      <c r="F349" s="729" t="s">
        <v>2205</v>
      </c>
      <c r="G349" s="729" t="s">
        <v>2206</v>
      </c>
      <c r="H349" s="733"/>
      <c r="I349" s="733"/>
      <c r="J349" s="729"/>
      <c r="K349" s="729"/>
      <c r="L349" s="733">
        <v>59</v>
      </c>
      <c r="M349" s="733">
        <v>0</v>
      </c>
      <c r="N349" s="729"/>
      <c r="O349" s="729">
        <v>0</v>
      </c>
      <c r="P349" s="733">
        <v>12</v>
      </c>
      <c r="Q349" s="733">
        <v>0</v>
      </c>
      <c r="R349" s="747"/>
      <c r="S349" s="734">
        <v>0</v>
      </c>
    </row>
    <row r="350" spans="1:19" ht="14.4" customHeight="1" x14ac:dyDescent="0.3">
      <c r="A350" s="728"/>
      <c r="B350" s="729" t="s">
        <v>2247</v>
      </c>
      <c r="C350" s="729" t="s">
        <v>563</v>
      </c>
      <c r="D350" s="729" t="s">
        <v>1059</v>
      </c>
      <c r="E350" s="729" t="s">
        <v>2145</v>
      </c>
      <c r="F350" s="729" t="s">
        <v>2215</v>
      </c>
      <c r="G350" s="729" t="s">
        <v>2216</v>
      </c>
      <c r="H350" s="733"/>
      <c r="I350" s="733"/>
      <c r="J350" s="729"/>
      <c r="K350" s="729"/>
      <c r="L350" s="733">
        <v>26</v>
      </c>
      <c r="M350" s="733">
        <v>2455.54</v>
      </c>
      <c r="N350" s="729">
        <v>1</v>
      </c>
      <c r="O350" s="729">
        <v>94.443846153846152</v>
      </c>
      <c r="P350" s="733">
        <v>8</v>
      </c>
      <c r="Q350" s="733">
        <v>755.55000000000007</v>
      </c>
      <c r="R350" s="747">
        <v>0.30769199442892403</v>
      </c>
      <c r="S350" s="734">
        <v>94.443750000000009</v>
      </c>
    </row>
    <row r="351" spans="1:19" ht="14.4" customHeight="1" x14ac:dyDescent="0.3">
      <c r="A351" s="728"/>
      <c r="B351" s="729" t="s">
        <v>2247</v>
      </c>
      <c r="C351" s="729" t="s">
        <v>563</v>
      </c>
      <c r="D351" s="729" t="s">
        <v>1059</v>
      </c>
      <c r="E351" s="729" t="s">
        <v>2145</v>
      </c>
      <c r="F351" s="729" t="s">
        <v>2219</v>
      </c>
      <c r="G351" s="729" t="s">
        <v>2220</v>
      </c>
      <c r="H351" s="733"/>
      <c r="I351" s="733"/>
      <c r="J351" s="729"/>
      <c r="K351" s="729"/>
      <c r="L351" s="733">
        <v>7</v>
      </c>
      <c r="M351" s="733">
        <v>676.67</v>
      </c>
      <c r="N351" s="729">
        <v>1</v>
      </c>
      <c r="O351" s="729">
        <v>96.667142857142849</v>
      </c>
      <c r="P351" s="733"/>
      <c r="Q351" s="733"/>
      <c r="R351" s="747"/>
      <c r="S351" s="734"/>
    </row>
    <row r="352" spans="1:19" ht="14.4" customHeight="1" x14ac:dyDescent="0.3">
      <c r="A352" s="728"/>
      <c r="B352" s="729" t="s">
        <v>2247</v>
      </c>
      <c r="C352" s="729" t="s">
        <v>563</v>
      </c>
      <c r="D352" s="729" t="s">
        <v>1059</v>
      </c>
      <c r="E352" s="729" t="s">
        <v>2145</v>
      </c>
      <c r="F352" s="729" t="s">
        <v>2227</v>
      </c>
      <c r="G352" s="729" t="s">
        <v>2228</v>
      </c>
      <c r="H352" s="733"/>
      <c r="I352" s="733"/>
      <c r="J352" s="729"/>
      <c r="K352" s="729"/>
      <c r="L352" s="733">
        <v>6</v>
      </c>
      <c r="M352" s="733">
        <v>700</v>
      </c>
      <c r="N352" s="729">
        <v>1</v>
      </c>
      <c r="O352" s="729">
        <v>116.66666666666667</v>
      </c>
      <c r="P352" s="733">
        <v>2</v>
      </c>
      <c r="Q352" s="733">
        <v>233.33</v>
      </c>
      <c r="R352" s="747">
        <v>0.33332857142857147</v>
      </c>
      <c r="S352" s="734">
        <v>116.66500000000001</v>
      </c>
    </row>
    <row r="353" spans="1:19" ht="14.4" customHeight="1" x14ac:dyDescent="0.3">
      <c r="A353" s="728"/>
      <c r="B353" s="729" t="s">
        <v>2247</v>
      </c>
      <c r="C353" s="729" t="s">
        <v>563</v>
      </c>
      <c r="D353" s="729" t="s">
        <v>1059</v>
      </c>
      <c r="E353" s="729" t="s">
        <v>2145</v>
      </c>
      <c r="F353" s="729" t="s">
        <v>2146</v>
      </c>
      <c r="G353" s="729" t="s">
        <v>2147</v>
      </c>
      <c r="H353" s="733"/>
      <c r="I353" s="733"/>
      <c r="J353" s="729"/>
      <c r="K353" s="729"/>
      <c r="L353" s="733">
        <v>62</v>
      </c>
      <c r="M353" s="733">
        <v>21355.559999999998</v>
      </c>
      <c r="N353" s="729">
        <v>1</v>
      </c>
      <c r="O353" s="729">
        <v>344.44451612903219</v>
      </c>
      <c r="P353" s="733">
        <v>12</v>
      </c>
      <c r="Q353" s="733">
        <v>4133.33</v>
      </c>
      <c r="R353" s="747">
        <v>0.19354819072878446</v>
      </c>
      <c r="S353" s="734">
        <v>344.44416666666666</v>
      </c>
    </row>
    <row r="354" spans="1:19" ht="14.4" customHeight="1" x14ac:dyDescent="0.3">
      <c r="A354" s="728"/>
      <c r="B354" s="729" t="s">
        <v>2247</v>
      </c>
      <c r="C354" s="729" t="s">
        <v>563</v>
      </c>
      <c r="D354" s="729" t="s">
        <v>2129</v>
      </c>
      <c r="E354" s="729" t="s">
        <v>2145</v>
      </c>
      <c r="F354" s="729" t="s">
        <v>2176</v>
      </c>
      <c r="G354" s="729" t="s">
        <v>2177</v>
      </c>
      <c r="H354" s="733">
        <v>2</v>
      </c>
      <c r="I354" s="733">
        <v>222.22</v>
      </c>
      <c r="J354" s="729"/>
      <c r="K354" s="729">
        <v>111.11</v>
      </c>
      <c r="L354" s="733"/>
      <c r="M354" s="733"/>
      <c r="N354" s="729"/>
      <c r="O354" s="729"/>
      <c r="P354" s="733"/>
      <c r="Q354" s="733"/>
      <c r="R354" s="747"/>
      <c r="S354" s="734"/>
    </row>
    <row r="355" spans="1:19" ht="14.4" customHeight="1" x14ac:dyDescent="0.3">
      <c r="A355" s="728"/>
      <c r="B355" s="729" t="s">
        <v>2247</v>
      </c>
      <c r="C355" s="729" t="s">
        <v>563</v>
      </c>
      <c r="D355" s="729" t="s">
        <v>2129</v>
      </c>
      <c r="E355" s="729" t="s">
        <v>2145</v>
      </c>
      <c r="F355" s="729" t="s">
        <v>2182</v>
      </c>
      <c r="G355" s="729" t="s">
        <v>2183</v>
      </c>
      <c r="H355" s="733">
        <v>1</v>
      </c>
      <c r="I355" s="733">
        <v>583.33000000000004</v>
      </c>
      <c r="J355" s="729"/>
      <c r="K355" s="729">
        <v>583.33000000000004</v>
      </c>
      <c r="L355" s="733"/>
      <c r="M355" s="733"/>
      <c r="N355" s="729"/>
      <c r="O355" s="729"/>
      <c r="P355" s="733"/>
      <c r="Q355" s="733"/>
      <c r="R355" s="747"/>
      <c r="S355" s="734"/>
    </row>
    <row r="356" spans="1:19" ht="14.4" customHeight="1" x14ac:dyDescent="0.3">
      <c r="A356" s="728"/>
      <c r="B356" s="729" t="s">
        <v>2247</v>
      </c>
      <c r="C356" s="729" t="s">
        <v>563</v>
      </c>
      <c r="D356" s="729" t="s">
        <v>2129</v>
      </c>
      <c r="E356" s="729" t="s">
        <v>2145</v>
      </c>
      <c r="F356" s="729" t="s">
        <v>2205</v>
      </c>
      <c r="G356" s="729" t="s">
        <v>2206</v>
      </c>
      <c r="H356" s="733">
        <v>1</v>
      </c>
      <c r="I356" s="733">
        <v>0</v>
      </c>
      <c r="J356" s="729"/>
      <c r="K356" s="729">
        <v>0</v>
      </c>
      <c r="L356" s="733">
        <v>1</v>
      </c>
      <c r="M356" s="733">
        <v>0</v>
      </c>
      <c r="N356" s="729"/>
      <c r="O356" s="729">
        <v>0</v>
      </c>
      <c r="P356" s="733">
        <v>1</v>
      </c>
      <c r="Q356" s="733">
        <v>0</v>
      </c>
      <c r="R356" s="747"/>
      <c r="S356" s="734">
        <v>0</v>
      </c>
    </row>
    <row r="357" spans="1:19" ht="14.4" customHeight="1" x14ac:dyDescent="0.3">
      <c r="A357" s="728"/>
      <c r="B357" s="729" t="s">
        <v>2247</v>
      </c>
      <c r="C357" s="729" t="s">
        <v>563</v>
      </c>
      <c r="D357" s="729" t="s">
        <v>2129</v>
      </c>
      <c r="E357" s="729" t="s">
        <v>2145</v>
      </c>
      <c r="F357" s="729" t="s">
        <v>2227</v>
      </c>
      <c r="G357" s="729" t="s">
        <v>2228</v>
      </c>
      <c r="H357" s="733">
        <v>1</v>
      </c>
      <c r="I357" s="733">
        <v>116.67</v>
      </c>
      <c r="J357" s="729"/>
      <c r="K357" s="729">
        <v>116.67</v>
      </c>
      <c r="L357" s="733"/>
      <c r="M357" s="733"/>
      <c r="N357" s="729"/>
      <c r="O357" s="729"/>
      <c r="P357" s="733"/>
      <c r="Q357" s="733"/>
      <c r="R357" s="747"/>
      <c r="S357" s="734"/>
    </row>
    <row r="358" spans="1:19" ht="14.4" customHeight="1" x14ac:dyDescent="0.3">
      <c r="A358" s="728"/>
      <c r="B358" s="729" t="s">
        <v>2247</v>
      </c>
      <c r="C358" s="729" t="s">
        <v>563</v>
      </c>
      <c r="D358" s="729" t="s">
        <v>2129</v>
      </c>
      <c r="E358" s="729" t="s">
        <v>2145</v>
      </c>
      <c r="F358" s="729" t="s">
        <v>2146</v>
      </c>
      <c r="G358" s="729" t="s">
        <v>2147</v>
      </c>
      <c r="H358" s="733">
        <v>2</v>
      </c>
      <c r="I358" s="733">
        <v>655.56</v>
      </c>
      <c r="J358" s="729"/>
      <c r="K358" s="729">
        <v>327.78</v>
      </c>
      <c r="L358" s="733"/>
      <c r="M358" s="733"/>
      <c r="N358" s="729"/>
      <c r="O358" s="729"/>
      <c r="P358" s="733">
        <v>1</v>
      </c>
      <c r="Q358" s="733">
        <v>344.44</v>
      </c>
      <c r="R358" s="747"/>
      <c r="S358" s="734">
        <v>344.44</v>
      </c>
    </row>
    <row r="359" spans="1:19" ht="14.4" customHeight="1" x14ac:dyDescent="0.3">
      <c r="A359" s="728"/>
      <c r="B359" s="729" t="s">
        <v>2247</v>
      </c>
      <c r="C359" s="729" t="s">
        <v>563</v>
      </c>
      <c r="D359" s="729" t="s">
        <v>1060</v>
      </c>
      <c r="E359" s="729" t="s">
        <v>2145</v>
      </c>
      <c r="F359" s="729" t="s">
        <v>2172</v>
      </c>
      <c r="G359" s="729" t="s">
        <v>2173</v>
      </c>
      <c r="H359" s="733">
        <v>26</v>
      </c>
      <c r="I359" s="733">
        <v>2022.23</v>
      </c>
      <c r="J359" s="729">
        <v>1.73333504761415</v>
      </c>
      <c r="K359" s="729">
        <v>77.778076923076924</v>
      </c>
      <c r="L359" s="733">
        <v>15</v>
      </c>
      <c r="M359" s="733">
        <v>1166.6699999999998</v>
      </c>
      <c r="N359" s="729">
        <v>1</v>
      </c>
      <c r="O359" s="729">
        <v>77.777999999999992</v>
      </c>
      <c r="P359" s="733">
        <v>6</v>
      </c>
      <c r="Q359" s="733">
        <v>466.68</v>
      </c>
      <c r="R359" s="747">
        <v>0.4000102856848981</v>
      </c>
      <c r="S359" s="734">
        <v>77.78</v>
      </c>
    </row>
    <row r="360" spans="1:19" ht="14.4" customHeight="1" x14ac:dyDescent="0.3">
      <c r="A360" s="728"/>
      <c r="B360" s="729" t="s">
        <v>2247</v>
      </c>
      <c r="C360" s="729" t="s">
        <v>563</v>
      </c>
      <c r="D360" s="729" t="s">
        <v>1060</v>
      </c>
      <c r="E360" s="729" t="s">
        <v>2145</v>
      </c>
      <c r="F360" s="729" t="s">
        <v>2176</v>
      </c>
      <c r="G360" s="729" t="s">
        <v>2177</v>
      </c>
      <c r="H360" s="733">
        <v>64</v>
      </c>
      <c r="I360" s="733">
        <v>7111.1100000000006</v>
      </c>
      <c r="J360" s="729">
        <v>1.6931173973395302</v>
      </c>
      <c r="K360" s="729">
        <v>111.11109375000001</v>
      </c>
      <c r="L360" s="733">
        <v>36</v>
      </c>
      <c r="M360" s="733">
        <v>4200.01</v>
      </c>
      <c r="N360" s="729">
        <v>1</v>
      </c>
      <c r="O360" s="729">
        <v>116.66694444444445</v>
      </c>
      <c r="P360" s="733">
        <v>43</v>
      </c>
      <c r="Q360" s="733">
        <v>5016.67</v>
      </c>
      <c r="R360" s="747">
        <v>1.1944423941847757</v>
      </c>
      <c r="S360" s="734">
        <v>116.66674418604651</v>
      </c>
    </row>
    <row r="361" spans="1:19" ht="14.4" customHeight="1" x14ac:dyDescent="0.3">
      <c r="A361" s="728"/>
      <c r="B361" s="729" t="s">
        <v>2247</v>
      </c>
      <c r="C361" s="729" t="s">
        <v>563</v>
      </c>
      <c r="D361" s="729" t="s">
        <v>1060</v>
      </c>
      <c r="E361" s="729" t="s">
        <v>2145</v>
      </c>
      <c r="F361" s="729" t="s">
        <v>2180</v>
      </c>
      <c r="G361" s="729" t="s">
        <v>2181</v>
      </c>
      <c r="H361" s="733">
        <v>46</v>
      </c>
      <c r="I361" s="733">
        <v>8586.66</v>
      </c>
      <c r="J361" s="729">
        <v>1.4526331816413187</v>
      </c>
      <c r="K361" s="729">
        <v>186.66652173913045</v>
      </c>
      <c r="L361" s="733">
        <v>28</v>
      </c>
      <c r="M361" s="733">
        <v>5911.1</v>
      </c>
      <c r="N361" s="729">
        <v>1</v>
      </c>
      <c r="O361" s="729">
        <v>211.11071428571429</v>
      </c>
      <c r="P361" s="733">
        <v>35</v>
      </c>
      <c r="Q361" s="733">
        <v>7388.880000000001</v>
      </c>
      <c r="R361" s="747">
        <v>1.2500008458662517</v>
      </c>
      <c r="S361" s="734">
        <v>211.11085714285718</v>
      </c>
    </row>
    <row r="362" spans="1:19" ht="14.4" customHeight="1" x14ac:dyDescent="0.3">
      <c r="A362" s="728"/>
      <c r="B362" s="729" t="s">
        <v>2247</v>
      </c>
      <c r="C362" s="729" t="s">
        <v>563</v>
      </c>
      <c r="D362" s="729" t="s">
        <v>1060</v>
      </c>
      <c r="E362" s="729" t="s">
        <v>2145</v>
      </c>
      <c r="F362" s="729" t="s">
        <v>2182</v>
      </c>
      <c r="G362" s="729" t="s">
        <v>2183</v>
      </c>
      <c r="H362" s="733">
        <v>27</v>
      </c>
      <c r="I362" s="733">
        <v>15750.01</v>
      </c>
      <c r="J362" s="729">
        <v>3.3750069642956633</v>
      </c>
      <c r="K362" s="729">
        <v>583.33370370370369</v>
      </c>
      <c r="L362" s="733">
        <v>8</v>
      </c>
      <c r="M362" s="733">
        <v>4666.66</v>
      </c>
      <c r="N362" s="729">
        <v>1</v>
      </c>
      <c r="O362" s="729">
        <v>583.33249999999998</v>
      </c>
      <c r="P362" s="733">
        <v>6</v>
      </c>
      <c r="Q362" s="733">
        <v>3500</v>
      </c>
      <c r="R362" s="747">
        <v>0.75000107143010208</v>
      </c>
      <c r="S362" s="734">
        <v>583.33333333333337</v>
      </c>
    </row>
    <row r="363" spans="1:19" ht="14.4" customHeight="1" x14ac:dyDescent="0.3">
      <c r="A363" s="728"/>
      <c r="B363" s="729" t="s">
        <v>2247</v>
      </c>
      <c r="C363" s="729" t="s">
        <v>563</v>
      </c>
      <c r="D363" s="729" t="s">
        <v>1060</v>
      </c>
      <c r="E363" s="729" t="s">
        <v>2145</v>
      </c>
      <c r="F363" s="729" t="s">
        <v>2184</v>
      </c>
      <c r="G363" s="729" t="s">
        <v>2185</v>
      </c>
      <c r="H363" s="733">
        <v>9</v>
      </c>
      <c r="I363" s="733">
        <v>4200</v>
      </c>
      <c r="J363" s="729">
        <v>3</v>
      </c>
      <c r="K363" s="729">
        <v>466.66666666666669</v>
      </c>
      <c r="L363" s="733">
        <v>3</v>
      </c>
      <c r="M363" s="733">
        <v>1400</v>
      </c>
      <c r="N363" s="729">
        <v>1</v>
      </c>
      <c r="O363" s="729">
        <v>466.66666666666669</v>
      </c>
      <c r="P363" s="733">
        <v>2</v>
      </c>
      <c r="Q363" s="733">
        <v>933.34</v>
      </c>
      <c r="R363" s="747">
        <v>0.66667142857142858</v>
      </c>
      <c r="S363" s="734">
        <v>466.67</v>
      </c>
    </row>
    <row r="364" spans="1:19" ht="14.4" customHeight="1" x14ac:dyDescent="0.3">
      <c r="A364" s="728"/>
      <c r="B364" s="729" t="s">
        <v>2247</v>
      </c>
      <c r="C364" s="729" t="s">
        <v>563</v>
      </c>
      <c r="D364" s="729" t="s">
        <v>1060</v>
      </c>
      <c r="E364" s="729" t="s">
        <v>2145</v>
      </c>
      <c r="F364" s="729" t="s">
        <v>2189</v>
      </c>
      <c r="G364" s="729" t="s">
        <v>2190</v>
      </c>
      <c r="H364" s="733">
        <v>53</v>
      </c>
      <c r="I364" s="733">
        <v>2650</v>
      </c>
      <c r="J364" s="729">
        <v>1.7096774193548387</v>
      </c>
      <c r="K364" s="729">
        <v>50</v>
      </c>
      <c r="L364" s="733">
        <v>31</v>
      </c>
      <c r="M364" s="733">
        <v>1550</v>
      </c>
      <c r="N364" s="729">
        <v>1</v>
      </c>
      <c r="O364" s="729">
        <v>50</v>
      </c>
      <c r="P364" s="733">
        <v>22</v>
      </c>
      <c r="Q364" s="733">
        <v>1100</v>
      </c>
      <c r="R364" s="747">
        <v>0.70967741935483875</v>
      </c>
      <c r="S364" s="734">
        <v>50</v>
      </c>
    </row>
    <row r="365" spans="1:19" ht="14.4" customHeight="1" x14ac:dyDescent="0.3">
      <c r="A365" s="728"/>
      <c r="B365" s="729" t="s">
        <v>2247</v>
      </c>
      <c r="C365" s="729" t="s">
        <v>563</v>
      </c>
      <c r="D365" s="729" t="s">
        <v>1060</v>
      </c>
      <c r="E365" s="729" t="s">
        <v>2145</v>
      </c>
      <c r="F365" s="729" t="s">
        <v>2248</v>
      </c>
      <c r="G365" s="729" t="s">
        <v>2249</v>
      </c>
      <c r="H365" s="733">
        <v>5</v>
      </c>
      <c r="I365" s="733">
        <v>0</v>
      </c>
      <c r="J365" s="729"/>
      <c r="K365" s="729">
        <v>0</v>
      </c>
      <c r="L365" s="733">
        <v>2</v>
      </c>
      <c r="M365" s="733">
        <v>0</v>
      </c>
      <c r="N365" s="729"/>
      <c r="O365" s="729">
        <v>0</v>
      </c>
      <c r="P365" s="733"/>
      <c r="Q365" s="733"/>
      <c r="R365" s="747"/>
      <c r="S365" s="734"/>
    </row>
    <row r="366" spans="1:19" ht="14.4" customHeight="1" x14ac:dyDescent="0.3">
      <c r="A366" s="728"/>
      <c r="B366" s="729" t="s">
        <v>2247</v>
      </c>
      <c r="C366" s="729" t="s">
        <v>563</v>
      </c>
      <c r="D366" s="729" t="s">
        <v>1060</v>
      </c>
      <c r="E366" s="729" t="s">
        <v>2145</v>
      </c>
      <c r="F366" s="729" t="s">
        <v>2205</v>
      </c>
      <c r="G366" s="729" t="s">
        <v>2206</v>
      </c>
      <c r="H366" s="733">
        <v>236</v>
      </c>
      <c r="I366" s="733">
        <v>0</v>
      </c>
      <c r="J366" s="729"/>
      <c r="K366" s="729">
        <v>0</v>
      </c>
      <c r="L366" s="733">
        <v>124</v>
      </c>
      <c r="M366" s="733">
        <v>0</v>
      </c>
      <c r="N366" s="729"/>
      <c r="O366" s="729">
        <v>0</v>
      </c>
      <c r="P366" s="733">
        <v>114</v>
      </c>
      <c r="Q366" s="733">
        <v>0</v>
      </c>
      <c r="R366" s="747"/>
      <c r="S366" s="734">
        <v>0</v>
      </c>
    </row>
    <row r="367" spans="1:19" ht="14.4" customHeight="1" x14ac:dyDescent="0.3">
      <c r="A367" s="728"/>
      <c r="B367" s="729" t="s">
        <v>2247</v>
      </c>
      <c r="C367" s="729" t="s">
        <v>563</v>
      </c>
      <c r="D367" s="729" t="s">
        <v>1060</v>
      </c>
      <c r="E367" s="729" t="s">
        <v>2145</v>
      </c>
      <c r="F367" s="729" t="s">
        <v>2209</v>
      </c>
      <c r="G367" s="729" t="s">
        <v>2210</v>
      </c>
      <c r="H367" s="733"/>
      <c r="I367" s="733"/>
      <c r="J367" s="729"/>
      <c r="K367" s="729"/>
      <c r="L367" s="733">
        <v>1</v>
      </c>
      <c r="M367" s="733">
        <v>77.78</v>
      </c>
      <c r="N367" s="729">
        <v>1</v>
      </c>
      <c r="O367" s="729">
        <v>77.78</v>
      </c>
      <c r="P367" s="733"/>
      <c r="Q367" s="733"/>
      <c r="R367" s="747"/>
      <c r="S367" s="734"/>
    </row>
    <row r="368" spans="1:19" ht="14.4" customHeight="1" x14ac:dyDescent="0.3">
      <c r="A368" s="728"/>
      <c r="B368" s="729" t="s">
        <v>2247</v>
      </c>
      <c r="C368" s="729" t="s">
        <v>563</v>
      </c>
      <c r="D368" s="729" t="s">
        <v>1060</v>
      </c>
      <c r="E368" s="729" t="s">
        <v>2145</v>
      </c>
      <c r="F368" s="729" t="s">
        <v>2215</v>
      </c>
      <c r="G368" s="729" t="s">
        <v>2216</v>
      </c>
      <c r="H368" s="733">
        <v>89</v>
      </c>
      <c r="I368" s="733">
        <v>7911.1100000000006</v>
      </c>
      <c r="J368" s="729">
        <v>2.2639135312095791</v>
      </c>
      <c r="K368" s="729">
        <v>88.888876404494383</v>
      </c>
      <c r="L368" s="733">
        <v>37</v>
      </c>
      <c r="M368" s="733">
        <v>3494.4399999999996</v>
      </c>
      <c r="N368" s="729">
        <v>1</v>
      </c>
      <c r="O368" s="729">
        <v>94.444324324324313</v>
      </c>
      <c r="P368" s="733">
        <v>28</v>
      </c>
      <c r="Q368" s="733">
        <v>2644.4300000000003</v>
      </c>
      <c r="R368" s="747">
        <v>0.7567535856961346</v>
      </c>
      <c r="S368" s="734">
        <v>94.443928571428586</v>
      </c>
    </row>
    <row r="369" spans="1:19" ht="14.4" customHeight="1" x14ac:dyDescent="0.3">
      <c r="A369" s="728"/>
      <c r="B369" s="729" t="s">
        <v>2247</v>
      </c>
      <c r="C369" s="729" t="s">
        <v>563</v>
      </c>
      <c r="D369" s="729" t="s">
        <v>1060</v>
      </c>
      <c r="E369" s="729" t="s">
        <v>2145</v>
      </c>
      <c r="F369" s="729" t="s">
        <v>2219</v>
      </c>
      <c r="G369" s="729" t="s">
        <v>2220</v>
      </c>
      <c r="H369" s="733">
        <v>9</v>
      </c>
      <c r="I369" s="733">
        <v>870</v>
      </c>
      <c r="J369" s="729">
        <v>2.2499224164683977</v>
      </c>
      <c r="K369" s="729">
        <v>96.666666666666671</v>
      </c>
      <c r="L369" s="733">
        <v>4</v>
      </c>
      <c r="M369" s="733">
        <v>386.68</v>
      </c>
      <c r="N369" s="729">
        <v>1</v>
      </c>
      <c r="O369" s="729">
        <v>96.67</v>
      </c>
      <c r="P369" s="733">
        <v>3</v>
      </c>
      <c r="Q369" s="733">
        <v>290.01</v>
      </c>
      <c r="R369" s="747">
        <v>0.75</v>
      </c>
      <c r="S369" s="734">
        <v>96.67</v>
      </c>
    </row>
    <row r="370" spans="1:19" ht="14.4" customHeight="1" x14ac:dyDescent="0.3">
      <c r="A370" s="728"/>
      <c r="B370" s="729" t="s">
        <v>2247</v>
      </c>
      <c r="C370" s="729" t="s">
        <v>563</v>
      </c>
      <c r="D370" s="729" t="s">
        <v>1060</v>
      </c>
      <c r="E370" s="729" t="s">
        <v>2145</v>
      </c>
      <c r="F370" s="729" t="s">
        <v>2223</v>
      </c>
      <c r="G370" s="729" t="s">
        <v>2224</v>
      </c>
      <c r="H370" s="733">
        <v>1</v>
      </c>
      <c r="I370" s="733">
        <v>1283.33</v>
      </c>
      <c r="J370" s="729"/>
      <c r="K370" s="729">
        <v>1283.33</v>
      </c>
      <c r="L370" s="733"/>
      <c r="M370" s="733"/>
      <c r="N370" s="729"/>
      <c r="O370" s="729"/>
      <c r="P370" s="733"/>
      <c r="Q370" s="733"/>
      <c r="R370" s="747"/>
      <c r="S370" s="734"/>
    </row>
    <row r="371" spans="1:19" ht="14.4" customHeight="1" x14ac:dyDescent="0.3">
      <c r="A371" s="728"/>
      <c r="B371" s="729" t="s">
        <v>2247</v>
      </c>
      <c r="C371" s="729" t="s">
        <v>563</v>
      </c>
      <c r="D371" s="729" t="s">
        <v>1060</v>
      </c>
      <c r="E371" s="729" t="s">
        <v>2145</v>
      </c>
      <c r="F371" s="729" t="s">
        <v>2227</v>
      </c>
      <c r="G371" s="729" t="s">
        <v>2228</v>
      </c>
      <c r="H371" s="733">
        <v>15</v>
      </c>
      <c r="I371" s="733">
        <v>1750</v>
      </c>
      <c r="J371" s="729">
        <v>1.3636292798478971</v>
      </c>
      <c r="K371" s="729">
        <v>116.66666666666667</v>
      </c>
      <c r="L371" s="733">
        <v>11</v>
      </c>
      <c r="M371" s="733">
        <v>1283.3399999999999</v>
      </c>
      <c r="N371" s="729">
        <v>1</v>
      </c>
      <c r="O371" s="729">
        <v>116.66727272727272</v>
      </c>
      <c r="P371" s="733">
        <v>12</v>
      </c>
      <c r="Q371" s="733">
        <v>1400</v>
      </c>
      <c r="R371" s="747">
        <v>1.0909034238783175</v>
      </c>
      <c r="S371" s="734">
        <v>116.66666666666667</v>
      </c>
    </row>
    <row r="372" spans="1:19" ht="14.4" customHeight="1" x14ac:dyDescent="0.3">
      <c r="A372" s="728"/>
      <c r="B372" s="729" t="s">
        <v>2247</v>
      </c>
      <c r="C372" s="729" t="s">
        <v>563</v>
      </c>
      <c r="D372" s="729" t="s">
        <v>1060</v>
      </c>
      <c r="E372" s="729" t="s">
        <v>2145</v>
      </c>
      <c r="F372" s="729" t="s">
        <v>2146</v>
      </c>
      <c r="G372" s="729" t="s">
        <v>2147</v>
      </c>
      <c r="H372" s="733">
        <v>245</v>
      </c>
      <c r="I372" s="733">
        <v>80305.56</v>
      </c>
      <c r="J372" s="729">
        <v>1.7797338473741215</v>
      </c>
      <c r="K372" s="729">
        <v>327.77779591836736</v>
      </c>
      <c r="L372" s="733">
        <v>131</v>
      </c>
      <c r="M372" s="733">
        <v>45122.229999999996</v>
      </c>
      <c r="N372" s="729">
        <v>1</v>
      </c>
      <c r="O372" s="729">
        <v>344.44450381679388</v>
      </c>
      <c r="P372" s="733">
        <v>118</v>
      </c>
      <c r="Q372" s="733">
        <v>40644.44</v>
      </c>
      <c r="R372" s="747">
        <v>0.90076310501497836</v>
      </c>
      <c r="S372" s="734">
        <v>344.44440677966105</v>
      </c>
    </row>
    <row r="373" spans="1:19" ht="14.4" customHeight="1" x14ac:dyDescent="0.3">
      <c r="A373" s="728"/>
      <c r="B373" s="729" t="s">
        <v>2247</v>
      </c>
      <c r="C373" s="729" t="s">
        <v>563</v>
      </c>
      <c r="D373" s="729" t="s">
        <v>2136</v>
      </c>
      <c r="E373" s="729" t="s">
        <v>2145</v>
      </c>
      <c r="F373" s="729" t="s">
        <v>2172</v>
      </c>
      <c r="G373" s="729" t="s">
        <v>2173</v>
      </c>
      <c r="H373" s="733">
        <v>1</v>
      </c>
      <c r="I373" s="733">
        <v>77.78</v>
      </c>
      <c r="J373" s="729">
        <v>0.20000514284244902</v>
      </c>
      <c r="K373" s="729">
        <v>77.78</v>
      </c>
      <c r="L373" s="733">
        <v>5</v>
      </c>
      <c r="M373" s="733">
        <v>388.89</v>
      </c>
      <c r="N373" s="729">
        <v>1</v>
      </c>
      <c r="O373" s="729">
        <v>77.777999999999992</v>
      </c>
      <c r="P373" s="733"/>
      <c r="Q373" s="733"/>
      <c r="R373" s="747"/>
      <c r="S373" s="734"/>
    </row>
    <row r="374" spans="1:19" ht="14.4" customHeight="1" x14ac:dyDescent="0.3">
      <c r="A374" s="728"/>
      <c r="B374" s="729" t="s">
        <v>2247</v>
      </c>
      <c r="C374" s="729" t="s">
        <v>563</v>
      </c>
      <c r="D374" s="729" t="s">
        <v>2136</v>
      </c>
      <c r="E374" s="729" t="s">
        <v>2145</v>
      </c>
      <c r="F374" s="729" t="s">
        <v>2176</v>
      </c>
      <c r="G374" s="729" t="s">
        <v>2177</v>
      </c>
      <c r="H374" s="733">
        <v>41</v>
      </c>
      <c r="I374" s="733">
        <v>4555.55</v>
      </c>
      <c r="J374" s="729">
        <v>0.34252255639097745</v>
      </c>
      <c r="K374" s="729">
        <v>111.1109756097561</v>
      </c>
      <c r="L374" s="733">
        <v>114</v>
      </c>
      <c r="M374" s="733">
        <v>13300</v>
      </c>
      <c r="N374" s="729">
        <v>1</v>
      </c>
      <c r="O374" s="729">
        <v>116.66666666666667</v>
      </c>
      <c r="P374" s="733"/>
      <c r="Q374" s="733"/>
      <c r="R374" s="747"/>
      <c r="S374" s="734"/>
    </row>
    <row r="375" spans="1:19" ht="14.4" customHeight="1" x14ac:dyDescent="0.3">
      <c r="A375" s="728"/>
      <c r="B375" s="729" t="s">
        <v>2247</v>
      </c>
      <c r="C375" s="729" t="s">
        <v>563</v>
      </c>
      <c r="D375" s="729" t="s">
        <v>2136</v>
      </c>
      <c r="E375" s="729" t="s">
        <v>2145</v>
      </c>
      <c r="F375" s="729" t="s">
        <v>2182</v>
      </c>
      <c r="G375" s="729" t="s">
        <v>2183</v>
      </c>
      <c r="H375" s="733">
        <v>33</v>
      </c>
      <c r="I375" s="733">
        <v>19250</v>
      </c>
      <c r="J375" s="729">
        <v>0.60000006233766878</v>
      </c>
      <c r="K375" s="729">
        <v>583.33333333333337</v>
      </c>
      <c r="L375" s="733">
        <v>55</v>
      </c>
      <c r="M375" s="733">
        <v>32083.33</v>
      </c>
      <c r="N375" s="729">
        <v>1</v>
      </c>
      <c r="O375" s="729">
        <v>583.33327272727274</v>
      </c>
      <c r="P375" s="733"/>
      <c r="Q375" s="733"/>
      <c r="R375" s="747"/>
      <c r="S375" s="734"/>
    </row>
    <row r="376" spans="1:19" ht="14.4" customHeight="1" x14ac:dyDescent="0.3">
      <c r="A376" s="728"/>
      <c r="B376" s="729" t="s">
        <v>2247</v>
      </c>
      <c r="C376" s="729" t="s">
        <v>563</v>
      </c>
      <c r="D376" s="729" t="s">
        <v>2136</v>
      </c>
      <c r="E376" s="729" t="s">
        <v>2145</v>
      </c>
      <c r="F376" s="729" t="s">
        <v>2184</v>
      </c>
      <c r="G376" s="729" t="s">
        <v>2185</v>
      </c>
      <c r="H376" s="733">
        <v>3</v>
      </c>
      <c r="I376" s="733">
        <v>1400</v>
      </c>
      <c r="J376" s="729">
        <v>1</v>
      </c>
      <c r="K376" s="729">
        <v>466.66666666666669</v>
      </c>
      <c r="L376" s="733">
        <v>3</v>
      </c>
      <c r="M376" s="733">
        <v>1400</v>
      </c>
      <c r="N376" s="729">
        <v>1</v>
      </c>
      <c r="O376" s="729">
        <v>466.66666666666669</v>
      </c>
      <c r="P376" s="733"/>
      <c r="Q376" s="733"/>
      <c r="R376" s="747"/>
      <c r="S376" s="734"/>
    </row>
    <row r="377" spans="1:19" ht="14.4" customHeight="1" x14ac:dyDescent="0.3">
      <c r="A377" s="728"/>
      <c r="B377" s="729" t="s">
        <v>2247</v>
      </c>
      <c r="C377" s="729" t="s">
        <v>563</v>
      </c>
      <c r="D377" s="729" t="s">
        <v>2136</v>
      </c>
      <c r="E377" s="729" t="s">
        <v>2145</v>
      </c>
      <c r="F377" s="729" t="s">
        <v>2189</v>
      </c>
      <c r="G377" s="729" t="s">
        <v>2190</v>
      </c>
      <c r="H377" s="733">
        <v>34</v>
      </c>
      <c r="I377" s="733">
        <v>1700</v>
      </c>
      <c r="J377" s="729">
        <v>0.79069767441860461</v>
      </c>
      <c r="K377" s="729">
        <v>50</v>
      </c>
      <c r="L377" s="733">
        <v>43</v>
      </c>
      <c r="M377" s="733">
        <v>2150</v>
      </c>
      <c r="N377" s="729">
        <v>1</v>
      </c>
      <c r="O377" s="729">
        <v>50</v>
      </c>
      <c r="P377" s="733"/>
      <c r="Q377" s="733"/>
      <c r="R377" s="747"/>
      <c r="S377" s="734"/>
    </row>
    <row r="378" spans="1:19" ht="14.4" customHeight="1" x14ac:dyDescent="0.3">
      <c r="A378" s="728"/>
      <c r="B378" s="729" t="s">
        <v>2247</v>
      </c>
      <c r="C378" s="729" t="s">
        <v>563</v>
      </c>
      <c r="D378" s="729" t="s">
        <v>2136</v>
      </c>
      <c r="E378" s="729" t="s">
        <v>2145</v>
      </c>
      <c r="F378" s="729" t="s">
        <v>2248</v>
      </c>
      <c r="G378" s="729" t="s">
        <v>2249</v>
      </c>
      <c r="H378" s="733">
        <v>2</v>
      </c>
      <c r="I378" s="733">
        <v>0</v>
      </c>
      <c r="J378" s="729"/>
      <c r="K378" s="729">
        <v>0</v>
      </c>
      <c r="L378" s="733"/>
      <c r="M378" s="733"/>
      <c r="N378" s="729"/>
      <c r="O378" s="729"/>
      <c r="P378" s="733"/>
      <c r="Q378" s="733"/>
      <c r="R378" s="747"/>
      <c r="S378" s="734"/>
    </row>
    <row r="379" spans="1:19" ht="14.4" customHeight="1" x14ac:dyDescent="0.3">
      <c r="A379" s="728"/>
      <c r="B379" s="729" t="s">
        <v>2247</v>
      </c>
      <c r="C379" s="729" t="s">
        <v>563</v>
      </c>
      <c r="D379" s="729" t="s">
        <v>2136</v>
      </c>
      <c r="E379" s="729" t="s">
        <v>2145</v>
      </c>
      <c r="F379" s="729" t="s">
        <v>2205</v>
      </c>
      <c r="G379" s="729" t="s">
        <v>2206</v>
      </c>
      <c r="H379" s="733">
        <v>153</v>
      </c>
      <c r="I379" s="733">
        <v>0</v>
      </c>
      <c r="J379" s="729"/>
      <c r="K379" s="729">
        <v>0</v>
      </c>
      <c r="L379" s="733">
        <v>295</v>
      </c>
      <c r="M379" s="733">
        <v>0</v>
      </c>
      <c r="N379" s="729"/>
      <c r="O379" s="729">
        <v>0</v>
      </c>
      <c r="P379" s="733"/>
      <c r="Q379" s="733"/>
      <c r="R379" s="747"/>
      <c r="S379" s="734"/>
    </row>
    <row r="380" spans="1:19" ht="14.4" customHeight="1" x14ac:dyDescent="0.3">
      <c r="A380" s="728"/>
      <c r="B380" s="729" t="s">
        <v>2247</v>
      </c>
      <c r="C380" s="729" t="s">
        <v>563</v>
      </c>
      <c r="D380" s="729" t="s">
        <v>2136</v>
      </c>
      <c r="E380" s="729" t="s">
        <v>2145</v>
      </c>
      <c r="F380" s="729" t="s">
        <v>2215</v>
      </c>
      <c r="G380" s="729" t="s">
        <v>2216</v>
      </c>
      <c r="H380" s="733">
        <v>64</v>
      </c>
      <c r="I380" s="733">
        <v>5688.88</v>
      </c>
      <c r="J380" s="729">
        <v>0.53305497825194759</v>
      </c>
      <c r="K380" s="729">
        <v>88.888750000000002</v>
      </c>
      <c r="L380" s="733">
        <v>113</v>
      </c>
      <c r="M380" s="733">
        <v>10672.22</v>
      </c>
      <c r="N380" s="729">
        <v>1</v>
      </c>
      <c r="O380" s="729">
        <v>94.444424778761061</v>
      </c>
      <c r="P380" s="733"/>
      <c r="Q380" s="733"/>
      <c r="R380" s="747"/>
      <c r="S380" s="734"/>
    </row>
    <row r="381" spans="1:19" ht="14.4" customHeight="1" x14ac:dyDescent="0.3">
      <c r="A381" s="728"/>
      <c r="B381" s="729" t="s">
        <v>2247</v>
      </c>
      <c r="C381" s="729" t="s">
        <v>563</v>
      </c>
      <c r="D381" s="729" t="s">
        <v>2136</v>
      </c>
      <c r="E381" s="729" t="s">
        <v>2145</v>
      </c>
      <c r="F381" s="729" t="s">
        <v>2219</v>
      </c>
      <c r="G381" s="729" t="s">
        <v>2220</v>
      </c>
      <c r="H381" s="733">
        <v>5</v>
      </c>
      <c r="I381" s="733">
        <v>483.33000000000004</v>
      </c>
      <c r="J381" s="729">
        <v>0.23809476893974846</v>
      </c>
      <c r="K381" s="729">
        <v>96.666000000000011</v>
      </c>
      <c r="L381" s="733">
        <v>21</v>
      </c>
      <c r="M381" s="733">
        <v>2029.9900000000002</v>
      </c>
      <c r="N381" s="729">
        <v>1</v>
      </c>
      <c r="O381" s="729">
        <v>96.666190476190494</v>
      </c>
      <c r="P381" s="733"/>
      <c r="Q381" s="733"/>
      <c r="R381" s="747"/>
      <c r="S381" s="734"/>
    </row>
    <row r="382" spans="1:19" ht="14.4" customHeight="1" x14ac:dyDescent="0.3">
      <c r="A382" s="728"/>
      <c r="B382" s="729" t="s">
        <v>2247</v>
      </c>
      <c r="C382" s="729" t="s">
        <v>563</v>
      </c>
      <c r="D382" s="729" t="s">
        <v>2136</v>
      </c>
      <c r="E382" s="729" t="s">
        <v>2145</v>
      </c>
      <c r="F382" s="729" t="s">
        <v>2225</v>
      </c>
      <c r="G382" s="729" t="s">
        <v>2226</v>
      </c>
      <c r="H382" s="733">
        <v>1</v>
      </c>
      <c r="I382" s="733">
        <v>466.67</v>
      </c>
      <c r="J382" s="729">
        <v>1</v>
      </c>
      <c r="K382" s="729">
        <v>466.67</v>
      </c>
      <c r="L382" s="733">
        <v>1</v>
      </c>
      <c r="M382" s="733">
        <v>466.67</v>
      </c>
      <c r="N382" s="729">
        <v>1</v>
      </c>
      <c r="O382" s="729">
        <v>466.67</v>
      </c>
      <c r="P382" s="733"/>
      <c r="Q382" s="733"/>
      <c r="R382" s="747"/>
      <c r="S382" s="734"/>
    </row>
    <row r="383" spans="1:19" ht="14.4" customHeight="1" x14ac:dyDescent="0.3">
      <c r="A383" s="728"/>
      <c r="B383" s="729" t="s">
        <v>2247</v>
      </c>
      <c r="C383" s="729" t="s">
        <v>563</v>
      </c>
      <c r="D383" s="729" t="s">
        <v>2136</v>
      </c>
      <c r="E383" s="729" t="s">
        <v>2145</v>
      </c>
      <c r="F383" s="729" t="s">
        <v>2227</v>
      </c>
      <c r="G383" s="729" t="s">
        <v>2228</v>
      </c>
      <c r="H383" s="733">
        <v>5</v>
      </c>
      <c r="I383" s="733">
        <v>583.33000000000004</v>
      </c>
      <c r="J383" s="729">
        <v>0.13888809523809525</v>
      </c>
      <c r="K383" s="729">
        <v>116.66600000000001</v>
      </c>
      <c r="L383" s="733">
        <v>36</v>
      </c>
      <c r="M383" s="733">
        <v>4200</v>
      </c>
      <c r="N383" s="729">
        <v>1</v>
      </c>
      <c r="O383" s="729">
        <v>116.66666666666667</v>
      </c>
      <c r="P383" s="733"/>
      <c r="Q383" s="733"/>
      <c r="R383" s="747"/>
      <c r="S383" s="734"/>
    </row>
    <row r="384" spans="1:19" ht="14.4" customHeight="1" x14ac:dyDescent="0.3">
      <c r="A384" s="728"/>
      <c r="B384" s="729" t="s">
        <v>2247</v>
      </c>
      <c r="C384" s="729" t="s">
        <v>563</v>
      </c>
      <c r="D384" s="729" t="s">
        <v>2136</v>
      </c>
      <c r="E384" s="729" t="s">
        <v>2145</v>
      </c>
      <c r="F384" s="729" t="s">
        <v>2146</v>
      </c>
      <c r="G384" s="729" t="s">
        <v>2147</v>
      </c>
      <c r="H384" s="733">
        <v>158</v>
      </c>
      <c r="I384" s="733">
        <v>51788.89</v>
      </c>
      <c r="J384" s="729">
        <v>0.49622063214440321</v>
      </c>
      <c r="K384" s="729">
        <v>327.7777848101266</v>
      </c>
      <c r="L384" s="733">
        <v>303</v>
      </c>
      <c r="M384" s="733">
        <v>104366.66</v>
      </c>
      <c r="N384" s="729">
        <v>1</v>
      </c>
      <c r="O384" s="729">
        <v>344.44442244224422</v>
      </c>
      <c r="P384" s="733"/>
      <c r="Q384" s="733"/>
      <c r="R384" s="747"/>
      <c r="S384" s="734"/>
    </row>
    <row r="385" spans="1:19" ht="14.4" customHeight="1" x14ac:dyDescent="0.3">
      <c r="A385" s="728"/>
      <c r="B385" s="729" t="s">
        <v>2247</v>
      </c>
      <c r="C385" s="729" t="s">
        <v>563</v>
      </c>
      <c r="D385" s="729" t="s">
        <v>2137</v>
      </c>
      <c r="E385" s="729" t="s">
        <v>2145</v>
      </c>
      <c r="F385" s="729" t="s">
        <v>2172</v>
      </c>
      <c r="G385" s="729" t="s">
        <v>2173</v>
      </c>
      <c r="H385" s="733">
        <v>44</v>
      </c>
      <c r="I385" s="733">
        <v>3422.2400000000002</v>
      </c>
      <c r="J385" s="729"/>
      <c r="K385" s="729">
        <v>77.778181818181821</v>
      </c>
      <c r="L385" s="733"/>
      <c r="M385" s="733"/>
      <c r="N385" s="729"/>
      <c r="O385" s="729"/>
      <c r="P385" s="733"/>
      <c r="Q385" s="733"/>
      <c r="R385" s="747"/>
      <c r="S385" s="734"/>
    </row>
    <row r="386" spans="1:19" ht="14.4" customHeight="1" x14ac:dyDescent="0.3">
      <c r="A386" s="728"/>
      <c r="B386" s="729" t="s">
        <v>2247</v>
      </c>
      <c r="C386" s="729" t="s">
        <v>563</v>
      </c>
      <c r="D386" s="729" t="s">
        <v>2137</v>
      </c>
      <c r="E386" s="729" t="s">
        <v>2145</v>
      </c>
      <c r="F386" s="729" t="s">
        <v>2176</v>
      </c>
      <c r="G386" s="729" t="s">
        <v>2177</v>
      </c>
      <c r="H386" s="733">
        <v>68</v>
      </c>
      <c r="I386" s="733">
        <v>7555.55</v>
      </c>
      <c r="J386" s="729"/>
      <c r="K386" s="729">
        <v>111.1110294117647</v>
      </c>
      <c r="L386" s="733"/>
      <c r="M386" s="733"/>
      <c r="N386" s="729"/>
      <c r="O386" s="729"/>
      <c r="P386" s="733"/>
      <c r="Q386" s="733"/>
      <c r="R386" s="747"/>
      <c r="S386" s="734"/>
    </row>
    <row r="387" spans="1:19" ht="14.4" customHeight="1" x14ac:dyDescent="0.3">
      <c r="A387" s="728"/>
      <c r="B387" s="729" t="s">
        <v>2247</v>
      </c>
      <c r="C387" s="729" t="s">
        <v>563</v>
      </c>
      <c r="D387" s="729" t="s">
        <v>2137</v>
      </c>
      <c r="E387" s="729" t="s">
        <v>2145</v>
      </c>
      <c r="F387" s="729" t="s">
        <v>2180</v>
      </c>
      <c r="G387" s="729" t="s">
        <v>2181</v>
      </c>
      <c r="H387" s="733">
        <v>18</v>
      </c>
      <c r="I387" s="733">
        <v>3360</v>
      </c>
      <c r="J387" s="729"/>
      <c r="K387" s="729">
        <v>186.66666666666666</v>
      </c>
      <c r="L387" s="733"/>
      <c r="M387" s="733"/>
      <c r="N387" s="729"/>
      <c r="O387" s="729"/>
      <c r="P387" s="733"/>
      <c r="Q387" s="733"/>
      <c r="R387" s="747"/>
      <c r="S387" s="734"/>
    </row>
    <row r="388" spans="1:19" ht="14.4" customHeight="1" x14ac:dyDescent="0.3">
      <c r="A388" s="728"/>
      <c r="B388" s="729" t="s">
        <v>2247</v>
      </c>
      <c r="C388" s="729" t="s">
        <v>563</v>
      </c>
      <c r="D388" s="729" t="s">
        <v>2137</v>
      </c>
      <c r="E388" s="729" t="s">
        <v>2145</v>
      </c>
      <c r="F388" s="729" t="s">
        <v>2182</v>
      </c>
      <c r="G388" s="729" t="s">
        <v>2183</v>
      </c>
      <c r="H388" s="733">
        <v>14</v>
      </c>
      <c r="I388" s="733">
        <v>8166.66</v>
      </c>
      <c r="J388" s="729"/>
      <c r="K388" s="729">
        <v>583.33285714285716</v>
      </c>
      <c r="L388" s="733"/>
      <c r="M388" s="733"/>
      <c r="N388" s="729"/>
      <c r="O388" s="729"/>
      <c r="P388" s="733"/>
      <c r="Q388" s="733"/>
      <c r="R388" s="747"/>
      <c r="S388" s="734"/>
    </row>
    <row r="389" spans="1:19" ht="14.4" customHeight="1" x14ac:dyDescent="0.3">
      <c r="A389" s="728"/>
      <c r="B389" s="729" t="s">
        <v>2247</v>
      </c>
      <c r="C389" s="729" t="s">
        <v>563</v>
      </c>
      <c r="D389" s="729" t="s">
        <v>2137</v>
      </c>
      <c r="E389" s="729" t="s">
        <v>2145</v>
      </c>
      <c r="F389" s="729" t="s">
        <v>2184</v>
      </c>
      <c r="G389" s="729" t="s">
        <v>2185</v>
      </c>
      <c r="H389" s="733">
        <v>5</v>
      </c>
      <c r="I389" s="733">
        <v>2333.33</v>
      </c>
      <c r="J389" s="729"/>
      <c r="K389" s="729">
        <v>466.666</v>
      </c>
      <c r="L389" s="733"/>
      <c r="M389" s="733"/>
      <c r="N389" s="729"/>
      <c r="O389" s="729"/>
      <c r="P389" s="733"/>
      <c r="Q389" s="733"/>
      <c r="R389" s="747"/>
      <c r="S389" s="734"/>
    </row>
    <row r="390" spans="1:19" ht="14.4" customHeight="1" x14ac:dyDescent="0.3">
      <c r="A390" s="728"/>
      <c r="B390" s="729" t="s">
        <v>2247</v>
      </c>
      <c r="C390" s="729" t="s">
        <v>563</v>
      </c>
      <c r="D390" s="729" t="s">
        <v>2137</v>
      </c>
      <c r="E390" s="729" t="s">
        <v>2145</v>
      </c>
      <c r="F390" s="729" t="s">
        <v>2189</v>
      </c>
      <c r="G390" s="729" t="s">
        <v>2190</v>
      </c>
      <c r="H390" s="733">
        <v>38</v>
      </c>
      <c r="I390" s="733">
        <v>1900</v>
      </c>
      <c r="J390" s="729"/>
      <c r="K390" s="729">
        <v>50</v>
      </c>
      <c r="L390" s="733"/>
      <c r="M390" s="733"/>
      <c r="N390" s="729"/>
      <c r="O390" s="729"/>
      <c r="P390" s="733"/>
      <c r="Q390" s="733"/>
      <c r="R390" s="747"/>
      <c r="S390" s="734"/>
    </row>
    <row r="391" spans="1:19" ht="14.4" customHeight="1" x14ac:dyDescent="0.3">
      <c r="A391" s="728"/>
      <c r="B391" s="729" t="s">
        <v>2247</v>
      </c>
      <c r="C391" s="729" t="s">
        <v>563</v>
      </c>
      <c r="D391" s="729" t="s">
        <v>2137</v>
      </c>
      <c r="E391" s="729" t="s">
        <v>2145</v>
      </c>
      <c r="F391" s="729" t="s">
        <v>2248</v>
      </c>
      <c r="G391" s="729" t="s">
        <v>2249</v>
      </c>
      <c r="H391" s="733">
        <v>2</v>
      </c>
      <c r="I391" s="733">
        <v>0</v>
      </c>
      <c r="J391" s="729"/>
      <c r="K391" s="729">
        <v>0</v>
      </c>
      <c r="L391" s="733"/>
      <c r="M391" s="733"/>
      <c r="N391" s="729"/>
      <c r="O391" s="729"/>
      <c r="P391" s="733"/>
      <c r="Q391" s="733"/>
      <c r="R391" s="747"/>
      <c r="S391" s="734"/>
    </row>
    <row r="392" spans="1:19" ht="14.4" customHeight="1" x14ac:dyDescent="0.3">
      <c r="A392" s="728"/>
      <c r="B392" s="729" t="s">
        <v>2247</v>
      </c>
      <c r="C392" s="729" t="s">
        <v>563</v>
      </c>
      <c r="D392" s="729" t="s">
        <v>2137</v>
      </c>
      <c r="E392" s="729" t="s">
        <v>2145</v>
      </c>
      <c r="F392" s="729" t="s">
        <v>2205</v>
      </c>
      <c r="G392" s="729" t="s">
        <v>2206</v>
      </c>
      <c r="H392" s="733">
        <v>201</v>
      </c>
      <c r="I392" s="733">
        <v>0</v>
      </c>
      <c r="J392" s="729"/>
      <c r="K392" s="729">
        <v>0</v>
      </c>
      <c r="L392" s="733"/>
      <c r="M392" s="733"/>
      <c r="N392" s="729"/>
      <c r="O392" s="729"/>
      <c r="P392" s="733"/>
      <c r="Q392" s="733"/>
      <c r="R392" s="747"/>
      <c r="S392" s="734"/>
    </row>
    <row r="393" spans="1:19" ht="14.4" customHeight="1" x14ac:dyDescent="0.3">
      <c r="A393" s="728"/>
      <c r="B393" s="729" t="s">
        <v>2247</v>
      </c>
      <c r="C393" s="729" t="s">
        <v>563</v>
      </c>
      <c r="D393" s="729" t="s">
        <v>2137</v>
      </c>
      <c r="E393" s="729" t="s">
        <v>2145</v>
      </c>
      <c r="F393" s="729" t="s">
        <v>2215</v>
      </c>
      <c r="G393" s="729" t="s">
        <v>2216</v>
      </c>
      <c r="H393" s="733">
        <v>60</v>
      </c>
      <c r="I393" s="733">
        <v>5333.3300000000008</v>
      </c>
      <c r="J393" s="729"/>
      <c r="K393" s="729">
        <v>88.888833333333352</v>
      </c>
      <c r="L393" s="733"/>
      <c r="M393" s="733"/>
      <c r="N393" s="729"/>
      <c r="O393" s="729"/>
      <c r="P393" s="733"/>
      <c r="Q393" s="733"/>
      <c r="R393" s="747"/>
      <c r="S393" s="734"/>
    </row>
    <row r="394" spans="1:19" ht="14.4" customHeight="1" x14ac:dyDescent="0.3">
      <c r="A394" s="728"/>
      <c r="B394" s="729" t="s">
        <v>2247</v>
      </c>
      <c r="C394" s="729" t="s">
        <v>563</v>
      </c>
      <c r="D394" s="729" t="s">
        <v>2137</v>
      </c>
      <c r="E394" s="729" t="s">
        <v>2145</v>
      </c>
      <c r="F394" s="729" t="s">
        <v>2219</v>
      </c>
      <c r="G394" s="729" t="s">
        <v>2220</v>
      </c>
      <c r="H394" s="733">
        <v>11</v>
      </c>
      <c r="I394" s="733">
        <v>1063.3400000000001</v>
      </c>
      <c r="J394" s="729"/>
      <c r="K394" s="729">
        <v>96.667272727272746</v>
      </c>
      <c r="L394" s="733"/>
      <c r="M394" s="733"/>
      <c r="N394" s="729"/>
      <c r="O394" s="729"/>
      <c r="P394" s="733"/>
      <c r="Q394" s="733"/>
      <c r="R394" s="747"/>
      <c r="S394" s="734"/>
    </row>
    <row r="395" spans="1:19" ht="14.4" customHeight="1" x14ac:dyDescent="0.3">
      <c r="A395" s="728"/>
      <c r="B395" s="729" t="s">
        <v>2247</v>
      </c>
      <c r="C395" s="729" t="s">
        <v>563</v>
      </c>
      <c r="D395" s="729" t="s">
        <v>2137</v>
      </c>
      <c r="E395" s="729" t="s">
        <v>2145</v>
      </c>
      <c r="F395" s="729" t="s">
        <v>2227</v>
      </c>
      <c r="G395" s="729" t="s">
        <v>2228</v>
      </c>
      <c r="H395" s="733">
        <v>9</v>
      </c>
      <c r="I395" s="733">
        <v>1050.01</v>
      </c>
      <c r="J395" s="729"/>
      <c r="K395" s="729">
        <v>116.66777777777777</v>
      </c>
      <c r="L395" s="733"/>
      <c r="M395" s="733"/>
      <c r="N395" s="729"/>
      <c r="O395" s="729"/>
      <c r="P395" s="733"/>
      <c r="Q395" s="733"/>
      <c r="R395" s="747"/>
      <c r="S395" s="734"/>
    </row>
    <row r="396" spans="1:19" ht="14.4" customHeight="1" x14ac:dyDescent="0.3">
      <c r="A396" s="728"/>
      <c r="B396" s="729" t="s">
        <v>2247</v>
      </c>
      <c r="C396" s="729" t="s">
        <v>563</v>
      </c>
      <c r="D396" s="729" t="s">
        <v>2137</v>
      </c>
      <c r="E396" s="729" t="s">
        <v>2145</v>
      </c>
      <c r="F396" s="729" t="s">
        <v>2146</v>
      </c>
      <c r="G396" s="729" t="s">
        <v>2147</v>
      </c>
      <c r="H396" s="733">
        <v>204</v>
      </c>
      <c r="I396" s="733">
        <v>66866.67</v>
      </c>
      <c r="J396" s="729"/>
      <c r="K396" s="729">
        <v>327.77779411764703</v>
      </c>
      <c r="L396" s="733"/>
      <c r="M396" s="733"/>
      <c r="N396" s="729"/>
      <c r="O396" s="729"/>
      <c r="P396" s="733"/>
      <c r="Q396" s="733"/>
      <c r="R396" s="747"/>
      <c r="S396" s="734"/>
    </row>
    <row r="397" spans="1:19" ht="14.4" customHeight="1" x14ac:dyDescent="0.3">
      <c r="A397" s="728"/>
      <c r="B397" s="729" t="s">
        <v>2247</v>
      </c>
      <c r="C397" s="729" t="s">
        <v>563</v>
      </c>
      <c r="D397" s="729" t="s">
        <v>1061</v>
      </c>
      <c r="E397" s="729" t="s">
        <v>2145</v>
      </c>
      <c r="F397" s="729" t="s">
        <v>2172</v>
      </c>
      <c r="G397" s="729" t="s">
        <v>2173</v>
      </c>
      <c r="H397" s="733"/>
      <c r="I397" s="733"/>
      <c r="J397" s="729"/>
      <c r="K397" s="729"/>
      <c r="L397" s="733"/>
      <c r="M397" s="733"/>
      <c r="N397" s="729"/>
      <c r="O397" s="729"/>
      <c r="P397" s="733">
        <v>2</v>
      </c>
      <c r="Q397" s="733">
        <v>155.56</v>
      </c>
      <c r="R397" s="747"/>
      <c r="S397" s="734">
        <v>77.78</v>
      </c>
    </row>
    <row r="398" spans="1:19" ht="14.4" customHeight="1" x14ac:dyDescent="0.3">
      <c r="A398" s="728"/>
      <c r="B398" s="729" t="s">
        <v>2247</v>
      </c>
      <c r="C398" s="729" t="s">
        <v>563</v>
      </c>
      <c r="D398" s="729" t="s">
        <v>1061</v>
      </c>
      <c r="E398" s="729" t="s">
        <v>2145</v>
      </c>
      <c r="F398" s="729" t="s">
        <v>2176</v>
      </c>
      <c r="G398" s="729" t="s">
        <v>2177</v>
      </c>
      <c r="H398" s="733"/>
      <c r="I398" s="733"/>
      <c r="J398" s="729"/>
      <c r="K398" s="729"/>
      <c r="L398" s="733"/>
      <c r="M398" s="733"/>
      <c r="N398" s="729"/>
      <c r="O398" s="729"/>
      <c r="P398" s="733">
        <v>21</v>
      </c>
      <c r="Q398" s="733">
        <v>2450.0100000000002</v>
      </c>
      <c r="R398" s="747"/>
      <c r="S398" s="734">
        <v>116.66714285714286</v>
      </c>
    </row>
    <row r="399" spans="1:19" ht="14.4" customHeight="1" x14ac:dyDescent="0.3">
      <c r="A399" s="728"/>
      <c r="B399" s="729" t="s">
        <v>2247</v>
      </c>
      <c r="C399" s="729" t="s">
        <v>563</v>
      </c>
      <c r="D399" s="729" t="s">
        <v>1061</v>
      </c>
      <c r="E399" s="729" t="s">
        <v>2145</v>
      </c>
      <c r="F399" s="729" t="s">
        <v>2180</v>
      </c>
      <c r="G399" s="729" t="s">
        <v>2181</v>
      </c>
      <c r="H399" s="733"/>
      <c r="I399" s="733"/>
      <c r="J399" s="729"/>
      <c r="K399" s="729"/>
      <c r="L399" s="733"/>
      <c r="M399" s="733"/>
      <c r="N399" s="729"/>
      <c r="O399" s="729"/>
      <c r="P399" s="733">
        <v>1</v>
      </c>
      <c r="Q399" s="733">
        <v>211.11</v>
      </c>
      <c r="R399" s="747"/>
      <c r="S399" s="734">
        <v>211.11</v>
      </c>
    </row>
    <row r="400" spans="1:19" ht="14.4" customHeight="1" x14ac:dyDescent="0.3">
      <c r="A400" s="728"/>
      <c r="B400" s="729" t="s">
        <v>2247</v>
      </c>
      <c r="C400" s="729" t="s">
        <v>563</v>
      </c>
      <c r="D400" s="729" t="s">
        <v>1061</v>
      </c>
      <c r="E400" s="729" t="s">
        <v>2145</v>
      </c>
      <c r="F400" s="729" t="s">
        <v>2182</v>
      </c>
      <c r="G400" s="729" t="s">
        <v>2183</v>
      </c>
      <c r="H400" s="733"/>
      <c r="I400" s="733"/>
      <c r="J400" s="729"/>
      <c r="K400" s="729"/>
      <c r="L400" s="733"/>
      <c r="M400" s="733"/>
      <c r="N400" s="729"/>
      <c r="O400" s="729"/>
      <c r="P400" s="733">
        <v>16</v>
      </c>
      <c r="Q400" s="733">
        <v>9333.34</v>
      </c>
      <c r="R400" s="747"/>
      <c r="S400" s="734">
        <v>583.33375000000001</v>
      </c>
    </row>
    <row r="401" spans="1:19" ht="14.4" customHeight="1" x14ac:dyDescent="0.3">
      <c r="A401" s="728"/>
      <c r="B401" s="729" t="s">
        <v>2247</v>
      </c>
      <c r="C401" s="729" t="s">
        <v>563</v>
      </c>
      <c r="D401" s="729" t="s">
        <v>1061</v>
      </c>
      <c r="E401" s="729" t="s">
        <v>2145</v>
      </c>
      <c r="F401" s="729" t="s">
        <v>2184</v>
      </c>
      <c r="G401" s="729" t="s">
        <v>2185</v>
      </c>
      <c r="H401" s="733"/>
      <c r="I401" s="733"/>
      <c r="J401" s="729"/>
      <c r="K401" s="729"/>
      <c r="L401" s="733"/>
      <c r="M401" s="733"/>
      <c r="N401" s="729"/>
      <c r="O401" s="729"/>
      <c r="P401" s="733">
        <v>1</v>
      </c>
      <c r="Q401" s="733">
        <v>466.67</v>
      </c>
      <c r="R401" s="747"/>
      <c r="S401" s="734">
        <v>466.67</v>
      </c>
    </row>
    <row r="402" spans="1:19" ht="14.4" customHeight="1" x14ac:dyDescent="0.3">
      <c r="A402" s="728"/>
      <c r="B402" s="729" t="s">
        <v>2247</v>
      </c>
      <c r="C402" s="729" t="s">
        <v>563</v>
      </c>
      <c r="D402" s="729" t="s">
        <v>1061</v>
      </c>
      <c r="E402" s="729" t="s">
        <v>2145</v>
      </c>
      <c r="F402" s="729" t="s">
        <v>2189</v>
      </c>
      <c r="G402" s="729" t="s">
        <v>2190</v>
      </c>
      <c r="H402" s="733"/>
      <c r="I402" s="733"/>
      <c r="J402" s="729"/>
      <c r="K402" s="729"/>
      <c r="L402" s="733"/>
      <c r="M402" s="733"/>
      <c r="N402" s="729"/>
      <c r="O402" s="729"/>
      <c r="P402" s="733">
        <v>4</v>
      </c>
      <c r="Q402" s="733">
        <v>200</v>
      </c>
      <c r="R402" s="747"/>
      <c r="S402" s="734">
        <v>50</v>
      </c>
    </row>
    <row r="403" spans="1:19" ht="14.4" customHeight="1" x14ac:dyDescent="0.3">
      <c r="A403" s="728"/>
      <c r="B403" s="729" t="s">
        <v>2247</v>
      </c>
      <c r="C403" s="729" t="s">
        <v>563</v>
      </c>
      <c r="D403" s="729" t="s">
        <v>1061</v>
      </c>
      <c r="E403" s="729" t="s">
        <v>2145</v>
      </c>
      <c r="F403" s="729" t="s">
        <v>2205</v>
      </c>
      <c r="G403" s="729" t="s">
        <v>2206</v>
      </c>
      <c r="H403" s="733"/>
      <c r="I403" s="733"/>
      <c r="J403" s="729"/>
      <c r="K403" s="729"/>
      <c r="L403" s="733"/>
      <c r="M403" s="733"/>
      <c r="N403" s="729"/>
      <c r="O403" s="729"/>
      <c r="P403" s="733">
        <v>56</v>
      </c>
      <c r="Q403" s="733">
        <v>0</v>
      </c>
      <c r="R403" s="747"/>
      <c r="S403" s="734">
        <v>0</v>
      </c>
    </row>
    <row r="404" spans="1:19" ht="14.4" customHeight="1" x14ac:dyDescent="0.3">
      <c r="A404" s="728"/>
      <c r="B404" s="729" t="s">
        <v>2247</v>
      </c>
      <c r="C404" s="729" t="s">
        <v>563</v>
      </c>
      <c r="D404" s="729" t="s">
        <v>1061</v>
      </c>
      <c r="E404" s="729" t="s">
        <v>2145</v>
      </c>
      <c r="F404" s="729" t="s">
        <v>2215</v>
      </c>
      <c r="G404" s="729" t="s">
        <v>2216</v>
      </c>
      <c r="H404" s="733"/>
      <c r="I404" s="733"/>
      <c r="J404" s="729"/>
      <c r="K404" s="729"/>
      <c r="L404" s="733"/>
      <c r="M404" s="733"/>
      <c r="N404" s="729"/>
      <c r="O404" s="729"/>
      <c r="P404" s="733">
        <v>27</v>
      </c>
      <c r="Q404" s="733">
        <v>2549.9899999999998</v>
      </c>
      <c r="R404" s="747"/>
      <c r="S404" s="734">
        <v>94.444074074074067</v>
      </c>
    </row>
    <row r="405" spans="1:19" ht="14.4" customHeight="1" x14ac:dyDescent="0.3">
      <c r="A405" s="728"/>
      <c r="B405" s="729" t="s">
        <v>2247</v>
      </c>
      <c r="C405" s="729" t="s">
        <v>563</v>
      </c>
      <c r="D405" s="729" t="s">
        <v>1061</v>
      </c>
      <c r="E405" s="729" t="s">
        <v>2145</v>
      </c>
      <c r="F405" s="729" t="s">
        <v>2219</v>
      </c>
      <c r="G405" s="729" t="s">
        <v>2220</v>
      </c>
      <c r="H405" s="733"/>
      <c r="I405" s="733"/>
      <c r="J405" s="729"/>
      <c r="K405" s="729"/>
      <c r="L405" s="733"/>
      <c r="M405" s="733"/>
      <c r="N405" s="729"/>
      <c r="O405" s="729"/>
      <c r="P405" s="733">
        <v>9</v>
      </c>
      <c r="Q405" s="733">
        <v>870</v>
      </c>
      <c r="R405" s="747"/>
      <c r="S405" s="734">
        <v>96.666666666666671</v>
      </c>
    </row>
    <row r="406" spans="1:19" ht="14.4" customHeight="1" x14ac:dyDescent="0.3">
      <c r="A406" s="728"/>
      <c r="B406" s="729" t="s">
        <v>2247</v>
      </c>
      <c r="C406" s="729" t="s">
        <v>563</v>
      </c>
      <c r="D406" s="729" t="s">
        <v>1061</v>
      </c>
      <c r="E406" s="729" t="s">
        <v>2145</v>
      </c>
      <c r="F406" s="729" t="s">
        <v>2223</v>
      </c>
      <c r="G406" s="729" t="s">
        <v>2224</v>
      </c>
      <c r="H406" s="733"/>
      <c r="I406" s="733"/>
      <c r="J406" s="729"/>
      <c r="K406" s="729"/>
      <c r="L406" s="733"/>
      <c r="M406" s="733"/>
      <c r="N406" s="729"/>
      <c r="O406" s="729"/>
      <c r="P406" s="733">
        <v>1</v>
      </c>
      <c r="Q406" s="733">
        <v>1283.33</v>
      </c>
      <c r="R406" s="747"/>
      <c r="S406" s="734">
        <v>1283.33</v>
      </c>
    </row>
    <row r="407" spans="1:19" ht="14.4" customHeight="1" x14ac:dyDescent="0.3">
      <c r="A407" s="728"/>
      <c r="B407" s="729" t="s">
        <v>2247</v>
      </c>
      <c r="C407" s="729" t="s">
        <v>563</v>
      </c>
      <c r="D407" s="729" t="s">
        <v>1061</v>
      </c>
      <c r="E407" s="729" t="s">
        <v>2145</v>
      </c>
      <c r="F407" s="729" t="s">
        <v>2227</v>
      </c>
      <c r="G407" s="729" t="s">
        <v>2228</v>
      </c>
      <c r="H407" s="733"/>
      <c r="I407" s="733"/>
      <c r="J407" s="729"/>
      <c r="K407" s="729"/>
      <c r="L407" s="733"/>
      <c r="M407" s="733"/>
      <c r="N407" s="729"/>
      <c r="O407" s="729"/>
      <c r="P407" s="733">
        <v>3</v>
      </c>
      <c r="Q407" s="733">
        <v>350.01</v>
      </c>
      <c r="R407" s="747"/>
      <c r="S407" s="734">
        <v>116.67</v>
      </c>
    </row>
    <row r="408" spans="1:19" ht="14.4" customHeight="1" x14ac:dyDescent="0.3">
      <c r="A408" s="728"/>
      <c r="B408" s="729" t="s">
        <v>2247</v>
      </c>
      <c r="C408" s="729" t="s">
        <v>563</v>
      </c>
      <c r="D408" s="729" t="s">
        <v>1061</v>
      </c>
      <c r="E408" s="729" t="s">
        <v>2145</v>
      </c>
      <c r="F408" s="729" t="s">
        <v>2146</v>
      </c>
      <c r="G408" s="729" t="s">
        <v>2147</v>
      </c>
      <c r="H408" s="733"/>
      <c r="I408" s="733"/>
      <c r="J408" s="729"/>
      <c r="K408" s="729"/>
      <c r="L408" s="733"/>
      <c r="M408" s="733"/>
      <c r="N408" s="729"/>
      <c r="O408" s="729"/>
      <c r="P408" s="733">
        <v>57</v>
      </c>
      <c r="Q408" s="733">
        <v>19633.319999999996</v>
      </c>
      <c r="R408" s="747"/>
      <c r="S408" s="734">
        <v>344.44421052631571</v>
      </c>
    </row>
    <row r="409" spans="1:19" ht="14.4" customHeight="1" x14ac:dyDescent="0.3">
      <c r="A409" s="728"/>
      <c r="B409" s="729" t="s">
        <v>2247</v>
      </c>
      <c r="C409" s="729" t="s">
        <v>563</v>
      </c>
      <c r="D409" s="729" t="s">
        <v>1062</v>
      </c>
      <c r="E409" s="729" t="s">
        <v>2145</v>
      </c>
      <c r="F409" s="729" t="s">
        <v>2172</v>
      </c>
      <c r="G409" s="729" t="s">
        <v>2173</v>
      </c>
      <c r="H409" s="733">
        <v>29</v>
      </c>
      <c r="I409" s="733">
        <v>2255.5700000000002</v>
      </c>
      <c r="J409" s="729">
        <v>1.526323268686814</v>
      </c>
      <c r="K409" s="729">
        <v>77.778275862068966</v>
      </c>
      <c r="L409" s="733">
        <v>19</v>
      </c>
      <c r="M409" s="733">
        <v>1477.7800000000002</v>
      </c>
      <c r="N409" s="729">
        <v>1</v>
      </c>
      <c r="O409" s="729">
        <v>77.777894736842114</v>
      </c>
      <c r="P409" s="733">
        <v>19</v>
      </c>
      <c r="Q409" s="733">
        <v>1477.78</v>
      </c>
      <c r="R409" s="747">
        <v>0.99999999999999989</v>
      </c>
      <c r="S409" s="734">
        <v>77.7778947368421</v>
      </c>
    </row>
    <row r="410" spans="1:19" ht="14.4" customHeight="1" x14ac:dyDescent="0.3">
      <c r="A410" s="728"/>
      <c r="B410" s="729" t="s">
        <v>2247</v>
      </c>
      <c r="C410" s="729" t="s">
        <v>563</v>
      </c>
      <c r="D410" s="729" t="s">
        <v>1062</v>
      </c>
      <c r="E410" s="729" t="s">
        <v>2145</v>
      </c>
      <c r="F410" s="729" t="s">
        <v>2176</v>
      </c>
      <c r="G410" s="729" t="s">
        <v>2177</v>
      </c>
      <c r="H410" s="733">
        <v>66</v>
      </c>
      <c r="I410" s="733">
        <v>7333.32</v>
      </c>
      <c r="J410" s="729">
        <v>0.92436962078927865</v>
      </c>
      <c r="K410" s="729">
        <v>111.11090909090909</v>
      </c>
      <c r="L410" s="733">
        <v>68</v>
      </c>
      <c r="M410" s="733">
        <v>7933.32</v>
      </c>
      <c r="N410" s="729">
        <v>1</v>
      </c>
      <c r="O410" s="729">
        <v>116.66647058823528</v>
      </c>
      <c r="P410" s="733">
        <v>45</v>
      </c>
      <c r="Q410" s="733">
        <v>5250.01</v>
      </c>
      <c r="R410" s="747">
        <v>0.66176707860013217</v>
      </c>
      <c r="S410" s="734">
        <v>116.66688888888889</v>
      </c>
    </row>
    <row r="411" spans="1:19" ht="14.4" customHeight="1" x14ac:dyDescent="0.3">
      <c r="A411" s="728"/>
      <c r="B411" s="729" t="s">
        <v>2247</v>
      </c>
      <c r="C411" s="729" t="s">
        <v>563</v>
      </c>
      <c r="D411" s="729" t="s">
        <v>1062</v>
      </c>
      <c r="E411" s="729" t="s">
        <v>2145</v>
      </c>
      <c r="F411" s="729" t="s">
        <v>2180</v>
      </c>
      <c r="G411" s="729" t="s">
        <v>2181</v>
      </c>
      <c r="H411" s="733">
        <v>49</v>
      </c>
      <c r="I411" s="733">
        <v>9146.67</v>
      </c>
      <c r="J411" s="729">
        <v>0.86652626672578248</v>
      </c>
      <c r="K411" s="729">
        <v>186.66673469387754</v>
      </c>
      <c r="L411" s="733">
        <v>50</v>
      </c>
      <c r="M411" s="733">
        <v>10555.56</v>
      </c>
      <c r="N411" s="729">
        <v>1</v>
      </c>
      <c r="O411" s="729">
        <v>211.1112</v>
      </c>
      <c r="P411" s="733">
        <v>38</v>
      </c>
      <c r="Q411" s="733">
        <v>8022.2099999999991</v>
      </c>
      <c r="R411" s="747">
        <v>0.75999852210588537</v>
      </c>
      <c r="S411" s="734">
        <v>211.11078947368418</v>
      </c>
    </row>
    <row r="412" spans="1:19" ht="14.4" customHeight="1" x14ac:dyDescent="0.3">
      <c r="A412" s="728"/>
      <c r="B412" s="729" t="s">
        <v>2247</v>
      </c>
      <c r="C412" s="729" t="s">
        <v>563</v>
      </c>
      <c r="D412" s="729" t="s">
        <v>1062</v>
      </c>
      <c r="E412" s="729" t="s">
        <v>2145</v>
      </c>
      <c r="F412" s="729" t="s">
        <v>2182</v>
      </c>
      <c r="G412" s="729" t="s">
        <v>2183</v>
      </c>
      <c r="H412" s="733"/>
      <c r="I412" s="733"/>
      <c r="J412" s="729"/>
      <c r="K412" s="729"/>
      <c r="L412" s="733">
        <v>4</v>
      </c>
      <c r="M412" s="733">
        <v>2333.33</v>
      </c>
      <c r="N412" s="729">
        <v>1</v>
      </c>
      <c r="O412" s="729">
        <v>583.33249999999998</v>
      </c>
      <c r="P412" s="733">
        <v>1</v>
      </c>
      <c r="Q412" s="733">
        <v>583.33000000000004</v>
      </c>
      <c r="R412" s="747">
        <v>0.24999892856989797</v>
      </c>
      <c r="S412" s="734">
        <v>583.33000000000004</v>
      </c>
    </row>
    <row r="413" spans="1:19" ht="14.4" customHeight="1" x14ac:dyDescent="0.3">
      <c r="A413" s="728"/>
      <c r="B413" s="729" t="s">
        <v>2247</v>
      </c>
      <c r="C413" s="729" t="s">
        <v>563</v>
      </c>
      <c r="D413" s="729" t="s">
        <v>1062</v>
      </c>
      <c r="E413" s="729" t="s">
        <v>2145</v>
      </c>
      <c r="F413" s="729" t="s">
        <v>2184</v>
      </c>
      <c r="G413" s="729" t="s">
        <v>2185</v>
      </c>
      <c r="H413" s="733">
        <v>2</v>
      </c>
      <c r="I413" s="733">
        <v>933.33</v>
      </c>
      <c r="J413" s="729">
        <v>0.39999742857877546</v>
      </c>
      <c r="K413" s="729">
        <v>466.66500000000002</v>
      </c>
      <c r="L413" s="733">
        <v>5</v>
      </c>
      <c r="M413" s="733">
        <v>2333.34</v>
      </c>
      <c r="N413" s="729">
        <v>1</v>
      </c>
      <c r="O413" s="729">
        <v>466.66800000000001</v>
      </c>
      <c r="P413" s="733">
        <v>4</v>
      </c>
      <c r="Q413" s="733">
        <v>1866.67</v>
      </c>
      <c r="R413" s="747">
        <v>0.79999914285959184</v>
      </c>
      <c r="S413" s="734">
        <v>466.66750000000002</v>
      </c>
    </row>
    <row r="414" spans="1:19" ht="14.4" customHeight="1" x14ac:dyDescent="0.3">
      <c r="A414" s="728"/>
      <c r="B414" s="729" t="s">
        <v>2247</v>
      </c>
      <c r="C414" s="729" t="s">
        <v>563</v>
      </c>
      <c r="D414" s="729" t="s">
        <v>1062</v>
      </c>
      <c r="E414" s="729" t="s">
        <v>2145</v>
      </c>
      <c r="F414" s="729" t="s">
        <v>2189</v>
      </c>
      <c r="G414" s="729" t="s">
        <v>2190</v>
      </c>
      <c r="H414" s="733">
        <v>45</v>
      </c>
      <c r="I414" s="733">
        <v>2250</v>
      </c>
      <c r="J414" s="729">
        <v>1.5</v>
      </c>
      <c r="K414" s="729">
        <v>50</v>
      </c>
      <c r="L414" s="733">
        <v>30</v>
      </c>
      <c r="M414" s="733">
        <v>1500</v>
      </c>
      <c r="N414" s="729">
        <v>1</v>
      </c>
      <c r="O414" s="729">
        <v>50</v>
      </c>
      <c r="P414" s="733">
        <v>23</v>
      </c>
      <c r="Q414" s="733">
        <v>1150</v>
      </c>
      <c r="R414" s="747">
        <v>0.76666666666666672</v>
      </c>
      <c r="S414" s="734">
        <v>50</v>
      </c>
    </row>
    <row r="415" spans="1:19" ht="14.4" customHeight="1" x14ac:dyDescent="0.3">
      <c r="A415" s="728"/>
      <c r="B415" s="729" t="s">
        <v>2247</v>
      </c>
      <c r="C415" s="729" t="s">
        <v>563</v>
      </c>
      <c r="D415" s="729" t="s">
        <v>1062</v>
      </c>
      <c r="E415" s="729" t="s">
        <v>2145</v>
      </c>
      <c r="F415" s="729" t="s">
        <v>2193</v>
      </c>
      <c r="G415" s="729" t="s">
        <v>2194</v>
      </c>
      <c r="H415" s="733"/>
      <c r="I415" s="733"/>
      <c r="J415" s="729"/>
      <c r="K415" s="729"/>
      <c r="L415" s="733">
        <v>2</v>
      </c>
      <c r="M415" s="733">
        <v>202.22</v>
      </c>
      <c r="N415" s="729">
        <v>1</v>
      </c>
      <c r="O415" s="729">
        <v>101.11</v>
      </c>
      <c r="P415" s="733"/>
      <c r="Q415" s="733"/>
      <c r="R415" s="747"/>
      <c r="S415" s="734"/>
    </row>
    <row r="416" spans="1:19" ht="14.4" customHeight="1" x14ac:dyDescent="0.3">
      <c r="A416" s="728"/>
      <c r="B416" s="729" t="s">
        <v>2247</v>
      </c>
      <c r="C416" s="729" t="s">
        <v>563</v>
      </c>
      <c r="D416" s="729" t="s">
        <v>1062</v>
      </c>
      <c r="E416" s="729" t="s">
        <v>2145</v>
      </c>
      <c r="F416" s="729" t="s">
        <v>2248</v>
      </c>
      <c r="G416" s="729" t="s">
        <v>2249</v>
      </c>
      <c r="H416" s="733">
        <v>3</v>
      </c>
      <c r="I416" s="733">
        <v>0</v>
      </c>
      <c r="J416" s="729"/>
      <c r="K416" s="729">
        <v>0</v>
      </c>
      <c r="L416" s="733"/>
      <c r="M416" s="733"/>
      <c r="N416" s="729"/>
      <c r="O416" s="729"/>
      <c r="P416" s="733"/>
      <c r="Q416" s="733"/>
      <c r="R416" s="747"/>
      <c r="S416" s="734"/>
    </row>
    <row r="417" spans="1:19" ht="14.4" customHeight="1" x14ac:dyDescent="0.3">
      <c r="A417" s="728"/>
      <c r="B417" s="729" t="s">
        <v>2247</v>
      </c>
      <c r="C417" s="729" t="s">
        <v>563</v>
      </c>
      <c r="D417" s="729" t="s">
        <v>1062</v>
      </c>
      <c r="E417" s="729" t="s">
        <v>2145</v>
      </c>
      <c r="F417" s="729" t="s">
        <v>2205</v>
      </c>
      <c r="G417" s="729" t="s">
        <v>2206</v>
      </c>
      <c r="H417" s="733">
        <v>215</v>
      </c>
      <c r="I417" s="733">
        <v>0</v>
      </c>
      <c r="J417" s="729"/>
      <c r="K417" s="729">
        <v>0</v>
      </c>
      <c r="L417" s="733">
        <v>179</v>
      </c>
      <c r="M417" s="733">
        <v>0</v>
      </c>
      <c r="N417" s="729"/>
      <c r="O417" s="729">
        <v>0</v>
      </c>
      <c r="P417" s="733">
        <v>143</v>
      </c>
      <c r="Q417" s="733">
        <v>0</v>
      </c>
      <c r="R417" s="747"/>
      <c r="S417" s="734">
        <v>0</v>
      </c>
    </row>
    <row r="418" spans="1:19" ht="14.4" customHeight="1" x14ac:dyDescent="0.3">
      <c r="A418" s="728"/>
      <c r="B418" s="729" t="s">
        <v>2247</v>
      </c>
      <c r="C418" s="729" t="s">
        <v>563</v>
      </c>
      <c r="D418" s="729" t="s">
        <v>1062</v>
      </c>
      <c r="E418" s="729" t="s">
        <v>2145</v>
      </c>
      <c r="F418" s="729" t="s">
        <v>2207</v>
      </c>
      <c r="G418" s="729" t="s">
        <v>2208</v>
      </c>
      <c r="H418" s="733"/>
      <c r="I418" s="733"/>
      <c r="J418" s="729"/>
      <c r="K418" s="729"/>
      <c r="L418" s="733"/>
      <c r="M418" s="733"/>
      <c r="N418" s="729"/>
      <c r="O418" s="729"/>
      <c r="P418" s="733">
        <v>1</v>
      </c>
      <c r="Q418" s="733">
        <v>58.89</v>
      </c>
      <c r="R418" s="747"/>
      <c r="S418" s="734">
        <v>58.89</v>
      </c>
    </row>
    <row r="419" spans="1:19" ht="14.4" customHeight="1" x14ac:dyDescent="0.3">
      <c r="A419" s="728"/>
      <c r="B419" s="729" t="s">
        <v>2247</v>
      </c>
      <c r="C419" s="729" t="s">
        <v>563</v>
      </c>
      <c r="D419" s="729" t="s">
        <v>1062</v>
      </c>
      <c r="E419" s="729" t="s">
        <v>2145</v>
      </c>
      <c r="F419" s="729" t="s">
        <v>2215</v>
      </c>
      <c r="G419" s="729" t="s">
        <v>2216</v>
      </c>
      <c r="H419" s="733">
        <v>70</v>
      </c>
      <c r="I419" s="733">
        <v>6222.23</v>
      </c>
      <c r="J419" s="729">
        <v>0.92792239264489851</v>
      </c>
      <c r="K419" s="729">
        <v>88.888999999999996</v>
      </c>
      <c r="L419" s="733">
        <v>71</v>
      </c>
      <c r="M419" s="733">
        <v>6705.55</v>
      </c>
      <c r="N419" s="729">
        <v>1</v>
      </c>
      <c r="O419" s="729">
        <v>94.444366197183101</v>
      </c>
      <c r="P419" s="733">
        <v>59</v>
      </c>
      <c r="Q419" s="733">
        <v>5572.21</v>
      </c>
      <c r="R419" s="747">
        <v>0.8309847812632819</v>
      </c>
      <c r="S419" s="734">
        <v>94.444237288135596</v>
      </c>
    </row>
    <row r="420" spans="1:19" ht="14.4" customHeight="1" x14ac:dyDescent="0.3">
      <c r="A420" s="728"/>
      <c r="B420" s="729" t="s">
        <v>2247</v>
      </c>
      <c r="C420" s="729" t="s">
        <v>563</v>
      </c>
      <c r="D420" s="729" t="s">
        <v>1062</v>
      </c>
      <c r="E420" s="729" t="s">
        <v>2145</v>
      </c>
      <c r="F420" s="729" t="s">
        <v>2219</v>
      </c>
      <c r="G420" s="729" t="s">
        <v>2220</v>
      </c>
      <c r="H420" s="733">
        <v>15</v>
      </c>
      <c r="I420" s="733">
        <v>1450</v>
      </c>
      <c r="J420" s="729">
        <v>1.25</v>
      </c>
      <c r="K420" s="729">
        <v>96.666666666666671</v>
      </c>
      <c r="L420" s="733">
        <v>12</v>
      </c>
      <c r="M420" s="733">
        <v>1160</v>
      </c>
      <c r="N420" s="729">
        <v>1</v>
      </c>
      <c r="O420" s="729">
        <v>96.666666666666671</v>
      </c>
      <c r="P420" s="733">
        <v>7</v>
      </c>
      <c r="Q420" s="733">
        <v>676.68000000000006</v>
      </c>
      <c r="R420" s="747">
        <v>0.58334482758620698</v>
      </c>
      <c r="S420" s="734">
        <v>96.66857142857144</v>
      </c>
    </row>
    <row r="421" spans="1:19" ht="14.4" customHeight="1" x14ac:dyDescent="0.3">
      <c r="A421" s="728"/>
      <c r="B421" s="729" t="s">
        <v>2247</v>
      </c>
      <c r="C421" s="729" t="s">
        <v>563</v>
      </c>
      <c r="D421" s="729" t="s">
        <v>1062</v>
      </c>
      <c r="E421" s="729" t="s">
        <v>2145</v>
      </c>
      <c r="F421" s="729" t="s">
        <v>2227</v>
      </c>
      <c r="G421" s="729" t="s">
        <v>2228</v>
      </c>
      <c r="H421" s="733">
        <v>10</v>
      </c>
      <c r="I421" s="733">
        <v>1166.67</v>
      </c>
      <c r="J421" s="729">
        <v>0.83333571428571429</v>
      </c>
      <c r="K421" s="729">
        <v>116.667</v>
      </c>
      <c r="L421" s="733">
        <v>12</v>
      </c>
      <c r="M421" s="733">
        <v>1400</v>
      </c>
      <c r="N421" s="729">
        <v>1</v>
      </c>
      <c r="O421" s="729">
        <v>116.66666666666667</v>
      </c>
      <c r="P421" s="733">
        <v>6</v>
      </c>
      <c r="Q421" s="733">
        <v>700</v>
      </c>
      <c r="R421" s="747">
        <v>0.5</v>
      </c>
      <c r="S421" s="734">
        <v>116.66666666666667</v>
      </c>
    </row>
    <row r="422" spans="1:19" ht="14.4" customHeight="1" x14ac:dyDescent="0.3">
      <c r="A422" s="728"/>
      <c r="B422" s="729" t="s">
        <v>2247</v>
      </c>
      <c r="C422" s="729" t="s">
        <v>563</v>
      </c>
      <c r="D422" s="729" t="s">
        <v>1062</v>
      </c>
      <c r="E422" s="729" t="s">
        <v>2145</v>
      </c>
      <c r="F422" s="729" t="s">
        <v>2146</v>
      </c>
      <c r="G422" s="729" t="s">
        <v>2147</v>
      </c>
      <c r="H422" s="733">
        <v>221</v>
      </c>
      <c r="I422" s="733">
        <v>72438.89</v>
      </c>
      <c r="J422" s="729">
        <v>1.1246334677356127</v>
      </c>
      <c r="K422" s="729">
        <v>327.77778280542987</v>
      </c>
      <c r="L422" s="733">
        <v>187</v>
      </c>
      <c r="M422" s="733">
        <v>64411.11</v>
      </c>
      <c r="N422" s="729">
        <v>1</v>
      </c>
      <c r="O422" s="729">
        <v>344.44443850267379</v>
      </c>
      <c r="P422" s="733">
        <v>147</v>
      </c>
      <c r="Q422" s="733">
        <v>50633.33</v>
      </c>
      <c r="R422" s="747">
        <v>0.78609621849398348</v>
      </c>
      <c r="S422" s="734">
        <v>344.44442176870751</v>
      </c>
    </row>
    <row r="423" spans="1:19" ht="14.4" customHeight="1" x14ac:dyDescent="0.3">
      <c r="A423" s="728"/>
      <c r="B423" s="729" t="s">
        <v>2247</v>
      </c>
      <c r="C423" s="729" t="s">
        <v>563</v>
      </c>
      <c r="D423" s="729" t="s">
        <v>1063</v>
      </c>
      <c r="E423" s="729" t="s">
        <v>2145</v>
      </c>
      <c r="F423" s="729" t="s">
        <v>2172</v>
      </c>
      <c r="G423" s="729" t="s">
        <v>2173</v>
      </c>
      <c r="H423" s="733">
        <v>5</v>
      </c>
      <c r="I423" s="733">
        <v>388.9</v>
      </c>
      <c r="J423" s="729">
        <v>0.38462299232534219</v>
      </c>
      <c r="K423" s="729">
        <v>77.78</v>
      </c>
      <c r="L423" s="733">
        <v>13</v>
      </c>
      <c r="M423" s="733">
        <v>1011.12</v>
      </c>
      <c r="N423" s="729">
        <v>1</v>
      </c>
      <c r="O423" s="729">
        <v>77.778461538461542</v>
      </c>
      <c r="P423" s="733">
        <v>9</v>
      </c>
      <c r="Q423" s="733">
        <v>700.01</v>
      </c>
      <c r="R423" s="747">
        <v>0.69231149616267107</v>
      </c>
      <c r="S423" s="734">
        <v>77.778888888888886</v>
      </c>
    </row>
    <row r="424" spans="1:19" ht="14.4" customHeight="1" x14ac:dyDescent="0.3">
      <c r="A424" s="728"/>
      <c r="B424" s="729" t="s">
        <v>2247</v>
      </c>
      <c r="C424" s="729" t="s">
        <v>563</v>
      </c>
      <c r="D424" s="729" t="s">
        <v>1063</v>
      </c>
      <c r="E424" s="729" t="s">
        <v>2145</v>
      </c>
      <c r="F424" s="729" t="s">
        <v>2176</v>
      </c>
      <c r="G424" s="729" t="s">
        <v>2177</v>
      </c>
      <c r="H424" s="733">
        <v>42</v>
      </c>
      <c r="I424" s="733">
        <v>4666.66</v>
      </c>
      <c r="J424" s="729">
        <v>2.5000053571619896</v>
      </c>
      <c r="K424" s="729">
        <v>111.11095238095238</v>
      </c>
      <c r="L424" s="733">
        <v>16</v>
      </c>
      <c r="M424" s="733">
        <v>1866.66</v>
      </c>
      <c r="N424" s="729">
        <v>1</v>
      </c>
      <c r="O424" s="729">
        <v>116.66625000000001</v>
      </c>
      <c r="P424" s="733">
        <v>26</v>
      </c>
      <c r="Q424" s="733">
        <v>3033.33</v>
      </c>
      <c r="R424" s="747">
        <v>1.6250040178714922</v>
      </c>
      <c r="S424" s="734">
        <v>116.66653846153847</v>
      </c>
    </row>
    <row r="425" spans="1:19" ht="14.4" customHeight="1" x14ac:dyDescent="0.3">
      <c r="A425" s="728"/>
      <c r="B425" s="729" t="s">
        <v>2247</v>
      </c>
      <c r="C425" s="729" t="s">
        <v>563</v>
      </c>
      <c r="D425" s="729" t="s">
        <v>1063</v>
      </c>
      <c r="E425" s="729" t="s">
        <v>2145</v>
      </c>
      <c r="F425" s="729" t="s">
        <v>2180</v>
      </c>
      <c r="G425" s="729" t="s">
        <v>2181</v>
      </c>
      <c r="H425" s="733">
        <v>10</v>
      </c>
      <c r="I425" s="733">
        <v>1866.67</v>
      </c>
      <c r="J425" s="729">
        <v>0.46537492115648788</v>
      </c>
      <c r="K425" s="729">
        <v>186.667</v>
      </c>
      <c r="L425" s="733">
        <v>19</v>
      </c>
      <c r="M425" s="733">
        <v>4011.11</v>
      </c>
      <c r="N425" s="729">
        <v>1</v>
      </c>
      <c r="O425" s="729">
        <v>211.11105263157896</v>
      </c>
      <c r="P425" s="733">
        <v>20</v>
      </c>
      <c r="Q425" s="733">
        <v>4222.22</v>
      </c>
      <c r="R425" s="747">
        <v>1.0526313165183703</v>
      </c>
      <c r="S425" s="734">
        <v>211.11100000000002</v>
      </c>
    </row>
    <row r="426" spans="1:19" ht="14.4" customHeight="1" x14ac:dyDescent="0.3">
      <c r="A426" s="728"/>
      <c r="B426" s="729" t="s">
        <v>2247</v>
      </c>
      <c r="C426" s="729" t="s">
        <v>563</v>
      </c>
      <c r="D426" s="729" t="s">
        <v>1063</v>
      </c>
      <c r="E426" s="729" t="s">
        <v>2145</v>
      </c>
      <c r="F426" s="729" t="s">
        <v>2182</v>
      </c>
      <c r="G426" s="729" t="s">
        <v>2183</v>
      </c>
      <c r="H426" s="733">
        <v>48</v>
      </c>
      <c r="I426" s="733">
        <v>28000</v>
      </c>
      <c r="J426" s="729">
        <v>6.8571484548150652</v>
      </c>
      <c r="K426" s="729">
        <v>583.33333333333337</v>
      </c>
      <c r="L426" s="733">
        <v>7</v>
      </c>
      <c r="M426" s="733">
        <v>4083.33</v>
      </c>
      <c r="N426" s="729">
        <v>1</v>
      </c>
      <c r="O426" s="729">
        <v>583.33285714285716</v>
      </c>
      <c r="P426" s="733">
        <v>16</v>
      </c>
      <c r="Q426" s="733">
        <v>9333.33</v>
      </c>
      <c r="R426" s="747">
        <v>2.2857153352778248</v>
      </c>
      <c r="S426" s="734">
        <v>583.333125</v>
      </c>
    </row>
    <row r="427" spans="1:19" ht="14.4" customHeight="1" x14ac:dyDescent="0.3">
      <c r="A427" s="728"/>
      <c r="B427" s="729" t="s">
        <v>2247</v>
      </c>
      <c r="C427" s="729" t="s">
        <v>563</v>
      </c>
      <c r="D427" s="729" t="s">
        <v>1063</v>
      </c>
      <c r="E427" s="729" t="s">
        <v>2145</v>
      </c>
      <c r="F427" s="729" t="s">
        <v>2184</v>
      </c>
      <c r="G427" s="729" t="s">
        <v>2185</v>
      </c>
      <c r="H427" s="733"/>
      <c r="I427" s="733"/>
      <c r="J427" s="729"/>
      <c r="K427" s="729"/>
      <c r="L427" s="733">
        <v>1</v>
      </c>
      <c r="M427" s="733">
        <v>466.67</v>
      </c>
      <c r="N427" s="729">
        <v>1</v>
      </c>
      <c r="O427" s="729">
        <v>466.67</v>
      </c>
      <c r="P427" s="733">
        <v>3</v>
      </c>
      <c r="Q427" s="733">
        <v>1400.01</v>
      </c>
      <c r="R427" s="747">
        <v>3</v>
      </c>
      <c r="S427" s="734">
        <v>466.67</v>
      </c>
    </row>
    <row r="428" spans="1:19" ht="14.4" customHeight="1" x14ac:dyDescent="0.3">
      <c r="A428" s="728"/>
      <c r="B428" s="729" t="s">
        <v>2247</v>
      </c>
      <c r="C428" s="729" t="s">
        <v>563</v>
      </c>
      <c r="D428" s="729" t="s">
        <v>1063</v>
      </c>
      <c r="E428" s="729" t="s">
        <v>2145</v>
      </c>
      <c r="F428" s="729" t="s">
        <v>2189</v>
      </c>
      <c r="G428" s="729" t="s">
        <v>2190</v>
      </c>
      <c r="H428" s="733">
        <v>41</v>
      </c>
      <c r="I428" s="733">
        <v>2050</v>
      </c>
      <c r="J428" s="729">
        <v>1.8636363636363635</v>
      </c>
      <c r="K428" s="729">
        <v>50</v>
      </c>
      <c r="L428" s="733">
        <v>22</v>
      </c>
      <c r="M428" s="733">
        <v>1100</v>
      </c>
      <c r="N428" s="729">
        <v>1</v>
      </c>
      <c r="O428" s="729">
        <v>50</v>
      </c>
      <c r="P428" s="733">
        <v>35</v>
      </c>
      <c r="Q428" s="733">
        <v>1750</v>
      </c>
      <c r="R428" s="747">
        <v>1.5909090909090908</v>
      </c>
      <c r="S428" s="734">
        <v>50</v>
      </c>
    </row>
    <row r="429" spans="1:19" ht="14.4" customHeight="1" x14ac:dyDescent="0.3">
      <c r="A429" s="728"/>
      <c r="B429" s="729" t="s">
        <v>2247</v>
      </c>
      <c r="C429" s="729" t="s">
        <v>563</v>
      </c>
      <c r="D429" s="729" t="s">
        <v>1063</v>
      </c>
      <c r="E429" s="729" t="s">
        <v>2145</v>
      </c>
      <c r="F429" s="729" t="s">
        <v>2193</v>
      </c>
      <c r="G429" s="729" t="s">
        <v>2194</v>
      </c>
      <c r="H429" s="733"/>
      <c r="I429" s="733"/>
      <c r="J429" s="729"/>
      <c r="K429" s="729"/>
      <c r="L429" s="733">
        <v>0</v>
      </c>
      <c r="M429" s="733">
        <v>0</v>
      </c>
      <c r="N429" s="729"/>
      <c r="O429" s="729"/>
      <c r="P429" s="733"/>
      <c r="Q429" s="733"/>
      <c r="R429" s="747"/>
      <c r="S429" s="734"/>
    </row>
    <row r="430" spans="1:19" ht="14.4" customHeight="1" x14ac:dyDescent="0.3">
      <c r="A430" s="728"/>
      <c r="B430" s="729" t="s">
        <v>2247</v>
      </c>
      <c r="C430" s="729" t="s">
        <v>563</v>
      </c>
      <c r="D430" s="729" t="s">
        <v>1063</v>
      </c>
      <c r="E430" s="729" t="s">
        <v>2145</v>
      </c>
      <c r="F430" s="729" t="s">
        <v>2195</v>
      </c>
      <c r="G430" s="729" t="s">
        <v>2196</v>
      </c>
      <c r="H430" s="733">
        <v>1</v>
      </c>
      <c r="I430" s="733">
        <v>76.67</v>
      </c>
      <c r="J430" s="729"/>
      <c r="K430" s="729">
        <v>76.67</v>
      </c>
      <c r="L430" s="733"/>
      <c r="M430" s="733"/>
      <c r="N430" s="729"/>
      <c r="O430" s="729"/>
      <c r="P430" s="733"/>
      <c r="Q430" s="733"/>
      <c r="R430" s="747"/>
      <c r="S430" s="734"/>
    </row>
    <row r="431" spans="1:19" ht="14.4" customHeight="1" x14ac:dyDescent="0.3">
      <c r="A431" s="728"/>
      <c r="B431" s="729" t="s">
        <v>2247</v>
      </c>
      <c r="C431" s="729" t="s">
        <v>563</v>
      </c>
      <c r="D431" s="729" t="s">
        <v>1063</v>
      </c>
      <c r="E431" s="729" t="s">
        <v>2145</v>
      </c>
      <c r="F431" s="729" t="s">
        <v>2248</v>
      </c>
      <c r="G431" s="729" t="s">
        <v>2249</v>
      </c>
      <c r="H431" s="733">
        <v>5</v>
      </c>
      <c r="I431" s="733">
        <v>0</v>
      </c>
      <c r="J431" s="729"/>
      <c r="K431" s="729">
        <v>0</v>
      </c>
      <c r="L431" s="733"/>
      <c r="M431" s="733"/>
      <c r="N431" s="729"/>
      <c r="O431" s="729"/>
      <c r="P431" s="733">
        <v>1</v>
      </c>
      <c r="Q431" s="733">
        <v>0</v>
      </c>
      <c r="R431" s="747"/>
      <c r="S431" s="734">
        <v>0</v>
      </c>
    </row>
    <row r="432" spans="1:19" ht="14.4" customHeight="1" x14ac:dyDescent="0.3">
      <c r="A432" s="728"/>
      <c r="B432" s="729" t="s">
        <v>2247</v>
      </c>
      <c r="C432" s="729" t="s">
        <v>563</v>
      </c>
      <c r="D432" s="729" t="s">
        <v>1063</v>
      </c>
      <c r="E432" s="729" t="s">
        <v>2145</v>
      </c>
      <c r="F432" s="729" t="s">
        <v>2205</v>
      </c>
      <c r="G432" s="729" t="s">
        <v>2206</v>
      </c>
      <c r="H432" s="733">
        <v>217</v>
      </c>
      <c r="I432" s="733">
        <v>0</v>
      </c>
      <c r="J432" s="729"/>
      <c r="K432" s="729">
        <v>0</v>
      </c>
      <c r="L432" s="733">
        <v>116</v>
      </c>
      <c r="M432" s="733">
        <v>0</v>
      </c>
      <c r="N432" s="729"/>
      <c r="O432" s="729">
        <v>0</v>
      </c>
      <c r="P432" s="733">
        <v>120</v>
      </c>
      <c r="Q432" s="733">
        <v>0</v>
      </c>
      <c r="R432" s="747"/>
      <c r="S432" s="734">
        <v>0</v>
      </c>
    </row>
    <row r="433" spans="1:19" ht="14.4" customHeight="1" x14ac:dyDescent="0.3">
      <c r="A433" s="728"/>
      <c r="B433" s="729" t="s">
        <v>2247</v>
      </c>
      <c r="C433" s="729" t="s">
        <v>563</v>
      </c>
      <c r="D433" s="729" t="s">
        <v>1063</v>
      </c>
      <c r="E433" s="729" t="s">
        <v>2145</v>
      </c>
      <c r="F433" s="729" t="s">
        <v>2209</v>
      </c>
      <c r="G433" s="729" t="s">
        <v>2210</v>
      </c>
      <c r="H433" s="733">
        <v>1</v>
      </c>
      <c r="I433" s="733">
        <v>77.78</v>
      </c>
      <c r="J433" s="729"/>
      <c r="K433" s="729">
        <v>77.78</v>
      </c>
      <c r="L433" s="733"/>
      <c r="M433" s="733"/>
      <c r="N433" s="729"/>
      <c r="O433" s="729"/>
      <c r="P433" s="733">
        <v>1</v>
      </c>
      <c r="Q433" s="733">
        <v>77.78</v>
      </c>
      <c r="R433" s="747"/>
      <c r="S433" s="734">
        <v>77.78</v>
      </c>
    </row>
    <row r="434" spans="1:19" ht="14.4" customHeight="1" x14ac:dyDescent="0.3">
      <c r="A434" s="728"/>
      <c r="B434" s="729" t="s">
        <v>2247</v>
      </c>
      <c r="C434" s="729" t="s">
        <v>563</v>
      </c>
      <c r="D434" s="729" t="s">
        <v>1063</v>
      </c>
      <c r="E434" s="729" t="s">
        <v>2145</v>
      </c>
      <c r="F434" s="729" t="s">
        <v>2215</v>
      </c>
      <c r="G434" s="729" t="s">
        <v>2216</v>
      </c>
      <c r="H434" s="733">
        <v>83</v>
      </c>
      <c r="I434" s="733">
        <v>7377.7800000000007</v>
      </c>
      <c r="J434" s="729">
        <v>2.00301900725702</v>
      </c>
      <c r="K434" s="729">
        <v>88.888915662650604</v>
      </c>
      <c r="L434" s="733">
        <v>39</v>
      </c>
      <c r="M434" s="733">
        <v>3683.3300000000004</v>
      </c>
      <c r="N434" s="729">
        <v>1</v>
      </c>
      <c r="O434" s="729">
        <v>94.444358974358991</v>
      </c>
      <c r="P434" s="733">
        <v>42</v>
      </c>
      <c r="Q434" s="733">
        <v>3966.67</v>
      </c>
      <c r="R434" s="747">
        <v>1.0769249564931731</v>
      </c>
      <c r="S434" s="734">
        <v>94.444523809523815</v>
      </c>
    </row>
    <row r="435" spans="1:19" ht="14.4" customHeight="1" x14ac:dyDescent="0.3">
      <c r="A435" s="728"/>
      <c r="B435" s="729" t="s">
        <v>2247</v>
      </c>
      <c r="C435" s="729" t="s">
        <v>563</v>
      </c>
      <c r="D435" s="729" t="s">
        <v>1063</v>
      </c>
      <c r="E435" s="729" t="s">
        <v>2145</v>
      </c>
      <c r="F435" s="729" t="s">
        <v>2219</v>
      </c>
      <c r="G435" s="729" t="s">
        <v>2220</v>
      </c>
      <c r="H435" s="733">
        <v>11</v>
      </c>
      <c r="I435" s="733">
        <v>1063.33</v>
      </c>
      <c r="J435" s="729">
        <v>1.8332959776555575</v>
      </c>
      <c r="K435" s="729">
        <v>96.666363636363627</v>
      </c>
      <c r="L435" s="733">
        <v>6</v>
      </c>
      <c r="M435" s="733">
        <v>580.01</v>
      </c>
      <c r="N435" s="729">
        <v>1</v>
      </c>
      <c r="O435" s="729">
        <v>96.668333333333337</v>
      </c>
      <c r="P435" s="733">
        <v>7</v>
      </c>
      <c r="Q435" s="733">
        <v>676.67</v>
      </c>
      <c r="R435" s="747">
        <v>1.1666522990982913</v>
      </c>
      <c r="S435" s="734">
        <v>96.667142857142849</v>
      </c>
    </row>
    <row r="436" spans="1:19" ht="14.4" customHeight="1" x14ac:dyDescent="0.3">
      <c r="A436" s="728"/>
      <c r="B436" s="729" t="s">
        <v>2247</v>
      </c>
      <c r="C436" s="729" t="s">
        <v>563</v>
      </c>
      <c r="D436" s="729" t="s">
        <v>1063</v>
      </c>
      <c r="E436" s="729" t="s">
        <v>2145</v>
      </c>
      <c r="F436" s="729" t="s">
        <v>2227</v>
      </c>
      <c r="G436" s="729" t="s">
        <v>2228</v>
      </c>
      <c r="H436" s="733">
        <v>20</v>
      </c>
      <c r="I436" s="733">
        <v>2333.33</v>
      </c>
      <c r="J436" s="729">
        <v>1.6666642857142857</v>
      </c>
      <c r="K436" s="729">
        <v>116.6665</v>
      </c>
      <c r="L436" s="733">
        <v>12</v>
      </c>
      <c r="M436" s="733">
        <v>1400</v>
      </c>
      <c r="N436" s="729">
        <v>1</v>
      </c>
      <c r="O436" s="729">
        <v>116.66666666666667</v>
      </c>
      <c r="P436" s="733">
        <v>15</v>
      </c>
      <c r="Q436" s="733">
        <v>1750</v>
      </c>
      <c r="R436" s="747">
        <v>1.25</v>
      </c>
      <c r="S436" s="734">
        <v>116.66666666666667</v>
      </c>
    </row>
    <row r="437" spans="1:19" ht="14.4" customHeight="1" x14ac:dyDescent="0.3">
      <c r="A437" s="728"/>
      <c r="B437" s="729" t="s">
        <v>2247</v>
      </c>
      <c r="C437" s="729" t="s">
        <v>563</v>
      </c>
      <c r="D437" s="729" t="s">
        <v>1063</v>
      </c>
      <c r="E437" s="729" t="s">
        <v>2145</v>
      </c>
      <c r="F437" s="729" t="s">
        <v>2146</v>
      </c>
      <c r="G437" s="729" t="s">
        <v>2147</v>
      </c>
      <c r="H437" s="733">
        <v>220</v>
      </c>
      <c r="I437" s="733">
        <v>72111.11</v>
      </c>
      <c r="J437" s="729">
        <v>1.7020721010341622</v>
      </c>
      <c r="K437" s="729">
        <v>327.77777272727275</v>
      </c>
      <c r="L437" s="733">
        <v>123</v>
      </c>
      <c r="M437" s="733">
        <v>42366.66</v>
      </c>
      <c r="N437" s="729">
        <v>1</v>
      </c>
      <c r="O437" s="729">
        <v>344.44439024390249</v>
      </c>
      <c r="P437" s="733">
        <v>121</v>
      </c>
      <c r="Q437" s="733">
        <v>41677.760000000002</v>
      </c>
      <c r="R437" s="747">
        <v>0.98373957257900435</v>
      </c>
      <c r="S437" s="734">
        <v>344.44429752066117</v>
      </c>
    </row>
    <row r="438" spans="1:19" ht="14.4" customHeight="1" x14ac:dyDescent="0.3">
      <c r="A438" s="728"/>
      <c r="B438" s="729" t="s">
        <v>2247</v>
      </c>
      <c r="C438" s="729" t="s">
        <v>563</v>
      </c>
      <c r="D438" s="729" t="s">
        <v>2138</v>
      </c>
      <c r="E438" s="729" t="s">
        <v>2145</v>
      </c>
      <c r="F438" s="729" t="s">
        <v>2172</v>
      </c>
      <c r="G438" s="729" t="s">
        <v>2173</v>
      </c>
      <c r="H438" s="733">
        <v>25</v>
      </c>
      <c r="I438" s="733">
        <v>1944.4399999999998</v>
      </c>
      <c r="J438" s="729">
        <v>1.2500016071485966</v>
      </c>
      <c r="K438" s="729">
        <v>77.777599999999993</v>
      </c>
      <c r="L438" s="733">
        <v>20</v>
      </c>
      <c r="M438" s="733">
        <v>1555.5500000000002</v>
      </c>
      <c r="N438" s="729">
        <v>1</v>
      </c>
      <c r="O438" s="729">
        <v>77.777500000000003</v>
      </c>
      <c r="P438" s="733"/>
      <c r="Q438" s="733"/>
      <c r="R438" s="747"/>
      <c r="S438" s="734"/>
    </row>
    <row r="439" spans="1:19" ht="14.4" customHeight="1" x14ac:dyDescent="0.3">
      <c r="A439" s="728"/>
      <c r="B439" s="729" t="s">
        <v>2247</v>
      </c>
      <c r="C439" s="729" t="s">
        <v>563</v>
      </c>
      <c r="D439" s="729" t="s">
        <v>2138</v>
      </c>
      <c r="E439" s="729" t="s">
        <v>2145</v>
      </c>
      <c r="F439" s="729" t="s">
        <v>2176</v>
      </c>
      <c r="G439" s="729" t="s">
        <v>2177</v>
      </c>
      <c r="H439" s="733">
        <v>96</v>
      </c>
      <c r="I439" s="733">
        <v>10666.669999999998</v>
      </c>
      <c r="J439" s="729">
        <v>0.3940888901696773</v>
      </c>
      <c r="K439" s="729">
        <v>111.11114583333331</v>
      </c>
      <c r="L439" s="733">
        <v>232</v>
      </c>
      <c r="M439" s="733">
        <v>27066.66</v>
      </c>
      <c r="N439" s="729">
        <v>1</v>
      </c>
      <c r="O439" s="729">
        <v>116.66663793103449</v>
      </c>
      <c r="P439" s="733"/>
      <c r="Q439" s="733"/>
      <c r="R439" s="747"/>
      <c r="S439" s="734"/>
    </row>
    <row r="440" spans="1:19" ht="14.4" customHeight="1" x14ac:dyDescent="0.3">
      <c r="A440" s="728"/>
      <c r="B440" s="729" t="s">
        <v>2247</v>
      </c>
      <c r="C440" s="729" t="s">
        <v>563</v>
      </c>
      <c r="D440" s="729" t="s">
        <v>2138</v>
      </c>
      <c r="E440" s="729" t="s">
        <v>2145</v>
      </c>
      <c r="F440" s="729" t="s">
        <v>2180</v>
      </c>
      <c r="G440" s="729" t="s">
        <v>2181</v>
      </c>
      <c r="H440" s="733">
        <v>23</v>
      </c>
      <c r="I440" s="733">
        <v>4293.34</v>
      </c>
      <c r="J440" s="729">
        <v>0.61626948925309977</v>
      </c>
      <c r="K440" s="729">
        <v>186.66695652173914</v>
      </c>
      <c r="L440" s="733">
        <v>33</v>
      </c>
      <c r="M440" s="733">
        <v>6966.66</v>
      </c>
      <c r="N440" s="729">
        <v>1</v>
      </c>
      <c r="O440" s="729">
        <v>211.11090909090908</v>
      </c>
      <c r="P440" s="733"/>
      <c r="Q440" s="733"/>
      <c r="R440" s="747"/>
      <c r="S440" s="734"/>
    </row>
    <row r="441" spans="1:19" ht="14.4" customHeight="1" x14ac:dyDescent="0.3">
      <c r="A441" s="728"/>
      <c r="B441" s="729" t="s">
        <v>2247</v>
      </c>
      <c r="C441" s="729" t="s">
        <v>563</v>
      </c>
      <c r="D441" s="729" t="s">
        <v>2138</v>
      </c>
      <c r="E441" s="729" t="s">
        <v>2145</v>
      </c>
      <c r="F441" s="729" t="s">
        <v>2182</v>
      </c>
      <c r="G441" s="729" t="s">
        <v>2183</v>
      </c>
      <c r="H441" s="733">
        <v>32</v>
      </c>
      <c r="I441" s="733">
        <v>18666.669999999998</v>
      </c>
      <c r="J441" s="729">
        <v>0.56140360902255637</v>
      </c>
      <c r="K441" s="729">
        <v>583.33343749999995</v>
      </c>
      <c r="L441" s="733">
        <v>57</v>
      </c>
      <c r="M441" s="733">
        <v>33250</v>
      </c>
      <c r="N441" s="729">
        <v>1</v>
      </c>
      <c r="O441" s="729">
        <v>583.33333333333337</v>
      </c>
      <c r="P441" s="733"/>
      <c r="Q441" s="733"/>
      <c r="R441" s="747"/>
      <c r="S441" s="734"/>
    </row>
    <row r="442" spans="1:19" ht="14.4" customHeight="1" x14ac:dyDescent="0.3">
      <c r="A442" s="728"/>
      <c r="B442" s="729" t="s">
        <v>2247</v>
      </c>
      <c r="C442" s="729" t="s">
        <v>563</v>
      </c>
      <c r="D442" s="729" t="s">
        <v>2138</v>
      </c>
      <c r="E442" s="729" t="s">
        <v>2145</v>
      </c>
      <c r="F442" s="729" t="s">
        <v>2184</v>
      </c>
      <c r="G442" s="729" t="s">
        <v>2185</v>
      </c>
      <c r="H442" s="733">
        <v>3</v>
      </c>
      <c r="I442" s="733">
        <v>1400</v>
      </c>
      <c r="J442" s="729">
        <v>0.29999978571443875</v>
      </c>
      <c r="K442" s="729">
        <v>466.66666666666669</v>
      </c>
      <c r="L442" s="733">
        <v>10</v>
      </c>
      <c r="M442" s="733">
        <v>4666.67</v>
      </c>
      <c r="N442" s="729">
        <v>1</v>
      </c>
      <c r="O442" s="729">
        <v>466.66700000000003</v>
      </c>
      <c r="P442" s="733"/>
      <c r="Q442" s="733"/>
      <c r="R442" s="747"/>
      <c r="S442" s="734"/>
    </row>
    <row r="443" spans="1:19" ht="14.4" customHeight="1" x14ac:dyDescent="0.3">
      <c r="A443" s="728"/>
      <c r="B443" s="729" t="s">
        <v>2247</v>
      </c>
      <c r="C443" s="729" t="s">
        <v>563</v>
      </c>
      <c r="D443" s="729" t="s">
        <v>2138</v>
      </c>
      <c r="E443" s="729" t="s">
        <v>2145</v>
      </c>
      <c r="F443" s="729" t="s">
        <v>2189</v>
      </c>
      <c r="G443" s="729" t="s">
        <v>2190</v>
      </c>
      <c r="H443" s="733">
        <v>21</v>
      </c>
      <c r="I443" s="733">
        <v>1050</v>
      </c>
      <c r="J443" s="729">
        <v>0.42857142857142855</v>
      </c>
      <c r="K443" s="729">
        <v>50</v>
      </c>
      <c r="L443" s="733">
        <v>49</v>
      </c>
      <c r="M443" s="733">
        <v>2450</v>
      </c>
      <c r="N443" s="729">
        <v>1</v>
      </c>
      <c r="O443" s="729">
        <v>50</v>
      </c>
      <c r="P443" s="733"/>
      <c r="Q443" s="733"/>
      <c r="R443" s="747"/>
      <c r="S443" s="734"/>
    </row>
    <row r="444" spans="1:19" ht="14.4" customHeight="1" x14ac:dyDescent="0.3">
      <c r="A444" s="728"/>
      <c r="B444" s="729" t="s">
        <v>2247</v>
      </c>
      <c r="C444" s="729" t="s">
        <v>563</v>
      </c>
      <c r="D444" s="729" t="s">
        <v>2138</v>
      </c>
      <c r="E444" s="729" t="s">
        <v>2145</v>
      </c>
      <c r="F444" s="729" t="s">
        <v>2248</v>
      </c>
      <c r="G444" s="729" t="s">
        <v>2249</v>
      </c>
      <c r="H444" s="733">
        <v>1</v>
      </c>
      <c r="I444" s="733">
        <v>0</v>
      </c>
      <c r="J444" s="729"/>
      <c r="K444" s="729">
        <v>0</v>
      </c>
      <c r="L444" s="733">
        <v>4</v>
      </c>
      <c r="M444" s="733">
        <v>0</v>
      </c>
      <c r="N444" s="729"/>
      <c r="O444" s="729">
        <v>0</v>
      </c>
      <c r="P444" s="733"/>
      <c r="Q444" s="733"/>
      <c r="R444" s="747"/>
      <c r="S444" s="734"/>
    </row>
    <row r="445" spans="1:19" ht="14.4" customHeight="1" x14ac:dyDescent="0.3">
      <c r="A445" s="728"/>
      <c r="B445" s="729" t="s">
        <v>2247</v>
      </c>
      <c r="C445" s="729" t="s">
        <v>563</v>
      </c>
      <c r="D445" s="729" t="s">
        <v>2138</v>
      </c>
      <c r="E445" s="729" t="s">
        <v>2145</v>
      </c>
      <c r="F445" s="729" t="s">
        <v>2205</v>
      </c>
      <c r="G445" s="729" t="s">
        <v>2206</v>
      </c>
      <c r="H445" s="733">
        <v>149</v>
      </c>
      <c r="I445" s="733">
        <v>0</v>
      </c>
      <c r="J445" s="729"/>
      <c r="K445" s="729">
        <v>0</v>
      </c>
      <c r="L445" s="733">
        <v>309</v>
      </c>
      <c r="M445" s="733">
        <v>0</v>
      </c>
      <c r="N445" s="729"/>
      <c r="O445" s="729">
        <v>0</v>
      </c>
      <c r="P445" s="733"/>
      <c r="Q445" s="733"/>
      <c r="R445" s="747"/>
      <c r="S445" s="734"/>
    </row>
    <row r="446" spans="1:19" ht="14.4" customHeight="1" x14ac:dyDescent="0.3">
      <c r="A446" s="728"/>
      <c r="B446" s="729" t="s">
        <v>2247</v>
      </c>
      <c r="C446" s="729" t="s">
        <v>563</v>
      </c>
      <c r="D446" s="729" t="s">
        <v>2138</v>
      </c>
      <c r="E446" s="729" t="s">
        <v>2145</v>
      </c>
      <c r="F446" s="729" t="s">
        <v>2209</v>
      </c>
      <c r="G446" s="729" t="s">
        <v>2210</v>
      </c>
      <c r="H446" s="733">
        <v>2</v>
      </c>
      <c r="I446" s="733">
        <v>155.56</v>
      </c>
      <c r="J446" s="729"/>
      <c r="K446" s="729">
        <v>77.78</v>
      </c>
      <c r="L446" s="733"/>
      <c r="M446" s="733"/>
      <c r="N446" s="729"/>
      <c r="O446" s="729"/>
      <c r="P446" s="733"/>
      <c r="Q446" s="733"/>
      <c r="R446" s="747"/>
      <c r="S446" s="734"/>
    </row>
    <row r="447" spans="1:19" ht="14.4" customHeight="1" x14ac:dyDescent="0.3">
      <c r="A447" s="728"/>
      <c r="B447" s="729" t="s">
        <v>2247</v>
      </c>
      <c r="C447" s="729" t="s">
        <v>563</v>
      </c>
      <c r="D447" s="729" t="s">
        <v>2138</v>
      </c>
      <c r="E447" s="729" t="s">
        <v>2145</v>
      </c>
      <c r="F447" s="729" t="s">
        <v>2215</v>
      </c>
      <c r="G447" s="729" t="s">
        <v>2216</v>
      </c>
      <c r="H447" s="733">
        <v>10</v>
      </c>
      <c r="I447" s="733">
        <v>888.90000000000009</v>
      </c>
      <c r="J447" s="729">
        <v>1.176493944808418</v>
      </c>
      <c r="K447" s="729">
        <v>88.890000000000015</v>
      </c>
      <c r="L447" s="733">
        <v>8</v>
      </c>
      <c r="M447" s="733">
        <v>755.55</v>
      </c>
      <c r="N447" s="729">
        <v>1</v>
      </c>
      <c r="O447" s="729">
        <v>94.443749999999994</v>
      </c>
      <c r="P447" s="733"/>
      <c r="Q447" s="733"/>
      <c r="R447" s="747"/>
      <c r="S447" s="734"/>
    </row>
    <row r="448" spans="1:19" ht="14.4" customHeight="1" x14ac:dyDescent="0.3">
      <c r="A448" s="728"/>
      <c r="B448" s="729" t="s">
        <v>2247</v>
      </c>
      <c r="C448" s="729" t="s">
        <v>563</v>
      </c>
      <c r="D448" s="729" t="s">
        <v>2138</v>
      </c>
      <c r="E448" s="729" t="s">
        <v>2145</v>
      </c>
      <c r="F448" s="729" t="s">
        <v>2219</v>
      </c>
      <c r="G448" s="729" t="s">
        <v>2220</v>
      </c>
      <c r="H448" s="733">
        <v>11</v>
      </c>
      <c r="I448" s="733">
        <v>1063.33</v>
      </c>
      <c r="J448" s="729">
        <v>0.64705810762293636</v>
      </c>
      <c r="K448" s="729">
        <v>96.666363636363627</v>
      </c>
      <c r="L448" s="733">
        <v>17</v>
      </c>
      <c r="M448" s="733">
        <v>1643.33</v>
      </c>
      <c r="N448" s="729">
        <v>1</v>
      </c>
      <c r="O448" s="729">
        <v>96.666470588235285</v>
      </c>
      <c r="P448" s="733"/>
      <c r="Q448" s="733"/>
      <c r="R448" s="747"/>
      <c r="S448" s="734"/>
    </row>
    <row r="449" spans="1:19" ht="14.4" customHeight="1" x14ac:dyDescent="0.3">
      <c r="A449" s="728"/>
      <c r="B449" s="729" t="s">
        <v>2247</v>
      </c>
      <c r="C449" s="729" t="s">
        <v>563</v>
      </c>
      <c r="D449" s="729" t="s">
        <v>2138</v>
      </c>
      <c r="E449" s="729" t="s">
        <v>2145</v>
      </c>
      <c r="F449" s="729" t="s">
        <v>2227</v>
      </c>
      <c r="G449" s="729" t="s">
        <v>2228</v>
      </c>
      <c r="H449" s="733">
        <v>9</v>
      </c>
      <c r="I449" s="733">
        <v>1050.01</v>
      </c>
      <c r="J449" s="729">
        <v>0.42857551020408163</v>
      </c>
      <c r="K449" s="729">
        <v>116.66777777777777</v>
      </c>
      <c r="L449" s="733">
        <v>21</v>
      </c>
      <c r="M449" s="733">
        <v>2450</v>
      </c>
      <c r="N449" s="729">
        <v>1</v>
      </c>
      <c r="O449" s="729">
        <v>116.66666666666667</v>
      </c>
      <c r="P449" s="733"/>
      <c r="Q449" s="733"/>
      <c r="R449" s="747"/>
      <c r="S449" s="734"/>
    </row>
    <row r="450" spans="1:19" ht="14.4" customHeight="1" x14ac:dyDescent="0.3">
      <c r="A450" s="728"/>
      <c r="B450" s="729" t="s">
        <v>2247</v>
      </c>
      <c r="C450" s="729" t="s">
        <v>563</v>
      </c>
      <c r="D450" s="729" t="s">
        <v>2138</v>
      </c>
      <c r="E450" s="729" t="s">
        <v>2145</v>
      </c>
      <c r="F450" s="729" t="s">
        <v>2146</v>
      </c>
      <c r="G450" s="729" t="s">
        <v>2147</v>
      </c>
      <c r="H450" s="733">
        <v>148</v>
      </c>
      <c r="I450" s="733">
        <v>48511.100000000006</v>
      </c>
      <c r="J450" s="729">
        <v>0.4280811325511566</v>
      </c>
      <c r="K450" s="729">
        <v>327.77770270270275</v>
      </c>
      <c r="L450" s="733">
        <v>329</v>
      </c>
      <c r="M450" s="733">
        <v>113322.21</v>
      </c>
      <c r="N450" s="729">
        <v>1</v>
      </c>
      <c r="O450" s="729">
        <v>344.44440729483284</v>
      </c>
      <c r="P450" s="733"/>
      <c r="Q450" s="733"/>
      <c r="R450" s="747"/>
      <c r="S450" s="734"/>
    </row>
    <row r="451" spans="1:19" ht="14.4" customHeight="1" x14ac:dyDescent="0.3">
      <c r="A451" s="728"/>
      <c r="B451" s="729" t="s">
        <v>2247</v>
      </c>
      <c r="C451" s="729" t="s">
        <v>563</v>
      </c>
      <c r="D451" s="729" t="s">
        <v>1064</v>
      </c>
      <c r="E451" s="729" t="s">
        <v>2145</v>
      </c>
      <c r="F451" s="729" t="s">
        <v>2172</v>
      </c>
      <c r="G451" s="729" t="s">
        <v>2173</v>
      </c>
      <c r="H451" s="733">
        <v>31</v>
      </c>
      <c r="I451" s="733">
        <v>2411.11</v>
      </c>
      <c r="J451" s="729">
        <v>0.7560969490951398</v>
      </c>
      <c r="K451" s="729">
        <v>77.777741935483874</v>
      </c>
      <c r="L451" s="733">
        <v>41</v>
      </c>
      <c r="M451" s="733">
        <v>3188.89</v>
      </c>
      <c r="N451" s="729">
        <v>1</v>
      </c>
      <c r="O451" s="729">
        <v>77.777804878048784</v>
      </c>
      <c r="P451" s="733">
        <v>35</v>
      </c>
      <c r="Q451" s="733">
        <v>2722.21</v>
      </c>
      <c r="R451" s="747">
        <v>0.85365440639219292</v>
      </c>
      <c r="S451" s="734">
        <v>77.777428571428572</v>
      </c>
    </row>
    <row r="452" spans="1:19" ht="14.4" customHeight="1" x14ac:dyDescent="0.3">
      <c r="A452" s="728"/>
      <c r="B452" s="729" t="s">
        <v>2247</v>
      </c>
      <c r="C452" s="729" t="s">
        <v>563</v>
      </c>
      <c r="D452" s="729" t="s">
        <v>1064</v>
      </c>
      <c r="E452" s="729" t="s">
        <v>2145</v>
      </c>
      <c r="F452" s="729" t="s">
        <v>2176</v>
      </c>
      <c r="G452" s="729" t="s">
        <v>2177</v>
      </c>
      <c r="H452" s="733">
        <v>73</v>
      </c>
      <c r="I452" s="733">
        <v>8111.1100000000006</v>
      </c>
      <c r="J452" s="729">
        <v>0.76399828194554598</v>
      </c>
      <c r="K452" s="729">
        <v>111.11109589041097</v>
      </c>
      <c r="L452" s="733">
        <v>91</v>
      </c>
      <c r="M452" s="733">
        <v>10616.66</v>
      </c>
      <c r="N452" s="729">
        <v>1</v>
      </c>
      <c r="O452" s="729">
        <v>116.66659340659341</v>
      </c>
      <c r="P452" s="733">
        <v>117</v>
      </c>
      <c r="Q452" s="733">
        <v>13650</v>
      </c>
      <c r="R452" s="747">
        <v>1.2857150930707022</v>
      </c>
      <c r="S452" s="734">
        <v>116.66666666666667</v>
      </c>
    </row>
    <row r="453" spans="1:19" ht="14.4" customHeight="1" x14ac:dyDescent="0.3">
      <c r="A453" s="728"/>
      <c r="B453" s="729" t="s">
        <v>2247</v>
      </c>
      <c r="C453" s="729" t="s">
        <v>563</v>
      </c>
      <c r="D453" s="729" t="s">
        <v>1064</v>
      </c>
      <c r="E453" s="729" t="s">
        <v>2145</v>
      </c>
      <c r="F453" s="729" t="s">
        <v>2180</v>
      </c>
      <c r="G453" s="729" t="s">
        <v>2181</v>
      </c>
      <c r="H453" s="733">
        <v>47</v>
      </c>
      <c r="I453" s="733">
        <v>8773.33</v>
      </c>
      <c r="J453" s="729">
        <v>0.74210574841759702</v>
      </c>
      <c r="K453" s="729">
        <v>186.66659574468085</v>
      </c>
      <c r="L453" s="733">
        <v>56</v>
      </c>
      <c r="M453" s="733">
        <v>11822.210000000001</v>
      </c>
      <c r="N453" s="729">
        <v>1</v>
      </c>
      <c r="O453" s="729">
        <v>211.11089285714289</v>
      </c>
      <c r="P453" s="733">
        <v>54</v>
      </c>
      <c r="Q453" s="733">
        <v>11400</v>
      </c>
      <c r="R453" s="747">
        <v>0.96428671119866749</v>
      </c>
      <c r="S453" s="734">
        <v>211.11111111111111</v>
      </c>
    </row>
    <row r="454" spans="1:19" ht="14.4" customHeight="1" x14ac:dyDescent="0.3">
      <c r="A454" s="728"/>
      <c r="B454" s="729" t="s">
        <v>2247</v>
      </c>
      <c r="C454" s="729" t="s">
        <v>563</v>
      </c>
      <c r="D454" s="729" t="s">
        <v>1064</v>
      </c>
      <c r="E454" s="729" t="s">
        <v>2145</v>
      </c>
      <c r="F454" s="729" t="s">
        <v>2182</v>
      </c>
      <c r="G454" s="729" t="s">
        <v>2183</v>
      </c>
      <c r="H454" s="733">
        <v>2</v>
      </c>
      <c r="I454" s="733">
        <v>1166.6600000000001</v>
      </c>
      <c r="J454" s="729">
        <v>0.12499933035690371</v>
      </c>
      <c r="K454" s="729">
        <v>583.33000000000004</v>
      </c>
      <c r="L454" s="733">
        <v>16</v>
      </c>
      <c r="M454" s="733">
        <v>9333.33</v>
      </c>
      <c r="N454" s="729">
        <v>1</v>
      </c>
      <c r="O454" s="729">
        <v>583.333125</v>
      </c>
      <c r="P454" s="733">
        <v>13</v>
      </c>
      <c r="Q454" s="733">
        <v>7583.33</v>
      </c>
      <c r="R454" s="747">
        <v>0.81249993303569035</v>
      </c>
      <c r="S454" s="734">
        <v>583.33307692307687</v>
      </c>
    </row>
    <row r="455" spans="1:19" ht="14.4" customHeight="1" x14ac:dyDescent="0.3">
      <c r="A455" s="728"/>
      <c r="B455" s="729" t="s">
        <v>2247</v>
      </c>
      <c r="C455" s="729" t="s">
        <v>563</v>
      </c>
      <c r="D455" s="729" t="s">
        <v>1064</v>
      </c>
      <c r="E455" s="729" t="s">
        <v>2145</v>
      </c>
      <c r="F455" s="729" t="s">
        <v>2184</v>
      </c>
      <c r="G455" s="729" t="s">
        <v>2185</v>
      </c>
      <c r="H455" s="733">
        <v>8</v>
      </c>
      <c r="I455" s="733">
        <v>3733.34</v>
      </c>
      <c r="J455" s="729">
        <v>1</v>
      </c>
      <c r="K455" s="729">
        <v>466.66750000000002</v>
      </c>
      <c r="L455" s="733">
        <v>8</v>
      </c>
      <c r="M455" s="733">
        <v>3733.34</v>
      </c>
      <c r="N455" s="729">
        <v>1</v>
      </c>
      <c r="O455" s="729">
        <v>466.66750000000002</v>
      </c>
      <c r="P455" s="733">
        <v>4</v>
      </c>
      <c r="Q455" s="733">
        <v>1866.67</v>
      </c>
      <c r="R455" s="747">
        <v>0.5</v>
      </c>
      <c r="S455" s="734">
        <v>466.66750000000002</v>
      </c>
    </row>
    <row r="456" spans="1:19" ht="14.4" customHeight="1" x14ac:dyDescent="0.3">
      <c r="A456" s="728"/>
      <c r="B456" s="729" t="s">
        <v>2247</v>
      </c>
      <c r="C456" s="729" t="s">
        <v>563</v>
      </c>
      <c r="D456" s="729" t="s">
        <v>1064</v>
      </c>
      <c r="E456" s="729" t="s">
        <v>2145</v>
      </c>
      <c r="F456" s="729" t="s">
        <v>2186</v>
      </c>
      <c r="G456" s="729" t="s">
        <v>2185</v>
      </c>
      <c r="H456" s="733">
        <v>2</v>
      </c>
      <c r="I456" s="733">
        <v>2000</v>
      </c>
      <c r="J456" s="729">
        <v>0.66666666666666663</v>
      </c>
      <c r="K456" s="729">
        <v>1000</v>
      </c>
      <c r="L456" s="733">
        <v>3</v>
      </c>
      <c r="M456" s="733">
        <v>3000</v>
      </c>
      <c r="N456" s="729">
        <v>1</v>
      </c>
      <c r="O456" s="729">
        <v>1000</v>
      </c>
      <c r="P456" s="733"/>
      <c r="Q456" s="733"/>
      <c r="R456" s="747"/>
      <c r="S456" s="734"/>
    </row>
    <row r="457" spans="1:19" ht="14.4" customHeight="1" x14ac:dyDescent="0.3">
      <c r="A457" s="728"/>
      <c r="B457" s="729" t="s">
        <v>2247</v>
      </c>
      <c r="C457" s="729" t="s">
        <v>563</v>
      </c>
      <c r="D457" s="729" t="s">
        <v>1064</v>
      </c>
      <c r="E457" s="729" t="s">
        <v>2145</v>
      </c>
      <c r="F457" s="729" t="s">
        <v>2187</v>
      </c>
      <c r="G457" s="729" t="s">
        <v>2188</v>
      </c>
      <c r="H457" s="733"/>
      <c r="I457" s="733"/>
      <c r="J457" s="729"/>
      <c r="K457" s="729"/>
      <c r="L457" s="733"/>
      <c r="M457" s="733"/>
      <c r="N457" s="729"/>
      <c r="O457" s="729"/>
      <c r="P457" s="733">
        <v>1</v>
      </c>
      <c r="Q457" s="733">
        <v>666.67</v>
      </c>
      <c r="R457" s="747"/>
      <c r="S457" s="734">
        <v>666.67</v>
      </c>
    </row>
    <row r="458" spans="1:19" ht="14.4" customHeight="1" x14ac:dyDescent="0.3">
      <c r="A458" s="728"/>
      <c r="B458" s="729" t="s">
        <v>2247</v>
      </c>
      <c r="C458" s="729" t="s">
        <v>563</v>
      </c>
      <c r="D458" s="729" t="s">
        <v>1064</v>
      </c>
      <c r="E458" s="729" t="s">
        <v>2145</v>
      </c>
      <c r="F458" s="729" t="s">
        <v>2189</v>
      </c>
      <c r="G458" s="729" t="s">
        <v>2190</v>
      </c>
      <c r="H458" s="733">
        <v>55</v>
      </c>
      <c r="I458" s="733">
        <v>2750</v>
      </c>
      <c r="J458" s="729">
        <v>1.1224489795918366</v>
      </c>
      <c r="K458" s="729">
        <v>50</v>
      </c>
      <c r="L458" s="733">
        <v>49</v>
      </c>
      <c r="M458" s="733">
        <v>2450</v>
      </c>
      <c r="N458" s="729">
        <v>1</v>
      </c>
      <c r="O458" s="729">
        <v>50</v>
      </c>
      <c r="P458" s="733">
        <v>65</v>
      </c>
      <c r="Q458" s="733">
        <v>3250</v>
      </c>
      <c r="R458" s="747">
        <v>1.3265306122448979</v>
      </c>
      <c r="S458" s="734">
        <v>50</v>
      </c>
    </row>
    <row r="459" spans="1:19" ht="14.4" customHeight="1" x14ac:dyDescent="0.3">
      <c r="A459" s="728"/>
      <c r="B459" s="729" t="s">
        <v>2247</v>
      </c>
      <c r="C459" s="729" t="s">
        <v>563</v>
      </c>
      <c r="D459" s="729" t="s">
        <v>1064</v>
      </c>
      <c r="E459" s="729" t="s">
        <v>2145</v>
      </c>
      <c r="F459" s="729" t="s">
        <v>2193</v>
      </c>
      <c r="G459" s="729" t="s">
        <v>2194</v>
      </c>
      <c r="H459" s="733"/>
      <c r="I459" s="733"/>
      <c r="J459" s="729"/>
      <c r="K459" s="729"/>
      <c r="L459" s="733"/>
      <c r="M459" s="733"/>
      <c r="N459" s="729"/>
      <c r="O459" s="729"/>
      <c r="P459" s="733">
        <v>1</v>
      </c>
      <c r="Q459" s="733">
        <v>101.11</v>
      </c>
      <c r="R459" s="747"/>
      <c r="S459" s="734">
        <v>101.11</v>
      </c>
    </row>
    <row r="460" spans="1:19" ht="14.4" customHeight="1" x14ac:dyDescent="0.3">
      <c r="A460" s="728"/>
      <c r="B460" s="729" t="s">
        <v>2247</v>
      </c>
      <c r="C460" s="729" t="s">
        <v>563</v>
      </c>
      <c r="D460" s="729" t="s">
        <v>1064</v>
      </c>
      <c r="E460" s="729" t="s">
        <v>2145</v>
      </c>
      <c r="F460" s="729" t="s">
        <v>2248</v>
      </c>
      <c r="G460" s="729" t="s">
        <v>2249</v>
      </c>
      <c r="H460" s="733">
        <v>5</v>
      </c>
      <c r="I460" s="733">
        <v>0</v>
      </c>
      <c r="J460" s="729"/>
      <c r="K460" s="729">
        <v>0</v>
      </c>
      <c r="L460" s="733">
        <v>2</v>
      </c>
      <c r="M460" s="733">
        <v>0</v>
      </c>
      <c r="N460" s="729"/>
      <c r="O460" s="729">
        <v>0</v>
      </c>
      <c r="P460" s="733"/>
      <c r="Q460" s="733"/>
      <c r="R460" s="747"/>
      <c r="S460" s="734"/>
    </row>
    <row r="461" spans="1:19" ht="14.4" customHeight="1" x14ac:dyDescent="0.3">
      <c r="A461" s="728"/>
      <c r="B461" s="729" t="s">
        <v>2247</v>
      </c>
      <c r="C461" s="729" t="s">
        <v>563</v>
      </c>
      <c r="D461" s="729" t="s">
        <v>1064</v>
      </c>
      <c r="E461" s="729" t="s">
        <v>2145</v>
      </c>
      <c r="F461" s="729" t="s">
        <v>2205</v>
      </c>
      <c r="G461" s="729" t="s">
        <v>2206</v>
      </c>
      <c r="H461" s="733">
        <v>233</v>
      </c>
      <c r="I461" s="733">
        <v>0</v>
      </c>
      <c r="J461" s="729"/>
      <c r="K461" s="729">
        <v>0</v>
      </c>
      <c r="L461" s="733">
        <v>272</v>
      </c>
      <c r="M461" s="733">
        <v>0</v>
      </c>
      <c r="N461" s="729"/>
      <c r="O461" s="729">
        <v>0</v>
      </c>
      <c r="P461" s="733">
        <v>292</v>
      </c>
      <c r="Q461" s="733">
        <v>0</v>
      </c>
      <c r="R461" s="747"/>
      <c r="S461" s="734">
        <v>0</v>
      </c>
    </row>
    <row r="462" spans="1:19" ht="14.4" customHeight="1" x14ac:dyDescent="0.3">
      <c r="A462" s="728"/>
      <c r="B462" s="729" t="s">
        <v>2247</v>
      </c>
      <c r="C462" s="729" t="s">
        <v>563</v>
      </c>
      <c r="D462" s="729" t="s">
        <v>1064</v>
      </c>
      <c r="E462" s="729" t="s">
        <v>2145</v>
      </c>
      <c r="F462" s="729" t="s">
        <v>2209</v>
      </c>
      <c r="G462" s="729" t="s">
        <v>2210</v>
      </c>
      <c r="H462" s="733"/>
      <c r="I462" s="733"/>
      <c r="J462" s="729"/>
      <c r="K462" s="729"/>
      <c r="L462" s="733"/>
      <c r="M462" s="733"/>
      <c r="N462" s="729"/>
      <c r="O462" s="729"/>
      <c r="P462" s="733">
        <v>3</v>
      </c>
      <c r="Q462" s="733">
        <v>233.34</v>
      </c>
      <c r="R462" s="747"/>
      <c r="S462" s="734">
        <v>77.78</v>
      </c>
    </row>
    <row r="463" spans="1:19" ht="14.4" customHeight="1" x14ac:dyDescent="0.3">
      <c r="A463" s="728"/>
      <c r="B463" s="729" t="s">
        <v>2247</v>
      </c>
      <c r="C463" s="729" t="s">
        <v>563</v>
      </c>
      <c r="D463" s="729" t="s">
        <v>1064</v>
      </c>
      <c r="E463" s="729" t="s">
        <v>2145</v>
      </c>
      <c r="F463" s="729" t="s">
        <v>2215</v>
      </c>
      <c r="G463" s="729" t="s">
        <v>2216</v>
      </c>
      <c r="H463" s="733">
        <v>83</v>
      </c>
      <c r="I463" s="733">
        <v>7377.7800000000007</v>
      </c>
      <c r="J463" s="729">
        <v>0.79711870486496772</v>
      </c>
      <c r="K463" s="729">
        <v>88.888915662650604</v>
      </c>
      <c r="L463" s="733">
        <v>98</v>
      </c>
      <c r="M463" s="733">
        <v>9255.56</v>
      </c>
      <c r="N463" s="729">
        <v>1</v>
      </c>
      <c r="O463" s="729">
        <v>94.444489795918358</v>
      </c>
      <c r="P463" s="733">
        <v>110</v>
      </c>
      <c r="Q463" s="733">
        <v>10388.9</v>
      </c>
      <c r="R463" s="747">
        <v>1.1224496410806046</v>
      </c>
      <c r="S463" s="734">
        <v>94.444545454545448</v>
      </c>
    </row>
    <row r="464" spans="1:19" ht="14.4" customHeight="1" x14ac:dyDescent="0.3">
      <c r="A464" s="728"/>
      <c r="B464" s="729" t="s">
        <v>2247</v>
      </c>
      <c r="C464" s="729" t="s">
        <v>563</v>
      </c>
      <c r="D464" s="729" t="s">
        <v>1064</v>
      </c>
      <c r="E464" s="729" t="s">
        <v>2145</v>
      </c>
      <c r="F464" s="729" t="s">
        <v>2219</v>
      </c>
      <c r="G464" s="729" t="s">
        <v>2220</v>
      </c>
      <c r="H464" s="733">
        <v>20</v>
      </c>
      <c r="I464" s="733">
        <v>1933.3500000000004</v>
      </c>
      <c r="J464" s="729">
        <v>0.76923536011840832</v>
      </c>
      <c r="K464" s="729">
        <v>96.667500000000018</v>
      </c>
      <c r="L464" s="733">
        <v>26</v>
      </c>
      <c r="M464" s="733">
        <v>2513.34</v>
      </c>
      <c r="N464" s="729">
        <v>1</v>
      </c>
      <c r="O464" s="729">
        <v>96.666923076923084</v>
      </c>
      <c r="P464" s="733">
        <v>24</v>
      </c>
      <c r="Q464" s="733">
        <v>2320</v>
      </c>
      <c r="R464" s="747">
        <v>0.92307447460351555</v>
      </c>
      <c r="S464" s="734">
        <v>96.666666666666671</v>
      </c>
    </row>
    <row r="465" spans="1:19" ht="14.4" customHeight="1" x14ac:dyDescent="0.3">
      <c r="A465" s="728"/>
      <c r="B465" s="729" t="s">
        <v>2247</v>
      </c>
      <c r="C465" s="729" t="s">
        <v>563</v>
      </c>
      <c r="D465" s="729" t="s">
        <v>1064</v>
      </c>
      <c r="E465" s="729" t="s">
        <v>2145</v>
      </c>
      <c r="F465" s="729" t="s">
        <v>2221</v>
      </c>
      <c r="G465" s="729" t="s">
        <v>2222</v>
      </c>
      <c r="H465" s="733">
        <v>1</v>
      </c>
      <c r="I465" s="733">
        <v>333.33</v>
      </c>
      <c r="J465" s="729">
        <v>1</v>
      </c>
      <c r="K465" s="729">
        <v>333.33</v>
      </c>
      <c r="L465" s="733">
        <v>1</v>
      </c>
      <c r="M465" s="733">
        <v>333.33</v>
      </c>
      <c r="N465" s="729">
        <v>1</v>
      </c>
      <c r="O465" s="729">
        <v>333.33</v>
      </c>
      <c r="P465" s="733"/>
      <c r="Q465" s="733"/>
      <c r="R465" s="747"/>
      <c r="S465" s="734"/>
    </row>
    <row r="466" spans="1:19" ht="14.4" customHeight="1" x14ac:dyDescent="0.3">
      <c r="A466" s="728"/>
      <c r="B466" s="729" t="s">
        <v>2247</v>
      </c>
      <c r="C466" s="729" t="s">
        <v>563</v>
      </c>
      <c r="D466" s="729" t="s">
        <v>1064</v>
      </c>
      <c r="E466" s="729" t="s">
        <v>2145</v>
      </c>
      <c r="F466" s="729" t="s">
        <v>2223</v>
      </c>
      <c r="G466" s="729" t="s">
        <v>2224</v>
      </c>
      <c r="H466" s="733">
        <v>3</v>
      </c>
      <c r="I466" s="733">
        <v>3850</v>
      </c>
      <c r="J466" s="729">
        <v>1.0000025974093441</v>
      </c>
      <c r="K466" s="729">
        <v>1283.3333333333333</v>
      </c>
      <c r="L466" s="733">
        <v>3</v>
      </c>
      <c r="M466" s="733">
        <v>3849.99</v>
      </c>
      <c r="N466" s="729">
        <v>1</v>
      </c>
      <c r="O466" s="729">
        <v>1283.33</v>
      </c>
      <c r="P466" s="733">
        <v>5</v>
      </c>
      <c r="Q466" s="733">
        <v>6416.66</v>
      </c>
      <c r="R466" s="747">
        <v>1.6666692640760106</v>
      </c>
      <c r="S466" s="734">
        <v>1283.3319999999999</v>
      </c>
    </row>
    <row r="467" spans="1:19" ht="14.4" customHeight="1" x14ac:dyDescent="0.3">
      <c r="A467" s="728"/>
      <c r="B467" s="729" t="s">
        <v>2247</v>
      </c>
      <c r="C467" s="729" t="s">
        <v>563</v>
      </c>
      <c r="D467" s="729" t="s">
        <v>1064</v>
      </c>
      <c r="E467" s="729" t="s">
        <v>2145</v>
      </c>
      <c r="F467" s="729" t="s">
        <v>2225</v>
      </c>
      <c r="G467" s="729" t="s">
        <v>2226</v>
      </c>
      <c r="H467" s="733">
        <v>1</v>
      </c>
      <c r="I467" s="733">
        <v>466.67</v>
      </c>
      <c r="J467" s="729">
        <v>1</v>
      </c>
      <c r="K467" s="729">
        <v>466.67</v>
      </c>
      <c r="L467" s="733">
        <v>1</v>
      </c>
      <c r="M467" s="733">
        <v>466.67</v>
      </c>
      <c r="N467" s="729">
        <v>1</v>
      </c>
      <c r="O467" s="729">
        <v>466.67</v>
      </c>
      <c r="P467" s="733"/>
      <c r="Q467" s="733"/>
      <c r="R467" s="747"/>
      <c r="S467" s="734"/>
    </row>
    <row r="468" spans="1:19" ht="14.4" customHeight="1" x14ac:dyDescent="0.3">
      <c r="A468" s="728"/>
      <c r="B468" s="729" t="s">
        <v>2247</v>
      </c>
      <c r="C468" s="729" t="s">
        <v>563</v>
      </c>
      <c r="D468" s="729" t="s">
        <v>1064</v>
      </c>
      <c r="E468" s="729" t="s">
        <v>2145</v>
      </c>
      <c r="F468" s="729" t="s">
        <v>2227</v>
      </c>
      <c r="G468" s="729" t="s">
        <v>2228</v>
      </c>
      <c r="H468" s="733">
        <v>22</v>
      </c>
      <c r="I468" s="733">
        <v>2566.66</v>
      </c>
      <c r="J468" s="729">
        <v>0.87999670857519008</v>
      </c>
      <c r="K468" s="729">
        <v>116.66636363636363</v>
      </c>
      <c r="L468" s="733">
        <v>25</v>
      </c>
      <c r="M468" s="733">
        <v>2916.67</v>
      </c>
      <c r="N468" s="729">
        <v>1</v>
      </c>
      <c r="O468" s="729">
        <v>116.66680000000001</v>
      </c>
      <c r="P468" s="733">
        <v>34</v>
      </c>
      <c r="Q468" s="733">
        <v>3966.66</v>
      </c>
      <c r="R468" s="747">
        <v>1.3599961600043884</v>
      </c>
      <c r="S468" s="734">
        <v>116.66647058823528</v>
      </c>
    </row>
    <row r="469" spans="1:19" ht="14.4" customHeight="1" x14ac:dyDescent="0.3">
      <c r="A469" s="728"/>
      <c r="B469" s="729" t="s">
        <v>2247</v>
      </c>
      <c r="C469" s="729" t="s">
        <v>563</v>
      </c>
      <c r="D469" s="729" t="s">
        <v>1064</v>
      </c>
      <c r="E469" s="729" t="s">
        <v>2145</v>
      </c>
      <c r="F469" s="729" t="s">
        <v>2146</v>
      </c>
      <c r="G469" s="729" t="s">
        <v>2147</v>
      </c>
      <c r="H469" s="733">
        <v>242</v>
      </c>
      <c r="I469" s="733">
        <v>79322.23</v>
      </c>
      <c r="J469" s="729">
        <v>0.81374670065868338</v>
      </c>
      <c r="K469" s="729">
        <v>327.77780991735534</v>
      </c>
      <c r="L469" s="733">
        <v>283</v>
      </c>
      <c r="M469" s="733">
        <v>97477.79</v>
      </c>
      <c r="N469" s="729">
        <v>1</v>
      </c>
      <c r="O469" s="729">
        <v>344.44448763250881</v>
      </c>
      <c r="P469" s="733">
        <v>309</v>
      </c>
      <c r="Q469" s="733">
        <v>106433.33</v>
      </c>
      <c r="R469" s="747">
        <v>1.0918726204194824</v>
      </c>
      <c r="S469" s="734">
        <v>344.44443365695793</v>
      </c>
    </row>
    <row r="470" spans="1:19" ht="14.4" customHeight="1" x14ac:dyDescent="0.3">
      <c r="A470" s="728"/>
      <c r="B470" s="729" t="s">
        <v>2247</v>
      </c>
      <c r="C470" s="729" t="s">
        <v>563</v>
      </c>
      <c r="D470" s="729" t="s">
        <v>1065</v>
      </c>
      <c r="E470" s="729" t="s">
        <v>2145</v>
      </c>
      <c r="F470" s="729" t="s">
        <v>2172</v>
      </c>
      <c r="G470" s="729" t="s">
        <v>2173</v>
      </c>
      <c r="H470" s="733">
        <v>6</v>
      </c>
      <c r="I470" s="733">
        <v>466.67</v>
      </c>
      <c r="J470" s="729">
        <v>1.4999678580611984</v>
      </c>
      <c r="K470" s="729">
        <v>77.778333333333336</v>
      </c>
      <c r="L470" s="733">
        <v>4</v>
      </c>
      <c r="M470" s="733">
        <v>311.12</v>
      </c>
      <c r="N470" s="729">
        <v>1</v>
      </c>
      <c r="O470" s="729">
        <v>77.78</v>
      </c>
      <c r="P470" s="733"/>
      <c r="Q470" s="733"/>
      <c r="R470" s="747"/>
      <c r="S470" s="734"/>
    </row>
    <row r="471" spans="1:19" ht="14.4" customHeight="1" x14ac:dyDescent="0.3">
      <c r="A471" s="728"/>
      <c r="B471" s="729" t="s">
        <v>2247</v>
      </c>
      <c r="C471" s="729" t="s">
        <v>563</v>
      </c>
      <c r="D471" s="729" t="s">
        <v>1065</v>
      </c>
      <c r="E471" s="729" t="s">
        <v>2145</v>
      </c>
      <c r="F471" s="729" t="s">
        <v>2176</v>
      </c>
      <c r="G471" s="729" t="s">
        <v>2177</v>
      </c>
      <c r="H471" s="733">
        <v>24</v>
      </c>
      <c r="I471" s="733">
        <v>2666.66</v>
      </c>
      <c r="J471" s="729">
        <v>0.69263896103896105</v>
      </c>
      <c r="K471" s="729">
        <v>111.11083333333333</v>
      </c>
      <c r="L471" s="733">
        <v>33</v>
      </c>
      <c r="M471" s="733">
        <v>3850</v>
      </c>
      <c r="N471" s="729">
        <v>1</v>
      </c>
      <c r="O471" s="729">
        <v>116.66666666666667</v>
      </c>
      <c r="P471" s="733">
        <v>41</v>
      </c>
      <c r="Q471" s="733">
        <v>4783.33</v>
      </c>
      <c r="R471" s="747">
        <v>1.2424233766233765</v>
      </c>
      <c r="S471" s="734">
        <v>116.66658536585366</v>
      </c>
    </row>
    <row r="472" spans="1:19" ht="14.4" customHeight="1" x14ac:dyDescent="0.3">
      <c r="A472" s="728"/>
      <c r="B472" s="729" t="s">
        <v>2247</v>
      </c>
      <c r="C472" s="729" t="s">
        <v>563</v>
      </c>
      <c r="D472" s="729" t="s">
        <v>1065</v>
      </c>
      <c r="E472" s="729" t="s">
        <v>2145</v>
      </c>
      <c r="F472" s="729" t="s">
        <v>2180</v>
      </c>
      <c r="G472" s="729" t="s">
        <v>2181</v>
      </c>
      <c r="H472" s="733">
        <v>2</v>
      </c>
      <c r="I472" s="733">
        <v>373.34</v>
      </c>
      <c r="J472" s="729">
        <v>0.25263741989619487</v>
      </c>
      <c r="K472" s="729">
        <v>186.67</v>
      </c>
      <c r="L472" s="733">
        <v>7</v>
      </c>
      <c r="M472" s="733">
        <v>1477.7700000000002</v>
      </c>
      <c r="N472" s="729">
        <v>1</v>
      </c>
      <c r="O472" s="729">
        <v>211.11000000000004</v>
      </c>
      <c r="P472" s="733">
        <v>2</v>
      </c>
      <c r="Q472" s="733">
        <v>422.22</v>
      </c>
      <c r="R472" s="747">
        <v>0.2857142857142857</v>
      </c>
      <c r="S472" s="734">
        <v>211.11</v>
      </c>
    </row>
    <row r="473" spans="1:19" ht="14.4" customHeight="1" x14ac:dyDescent="0.3">
      <c r="A473" s="728"/>
      <c r="B473" s="729" t="s">
        <v>2247</v>
      </c>
      <c r="C473" s="729" t="s">
        <v>563</v>
      </c>
      <c r="D473" s="729" t="s">
        <v>1065</v>
      </c>
      <c r="E473" s="729" t="s">
        <v>2145</v>
      </c>
      <c r="F473" s="729" t="s">
        <v>2182</v>
      </c>
      <c r="G473" s="729" t="s">
        <v>2183</v>
      </c>
      <c r="H473" s="733">
        <v>17</v>
      </c>
      <c r="I473" s="733">
        <v>9916.67</v>
      </c>
      <c r="J473" s="729">
        <v>1.2142886005889808</v>
      </c>
      <c r="K473" s="729">
        <v>583.33352941176474</v>
      </c>
      <c r="L473" s="733">
        <v>14</v>
      </c>
      <c r="M473" s="733">
        <v>8166.65</v>
      </c>
      <c r="N473" s="729">
        <v>1</v>
      </c>
      <c r="O473" s="729">
        <v>583.3321428571428</v>
      </c>
      <c r="P473" s="733">
        <v>14</v>
      </c>
      <c r="Q473" s="733">
        <v>8166.67</v>
      </c>
      <c r="R473" s="747">
        <v>1.0000024489845898</v>
      </c>
      <c r="S473" s="734">
        <v>583.33357142857142</v>
      </c>
    </row>
    <row r="474" spans="1:19" ht="14.4" customHeight="1" x14ac:dyDescent="0.3">
      <c r="A474" s="728"/>
      <c r="B474" s="729" t="s">
        <v>2247</v>
      </c>
      <c r="C474" s="729" t="s">
        <v>563</v>
      </c>
      <c r="D474" s="729" t="s">
        <v>1065</v>
      </c>
      <c r="E474" s="729" t="s">
        <v>2145</v>
      </c>
      <c r="F474" s="729" t="s">
        <v>2184</v>
      </c>
      <c r="G474" s="729" t="s">
        <v>2185</v>
      </c>
      <c r="H474" s="733">
        <v>4</v>
      </c>
      <c r="I474" s="733">
        <v>1866.67</v>
      </c>
      <c r="J474" s="729">
        <v>1.3333357142857143</v>
      </c>
      <c r="K474" s="729">
        <v>466.66750000000002</v>
      </c>
      <c r="L474" s="733">
        <v>3</v>
      </c>
      <c r="M474" s="733">
        <v>1400</v>
      </c>
      <c r="N474" s="729">
        <v>1</v>
      </c>
      <c r="O474" s="729">
        <v>466.66666666666669</v>
      </c>
      <c r="P474" s="733">
        <v>7</v>
      </c>
      <c r="Q474" s="733">
        <v>3266.67</v>
      </c>
      <c r="R474" s="747">
        <v>2.3333357142857145</v>
      </c>
      <c r="S474" s="734">
        <v>466.66714285714289</v>
      </c>
    </row>
    <row r="475" spans="1:19" ht="14.4" customHeight="1" x14ac:dyDescent="0.3">
      <c r="A475" s="728"/>
      <c r="B475" s="729" t="s">
        <v>2247</v>
      </c>
      <c r="C475" s="729" t="s">
        <v>563</v>
      </c>
      <c r="D475" s="729" t="s">
        <v>1065</v>
      </c>
      <c r="E475" s="729" t="s">
        <v>2145</v>
      </c>
      <c r="F475" s="729" t="s">
        <v>2189</v>
      </c>
      <c r="G475" s="729" t="s">
        <v>2190</v>
      </c>
      <c r="H475" s="733">
        <v>50</v>
      </c>
      <c r="I475" s="733">
        <v>2500</v>
      </c>
      <c r="J475" s="729">
        <v>0.79365079365079361</v>
      </c>
      <c r="K475" s="729">
        <v>50</v>
      </c>
      <c r="L475" s="733">
        <v>63</v>
      </c>
      <c r="M475" s="733">
        <v>3150</v>
      </c>
      <c r="N475" s="729">
        <v>1</v>
      </c>
      <c r="O475" s="729">
        <v>50</v>
      </c>
      <c r="P475" s="733">
        <v>57</v>
      </c>
      <c r="Q475" s="733">
        <v>2850</v>
      </c>
      <c r="R475" s="747">
        <v>0.90476190476190477</v>
      </c>
      <c r="S475" s="734">
        <v>50</v>
      </c>
    </row>
    <row r="476" spans="1:19" ht="14.4" customHeight="1" x14ac:dyDescent="0.3">
      <c r="A476" s="728"/>
      <c r="B476" s="729" t="s">
        <v>2247</v>
      </c>
      <c r="C476" s="729" t="s">
        <v>563</v>
      </c>
      <c r="D476" s="729" t="s">
        <v>1065</v>
      </c>
      <c r="E476" s="729" t="s">
        <v>2145</v>
      </c>
      <c r="F476" s="729" t="s">
        <v>2248</v>
      </c>
      <c r="G476" s="729" t="s">
        <v>2249</v>
      </c>
      <c r="H476" s="733">
        <v>2</v>
      </c>
      <c r="I476" s="733">
        <v>0</v>
      </c>
      <c r="J476" s="729"/>
      <c r="K476" s="729">
        <v>0</v>
      </c>
      <c r="L476" s="733">
        <v>1</v>
      </c>
      <c r="M476" s="733">
        <v>0</v>
      </c>
      <c r="N476" s="729"/>
      <c r="O476" s="729">
        <v>0</v>
      </c>
      <c r="P476" s="733"/>
      <c r="Q476" s="733"/>
      <c r="R476" s="747"/>
      <c r="S476" s="734"/>
    </row>
    <row r="477" spans="1:19" ht="14.4" customHeight="1" x14ac:dyDescent="0.3">
      <c r="A477" s="728"/>
      <c r="B477" s="729" t="s">
        <v>2247</v>
      </c>
      <c r="C477" s="729" t="s">
        <v>563</v>
      </c>
      <c r="D477" s="729" t="s">
        <v>1065</v>
      </c>
      <c r="E477" s="729" t="s">
        <v>2145</v>
      </c>
      <c r="F477" s="729" t="s">
        <v>2205</v>
      </c>
      <c r="G477" s="729" t="s">
        <v>2206</v>
      </c>
      <c r="H477" s="733">
        <v>191</v>
      </c>
      <c r="I477" s="733">
        <v>0</v>
      </c>
      <c r="J477" s="729"/>
      <c r="K477" s="729">
        <v>0</v>
      </c>
      <c r="L477" s="733">
        <v>245</v>
      </c>
      <c r="M477" s="733">
        <v>0</v>
      </c>
      <c r="N477" s="729"/>
      <c r="O477" s="729">
        <v>0</v>
      </c>
      <c r="P477" s="733">
        <v>200</v>
      </c>
      <c r="Q477" s="733">
        <v>0</v>
      </c>
      <c r="R477" s="747"/>
      <c r="S477" s="734">
        <v>0</v>
      </c>
    </row>
    <row r="478" spans="1:19" ht="14.4" customHeight="1" x14ac:dyDescent="0.3">
      <c r="A478" s="728"/>
      <c r="B478" s="729" t="s">
        <v>2247</v>
      </c>
      <c r="C478" s="729" t="s">
        <v>563</v>
      </c>
      <c r="D478" s="729" t="s">
        <v>1065</v>
      </c>
      <c r="E478" s="729" t="s">
        <v>2145</v>
      </c>
      <c r="F478" s="729" t="s">
        <v>2215</v>
      </c>
      <c r="G478" s="729" t="s">
        <v>2216</v>
      </c>
      <c r="H478" s="733">
        <v>52</v>
      </c>
      <c r="I478" s="733">
        <v>4622.2300000000005</v>
      </c>
      <c r="J478" s="729">
        <v>0.84381446498398982</v>
      </c>
      <c r="K478" s="729">
        <v>88.889038461538476</v>
      </c>
      <c r="L478" s="733">
        <v>58</v>
      </c>
      <c r="M478" s="733">
        <v>5477.7800000000007</v>
      </c>
      <c r="N478" s="729">
        <v>1</v>
      </c>
      <c r="O478" s="729">
        <v>94.444482758620694</v>
      </c>
      <c r="P478" s="733">
        <v>48</v>
      </c>
      <c r="Q478" s="733">
        <v>4533.33</v>
      </c>
      <c r="R478" s="747">
        <v>0.82758526264289534</v>
      </c>
      <c r="S478" s="734">
        <v>94.444374999999994</v>
      </c>
    </row>
    <row r="479" spans="1:19" ht="14.4" customHeight="1" x14ac:dyDescent="0.3">
      <c r="A479" s="728"/>
      <c r="B479" s="729" t="s">
        <v>2247</v>
      </c>
      <c r="C479" s="729" t="s">
        <v>563</v>
      </c>
      <c r="D479" s="729" t="s">
        <v>1065</v>
      </c>
      <c r="E479" s="729" t="s">
        <v>2145</v>
      </c>
      <c r="F479" s="729" t="s">
        <v>2219</v>
      </c>
      <c r="G479" s="729" t="s">
        <v>2220</v>
      </c>
      <c r="H479" s="733">
        <v>19</v>
      </c>
      <c r="I479" s="733">
        <v>1836.67</v>
      </c>
      <c r="J479" s="729">
        <v>2.1111149425287361</v>
      </c>
      <c r="K479" s="729">
        <v>96.666842105263157</v>
      </c>
      <c r="L479" s="733">
        <v>9</v>
      </c>
      <c r="M479" s="733">
        <v>869.99999999999989</v>
      </c>
      <c r="N479" s="729">
        <v>1</v>
      </c>
      <c r="O479" s="729">
        <v>96.666666666666657</v>
      </c>
      <c r="P479" s="733">
        <v>6</v>
      </c>
      <c r="Q479" s="733">
        <v>580</v>
      </c>
      <c r="R479" s="747">
        <v>0.66666666666666674</v>
      </c>
      <c r="S479" s="734">
        <v>96.666666666666671</v>
      </c>
    </row>
    <row r="480" spans="1:19" ht="14.4" customHeight="1" x14ac:dyDescent="0.3">
      <c r="A480" s="728"/>
      <c r="B480" s="729" t="s">
        <v>2247</v>
      </c>
      <c r="C480" s="729" t="s">
        <v>563</v>
      </c>
      <c r="D480" s="729" t="s">
        <v>1065</v>
      </c>
      <c r="E480" s="729" t="s">
        <v>2145</v>
      </c>
      <c r="F480" s="729" t="s">
        <v>2227</v>
      </c>
      <c r="G480" s="729" t="s">
        <v>2228</v>
      </c>
      <c r="H480" s="733">
        <v>14</v>
      </c>
      <c r="I480" s="733">
        <v>1633.33</v>
      </c>
      <c r="J480" s="729">
        <v>1.0769256128598366</v>
      </c>
      <c r="K480" s="729">
        <v>116.66642857142857</v>
      </c>
      <c r="L480" s="733">
        <v>13</v>
      </c>
      <c r="M480" s="733">
        <v>1516.66</v>
      </c>
      <c r="N480" s="729">
        <v>1</v>
      </c>
      <c r="O480" s="729">
        <v>116.66615384615385</v>
      </c>
      <c r="P480" s="733">
        <v>23</v>
      </c>
      <c r="Q480" s="733">
        <v>2683.33</v>
      </c>
      <c r="R480" s="747">
        <v>1.7692363482916407</v>
      </c>
      <c r="S480" s="734">
        <v>116.66652173913043</v>
      </c>
    </row>
    <row r="481" spans="1:19" ht="14.4" customHeight="1" x14ac:dyDescent="0.3">
      <c r="A481" s="728"/>
      <c r="B481" s="729" t="s">
        <v>2247</v>
      </c>
      <c r="C481" s="729" t="s">
        <v>563</v>
      </c>
      <c r="D481" s="729" t="s">
        <v>1065</v>
      </c>
      <c r="E481" s="729" t="s">
        <v>2145</v>
      </c>
      <c r="F481" s="729" t="s">
        <v>2146</v>
      </c>
      <c r="G481" s="729" t="s">
        <v>2147</v>
      </c>
      <c r="H481" s="733">
        <v>195</v>
      </c>
      <c r="I481" s="733">
        <v>63916.66</v>
      </c>
      <c r="J481" s="729">
        <v>0.74225791047660283</v>
      </c>
      <c r="K481" s="729">
        <v>327.77774358974358</v>
      </c>
      <c r="L481" s="733">
        <v>250</v>
      </c>
      <c r="M481" s="733">
        <v>86111.12</v>
      </c>
      <c r="N481" s="729">
        <v>1</v>
      </c>
      <c r="O481" s="729">
        <v>344.44448</v>
      </c>
      <c r="P481" s="733">
        <v>207</v>
      </c>
      <c r="Q481" s="733">
        <v>71300.010000000009</v>
      </c>
      <c r="R481" s="747">
        <v>0.82800003065806149</v>
      </c>
      <c r="S481" s="734">
        <v>344.44449275362325</v>
      </c>
    </row>
    <row r="482" spans="1:19" ht="14.4" customHeight="1" x14ac:dyDescent="0.3">
      <c r="A482" s="728"/>
      <c r="B482" s="729" t="s">
        <v>2247</v>
      </c>
      <c r="C482" s="729" t="s">
        <v>563</v>
      </c>
      <c r="D482" s="729" t="s">
        <v>1066</v>
      </c>
      <c r="E482" s="729" t="s">
        <v>2145</v>
      </c>
      <c r="F482" s="729" t="s">
        <v>2172</v>
      </c>
      <c r="G482" s="729" t="s">
        <v>2173</v>
      </c>
      <c r="H482" s="733"/>
      <c r="I482" s="733"/>
      <c r="J482" s="729"/>
      <c r="K482" s="729"/>
      <c r="L482" s="733">
        <v>1</v>
      </c>
      <c r="M482" s="733">
        <v>77.78</v>
      </c>
      <c r="N482" s="729">
        <v>1</v>
      </c>
      <c r="O482" s="729">
        <v>77.78</v>
      </c>
      <c r="P482" s="733"/>
      <c r="Q482" s="733"/>
      <c r="R482" s="747"/>
      <c r="S482" s="734"/>
    </row>
    <row r="483" spans="1:19" ht="14.4" customHeight="1" x14ac:dyDescent="0.3">
      <c r="A483" s="728"/>
      <c r="B483" s="729" t="s">
        <v>2247</v>
      </c>
      <c r="C483" s="729" t="s">
        <v>563</v>
      </c>
      <c r="D483" s="729" t="s">
        <v>1066</v>
      </c>
      <c r="E483" s="729" t="s">
        <v>2145</v>
      </c>
      <c r="F483" s="729" t="s">
        <v>2176</v>
      </c>
      <c r="G483" s="729" t="s">
        <v>2177</v>
      </c>
      <c r="H483" s="733"/>
      <c r="I483" s="733"/>
      <c r="J483" s="729"/>
      <c r="K483" s="729"/>
      <c r="L483" s="733"/>
      <c r="M483" s="733"/>
      <c r="N483" s="729"/>
      <c r="O483" s="729"/>
      <c r="P483" s="733">
        <v>1</v>
      </c>
      <c r="Q483" s="733">
        <v>116.67</v>
      </c>
      <c r="R483" s="747"/>
      <c r="S483" s="734">
        <v>116.67</v>
      </c>
    </row>
    <row r="484" spans="1:19" ht="14.4" customHeight="1" x14ac:dyDescent="0.3">
      <c r="A484" s="728"/>
      <c r="B484" s="729" t="s">
        <v>2247</v>
      </c>
      <c r="C484" s="729" t="s">
        <v>563</v>
      </c>
      <c r="D484" s="729" t="s">
        <v>1066</v>
      </c>
      <c r="E484" s="729" t="s">
        <v>2145</v>
      </c>
      <c r="F484" s="729" t="s">
        <v>2189</v>
      </c>
      <c r="G484" s="729" t="s">
        <v>2190</v>
      </c>
      <c r="H484" s="733"/>
      <c r="I484" s="733"/>
      <c r="J484" s="729"/>
      <c r="K484" s="729"/>
      <c r="L484" s="733"/>
      <c r="M484" s="733"/>
      <c r="N484" s="729"/>
      <c r="O484" s="729"/>
      <c r="P484" s="733">
        <v>2</v>
      </c>
      <c r="Q484" s="733">
        <v>100</v>
      </c>
      <c r="R484" s="747"/>
      <c r="S484" s="734">
        <v>50</v>
      </c>
    </row>
    <row r="485" spans="1:19" ht="14.4" customHeight="1" x14ac:dyDescent="0.3">
      <c r="A485" s="728"/>
      <c r="B485" s="729" t="s">
        <v>2247</v>
      </c>
      <c r="C485" s="729" t="s">
        <v>563</v>
      </c>
      <c r="D485" s="729" t="s">
        <v>1066</v>
      </c>
      <c r="E485" s="729" t="s">
        <v>2145</v>
      </c>
      <c r="F485" s="729" t="s">
        <v>2205</v>
      </c>
      <c r="G485" s="729" t="s">
        <v>2206</v>
      </c>
      <c r="H485" s="733">
        <v>1</v>
      </c>
      <c r="I485" s="733">
        <v>0</v>
      </c>
      <c r="J485" s="729"/>
      <c r="K485" s="729">
        <v>0</v>
      </c>
      <c r="L485" s="733">
        <v>1</v>
      </c>
      <c r="M485" s="733">
        <v>0</v>
      </c>
      <c r="N485" s="729"/>
      <c r="O485" s="729">
        <v>0</v>
      </c>
      <c r="P485" s="733">
        <v>6</v>
      </c>
      <c r="Q485" s="733">
        <v>0</v>
      </c>
      <c r="R485" s="747"/>
      <c r="S485" s="734">
        <v>0</v>
      </c>
    </row>
    <row r="486" spans="1:19" ht="14.4" customHeight="1" x14ac:dyDescent="0.3">
      <c r="A486" s="728"/>
      <c r="B486" s="729" t="s">
        <v>2247</v>
      </c>
      <c r="C486" s="729" t="s">
        <v>563</v>
      </c>
      <c r="D486" s="729" t="s">
        <v>1066</v>
      </c>
      <c r="E486" s="729" t="s">
        <v>2145</v>
      </c>
      <c r="F486" s="729" t="s">
        <v>2215</v>
      </c>
      <c r="G486" s="729" t="s">
        <v>2216</v>
      </c>
      <c r="H486" s="733"/>
      <c r="I486" s="733"/>
      <c r="J486" s="729"/>
      <c r="K486" s="729"/>
      <c r="L486" s="733"/>
      <c r="M486" s="733"/>
      <c r="N486" s="729"/>
      <c r="O486" s="729"/>
      <c r="P486" s="733">
        <v>2</v>
      </c>
      <c r="Q486" s="733">
        <v>188.88</v>
      </c>
      <c r="R486" s="747"/>
      <c r="S486" s="734">
        <v>94.44</v>
      </c>
    </row>
    <row r="487" spans="1:19" ht="14.4" customHeight="1" x14ac:dyDescent="0.3">
      <c r="A487" s="728"/>
      <c r="B487" s="729" t="s">
        <v>2247</v>
      </c>
      <c r="C487" s="729" t="s">
        <v>563</v>
      </c>
      <c r="D487" s="729" t="s">
        <v>1066</v>
      </c>
      <c r="E487" s="729" t="s">
        <v>2145</v>
      </c>
      <c r="F487" s="729" t="s">
        <v>2227</v>
      </c>
      <c r="G487" s="729" t="s">
        <v>2228</v>
      </c>
      <c r="H487" s="733"/>
      <c r="I487" s="733"/>
      <c r="J487" s="729"/>
      <c r="K487" s="729"/>
      <c r="L487" s="733"/>
      <c r="M487" s="733"/>
      <c r="N487" s="729"/>
      <c r="O487" s="729"/>
      <c r="P487" s="733">
        <v>2</v>
      </c>
      <c r="Q487" s="733">
        <v>233.34</v>
      </c>
      <c r="R487" s="747"/>
      <c r="S487" s="734">
        <v>116.67</v>
      </c>
    </row>
    <row r="488" spans="1:19" ht="14.4" customHeight="1" x14ac:dyDescent="0.3">
      <c r="A488" s="728"/>
      <c r="B488" s="729" t="s">
        <v>2247</v>
      </c>
      <c r="C488" s="729" t="s">
        <v>563</v>
      </c>
      <c r="D488" s="729" t="s">
        <v>1066</v>
      </c>
      <c r="E488" s="729" t="s">
        <v>2145</v>
      </c>
      <c r="F488" s="729" t="s">
        <v>2146</v>
      </c>
      <c r="G488" s="729" t="s">
        <v>2147</v>
      </c>
      <c r="H488" s="733">
        <v>1</v>
      </c>
      <c r="I488" s="733">
        <v>327.78</v>
      </c>
      <c r="J488" s="729">
        <v>0.95163163395656714</v>
      </c>
      <c r="K488" s="729">
        <v>327.78</v>
      </c>
      <c r="L488" s="733">
        <v>1</v>
      </c>
      <c r="M488" s="733">
        <v>344.44</v>
      </c>
      <c r="N488" s="729">
        <v>1</v>
      </c>
      <c r="O488" s="729">
        <v>344.44</v>
      </c>
      <c r="P488" s="733">
        <v>6</v>
      </c>
      <c r="Q488" s="733">
        <v>2066.66</v>
      </c>
      <c r="R488" s="747">
        <v>6.0000580652653577</v>
      </c>
      <c r="S488" s="734">
        <v>344.44333333333333</v>
      </c>
    </row>
    <row r="489" spans="1:19" ht="14.4" customHeight="1" x14ac:dyDescent="0.3">
      <c r="A489" s="728"/>
      <c r="B489" s="729" t="s">
        <v>2247</v>
      </c>
      <c r="C489" s="729" t="s">
        <v>563</v>
      </c>
      <c r="D489" s="729" t="s">
        <v>1067</v>
      </c>
      <c r="E489" s="729" t="s">
        <v>2145</v>
      </c>
      <c r="F489" s="729" t="s">
        <v>2172</v>
      </c>
      <c r="G489" s="729" t="s">
        <v>2173</v>
      </c>
      <c r="H489" s="733"/>
      <c r="I489" s="733"/>
      <c r="J489" s="729"/>
      <c r="K489" s="729"/>
      <c r="L489" s="733"/>
      <c r="M489" s="733"/>
      <c r="N489" s="729"/>
      <c r="O489" s="729"/>
      <c r="P489" s="733">
        <v>21</v>
      </c>
      <c r="Q489" s="733">
        <v>1633.33</v>
      </c>
      <c r="R489" s="747"/>
      <c r="S489" s="734">
        <v>77.777619047619041</v>
      </c>
    </row>
    <row r="490" spans="1:19" ht="14.4" customHeight="1" x14ac:dyDescent="0.3">
      <c r="A490" s="728"/>
      <c r="B490" s="729" t="s">
        <v>2247</v>
      </c>
      <c r="C490" s="729" t="s">
        <v>563</v>
      </c>
      <c r="D490" s="729" t="s">
        <v>1067</v>
      </c>
      <c r="E490" s="729" t="s">
        <v>2145</v>
      </c>
      <c r="F490" s="729" t="s">
        <v>2176</v>
      </c>
      <c r="G490" s="729" t="s">
        <v>2177</v>
      </c>
      <c r="H490" s="733"/>
      <c r="I490" s="733"/>
      <c r="J490" s="729"/>
      <c r="K490" s="729"/>
      <c r="L490" s="733"/>
      <c r="M490" s="733"/>
      <c r="N490" s="729"/>
      <c r="O490" s="729"/>
      <c r="P490" s="733">
        <v>61</v>
      </c>
      <c r="Q490" s="733">
        <v>7116.68</v>
      </c>
      <c r="R490" s="747"/>
      <c r="S490" s="734">
        <v>116.66688524590164</v>
      </c>
    </row>
    <row r="491" spans="1:19" ht="14.4" customHeight="1" x14ac:dyDescent="0.3">
      <c r="A491" s="728"/>
      <c r="B491" s="729" t="s">
        <v>2247</v>
      </c>
      <c r="C491" s="729" t="s">
        <v>563</v>
      </c>
      <c r="D491" s="729" t="s">
        <v>1067</v>
      </c>
      <c r="E491" s="729" t="s">
        <v>2145</v>
      </c>
      <c r="F491" s="729" t="s">
        <v>2180</v>
      </c>
      <c r="G491" s="729" t="s">
        <v>2181</v>
      </c>
      <c r="H491" s="733"/>
      <c r="I491" s="733"/>
      <c r="J491" s="729"/>
      <c r="K491" s="729"/>
      <c r="L491" s="733"/>
      <c r="M491" s="733"/>
      <c r="N491" s="729"/>
      <c r="O491" s="729"/>
      <c r="P491" s="733">
        <v>36</v>
      </c>
      <c r="Q491" s="733">
        <v>7599.9900000000007</v>
      </c>
      <c r="R491" s="747"/>
      <c r="S491" s="734">
        <v>211.11083333333335</v>
      </c>
    </row>
    <row r="492" spans="1:19" ht="14.4" customHeight="1" x14ac:dyDescent="0.3">
      <c r="A492" s="728"/>
      <c r="B492" s="729" t="s">
        <v>2247</v>
      </c>
      <c r="C492" s="729" t="s">
        <v>563</v>
      </c>
      <c r="D492" s="729" t="s">
        <v>1067</v>
      </c>
      <c r="E492" s="729" t="s">
        <v>2145</v>
      </c>
      <c r="F492" s="729" t="s">
        <v>2182</v>
      </c>
      <c r="G492" s="729" t="s">
        <v>2183</v>
      </c>
      <c r="H492" s="733"/>
      <c r="I492" s="733"/>
      <c r="J492" s="729"/>
      <c r="K492" s="729"/>
      <c r="L492" s="733"/>
      <c r="M492" s="733"/>
      <c r="N492" s="729"/>
      <c r="O492" s="729"/>
      <c r="P492" s="733">
        <v>18</v>
      </c>
      <c r="Q492" s="733">
        <v>10500</v>
      </c>
      <c r="R492" s="747"/>
      <c r="S492" s="734">
        <v>583.33333333333337</v>
      </c>
    </row>
    <row r="493" spans="1:19" ht="14.4" customHeight="1" x14ac:dyDescent="0.3">
      <c r="A493" s="728"/>
      <c r="B493" s="729" t="s">
        <v>2247</v>
      </c>
      <c r="C493" s="729" t="s">
        <v>563</v>
      </c>
      <c r="D493" s="729" t="s">
        <v>1067</v>
      </c>
      <c r="E493" s="729" t="s">
        <v>2145</v>
      </c>
      <c r="F493" s="729" t="s">
        <v>2184</v>
      </c>
      <c r="G493" s="729" t="s">
        <v>2185</v>
      </c>
      <c r="H493" s="733"/>
      <c r="I493" s="733"/>
      <c r="J493" s="729"/>
      <c r="K493" s="729"/>
      <c r="L493" s="733"/>
      <c r="M493" s="733"/>
      <c r="N493" s="729"/>
      <c r="O493" s="729"/>
      <c r="P493" s="733">
        <v>2</v>
      </c>
      <c r="Q493" s="733">
        <v>933.34</v>
      </c>
      <c r="R493" s="747"/>
      <c r="S493" s="734">
        <v>466.67</v>
      </c>
    </row>
    <row r="494" spans="1:19" ht="14.4" customHeight="1" x14ac:dyDescent="0.3">
      <c r="A494" s="728"/>
      <c r="B494" s="729" t="s">
        <v>2247</v>
      </c>
      <c r="C494" s="729" t="s">
        <v>563</v>
      </c>
      <c r="D494" s="729" t="s">
        <v>1067</v>
      </c>
      <c r="E494" s="729" t="s">
        <v>2145</v>
      </c>
      <c r="F494" s="729" t="s">
        <v>2189</v>
      </c>
      <c r="G494" s="729" t="s">
        <v>2190</v>
      </c>
      <c r="H494" s="733"/>
      <c r="I494" s="733"/>
      <c r="J494" s="729"/>
      <c r="K494" s="729"/>
      <c r="L494" s="733"/>
      <c r="M494" s="733"/>
      <c r="N494" s="729"/>
      <c r="O494" s="729"/>
      <c r="P494" s="733">
        <v>44</v>
      </c>
      <c r="Q494" s="733">
        <v>2200</v>
      </c>
      <c r="R494" s="747"/>
      <c r="S494" s="734">
        <v>50</v>
      </c>
    </row>
    <row r="495" spans="1:19" ht="14.4" customHeight="1" x14ac:dyDescent="0.3">
      <c r="A495" s="728"/>
      <c r="B495" s="729" t="s">
        <v>2247</v>
      </c>
      <c r="C495" s="729" t="s">
        <v>563</v>
      </c>
      <c r="D495" s="729" t="s">
        <v>1067</v>
      </c>
      <c r="E495" s="729" t="s">
        <v>2145</v>
      </c>
      <c r="F495" s="729" t="s">
        <v>2205</v>
      </c>
      <c r="G495" s="729" t="s">
        <v>2206</v>
      </c>
      <c r="H495" s="733"/>
      <c r="I495" s="733"/>
      <c r="J495" s="729"/>
      <c r="K495" s="729"/>
      <c r="L495" s="733"/>
      <c r="M495" s="733"/>
      <c r="N495" s="729"/>
      <c r="O495" s="729"/>
      <c r="P495" s="733">
        <v>214</v>
      </c>
      <c r="Q495" s="733">
        <v>0</v>
      </c>
      <c r="R495" s="747"/>
      <c r="S495" s="734">
        <v>0</v>
      </c>
    </row>
    <row r="496" spans="1:19" ht="14.4" customHeight="1" x14ac:dyDescent="0.3">
      <c r="A496" s="728"/>
      <c r="B496" s="729" t="s">
        <v>2247</v>
      </c>
      <c r="C496" s="729" t="s">
        <v>563</v>
      </c>
      <c r="D496" s="729" t="s">
        <v>1067</v>
      </c>
      <c r="E496" s="729" t="s">
        <v>2145</v>
      </c>
      <c r="F496" s="729" t="s">
        <v>2215</v>
      </c>
      <c r="G496" s="729" t="s">
        <v>2216</v>
      </c>
      <c r="H496" s="733"/>
      <c r="I496" s="733"/>
      <c r="J496" s="729"/>
      <c r="K496" s="729"/>
      <c r="L496" s="733"/>
      <c r="M496" s="733"/>
      <c r="N496" s="729"/>
      <c r="O496" s="729"/>
      <c r="P496" s="733">
        <v>79</v>
      </c>
      <c r="Q496" s="733">
        <v>7461.11</v>
      </c>
      <c r="R496" s="747"/>
      <c r="S496" s="734">
        <v>94.444430379746834</v>
      </c>
    </row>
    <row r="497" spans="1:19" ht="14.4" customHeight="1" x14ac:dyDescent="0.3">
      <c r="A497" s="728"/>
      <c r="B497" s="729" t="s">
        <v>2247</v>
      </c>
      <c r="C497" s="729" t="s">
        <v>563</v>
      </c>
      <c r="D497" s="729" t="s">
        <v>1067</v>
      </c>
      <c r="E497" s="729" t="s">
        <v>2145</v>
      </c>
      <c r="F497" s="729" t="s">
        <v>2219</v>
      </c>
      <c r="G497" s="729" t="s">
        <v>2220</v>
      </c>
      <c r="H497" s="733"/>
      <c r="I497" s="733"/>
      <c r="J497" s="729"/>
      <c r="K497" s="729"/>
      <c r="L497" s="733"/>
      <c r="M497" s="733"/>
      <c r="N497" s="729"/>
      <c r="O497" s="729"/>
      <c r="P497" s="733">
        <v>16</v>
      </c>
      <c r="Q497" s="733">
        <v>1546.67</v>
      </c>
      <c r="R497" s="747"/>
      <c r="S497" s="734">
        <v>96.666875000000005</v>
      </c>
    </row>
    <row r="498" spans="1:19" ht="14.4" customHeight="1" x14ac:dyDescent="0.3">
      <c r="A498" s="728"/>
      <c r="B498" s="729" t="s">
        <v>2247</v>
      </c>
      <c r="C498" s="729" t="s">
        <v>563</v>
      </c>
      <c r="D498" s="729" t="s">
        <v>1067</v>
      </c>
      <c r="E498" s="729" t="s">
        <v>2145</v>
      </c>
      <c r="F498" s="729" t="s">
        <v>2227</v>
      </c>
      <c r="G498" s="729" t="s">
        <v>2228</v>
      </c>
      <c r="H498" s="733"/>
      <c r="I498" s="733"/>
      <c r="J498" s="729"/>
      <c r="K498" s="729"/>
      <c r="L498" s="733"/>
      <c r="M498" s="733"/>
      <c r="N498" s="729"/>
      <c r="O498" s="729"/>
      <c r="P498" s="733">
        <v>8</v>
      </c>
      <c r="Q498" s="733">
        <v>933.34</v>
      </c>
      <c r="R498" s="747"/>
      <c r="S498" s="734">
        <v>116.6675</v>
      </c>
    </row>
    <row r="499" spans="1:19" ht="14.4" customHeight="1" x14ac:dyDescent="0.3">
      <c r="A499" s="728"/>
      <c r="B499" s="729" t="s">
        <v>2247</v>
      </c>
      <c r="C499" s="729" t="s">
        <v>563</v>
      </c>
      <c r="D499" s="729" t="s">
        <v>1067</v>
      </c>
      <c r="E499" s="729" t="s">
        <v>2145</v>
      </c>
      <c r="F499" s="729" t="s">
        <v>2146</v>
      </c>
      <c r="G499" s="729" t="s">
        <v>2147</v>
      </c>
      <c r="H499" s="733"/>
      <c r="I499" s="733"/>
      <c r="J499" s="729"/>
      <c r="K499" s="729"/>
      <c r="L499" s="733"/>
      <c r="M499" s="733"/>
      <c r="N499" s="729"/>
      <c r="O499" s="729"/>
      <c r="P499" s="733">
        <v>218</v>
      </c>
      <c r="Q499" s="733">
        <v>75088.89</v>
      </c>
      <c r="R499" s="747"/>
      <c r="S499" s="734">
        <v>344.44444954128443</v>
      </c>
    </row>
    <row r="500" spans="1:19" ht="14.4" customHeight="1" x14ac:dyDescent="0.3">
      <c r="A500" s="728"/>
      <c r="B500" s="729" t="s">
        <v>2247</v>
      </c>
      <c r="C500" s="729" t="s">
        <v>563</v>
      </c>
      <c r="D500" s="729" t="s">
        <v>1068</v>
      </c>
      <c r="E500" s="729" t="s">
        <v>2145</v>
      </c>
      <c r="F500" s="729" t="s">
        <v>2184</v>
      </c>
      <c r="G500" s="729" t="s">
        <v>2185</v>
      </c>
      <c r="H500" s="733"/>
      <c r="I500" s="733"/>
      <c r="J500" s="729"/>
      <c r="K500" s="729"/>
      <c r="L500" s="733"/>
      <c r="M500" s="733"/>
      <c r="N500" s="729"/>
      <c r="O500" s="729"/>
      <c r="P500" s="733">
        <v>1</v>
      </c>
      <c r="Q500" s="733">
        <v>466.67</v>
      </c>
      <c r="R500" s="747"/>
      <c r="S500" s="734">
        <v>466.67</v>
      </c>
    </row>
    <row r="501" spans="1:19" ht="14.4" customHeight="1" x14ac:dyDescent="0.3">
      <c r="A501" s="728"/>
      <c r="B501" s="729" t="s">
        <v>2247</v>
      </c>
      <c r="C501" s="729" t="s">
        <v>563</v>
      </c>
      <c r="D501" s="729" t="s">
        <v>1068</v>
      </c>
      <c r="E501" s="729" t="s">
        <v>2145</v>
      </c>
      <c r="F501" s="729" t="s">
        <v>2205</v>
      </c>
      <c r="G501" s="729" t="s">
        <v>2206</v>
      </c>
      <c r="H501" s="733"/>
      <c r="I501" s="733"/>
      <c r="J501" s="729"/>
      <c r="K501" s="729"/>
      <c r="L501" s="733"/>
      <c r="M501" s="733"/>
      <c r="N501" s="729"/>
      <c r="O501" s="729"/>
      <c r="P501" s="733">
        <v>1</v>
      </c>
      <c r="Q501" s="733">
        <v>0</v>
      </c>
      <c r="R501" s="747"/>
      <c r="S501" s="734">
        <v>0</v>
      </c>
    </row>
    <row r="502" spans="1:19" ht="14.4" customHeight="1" x14ac:dyDescent="0.3">
      <c r="A502" s="728"/>
      <c r="B502" s="729" t="s">
        <v>2247</v>
      </c>
      <c r="C502" s="729" t="s">
        <v>563</v>
      </c>
      <c r="D502" s="729" t="s">
        <v>1068</v>
      </c>
      <c r="E502" s="729" t="s">
        <v>2145</v>
      </c>
      <c r="F502" s="729" t="s">
        <v>2215</v>
      </c>
      <c r="G502" s="729" t="s">
        <v>2216</v>
      </c>
      <c r="H502" s="733"/>
      <c r="I502" s="733"/>
      <c r="J502" s="729"/>
      <c r="K502" s="729"/>
      <c r="L502" s="733"/>
      <c r="M502" s="733"/>
      <c r="N502" s="729"/>
      <c r="O502" s="729"/>
      <c r="P502" s="733">
        <v>1</v>
      </c>
      <c r="Q502" s="733">
        <v>94.44</v>
      </c>
      <c r="R502" s="747"/>
      <c r="S502" s="734">
        <v>94.44</v>
      </c>
    </row>
    <row r="503" spans="1:19" ht="14.4" customHeight="1" x14ac:dyDescent="0.3">
      <c r="A503" s="728"/>
      <c r="B503" s="729" t="s">
        <v>2247</v>
      </c>
      <c r="C503" s="729" t="s">
        <v>563</v>
      </c>
      <c r="D503" s="729" t="s">
        <v>1068</v>
      </c>
      <c r="E503" s="729" t="s">
        <v>2145</v>
      </c>
      <c r="F503" s="729" t="s">
        <v>2146</v>
      </c>
      <c r="G503" s="729" t="s">
        <v>2147</v>
      </c>
      <c r="H503" s="733"/>
      <c r="I503" s="733"/>
      <c r="J503" s="729"/>
      <c r="K503" s="729"/>
      <c r="L503" s="733"/>
      <c r="M503" s="733"/>
      <c r="N503" s="729"/>
      <c r="O503" s="729"/>
      <c r="P503" s="733">
        <v>1</v>
      </c>
      <c r="Q503" s="733">
        <v>344.44</v>
      </c>
      <c r="R503" s="747"/>
      <c r="S503" s="734">
        <v>344.44</v>
      </c>
    </row>
    <row r="504" spans="1:19" ht="14.4" customHeight="1" x14ac:dyDescent="0.3">
      <c r="A504" s="728"/>
      <c r="B504" s="729" t="s">
        <v>2247</v>
      </c>
      <c r="C504" s="729" t="s">
        <v>563</v>
      </c>
      <c r="D504" s="729" t="s">
        <v>1070</v>
      </c>
      <c r="E504" s="729" t="s">
        <v>2145</v>
      </c>
      <c r="F504" s="729" t="s">
        <v>2172</v>
      </c>
      <c r="G504" s="729" t="s">
        <v>2173</v>
      </c>
      <c r="H504" s="733"/>
      <c r="I504" s="733"/>
      <c r="J504" s="729"/>
      <c r="K504" s="729"/>
      <c r="L504" s="733">
        <v>4</v>
      </c>
      <c r="M504" s="733">
        <v>311.12</v>
      </c>
      <c r="N504" s="729">
        <v>1</v>
      </c>
      <c r="O504" s="729">
        <v>77.78</v>
      </c>
      <c r="P504" s="733">
        <v>9</v>
      </c>
      <c r="Q504" s="733">
        <v>700</v>
      </c>
      <c r="R504" s="747">
        <v>2.2499357161223963</v>
      </c>
      <c r="S504" s="734">
        <v>77.777777777777771</v>
      </c>
    </row>
    <row r="505" spans="1:19" ht="14.4" customHeight="1" x14ac:dyDescent="0.3">
      <c r="A505" s="728"/>
      <c r="B505" s="729" t="s">
        <v>2247</v>
      </c>
      <c r="C505" s="729" t="s">
        <v>563</v>
      </c>
      <c r="D505" s="729" t="s">
        <v>1070</v>
      </c>
      <c r="E505" s="729" t="s">
        <v>2145</v>
      </c>
      <c r="F505" s="729" t="s">
        <v>2176</v>
      </c>
      <c r="G505" s="729" t="s">
        <v>2177</v>
      </c>
      <c r="H505" s="733"/>
      <c r="I505" s="733"/>
      <c r="J505" s="729"/>
      <c r="K505" s="729"/>
      <c r="L505" s="733">
        <v>17</v>
      </c>
      <c r="M505" s="733">
        <v>1983.3400000000001</v>
      </c>
      <c r="N505" s="729">
        <v>1</v>
      </c>
      <c r="O505" s="729">
        <v>116.66705882352942</v>
      </c>
      <c r="P505" s="733">
        <v>8</v>
      </c>
      <c r="Q505" s="733">
        <v>933.34</v>
      </c>
      <c r="R505" s="747">
        <v>0.47059001482347956</v>
      </c>
      <c r="S505" s="734">
        <v>116.6675</v>
      </c>
    </row>
    <row r="506" spans="1:19" ht="14.4" customHeight="1" x14ac:dyDescent="0.3">
      <c r="A506" s="728"/>
      <c r="B506" s="729" t="s">
        <v>2247</v>
      </c>
      <c r="C506" s="729" t="s">
        <v>563</v>
      </c>
      <c r="D506" s="729" t="s">
        <v>1070</v>
      </c>
      <c r="E506" s="729" t="s">
        <v>2145</v>
      </c>
      <c r="F506" s="729" t="s">
        <v>2180</v>
      </c>
      <c r="G506" s="729" t="s">
        <v>2181</v>
      </c>
      <c r="H506" s="733"/>
      <c r="I506" s="733"/>
      <c r="J506" s="729"/>
      <c r="K506" s="729"/>
      <c r="L506" s="733">
        <v>16</v>
      </c>
      <c r="M506" s="733">
        <v>3377.7700000000004</v>
      </c>
      <c r="N506" s="729">
        <v>1</v>
      </c>
      <c r="O506" s="729">
        <v>211.11062500000003</v>
      </c>
      <c r="P506" s="733">
        <v>3</v>
      </c>
      <c r="Q506" s="733">
        <v>633.33000000000004</v>
      </c>
      <c r="R506" s="747">
        <v>0.18749944490003759</v>
      </c>
      <c r="S506" s="734">
        <v>211.11</v>
      </c>
    </row>
    <row r="507" spans="1:19" ht="14.4" customHeight="1" x14ac:dyDescent="0.3">
      <c r="A507" s="728"/>
      <c r="B507" s="729" t="s">
        <v>2247</v>
      </c>
      <c r="C507" s="729" t="s">
        <v>563</v>
      </c>
      <c r="D507" s="729" t="s">
        <v>1070</v>
      </c>
      <c r="E507" s="729" t="s">
        <v>2145</v>
      </c>
      <c r="F507" s="729" t="s">
        <v>2182</v>
      </c>
      <c r="G507" s="729" t="s">
        <v>2183</v>
      </c>
      <c r="H507" s="733"/>
      <c r="I507" s="733"/>
      <c r="J507" s="729"/>
      <c r="K507" s="729"/>
      <c r="L507" s="733">
        <v>2</v>
      </c>
      <c r="M507" s="733">
        <v>1166.6600000000001</v>
      </c>
      <c r="N507" s="729">
        <v>1</v>
      </c>
      <c r="O507" s="729">
        <v>583.33000000000004</v>
      </c>
      <c r="P507" s="733"/>
      <c r="Q507" s="733"/>
      <c r="R507" s="747"/>
      <c r="S507" s="734"/>
    </row>
    <row r="508" spans="1:19" ht="14.4" customHeight="1" x14ac:dyDescent="0.3">
      <c r="A508" s="728"/>
      <c r="B508" s="729" t="s">
        <v>2247</v>
      </c>
      <c r="C508" s="729" t="s">
        <v>563</v>
      </c>
      <c r="D508" s="729" t="s">
        <v>1070</v>
      </c>
      <c r="E508" s="729" t="s">
        <v>2145</v>
      </c>
      <c r="F508" s="729" t="s">
        <v>2184</v>
      </c>
      <c r="G508" s="729" t="s">
        <v>2185</v>
      </c>
      <c r="H508" s="733"/>
      <c r="I508" s="733"/>
      <c r="J508" s="729"/>
      <c r="K508" s="729"/>
      <c r="L508" s="733">
        <v>2</v>
      </c>
      <c r="M508" s="733">
        <v>933.33</v>
      </c>
      <c r="N508" s="729">
        <v>1</v>
      </c>
      <c r="O508" s="729">
        <v>466.66500000000002</v>
      </c>
      <c r="P508" s="733">
        <v>1</v>
      </c>
      <c r="Q508" s="733">
        <v>466.67</v>
      </c>
      <c r="R508" s="747">
        <v>0.50000535716198991</v>
      </c>
      <c r="S508" s="734">
        <v>466.67</v>
      </c>
    </row>
    <row r="509" spans="1:19" ht="14.4" customHeight="1" x14ac:dyDescent="0.3">
      <c r="A509" s="728"/>
      <c r="B509" s="729" t="s">
        <v>2247</v>
      </c>
      <c r="C509" s="729" t="s">
        <v>563</v>
      </c>
      <c r="D509" s="729" t="s">
        <v>1070</v>
      </c>
      <c r="E509" s="729" t="s">
        <v>2145</v>
      </c>
      <c r="F509" s="729" t="s">
        <v>2189</v>
      </c>
      <c r="G509" s="729" t="s">
        <v>2190</v>
      </c>
      <c r="H509" s="733"/>
      <c r="I509" s="733"/>
      <c r="J509" s="729"/>
      <c r="K509" s="729"/>
      <c r="L509" s="733">
        <v>11</v>
      </c>
      <c r="M509" s="733">
        <v>550</v>
      </c>
      <c r="N509" s="729">
        <v>1</v>
      </c>
      <c r="O509" s="729">
        <v>50</v>
      </c>
      <c r="P509" s="733">
        <v>8</v>
      </c>
      <c r="Q509" s="733">
        <v>400</v>
      </c>
      <c r="R509" s="747">
        <v>0.72727272727272729</v>
      </c>
      <c r="S509" s="734">
        <v>50</v>
      </c>
    </row>
    <row r="510" spans="1:19" ht="14.4" customHeight="1" x14ac:dyDescent="0.3">
      <c r="A510" s="728"/>
      <c r="B510" s="729" t="s">
        <v>2247</v>
      </c>
      <c r="C510" s="729" t="s">
        <v>563</v>
      </c>
      <c r="D510" s="729" t="s">
        <v>1070</v>
      </c>
      <c r="E510" s="729" t="s">
        <v>2145</v>
      </c>
      <c r="F510" s="729" t="s">
        <v>2205</v>
      </c>
      <c r="G510" s="729" t="s">
        <v>2206</v>
      </c>
      <c r="H510" s="733"/>
      <c r="I510" s="733"/>
      <c r="J510" s="729"/>
      <c r="K510" s="729"/>
      <c r="L510" s="733">
        <v>89</v>
      </c>
      <c r="M510" s="733">
        <v>0</v>
      </c>
      <c r="N510" s="729"/>
      <c r="O510" s="729">
        <v>0</v>
      </c>
      <c r="P510" s="733">
        <v>41</v>
      </c>
      <c r="Q510" s="733">
        <v>0</v>
      </c>
      <c r="R510" s="747"/>
      <c r="S510" s="734">
        <v>0</v>
      </c>
    </row>
    <row r="511" spans="1:19" ht="14.4" customHeight="1" x14ac:dyDescent="0.3">
      <c r="A511" s="728"/>
      <c r="B511" s="729" t="s">
        <v>2247</v>
      </c>
      <c r="C511" s="729" t="s">
        <v>563</v>
      </c>
      <c r="D511" s="729" t="s">
        <v>1070</v>
      </c>
      <c r="E511" s="729" t="s">
        <v>2145</v>
      </c>
      <c r="F511" s="729" t="s">
        <v>2209</v>
      </c>
      <c r="G511" s="729" t="s">
        <v>2210</v>
      </c>
      <c r="H511" s="733"/>
      <c r="I511" s="733"/>
      <c r="J511" s="729"/>
      <c r="K511" s="729"/>
      <c r="L511" s="733">
        <v>1</v>
      </c>
      <c r="M511" s="733">
        <v>77.78</v>
      </c>
      <c r="N511" s="729">
        <v>1</v>
      </c>
      <c r="O511" s="729">
        <v>77.78</v>
      </c>
      <c r="P511" s="733"/>
      <c r="Q511" s="733"/>
      <c r="R511" s="747"/>
      <c r="S511" s="734"/>
    </row>
    <row r="512" spans="1:19" ht="14.4" customHeight="1" x14ac:dyDescent="0.3">
      <c r="A512" s="728"/>
      <c r="B512" s="729" t="s">
        <v>2247</v>
      </c>
      <c r="C512" s="729" t="s">
        <v>563</v>
      </c>
      <c r="D512" s="729" t="s">
        <v>1070</v>
      </c>
      <c r="E512" s="729" t="s">
        <v>2145</v>
      </c>
      <c r="F512" s="729" t="s">
        <v>2215</v>
      </c>
      <c r="G512" s="729" t="s">
        <v>2216</v>
      </c>
      <c r="H512" s="733"/>
      <c r="I512" s="733"/>
      <c r="J512" s="729"/>
      <c r="K512" s="729"/>
      <c r="L512" s="733">
        <v>30</v>
      </c>
      <c r="M512" s="733">
        <v>2833.33</v>
      </c>
      <c r="N512" s="729">
        <v>1</v>
      </c>
      <c r="O512" s="729">
        <v>94.444333333333333</v>
      </c>
      <c r="P512" s="733">
        <v>15</v>
      </c>
      <c r="Q512" s="733">
        <v>1416.65</v>
      </c>
      <c r="R512" s="747">
        <v>0.4999947058761246</v>
      </c>
      <c r="S512" s="734">
        <v>94.443333333333342</v>
      </c>
    </row>
    <row r="513" spans="1:19" ht="14.4" customHeight="1" x14ac:dyDescent="0.3">
      <c r="A513" s="728"/>
      <c r="B513" s="729" t="s">
        <v>2247</v>
      </c>
      <c r="C513" s="729" t="s">
        <v>563</v>
      </c>
      <c r="D513" s="729" t="s">
        <v>1070</v>
      </c>
      <c r="E513" s="729" t="s">
        <v>2145</v>
      </c>
      <c r="F513" s="729" t="s">
        <v>2219</v>
      </c>
      <c r="G513" s="729" t="s">
        <v>2220</v>
      </c>
      <c r="H513" s="733"/>
      <c r="I513" s="733"/>
      <c r="J513" s="729"/>
      <c r="K513" s="729"/>
      <c r="L513" s="733">
        <v>4</v>
      </c>
      <c r="M513" s="733">
        <v>386.67</v>
      </c>
      <c r="N513" s="729">
        <v>1</v>
      </c>
      <c r="O513" s="729">
        <v>96.667500000000004</v>
      </c>
      <c r="P513" s="733">
        <v>1</v>
      </c>
      <c r="Q513" s="733">
        <v>96.67</v>
      </c>
      <c r="R513" s="747">
        <v>0.25000646546150462</v>
      </c>
      <c r="S513" s="734">
        <v>96.67</v>
      </c>
    </row>
    <row r="514" spans="1:19" ht="14.4" customHeight="1" x14ac:dyDescent="0.3">
      <c r="A514" s="728"/>
      <c r="B514" s="729" t="s">
        <v>2247</v>
      </c>
      <c r="C514" s="729" t="s">
        <v>563</v>
      </c>
      <c r="D514" s="729" t="s">
        <v>1070</v>
      </c>
      <c r="E514" s="729" t="s">
        <v>2145</v>
      </c>
      <c r="F514" s="729" t="s">
        <v>2227</v>
      </c>
      <c r="G514" s="729" t="s">
        <v>2228</v>
      </c>
      <c r="H514" s="733"/>
      <c r="I514" s="733"/>
      <c r="J514" s="729"/>
      <c r="K514" s="729"/>
      <c r="L514" s="733">
        <v>6</v>
      </c>
      <c r="M514" s="733">
        <v>700</v>
      </c>
      <c r="N514" s="729">
        <v>1</v>
      </c>
      <c r="O514" s="729">
        <v>116.66666666666667</v>
      </c>
      <c r="P514" s="733">
        <v>3</v>
      </c>
      <c r="Q514" s="733">
        <v>350</v>
      </c>
      <c r="R514" s="747">
        <v>0.5</v>
      </c>
      <c r="S514" s="734">
        <v>116.66666666666667</v>
      </c>
    </row>
    <row r="515" spans="1:19" ht="14.4" customHeight="1" x14ac:dyDescent="0.3">
      <c r="A515" s="728"/>
      <c r="B515" s="729" t="s">
        <v>2247</v>
      </c>
      <c r="C515" s="729" t="s">
        <v>563</v>
      </c>
      <c r="D515" s="729" t="s">
        <v>1070</v>
      </c>
      <c r="E515" s="729" t="s">
        <v>2145</v>
      </c>
      <c r="F515" s="729" t="s">
        <v>2146</v>
      </c>
      <c r="G515" s="729" t="s">
        <v>2147</v>
      </c>
      <c r="H515" s="733"/>
      <c r="I515" s="733"/>
      <c r="J515" s="729"/>
      <c r="K515" s="729"/>
      <c r="L515" s="733">
        <v>92</v>
      </c>
      <c r="M515" s="733">
        <v>31688.89</v>
      </c>
      <c r="N515" s="729">
        <v>1</v>
      </c>
      <c r="O515" s="729">
        <v>344.44445652173914</v>
      </c>
      <c r="P515" s="733">
        <v>42</v>
      </c>
      <c r="Q515" s="733">
        <v>14466.66</v>
      </c>
      <c r="R515" s="747">
        <v>0.4565215127446875</v>
      </c>
      <c r="S515" s="734">
        <v>344.44428571428568</v>
      </c>
    </row>
    <row r="516" spans="1:19" ht="14.4" customHeight="1" x14ac:dyDescent="0.3">
      <c r="A516" s="728"/>
      <c r="B516" s="729" t="s">
        <v>2247</v>
      </c>
      <c r="C516" s="729" t="s">
        <v>563</v>
      </c>
      <c r="D516" s="729" t="s">
        <v>1071</v>
      </c>
      <c r="E516" s="729" t="s">
        <v>2145</v>
      </c>
      <c r="F516" s="729" t="s">
        <v>2172</v>
      </c>
      <c r="G516" s="729" t="s">
        <v>2173</v>
      </c>
      <c r="H516" s="733"/>
      <c r="I516" s="733"/>
      <c r="J516" s="729"/>
      <c r="K516" s="729"/>
      <c r="L516" s="733"/>
      <c r="M516" s="733"/>
      <c r="N516" s="729"/>
      <c r="O516" s="729"/>
      <c r="P516" s="733">
        <v>4</v>
      </c>
      <c r="Q516" s="733">
        <v>311.12</v>
      </c>
      <c r="R516" s="747"/>
      <c r="S516" s="734">
        <v>77.78</v>
      </c>
    </row>
    <row r="517" spans="1:19" ht="14.4" customHeight="1" x14ac:dyDescent="0.3">
      <c r="A517" s="728"/>
      <c r="B517" s="729" t="s">
        <v>2247</v>
      </c>
      <c r="C517" s="729" t="s">
        <v>563</v>
      </c>
      <c r="D517" s="729" t="s">
        <v>1071</v>
      </c>
      <c r="E517" s="729" t="s">
        <v>2145</v>
      </c>
      <c r="F517" s="729" t="s">
        <v>2176</v>
      </c>
      <c r="G517" s="729" t="s">
        <v>2177</v>
      </c>
      <c r="H517" s="733"/>
      <c r="I517" s="733"/>
      <c r="J517" s="729"/>
      <c r="K517" s="729"/>
      <c r="L517" s="733"/>
      <c r="M517" s="733"/>
      <c r="N517" s="729"/>
      <c r="O517" s="729"/>
      <c r="P517" s="733">
        <v>17</v>
      </c>
      <c r="Q517" s="733">
        <v>1983.3300000000002</v>
      </c>
      <c r="R517" s="747"/>
      <c r="S517" s="734">
        <v>116.6664705882353</v>
      </c>
    </row>
    <row r="518" spans="1:19" ht="14.4" customHeight="1" x14ac:dyDescent="0.3">
      <c r="A518" s="728"/>
      <c r="B518" s="729" t="s">
        <v>2247</v>
      </c>
      <c r="C518" s="729" t="s">
        <v>563</v>
      </c>
      <c r="D518" s="729" t="s">
        <v>1071</v>
      </c>
      <c r="E518" s="729" t="s">
        <v>2145</v>
      </c>
      <c r="F518" s="729" t="s">
        <v>2180</v>
      </c>
      <c r="G518" s="729" t="s">
        <v>2181</v>
      </c>
      <c r="H518" s="733"/>
      <c r="I518" s="733"/>
      <c r="J518" s="729"/>
      <c r="K518" s="729"/>
      <c r="L518" s="733"/>
      <c r="M518" s="733"/>
      <c r="N518" s="729"/>
      <c r="O518" s="729"/>
      <c r="P518" s="733">
        <v>11</v>
      </c>
      <c r="Q518" s="733">
        <v>2322.2199999999998</v>
      </c>
      <c r="R518" s="747"/>
      <c r="S518" s="734">
        <v>211.11090909090908</v>
      </c>
    </row>
    <row r="519" spans="1:19" ht="14.4" customHeight="1" x14ac:dyDescent="0.3">
      <c r="A519" s="728"/>
      <c r="B519" s="729" t="s">
        <v>2247</v>
      </c>
      <c r="C519" s="729" t="s">
        <v>563</v>
      </c>
      <c r="D519" s="729" t="s">
        <v>1071</v>
      </c>
      <c r="E519" s="729" t="s">
        <v>2145</v>
      </c>
      <c r="F519" s="729" t="s">
        <v>2182</v>
      </c>
      <c r="G519" s="729" t="s">
        <v>2183</v>
      </c>
      <c r="H519" s="733"/>
      <c r="I519" s="733"/>
      <c r="J519" s="729"/>
      <c r="K519" s="729"/>
      <c r="L519" s="733"/>
      <c r="M519" s="733"/>
      <c r="N519" s="729"/>
      <c r="O519" s="729"/>
      <c r="P519" s="733">
        <v>1</v>
      </c>
      <c r="Q519" s="733">
        <v>583.33000000000004</v>
      </c>
      <c r="R519" s="747"/>
      <c r="S519" s="734">
        <v>583.33000000000004</v>
      </c>
    </row>
    <row r="520" spans="1:19" ht="14.4" customHeight="1" x14ac:dyDescent="0.3">
      <c r="A520" s="728"/>
      <c r="B520" s="729" t="s">
        <v>2247</v>
      </c>
      <c r="C520" s="729" t="s">
        <v>563</v>
      </c>
      <c r="D520" s="729" t="s">
        <v>1071</v>
      </c>
      <c r="E520" s="729" t="s">
        <v>2145</v>
      </c>
      <c r="F520" s="729" t="s">
        <v>2189</v>
      </c>
      <c r="G520" s="729" t="s">
        <v>2190</v>
      </c>
      <c r="H520" s="733"/>
      <c r="I520" s="733"/>
      <c r="J520" s="729"/>
      <c r="K520" s="729"/>
      <c r="L520" s="733"/>
      <c r="M520" s="733"/>
      <c r="N520" s="729"/>
      <c r="O520" s="729"/>
      <c r="P520" s="733">
        <v>22</v>
      </c>
      <c r="Q520" s="733">
        <v>1100</v>
      </c>
      <c r="R520" s="747"/>
      <c r="S520" s="734">
        <v>50</v>
      </c>
    </row>
    <row r="521" spans="1:19" ht="14.4" customHeight="1" x14ac:dyDescent="0.3">
      <c r="A521" s="728"/>
      <c r="B521" s="729" t="s">
        <v>2247</v>
      </c>
      <c r="C521" s="729" t="s">
        <v>563</v>
      </c>
      <c r="D521" s="729" t="s">
        <v>1071</v>
      </c>
      <c r="E521" s="729" t="s">
        <v>2145</v>
      </c>
      <c r="F521" s="729" t="s">
        <v>2205</v>
      </c>
      <c r="G521" s="729" t="s">
        <v>2206</v>
      </c>
      <c r="H521" s="733"/>
      <c r="I521" s="733"/>
      <c r="J521" s="729"/>
      <c r="K521" s="729"/>
      <c r="L521" s="733"/>
      <c r="M521" s="733"/>
      <c r="N521" s="729"/>
      <c r="O521" s="729"/>
      <c r="P521" s="733">
        <v>61</v>
      </c>
      <c r="Q521" s="733">
        <v>0</v>
      </c>
      <c r="R521" s="747"/>
      <c r="S521" s="734">
        <v>0</v>
      </c>
    </row>
    <row r="522" spans="1:19" ht="14.4" customHeight="1" x14ac:dyDescent="0.3">
      <c r="A522" s="728"/>
      <c r="B522" s="729" t="s">
        <v>2247</v>
      </c>
      <c r="C522" s="729" t="s">
        <v>563</v>
      </c>
      <c r="D522" s="729" t="s">
        <v>1071</v>
      </c>
      <c r="E522" s="729" t="s">
        <v>2145</v>
      </c>
      <c r="F522" s="729" t="s">
        <v>2215</v>
      </c>
      <c r="G522" s="729" t="s">
        <v>2216</v>
      </c>
      <c r="H522" s="733"/>
      <c r="I522" s="733"/>
      <c r="J522" s="729"/>
      <c r="K522" s="729"/>
      <c r="L522" s="733"/>
      <c r="M522" s="733"/>
      <c r="N522" s="729"/>
      <c r="O522" s="729"/>
      <c r="P522" s="733">
        <v>16</v>
      </c>
      <c r="Q522" s="733">
        <v>1511.11</v>
      </c>
      <c r="R522" s="747"/>
      <c r="S522" s="734">
        <v>94.444374999999994</v>
      </c>
    </row>
    <row r="523" spans="1:19" ht="14.4" customHeight="1" x14ac:dyDescent="0.3">
      <c r="A523" s="728"/>
      <c r="B523" s="729" t="s">
        <v>2247</v>
      </c>
      <c r="C523" s="729" t="s">
        <v>563</v>
      </c>
      <c r="D523" s="729" t="s">
        <v>1071</v>
      </c>
      <c r="E523" s="729" t="s">
        <v>2145</v>
      </c>
      <c r="F523" s="729" t="s">
        <v>2219</v>
      </c>
      <c r="G523" s="729" t="s">
        <v>2220</v>
      </c>
      <c r="H523" s="733"/>
      <c r="I523" s="733"/>
      <c r="J523" s="729"/>
      <c r="K523" s="729"/>
      <c r="L523" s="733"/>
      <c r="M523" s="733"/>
      <c r="N523" s="729"/>
      <c r="O523" s="729"/>
      <c r="P523" s="733">
        <v>4</v>
      </c>
      <c r="Q523" s="733">
        <v>386.67</v>
      </c>
      <c r="R523" s="747"/>
      <c r="S523" s="734">
        <v>96.667500000000004</v>
      </c>
    </row>
    <row r="524" spans="1:19" ht="14.4" customHeight="1" x14ac:dyDescent="0.3">
      <c r="A524" s="728"/>
      <c r="B524" s="729" t="s">
        <v>2247</v>
      </c>
      <c r="C524" s="729" t="s">
        <v>563</v>
      </c>
      <c r="D524" s="729" t="s">
        <v>1071</v>
      </c>
      <c r="E524" s="729" t="s">
        <v>2145</v>
      </c>
      <c r="F524" s="729" t="s">
        <v>2227</v>
      </c>
      <c r="G524" s="729" t="s">
        <v>2228</v>
      </c>
      <c r="H524" s="733"/>
      <c r="I524" s="733"/>
      <c r="J524" s="729"/>
      <c r="K524" s="729"/>
      <c r="L524" s="733"/>
      <c r="M524" s="733"/>
      <c r="N524" s="729"/>
      <c r="O524" s="729"/>
      <c r="P524" s="733">
        <v>6</v>
      </c>
      <c r="Q524" s="733">
        <v>700</v>
      </c>
      <c r="R524" s="747"/>
      <c r="S524" s="734">
        <v>116.66666666666667</v>
      </c>
    </row>
    <row r="525" spans="1:19" ht="14.4" customHeight="1" x14ac:dyDescent="0.3">
      <c r="A525" s="728"/>
      <c r="B525" s="729" t="s">
        <v>2247</v>
      </c>
      <c r="C525" s="729" t="s">
        <v>563</v>
      </c>
      <c r="D525" s="729" t="s">
        <v>1071</v>
      </c>
      <c r="E525" s="729" t="s">
        <v>2145</v>
      </c>
      <c r="F525" s="729" t="s">
        <v>2146</v>
      </c>
      <c r="G525" s="729" t="s">
        <v>2147</v>
      </c>
      <c r="H525" s="733"/>
      <c r="I525" s="733"/>
      <c r="J525" s="729"/>
      <c r="K525" s="729"/>
      <c r="L525" s="733"/>
      <c r="M525" s="733"/>
      <c r="N525" s="729"/>
      <c r="O525" s="729"/>
      <c r="P525" s="733">
        <v>64</v>
      </c>
      <c r="Q525" s="733">
        <v>22044.440000000002</v>
      </c>
      <c r="R525" s="747"/>
      <c r="S525" s="734">
        <v>344.44437500000004</v>
      </c>
    </row>
    <row r="526" spans="1:19" ht="14.4" customHeight="1" x14ac:dyDescent="0.3">
      <c r="A526" s="728"/>
      <c r="B526" s="729" t="s">
        <v>2247</v>
      </c>
      <c r="C526" s="729" t="s">
        <v>563</v>
      </c>
      <c r="D526" s="729" t="s">
        <v>2139</v>
      </c>
      <c r="E526" s="729" t="s">
        <v>2145</v>
      </c>
      <c r="F526" s="729" t="s">
        <v>2172</v>
      </c>
      <c r="G526" s="729" t="s">
        <v>2173</v>
      </c>
      <c r="H526" s="733">
        <v>19</v>
      </c>
      <c r="I526" s="733">
        <v>1477.78</v>
      </c>
      <c r="J526" s="729"/>
      <c r="K526" s="729">
        <v>77.7778947368421</v>
      </c>
      <c r="L526" s="733"/>
      <c r="M526" s="733"/>
      <c r="N526" s="729"/>
      <c r="O526" s="729"/>
      <c r="P526" s="733"/>
      <c r="Q526" s="733"/>
      <c r="R526" s="747"/>
      <c r="S526" s="734"/>
    </row>
    <row r="527" spans="1:19" ht="14.4" customHeight="1" x14ac:dyDescent="0.3">
      <c r="A527" s="728"/>
      <c r="B527" s="729" t="s">
        <v>2247</v>
      </c>
      <c r="C527" s="729" t="s">
        <v>563</v>
      </c>
      <c r="D527" s="729" t="s">
        <v>2139</v>
      </c>
      <c r="E527" s="729" t="s">
        <v>2145</v>
      </c>
      <c r="F527" s="729" t="s">
        <v>2176</v>
      </c>
      <c r="G527" s="729" t="s">
        <v>2177</v>
      </c>
      <c r="H527" s="733">
        <v>46</v>
      </c>
      <c r="I527" s="733">
        <v>5111.1000000000004</v>
      </c>
      <c r="J527" s="729"/>
      <c r="K527" s="729">
        <v>111.1108695652174</v>
      </c>
      <c r="L527" s="733"/>
      <c r="M527" s="733"/>
      <c r="N527" s="729"/>
      <c r="O527" s="729"/>
      <c r="P527" s="733"/>
      <c r="Q527" s="733"/>
      <c r="R527" s="747"/>
      <c r="S527" s="734"/>
    </row>
    <row r="528" spans="1:19" ht="14.4" customHeight="1" x14ac:dyDescent="0.3">
      <c r="A528" s="728"/>
      <c r="B528" s="729" t="s">
        <v>2247</v>
      </c>
      <c r="C528" s="729" t="s">
        <v>563</v>
      </c>
      <c r="D528" s="729" t="s">
        <v>2139</v>
      </c>
      <c r="E528" s="729" t="s">
        <v>2145</v>
      </c>
      <c r="F528" s="729" t="s">
        <v>2180</v>
      </c>
      <c r="G528" s="729" t="s">
        <v>2181</v>
      </c>
      <c r="H528" s="733">
        <v>23</v>
      </c>
      <c r="I528" s="733">
        <v>4293.34</v>
      </c>
      <c r="J528" s="729"/>
      <c r="K528" s="729">
        <v>186.66695652173914</v>
      </c>
      <c r="L528" s="733"/>
      <c r="M528" s="733"/>
      <c r="N528" s="729"/>
      <c r="O528" s="729"/>
      <c r="P528" s="733"/>
      <c r="Q528" s="733"/>
      <c r="R528" s="747"/>
      <c r="S528" s="734"/>
    </row>
    <row r="529" spans="1:19" ht="14.4" customHeight="1" x14ac:dyDescent="0.3">
      <c r="A529" s="728"/>
      <c r="B529" s="729" t="s">
        <v>2247</v>
      </c>
      <c r="C529" s="729" t="s">
        <v>563</v>
      </c>
      <c r="D529" s="729" t="s">
        <v>2139</v>
      </c>
      <c r="E529" s="729" t="s">
        <v>2145</v>
      </c>
      <c r="F529" s="729" t="s">
        <v>2182</v>
      </c>
      <c r="G529" s="729" t="s">
        <v>2183</v>
      </c>
      <c r="H529" s="733">
        <v>21</v>
      </c>
      <c r="I529" s="733">
        <v>12250</v>
      </c>
      <c r="J529" s="729"/>
      <c r="K529" s="729">
        <v>583.33333333333337</v>
      </c>
      <c r="L529" s="733"/>
      <c r="M529" s="733"/>
      <c r="N529" s="729"/>
      <c r="O529" s="729"/>
      <c r="P529" s="733"/>
      <c r="Q529" s="733"/>
      <c r="R529" s="747"/>
      <c r="S529" s="734"/>
    </row>
    <row r="530" spans="1:19" ht="14.4" customHeight="1" x14ac:dyDescent="0.3">
      <c r="A530" s="728"/>
      <c r="B530" s="729" t="s">
        <v>2247</v>
      </c>
      <c r="C530" s="729" t="s">
        <v>563</v>
      </c>
      <c r="D530" s="729" t="s">
        <v>2139</v>
      </c>
      <c r="E530" s="729" t="s">
        <v>2145</v>
      </c>
      <c r="F530" s="729" t="s">
        <v>2184</v>
      </c>
      <c r="G530" s="729" t="s">
        <v>2185</v>
      </c>
      <c r="H530" s="733">
        <v>3</v>
      </c>
      <c r="I530" s="733">
        <v>1400</v>
      </c>
      <c r="J530" s="729"/>
      <c r="K530" s="729">
        <v>466.66666666666669</v>
      </c>
      <c r="L530" s="733"/>
      <c r="M530" s="733"/>
      <c r="N530" s="729"/>
      <c r="O530" s="729"/>
      <c r="P530" s="733"/>
      <c r="Q530" s="733"/>
      <c r="R530" s="747"/>
      <c r="S530" s="734"/>
    </row>
    <row r="531" spans="1:19" ht="14.4" customHeight="1" x14ac:dyDescent="0.3">
      <c r="A531" s="728"/>
      <c r="B531" s="729" t="s">
        <v>2247</v>
      </c>
      <c r="C531" s="729" t="s">
        <v>563</v>
      </c>
      <c r="D531" s="729" t="s">
        <v>2139</v>
      </c>
      <c r="E531" s="729" t="s">
        <v>2145</v>
      </c>
      <c r="F531" s="729" t="s">
        <v>2189</v>
      </c>
      <c r="G531" s="729" t="s">
        <v>2190</v>
      </c>
      <c r="H531" s="733">
        <v>34</v>
      </c>
      <c r="I531" s="733">
        <v>1700</v>
      </c>
      <c r="J531" s="729"/>
      <c r="K531" s="729">
        <v>50</v>
      </c>
      <c r="L531" s="733"/>
      <c r="M531" s="733"/>
      <c r="N531" s="729"/>
      <c r="O531" s="729"/>
      <c r="P531" s="733"/>
      <c r="Q531" s="733"/>
      <c r="R531" s="747"/>
      <c r="S531" s="734"/>
    </row>
    <row r="532" spans="1:19" ht="14.4" customHeight="1" x14ac:dyDescent="0.3">
      <c r="A532" s="728"/>
      <c r="B532" s="729" t="s">
        <v>2247</v>
      </c>
      <c r="C532" s="729" t="s">
        <v>563</v>
      </c>
      <c r="D532" s="729" t="s">
        <v>2139</v>
      </c>
      <c r="E532" s="729" t="s">
        <v>2145</v>
      </c>
      <c r="F532" s="729" t="s">
        <v>2193</v>
      </c>
      <c r="G532" s="729" t="s">
        <v>2194</v>
      </c>
      <c r="H532" s="733">
        <v>1</v>
      </c>
      <c r="I532" s="733">
        <v>101.11</v>
      </c>
      <c r="J532" s="729"/>
      <c r="K532" s="729">
        <v>101.11</v>
      </c>
      <c r="L532" s="733"/>
      <c r="M532" s="733"/>
      <c r="N532" s="729"/>
      <c r="O532" s="729"/>
      <c r="P532" s="733"/>
      <c r="Q532" s="733"/>
      <c r="R532" s="747"/>
      <c r="S532" s="734"/>
    </row>
    <row r="533" spans="1:19" ht="14.4" customHeight="1" x14ac:dyDescent="0.3">
      <c r="A533" s="728"/>
      <c r="B533" s="729" t="s">
        <v>2247</v>
      </c>
      <c r="C533" s="729" t="s">
        <v>563</v>
      </c>
      <c r="D533" s="729" t="s">
        <v>2139</v>
      </c>
      <c r="E533" s="729" t="s">
        <v>2145</v>
      </c>
      <c r="F533" s="729" t="s">
        <v>2248</v>
      </c>
      <c r="G533" s="729" t="s">
        <v>2249</v>
      </c>
      <c r="H533" s="733">
        <v>1</v>
      </c>
      <c r="I533" s="733">
        <v>0</v>
      </c>
      <c r="J533" s="729"/>
      <c r="K533" s="729">
        <v>0</v>
      </c>
      <c r="L533" s="733"/>
      <c r="M533" s="733"/>
      <c r="N533" s="729"/>
      <c r="O533" s="729"/>
      <c r="P533" s="733"/>
      <c r="Q533" s="733"/>
      <c r="R533" s="747"/>
      <c r="S533" s="734"/>
    </row>
    <row r="534" spans="1:19" ht="14.4" customHeight="1" x14ac:dyDescent="0.3">
      <c r="A534" s="728"/>
      <c r="B534" s="729" t="s">
        <v>2247</v>
      </c>
      <c r="C534" s="729" t="s">
        <v>563</v>
      </c>
      <c r="D534" s="729" t="s">
        <v>2139</v>
      </c>
      <c r="E534" s="729" t="s">
        <v>2145</v>
      </c>
      <c r="F534" s="729" t="s">
        <v>2205</v>
      </c>
      <c r="G534" s="729" t="s">
        <v>2206</v>
      </c>
      <c r="H534" s="733">
        <v>139</v>
      </c>
      <c r="I534" s="733">
        <v>0</v>
      </c>
      <c r="J534" s="729"/>
      <c r="K534" s="729">
        <v>0</v>
      </c>
      <c r="L534" s="733"/>
      <c r="M534" s="733"/>
      <c r="N534" s="729"/>
      <c r="O534" s="729"/>
      <c r="P534" s="733"/>
      <c r="Q534" s="733"/>
      <c r="R534" s="747"/>
      <c r="S534" s="734"/>
    </row>
    <row r="535" spans="1:19" ht="14.4" customHeight="1" x14ac:dyDescent="0.3">
      <c r="A535" s="728"/>
      <c r="B535" s="729" t="s">
        <v>2247</v>
      </c>
      <c r="C535" s="729" t="s">
        <v>563</v>
      </c>
      <c r="D535" s="729" t="s">
        <v>2139</v>
      </c>
      <c r="E535" s="729" t="s">
        <v>2145</v>
      </c>
      <c r="F535" s="729" t="s">
        <v>2215</v>
      </c>
      <c r="G535" s="729" t="s">
        <v>2216</v>
      </c>
      <c r="H535" s="733">
        <v>54</v>
      </c>
      <c r="I535" s="733">
        <v>4800.01</v>
      </c>
      <c r="J535" s="729"/>
      <c r="K535" s="729">
        <v>88.889074074074074</v>
      </c>
      <c r="L535" s="733"/>
      <c r="M535" s="733"/>
      <c r="N535" s="729"/>
      <c r="O535" s="729"/>
      <c r="P535" s="733"/>
      <c r="Q535" s="733"/>
      <c r="R535" s="747"/>
      <c r="S535" s="734"/>
    </row>
    <row r="536" spans="1:19" ht="14.4" customHeight="1" x14ac:dyDescent="0.3">
      <c r="A536" s="728"/>
      <c r="B536" s="729" t="s">
        <v>2247</v>
      </c>
      <c r="C536" s="729" t="s">
        <v>563</v>
      </c>
      <c r="D536" s="729" t="s">
        <v>2139</v>
      </c>
      <c r="E536" s="729" t="s">
        <v>2145</v>
      </c>
      <c r="F536" s="729" t="s">
        <v>2219</v>
      </c>
      <c r="G536" s="729" t="s">
        <v>2220</v>
      </c>
      <c r="H536" s="733">
        <v>15</v>
      </c>
      <c r="I536" s="733">
        <v>1450.01</v>
      </c>
      <c r="J536" s="729"/>
      <c r="K536" s="729">
        <v>96.667333333333332</v>
      </c>
      <c r="L536" s="733"/>
      <c r="M536" s="733"/>
      <c r="N536" s="729"/>
      <c r="O536" s="729"/>
      <c r="P536" s="733"/>
      <c r="Q536" s="733"/>
      <c r="R536" s="747"/>
      <c r="S536" s="734"/>
    </row>
    <row r="537" spans="1:19" ht="14.4" customHeight="1" x14ac:dyDescent="0.3">
      <c r="A537" s="728"/>
      <c r="B537" s="729" t="s">
        <v>2247</v>
      </c>
      <c r="C537" s="729" t="s">
        <v>563</v>
      </c>
      <c r="D537" s="729" t="s">
        <v>2139</v>
      </c>
      <c r="E537" s="729" t="s">
        <v>2145</v>
      </c>
      <c r="F537" s="729" t="s">
        <v>2227</v>
      </c>
      <c r="G537" s="729" t="s">
        <v>2228</v>
      </c>
      <c r="H537" s="733">
        <v>7</v>
      </c>
      <c r="I537" s="733">
        <v>816.67</v>
      </c>
      <c r="J537" s="729"/>
      <c r="K537" s="729">
        <v>116.66714285714285</v>
      </c>
      <c r="L537" s="733"/>
      <c r="M537" s="733"/>
      <c r="N537" s="729"/>
      <c r="O537" s="729"/>
      <c r="P537" s="733"/>
      <c r="Q537" s="733"/>
      <c r="R537" s="747"/>
      <c r="S537" s="734"/>
    </row>
    <row r="538" spans="1:19" ht="14.4" customHeight="1" x14ac:dyDescent="0.3">
      <c r="A538" s="728"/>
      <c r="B538" s="729" t="s">
        <v>2247</v>
      </c>
      <c r="C538" s="729" t="s">
        <v>563</v>
      </c>
      <c r="D538" s="729" t="s">
        <v>2139</v>
      </c>
      <c r="E538" s="729" t="s">
        <v>2145</v>
      </c>
      <c r="F538" s="729" t="s">
        <v>2146</v>
      </c>
      <c r="G538" s="729" t="s">
        <v>2147</v>
      </c>
      <c r="H538" s="733">
        <v>141</v>
      </c>
      <c r="I538" s="733">
        <v>46216.67</v>
      </c>
      <c r="J538" s="729"/>
      <c r="K538" s="729">
        <v>327.77780141843971</v>
      </c>
      <c r="L538" s="733"/>
      <c r="M538" s="733"/>
      <c r="N538" s="729"/>
      <c r="O538" s="729"/>
      <c r="P538" s="733"/>
      <c r="Q538" s="733"/>
      <c r="R538" s="747"/>
      <c r="S538" s="734"/>
    </row>
    <row r="539" spans="1:19" ht="14.4" customHeight="1" x14ac:dyDescent="0.3">
      <c r="A539" s="728"/>
      <c r="B539" s="729" t="s">
        <v>2247</v>
      </c>
      <c r="C539" s="729" t="s">
        <v>563</v>
      </c>
      <c r="D539" s="729" t="s">
        <v>1072</v>
      </c>
      <c r="E539" s="729" t="s">
        <v>2145</v>
      </c>
      <c r="F539" s="729" t="s">
        <v>2172</v>
      </c>
      <c r="G539" s="729" t="s">
        <v>2173</v>
      </c>
      <c r="H539" s="733"/>
      <c r="I539" s="733"/>
      <c r="J539" s="729"/>
      <c r="K539" s="729"/>
      <c r="L539" s="733">
        <v>11</v>
      </c>
      <c r="M539" s="733">
        <v>855.56000000000006</v>
      </c>
      <c r="N539" s="729">
        <v>1</v>
      </c>
      <c r="O539" s="729">
        <v>77.778181818181821</v>
      </c>
      <c r="P539" s="733">
        <v>22</v>
      </c>
      <c r="Q539" s="733">
        <v>1711.11</v>
      </c>
      <c r="R539" s="747">
        <v>1.9999883117490296</v>
      </c>
      <c r="S539" s="734">
        <v>77.777727272727262</v>
      </c>
    </row>
    <row r="540" spans="1:19" ht="14.4" customHeight="1" x14ac:dyDescent="0.3">
      <c r="A540" s="728"/>
      <c r="B540" s="729" t="s">
        <v>2247</v>
      </c>
      <c r="C540" s="729" t="s">
        <v>563</v>
      </c>
      <c r="D540" s="729" t="s">
        <v>1072</v>
      </c>
      <c r="E540" s="729" t="s">
        <v>2145</v>
      </c>
      <c r="F540" s="729" t="s">
        <v>2176</v>
      </c>
      <c r="G540" s="729" t="s">
        <v>2177</v>
      </c>
      <c r="H540" s="733"/>
      <c r="I540" s="733"/>
      <c r="J540" s="729"/>
      <c r="K540" s="729"/>
      <c r="L540" s="733">
        <v>30</v>
      </c>
      <c r="M540" s="733">
        <v>3499.99</v>
      </c>
      <c r="N540" s="729">
        <v>1</v>
      </c>
      <c r="O540" s="729">
        <v>116.66633333333333</v>
      </c>
      <c r="P540" s="733">
        <v>79</v>
      </c>
      <c r="Q540" s="733">
        <v>9216.67</v>
      </c>
      <c r="R540" s="747">
        <v>2.6333418095480274</v>
      </c>
      <c r="S540" s="734">
        <v>116.6667088607595</v>
      </c>
    </row>
    <row r="541" spans="1:19" ht="14.4" customHeight="1" x14ac:dyDescent="0.3">
      <c r="A541" s="728"/>
      <c r="B541" s="729" t="s">
        <v>2247</v>
      </c>
      <c r="C541" s="729" t="s">
        <v>563</v>
      </c>
      <c r="D541" s="729" t="s">
        <v>1072</v>
      </c>
      <c r="E541" s="729" t="s">
        <v>2145</v>
      </c>
      <c r="F541" s="729" t="s">
        <v>2180</v>
      </c>
      <c r="G541" s="729" t="s">
        <v>2181</v>
      </c>
      <c r="H541" s="733"/>
      <c r="I541" s="733"/>
      <c r="J541" s="729"/>
      <c r="K541" s="729"/>
      <c r="L541" s="733">
        <v>9</v>
      </c>
      <c r="M541" s="733">
        <v>1899.99</v>
      </c>
      <c r="N541" s="729">
        <v>1</v>
      </c>
      <c r="O541" s="729">
        <v>211.11</v>
      </c>
      <c r="P541" s="733">
        <v>46</v>
      </c>
      <c r="Q541" s="733">
        <v>9711.11</v>
      </c>
      <c r="R541" s="747">
        <v>5.1111374270390897</v>
      </c>
      <c r="S541" s="734">
        <v>211.11108695652175</v>
      </c>
    </row>
    <row r="542" spans="1:19" ht="14.4" customHeight="1" x14ac:dyDescent="0.3">
      <c r="A542" s="728"/>
      <c r="B542" s="729" t="s">
        <v>2247</v>
      </c>
      <c r="C542" s="729" t="s">
        <v>563</v>
      </c>
      <c r="D542" s="729" t="s">
        <v>1072</v>
      </c>
      <c r="E542" s="729" t="s">
        <v>2145</v>
      </c>
      <c r="F542" s="729" t="s">
        <v>2182</v>
      </c>
      <c r="G542" s="729" t="s">
        <v>2183</v>
      </c>
      <c r="H542" s="733"/>
      <c r="I542" s="733"/>
      <c r="J542" s="729"/>
      <c r="K542" s="729"/>
      <c r="L542" s="733">
        <v>18</v>
      </c>
      <c r="M542" s="733">
        <v>10499.99</v>
      </c>
      <c r="N542" s="729">
        <v>1</v>
      </c>
      <c r="O542" s="729">
        <v>583.33277777777778</v>
      </c>
      <c r="P542" s="733">
        <v>38</v>
      </c>
      <c r="Q542" s="733">
        <v>22166.67</v>
      </c>
      <c r="R542" s="747">
        <v>2.1111134391556563</v>
      </c>
      <c r="S542" s="734">
        <v>583.33342105263148</v>
      </c>
    </row>
    <row r="543" spans="1:19" ht="14.4" customHeight="1" x14ac:dyDescent="0.3">
      <c r="A543" s="728"/>
      <c r="B543" s="729" t="s">
        <v>2247</v>
      </c>
      <c r="C543" s="729" t="s">
        <v>563</v>
      </c>
      <c r="D543" s="729" t="s">
        <v>1072</v>
      </c>
      <c r="E543" s="729" t="s">
        <v>2145</v>
      </c>
      <c r="F543" s="729" t="s">
        <v>2184</v>
      </c>
      <c r="G543" s="729" t="s">
        <v>2185</v>
      </c>
      <c r="H543" s="733"/>
      <c r="I543" s="733"/>
      <c r="J543" s="729"/>
      <c r="K543" s="729"/>
      <c r="L543" s="733"/>
      <c r="M543" s="733"/>
      <c r="N543" s="729"/>
      <c r="O543" s="729"/>
      <c r="P543" s="733">
        <v>4</v>
      </c>
      <c r="Q543" s="733">
        <v>1866.68</v>
      </c>
      <c r="R543" s="747"/>
      <c r="S543" s="734">
        <v>466.67</v>
      </c>
    </row>
    <row r="544" spans="1:19" ht="14.4" customHeight="1" x14ac:dyDescent="0.3">
      <c r="A544" s="728"/>
      <c r="B544" s="729" t="s">
        <v>2247</v>
      </c>
      <c r="C544" s="729" t="s">
        <v>563</v>
      </c>
      <c r="D544" s="729" t="s">
        <v>1072</v>
      </c>
      <c r="E544" s="729" t="s">
        <v>2145</v>
      </c>
      <c r="F544" s="729" t="s">
        <v>2189</v>
      </c>
      <c r="G544" s="729" t="s">
        <v>2190</v>
      </c>
      <c r="H544" s="733"/>
      <c r="I544" s="733"/>
      <c r="J544" s="729"/>
      <c r="K544" s="729"/>
      <c r="L544" s="733">
        <v>19</v>
      </c>
      <c r="M544" s="733">
        <v>950</v>
      </c>
      <c r="N544" s="729">
        <v>1</v>
      </c>
      <c r="O544" s="729">
        <v>50</v>
      </c>
      <c r="P544" s="733">
        <v>56</v>
      </c>
      <c r="Q544" s="733">
        <v>2800</v>
      </c>
      <c r="R544" s="747">
        <v>2.9473684210526314</v>
      </c>
      <c r="S544" s="734">
        <v>50</v>
      </c>
    </row>
    <row r="545" spans="1:19" ht="14.4" customHeight="1" x14ac:dyDescent="0.3">
      <c r="A545" s="728"/>
      <c r="B545" s="729" t="s">
        <v>2247</v>
      </c>
      <c r="C545" s="729" t="s">
        <v>563</v>
      </c>
      <c r="D545" s="729" t="s">
        <v>1072</v>
      </c>
      <c r="E545" s="729" t="s">
        <v>2145</v>
      </c>
      <c r="F545" s="729" t="s">
        <v>2205</v>
      </c>
      <c r="G545" s="729" t="s">
        <v>2206</v>
      </c>
      <c r="H545" s="733"/>
      <c r="I545" s="733"/>
      <c r="J545" s="729"/>
      <c r="K545" s="729"/>
      <c r="L545" s="733">
        <v>96</v>
      </c>
      <c r="M545" s="733">
        <v>0</v>
      </c>
      <c r="N545" s="729"/>
      <c r="O545" s="729">
        <v>0</v>
      </c>
      <c r="P545" s="733">
        <v>235</v>
      </c>
      <c r="Q545" s="733">
        <v>0</v>
      </c>
      <c r="R545" s="747"/>
      <c r="S545" s="734">
        <v>0</v>
      </c>
    </row>
    <row r="546" spans="1:19" ht="14.4" customHeight="1" x14ac:dyDescent="0.3">
      <c r="A546" s="728"/>
      <c r="B546" s="729" t="s">
        <v>2247</v>
      </c>
      <c r="C546" s="729" t="s">
        <v>563</v>
      </c>
      <c r="D546" s="729" t="s">
        <v>1072</v>
      </c>
      <c r="E546" s="729" t="s">
        <v>2145</v>
      </c>
      <c r="F546" s="729" t="s">
        <v>2215</v>
      </c>
      <c r="G546" s="729" t="s">
        <v>2216</v>
      </c>
      <c r="H546" s="733"/>
      <c r="I546" s="733"/>
      <c r="J546" s="729"/>
      <c r="K546" s="729"/>
      <c r="L546" s="733">
        <v>40</v>
      </c>
      <c r="M546" s="733">
        <v>3777.78</v>
      </c>
      <c r="N546" s="729">
        <v>1</v>
      </c>
      <c r="O546" s="729">
        <v>94.444500000000005</v>
      </c>
      <c r="P546" s="733">
        <v>86</v>
      </c>
      <c r="Q546" s="733">
        <v>8122.2099999999991</v>
      </c>
      <c r="R546" s="747">
        <v>2.1499955000026465</v>
      </c>
      <c r="S546" s="734">
        <v>94.44430232558139</v>
      </c>
    </row>
    <row r="547" spans="1:19" ht="14.4" customHeight="1" x14ac:dyDescent="0.3">
      <c r="A547" s="728"/>
      <c r="B547" s="729" t="s">
        <v>2247</v>
      </c>
      <c r="C547" s="729" t="s">
        <v>563</v>
      </c>
      <c r="D547" s="729" t="s">
        <v>1072</v>
      </c>
      <c r="E547" s="729" t="s">
        <v>2145</v>
      </c>
      <c r="F547" s="729" t="s">
        <v>2219</v>
      </c>
      <c r="G547" s="729" t="s">
        <v>2220</v>
      </c>
      <c r="H547" s="733"/>
      <c r="I547" s="733"/>
      <c r="J547" s="729"/>
      <c r="K547" s="729"/>
      <c r="L547" s="733">
        <v>10</v>
      </c>
      <c r="M547" s="733">
        <v>966.67</v>
      </c>
      <c r="N547" s="729">
        <v>1</v>
      </c>
      <c r="O547" s="729">
        <v>96.667000000000002</v>
      </c>
      <c r="P547" s="733">
        <v>21</v>
      </c>
      <c r="Q547" s="733">
        <v>2029.9999999999998</v>
      </c>
      <c r="R547" s="747">
        <v>2.0999927586456595</v>
      </c>
      <c r="S547" s="734">
        <v>96.666666666666657</v>
      </c>
    </row>
    <row r="548" spans="1:19" ht="14.4" customHeight="1" x14ac:dyDescent="0.3">
      <c r="A548" s="728"/>
      <c r="B548" s="729" t="s">
        <v>2247</v>
      </c>
      <c r="C548" s="729" t="s">
        <v>563</v>
      </c>
      <c r="D548" s="729" t="s">
        <v>1072</v>
      </c>
      <c r="E548" s="729" t="s">
        <v>2145</v>
      </c>
      <c r="F548" s="729" t="s">
        <v>2223</v>
      </c>
      <c r="G548" s="729" t="s">
        <v>2224</v>
      </c>
      <c r="H548" s="733"/>
      <c r="I548" s="733"/>
      <c r="J548" s="729"/>
      <c r="K548" s="729"/>
      <c r="L548" s="733"/>
      <c r="M548" s="733"/>
      <c r="N548" s="729"/>
      <c r="O548" s="729"/>
      <c r="P548" s="733">
        <v>1</v>
      </c>
      <c r="Q548" s="733">
        <v>1283.33</v>
      </c>
      <c r="R548" s="747"/>
      <c r="S548" s="734">
        <v>1283.33</v>
      </c>
    </row>
    <row r="549" spans="1:19" ht="14.4" customHeight="1" x14ac:dyDescent="0.3">
      <c r="A549" s="728"/>
      <c r="B549" s="729" t="s">
        <v>2247</v>
      </c>
      <c r="C549" s="729" t="s">
        <v>563</v>
      </c>
      <c r="D549" s="729" t="s">
        <v>1072</v>
      </c>
      <c r="E549" s="729" t="s">
        <v>2145</v>
      </c>
      <c r="F549" s="729" t="s">
        <v>2227</v>
      </c>
      <c r="G549" s="729" t="s">
        <v>2228</v>
      </c>
      <c r="H549" s="733"/>
      <c r="I549" s="733"/>
      <c r="J549" s="729"/>
      <c r="K549" s="729"/>
      <c r="L549" s="733">
        <v>12</v>
      </c>
      <c r="M549" s="733">
        <v>1400</v>
      </c>
      <c r="N549" s="729">
        <v>1</v>
      </c>
      <c r="O549" s="729">
        <v>116.66666666666667</v>
      </c>
      <c r="P549" s="733">
        <v>13</v>
      </c>
      <c r="Q549" s="733">
        <v>1516.66</v>
      </c>
      <c r="R549" s="747">
        <v>1.0833285714285714</v>
      </c>
      <c r="S549" s="734">
        <v>116.66615384615385</v>
      </c>
    </row>
    <row r="550" spans="1:19" ht="14.4" customHeight="1" x14ac:dyDescent="0.3">
      <c r="A550" s="728"/>
      <c r="B550" s="729" t="s">
        <v>2247</v>
      </c>
      <c r="C550" s="729" t="s">
        <v>563</v>
      </c>
      <c r="D550" s="729" t="s">
        <v>1072</v>
      </c>
      <c r="E550" s="729" t="s">
        <v>2145</v>
      </c>
      <c r="F550" s="729" t="s">
        <v>2146</v>
      </c>
      <c r="G550" s="729" t="s">
        <v>2147</v>
      </c>
      <c r="H550" s="733"/>
      <c r="I550" s="733"/>
      <c r="J550" s="729"/>
      <c r="K550" s="729"/>
      <c r="L550" s="733">
        <v>97</v>
      </c>
      <c r="M550" s="733">
        <v>33411.11</v>
      </c>
      <c r="N550" s="729">
        <v>1</v>
      </c>
      <c r="O550" s="729">
        <v>344.44443298969071</v>
      </c>
      <c r="P550" s="733">
        <v>243</v>
      </c>
      <c r="Q550" s="733">
        <v>83700</v>
      </c>
      <c r="R550" s="747">
        <v>2.5051547224860231</v>
      </c>
      <c r="S550" s="734">
        <v>344.44444444444446</v>
      </c>
    </row>
    <row r="551" spans="1:19" ht="14.4" customHeight="1" x14ac:dyDescent="0.3">
      <c r="A551" s="728"/>
      <c r="B551" s="729" t="s">
        <v>2247</v>
      </c>
      <c r="C551" s="729" t="s">
        <v>563</v>
      </c>
      <c r="D551" s="729" t="s">
        <v>1073</v>
      </c>
      <c r="E551" s="729" t="s">
        <v>2145</v>
      </c>
      <c r="F551" s="729" t="s">
        <v>2172</v>
      </c>
      <c r="G551" s="729" t="s">
        <v>2173</v>
      </c>
      <c r="H551" s="733">
        <v>2</v>
      </c>
      <c r="I551" s="733">
        <v>155.56</v>
      </c>
      <c r="J551" s="729">
        <v>7.6925359258636555E-2</v>
      </c>
      <c r="K551" s="729">
        <v>77.78</v>
      </c>
      <c r="L551" s="733">
        <v>26</v>
      </c>
      <c r="M551" s="733">
        <v>2022.2199999999998</v>
      </c>
      <c r="N551" s="729">
        <v>1</v>
      </c>
      <c r="O551" s="729">
        <v>77.777692307692305</v>
      </c>
      <c r="P551" s="733">
        <v>38</v>
      </c>
      <c r="Q551" s="733">
        <v>2955.5600000000004</v>
      </c>
      <c r="R551" s="747">
        <v>1.4615422654310612</v>
      </c>
      <c r="S551" s="734">
        <v>77.777894736842114</v>
      </c>
    </row>
    <row r="552" spans="1:19" ht="14.4" customHeight="1" x14ac:dyDescent="0.3">
      <c r="A552" s="728"/>
      <c r="B552" s="729" t="s">
        <v>2247</v>
      </c>
      <c r="C552" s="729" t="s">
        <v>563</v>
      </c>
      <c r="D552" s="729" t="s">
        <v>1073</v>
      </c>
      <c r="E552" s="729" t="s">
        <v>2145</v>
      </c>
      <c r="F552" s="729" t="s">
        <v>2176</v>
      </c>
      <c r="G552" s="729" t="s">
        <v>2177</v>
      </c>
      <c r="H552" s="733">
        <v>43</v>
      </c>
      <c r="I552" s="733">
        <v>4777.7700000000004</v>
      </c>
      <c r="J552" s="729">
        <v>0.52502909337462267</v>
      </c>
      <c r="K552" s="729">
        <v>111.11093023255815</v>
      </c>
      <c r="L552" s="733">
        <v>78</v>
      </c>
      <c r="M552" s="733">
        <v>9100.01</v>
      </c>
      <c r="N552" s="729">
        <v>1</v>
      </c>
      <c r="O552" s="729">
        <v>116.66679487179488</v>
      </c>
      <c r="P552" s="733">
        <v>98</v>
      </c>
      <c r="Q552" s="733">
        <v>11433.34</v>
      </c>
      <c r="R552" s="747">
        <v>1.2564096083410896</v>
      </c>
      <c r="S552" s="734">
        <v>116.66673469387756</v>
      </c>
    </row>
    <row r="553" spans="1:19" ht="14.4" customHeight="1" x14ac:dyDescent="0.3">
      <c r="A553" s="728"/>
      <c r="B553" s="729" t="s">
        <v>2247</v>
      </c>
      <c r="C553" s="729" t="s">
        <v>563</v>
      </c>
      <c r="D553" s="729" t="s">
        <v>1073</v>
      </c>
      <c r="E553" s="729" t="s">
        <v>2145</v>
      </c>
      <c r="F553" s="729" t="s">
        <v>2180</v>
      </c>
      <c r="G553" s="729" t="s">
        <v>2181</v>
      </c>
      <c r="H553" s="733">
        <v>13</v>
      </c>
      <c r="I553" s="733">
        <v>2426.67</v>
      </c>
      <c r="J553" s="729">
        <v>0.22989495583370281</v>
      </c>
      <c r="K553" s="729">
        <v>186.66692307692307</v>
      </c>
      <c r="L553" s="733">
        <v>50</v>
      </c>
      <c r="M553" s="733">
        <v>10555.56</v>
      </c>
      <c r="N553" s="729">
        <v>1</v>
      </c>
      <c r="O553" s="729">
        <v>211.1112</v>
      </c>
      <c r="P553" s="733">
        <v>53</v>
      </c>
      <c r="Q553" s="733">
        <v>11188.890000000001</v>
      </c>
      <c r="R553" s="747">
        <v>1.0599996589475122</v>
      </c>
      <c r="S553" s="734">
        <v>211.11113207547172</v>
      </c>
    </row>
    <row r="554" spans="1:19" ht="14.4" customHeight="1" x14ac:dyDescent="0.3">
      <c r="A554" s="728"/>
      <c r="B554" s="729" t="s">
        <v>2247</v>
      </c>
      <c r="C554" s="729" t="s">
        <v>563</v>
      </c>
      <c r="D554" s="729" t="s">
        <v>1073</v>
      </c>
      <c r="E554" s="729" t="s">
        <v>2145</v>
      </c>
      <c r="F554" s="729" t="s">
        <v>2182</v>
      </c>
      <c r="G554" s="729" t="s">
        <v>2183</v>
      </c>
      <c r="H554" s="733">
        <v>29</v>
      </c>
      <c r="I554" s="733">
        <v>16916.669999999998</v>
      </c>
      <c r="J554" s="729">
        <v>1.449999871428608</v>
      </c>
      <c r="K554" s="729">
        <v>583.333448275862</v>
      </c>
      <c r="L554" s="733">
        <v>20</v>
      </c>
      <c r="M554" s="733">
        <v>11666.67</v>
      </c>
      <c r="N554" s="729">
        <v>1</v>
      </c>
      <c r="O554" s="729">
        <v>583.33349999999996</v>
      </c>
      <c r="P554" s="733">
        <v>8</v>
      </c>
      <c r="Q554" s="733">
        <v>4666.67</v>
      </c>
      <c r="R554" s="747">
        <v>0.40000017142852246</v>
      </c>
      <c r="S554" s="734">
        <v>583.33375000000001</v>
      </c>
    </row>
    <row r="555" spans="1:19" ht="14.4" customHeight="1" x14ac:dyDescent="0.3">
      <c r="A555" s="728"/>
      <c r="B555" s="729" t="s">
        <v>2247</v>
      </c>
      <c r="C555" s="729" t="s">
        <v>563</v>
      </c>
      <c r="D555" s="729" t="s">
        <v>1073</v>
      </c>
      <c r="E555" s="729" t="s">
        <v>2145</v>
      </c>
      <c r="F555" s="729" t="s">
        <v>2184</v>
      </c>
      <c r="G555" s="729" t="s">
        <v>2185</v>
      </c>
      <c r="H555" s="733">
        <v>2</v>
      </c>
      <c r="I555" s="733">
        <v>933.33</v>
      </c>
      <c r="J555" s="729">
        <v>0.39999742857877546</v>
      </c>
      <c r="K555" s="729">
        <v>466.66500000000002</v>
      </c>
      <c r="L555" s="733">
        <v>5</v>
      </c>
      <c r="M555" s="733">
        <v>2333.34</v>
      </c>
      <c r="N555" s="729">
        <v>1</v>
      </c>
      <c r="O555" s="729">
        <v>466.66800000000001</v>
      </c>
      <c r="P555" s="733">
        <v>1</v>
      </c>
      <c r="Q555" s="733">
        <v>466.67</v>
      </c>
      <c r="R555" s="747">
        <v>0.20000085714040816</v>
      </c>
      <c r="S555" s="734">
        <v>466.67</v>
      </c>
    </row>
    <row r="556" spans="1:19" ht="14.4" customHeight="1" x14ac:dyDescent="0.3">
      <c r="A556" s="728"/>
      <c r="B556" s="729" t="s">
        <v>2247</v>
      </c>
      <c r="C556" s="729" t="s">
        <v>563</v>
      </c>
      <c r="D556" s="729" t="s">
        <v>1073</v>
      </c>
      <c r="E556" s="729" t="s">
        <v>2145</v>
      </c>
      <c r="F556" s="729" t="s">
        <v>2189</v>
      </c>
      <c r="G556" s="729" t="s">
        <v>2190</v>
      </c>
      <c r="H556" s="733">
        <v>30</v>
      </c>
      <c r="I556" s="733">
        <v>1500</v>
      </c>
      <c r="J556" s="729">
        <v>0.78947368421052633</v>
      </c>
      <c r="K556" s="729">
        <v>50</v>
      </c>
      <c r="L556" s="733">
        <v>38</v>
      </c>
      <c r="M556" s="733">
        <v>1900</v>
      </c>
      <c r="N556" s="729">
        <v>1</v>
      </c>
      <c r="O556" s="729">
        <v>50</v>
      </c>
      <c r="P556" s="733">
        <v>36</v>
      </c>
      <c r="Q556" s="733">
        <v>1800</v>
      </c>
      <c r="R556" s="747">
        <v>0.94736842105263153</v>
      </c>
      <c r="S556" s="734">
        <v>50</v>
      </c>
    </row>
    <row r="557" spans="1:19" ht="14.4" customHeight="1" x14ac:dyDescent="0.3">
      <c r="A557" s="728"/>
      <c r="B557" s="729" t="s">
        <v>2247</v>
      </c>
      <c r="C557" s="729" t="s">
        <v>563</v>
      </c>
      <c r="D557" s="729" t="s">
        <v>1073</v>
      </c>
      <c r="E557" s="729" t="s">
        <v>2145</v>
      </c>
      <c r="F557" s="729" t="s">
        <v>2193</v>
      </c>
      <c r="G557" s="729" t="s">
        <v>2194</v>
      </c>
      <c r="H557" s="733"/>
      <c r="I557" s="733"/>
      <c r="J557" s="729"/>
      <c r="K557" s="729"/>
      <c r="L557" s="733">
        <v>2</v>
      </c>
      <c r="M557" s="733">
        <v>202.22</v>
      </c>
      <c r="N557" s="729">
        <v>1</v>
      </c>
      <c r="O557" s="729">
        <v>101.11</v>
      </c>
      <c r="P557" s="733"/>
      <c r="Q557" s="733"/>
      <c r="R557" s="747"/>
      <c r="S557" s="734"/>
    </row>
    <row r="558" spans="1:19" ht="14.4" customHeight="1" x14ac:dyDescent="0.3">
      <c r="A558" s="728"/>
      <c r="B558" s="729" t="s">
        <v>2247</v>
      </c>
      <c r="C558" s="729" t="s">
        <v>563</v>
      </c>
      <c r="D558" s="729" t="s">
        <v>1073</v>
      </c>
      <c r="E558" s="729" t="s">
        <v>2145</v>
      </c>
      <c r="F558" s="729" t="s">
        <v>2248</v>
      </c>
      <c r="G558" s="729" t="s">
        <v>2249</v>
      </c>
      <c r="H558" s="733"/>
      <c r="I558" s="733"/>
      <c r="J558" s="729"/>
      <c r="K558" s="729"/>
      <c r="L558" s="733">
        <v>1</v>
      </c>
      <c r="M558" s="733">
        <v>0</v>
      </c>
      <c r="N558" s="729"/>
      <c r="O558" s="729">
        <v>0</v>
      </c>
      <c r="P558" s="733"/>
      <c r="Q558" s="733"/>
      <c r="R558" s="747"/>
      <c r="S558" s="734"/>
    </row>
    <row r="559" spans="1:19" ht="14.4" customHeight="1" x14ac:dyDescent="0.3">
      <c r="A559" s="728"/>
      <c r="B559" s="729" t="s">
        <v>2247</v>
      </c>
      <c r="C559" s="729" t="s">
        <v>563</v>
      </c>
      <c r="D559" s="729" t="s">
        <v>1073</v>
      </c>
      <c r="E559" s="729" t="s">
        <v>2145</v>
      </c>
      <c r="F559" s="729" t="s">
        <v>2205</v>
      </c>
      <c r="G559" s="729" t="s">
        <v>2206</v>
      </c>
      <c r="H559" s="733">
        <v>133</v>
      </c>
      <c r="I559" s="733">
        <v>0</v>
      </c>
      <c r="J559" s="729"/>
      <c r="K559" s="729">
        <v>0</v>
      </c>
      <c r="L559" s="733">
        <v>249</v>
      </c>
      <c r="M559" s="733">
        <v>0</v>
      </c>
      <c r="N559" s="729"/>
      <c r="O559" s="729">
        <v>0</v>
      </c>
      <c r="P559" s="733">
        <v>158</v>
      </c>
      <c r="Q559" s="733">
        <v>0</v>
      </c>
      <c r="R559" s="747"/>
      <c r="S559" s="734">
        <v>0</v>
      </c>
    </row>
    <row r="560" spans="1:19" ht="14.4" customHeight="1" x14ac:dyDescent="0.3">
      <c r="A560" s="728"/>
      <c r="B560" s="729" t="s">
        <v>2247</v>
      </c>
      <c r="C560" s="729" t="s">
        <v>563</v>
      </c>
      <c r="D560" s="729" t="s">
        <v>1073</v>
      </c>
      <c r="E560" s="729" t="s">
        <v>2145</v>
      </c>
      <c r="F560" s="729" t="s">
        <v>2215</v>
      </c>
      <c r="G560" s="729" t="s">
        <v>2216</v>
      </c>
      <c r="H560" s="733">
        <v>58</v>
      </c>
      <c r="I560" s="733">
        <v>5155.5600000000004</v>
      </c>
      <c r="J560" s="729">
        <v>0.52998374755982103</v>
      </c>
      <c r="K560" s="729">
        <v>88.888965517241388</v>
      </c>
      <c r="L560" s="733">
        <v>103</v>
      </c>
      <c r="M560" s="733">
        <v>9727.77</v>
      </c>
      <c r="N560" s="729">
        <v>1</v>
      </c>
      <c r="O560" s="729">
        <v>94.444368932038842</v>
      </c>
      <c r="P560" s="733">
        <v>8</v>
      </c>
      <c r="Q560" s="733">
        <v>755.55</v>
      </c>
      <c r="R560" s="747">
        <v>7.7669393910423448E-2</v>
      </c>
      <c r="S560" s="734">
        <v>94.443749999999994</v>
      </c>
    </row>
    <row r="561" spans="1:19" ht="14.4" customHeight="1" x14ac:dyDescent="0.3">
      <c r="A561" s="728"/>
      <c r="B561" s="729" t="s">
        <v>2247</v>
      </c>
      <c r="C561" s="729" t="s">
        <v>563</v>
      </c>
      <c r="D561" s="729" t="s">
        <v>1073</v>
      </c>
      <c r="E561" s="729" t="s">
        <v>2145</v>
      </c>
      <c r="F561" s="729" t="s">
        <v>2219</v>
      </c>
      <c r="G561" s="729" t="s">
        <v>2220</v>
      </c>
      <c r="H561" s="733">
        <v>9</v>
      </c>
      <c r="I561" s="733">
        <v>870.00000000000011</v>
      </c>
      <c r="J561" s="729">
        <v>0.39130493449015674</v>
      </c>
      <c r="K561" s="729">
        <v>96.666666666666686</v>
      </c>
      <c r="L561" s="733">
        <v>23</v>
      </c>
      <c r="M561" s="733">
        <v>2223.33</v>
      </c>
      <c r="N561" s="729">
        <v>1</v>
      </c>
      <c r="O561" s="729">
        <v>96.666521739130431</v>
      </c>
      <c r="P561" s="733">
        <v>15</v>
      </c>
      <c r="Q561" s="733">
        <v>1450.01</v>
      </c>
      <c r="R561" s="747">
        <v>0.65217938857479552</v>
      </c>
      <c r="S561" s="734">
        <v>96.667333333333332</v>
      </c>
    </row>
    <row r="562" spans="1:19" ht="14.4" customHeight="1" x14ac:dyDescent="0.3">
      <c r="A562" s="728"/>
      <c r="B562" s="729" t="s">
        <v>2247</v>
      </c>
      <c r="C562" s="729" t="s">
        <v>563</v>
      </c>
      <c r="D562" s="729" t="s">
        <v>1073</v>
      </c>
      <c r="E562" s="729" t="s">
        <v>2145</v>
      </c>
      <c r="F562" s="729" t="s">
        <v>2227</v>
      </c>
      <c r="G562" s="729" t="s">
        <v>2228</v>
      </c>
      <c r="H562" s="733">
        <v>10</v>
      </c>
      <c r="I562" s="733">
        <v>1166.6600000000001</v>
      </c>
      <c r="J562" s="729">
        <v>0.83332261912414907</v>
      </c>
      <c r="K562" s="729">
        <v>116.66600000000001</v>
      </c>
      <c r="L562" s="733">
        <v>12</v>
      </c>
      <c r="M562" s="733">
        <v>1400.0100000000002</v>
      </c>
      <c r="N562" s="729">
        <v>1</v>
      </c>
      <c r="O562" s="729">
        <v>116.66750000000002</v>
      </c>
      <c r="P562" s="733">
        <v>4</v>
      </c>
      <c r="Q562" s="733">
        <v>466.66</v>
      </c>
      <c r="R562" s="747">
        <v>0.33332619052721046</v>
      </c>
      <c r="S562" s="734">
        <v>116.66500000000001</v>
      </c>
    </row>
    <row r="563" spans="1:19" ht="14.4" customHeight="1" x14ac:dyDescent="0.3">
      <c r="A563" s="728"/>
      <c r="B563" s="729" t="s">
        <v>2247</v>
      </c>
      <c r="C563" s="729" t="s">
        <v>563</v>
      </c>
      <c r="D563" s="729" t="s">
        <v>1073</v>
      </c>
      <c r="E563" s="729" t="s">
        <v>2145</v>
      </c>
      <c r="F563" s="729" t="s">
        <v>2146</v>
      </c>
      <c r="G563" s="729" t="s">
        <v>2147</v>
      </c>
      <c r="H563" s="733">
        <v>142</v>
      </c>
      <c r="I563" s="733">
        <v>46544.45</v>
      </c>
      <c r="J563" s="729">
        <v>0.51379860004923339</v>
      </c>
      <c r="K563" s="729">
        <v>327.77781690140841</v>
      </c>
      <c r="L563" s="733">
        <v>263</v>
      </c>
      <c r="M563" s="733">
        <v>90588.9</v>
      </c>
      <c r="N563" s="729">
        <v>1</v>
      </c>
      <c r="O563" s="729">
        <v>344.44448669201518</v>
      </c>
      <c r="P563" s="733">
        <v>164</v>
      </c>
      <c r="Q563" s="733">
        <v>56488.89</v>
      </c>
      <c r="R563" s="747">
        <v>0.62357408026811234</v>
      </c>
      <c r="S563" s="734">
        <v>344.44445121951219</v>
      </c>
    </row>
    <row r="564" spans="1:19" ht="14.4" customHeight="1" x14ac:dyDescent="0.3">
      <c r="A564" s="728"/>
      <c r="B564" s="729" t="s">
        <v>2247</v>
      </c>
      <c r="C564" s="729" t="s">
        <v>563</v>
      </c>
      <c r="D564" s="729" t="s">
        <v>1074</v>
      </c>
      <c r="E564" s="729" t="s">
        <v>2145</v>
      </c>
      <c r="F564" s="729" t="s">
        <v>2172</v>
      </c>
      <c r="G564" s="729" t="s">
        <v>2173</v>
      </c>
      <c r="H564" s="733">
        <v>29</v>
      </c>
      <c r="I564" s="733">
        <v>2255.56</v>
      </c>
      <c r="J564" s="729">
        <v>0.93548226550316849</v>
      </c>
      <c r="K564" s="729">
        <v>77.777931034482762</v>
      </c>
      <c r="L564" s="733">
        <v>31</v>
      </c>
      <c r="M564" s="733">
        <v>2411.1200000000003</v>
      </c>
      <c r="N564" s="729">
        <v>1</v>
      </c>
      <c r="O564" s="729">
        <v>77.778064516129049</v>
      </c>
      <c r="P564" s="733">
        <v>24</v>
      </c>
      <c r="Q564" s="733">
        <v>1866.6799999999998</v>
      </c>
      <c r="R564" s="747">
        <v>0.77419622416138545</v>
      </c>
      <c r="S564" s="734">
        <v>77.778333333333322</v>
      </c>
    </row>
    <row r="565" spans="1:19" ht="14.4" customHeight="1" x14ac:dyDescent="0.3">
      <c r="A565" s="728"/>
      <c r="B565" s="729" t="s">
        <v>2247</v>
      </c>
      <c r="C565" s="729" t="s">
        <v>563</v>
      </c>
      <c r="D565" s="729" t="s">
        <v>1074</v>
      </c>
      <c r="E565" s="729" t="s">
        <v>2145</v>
      </c>
      <c r="F565" s="729" t="s">
        <v>2176</v>
      </c>
      <c r="G565" s="729" t="s">
        <v>2177</v>
      </c>
      <c r="H565" s="733">
        <v>97</v>
      </c>
      <c r="I565" s="733">
        <v>10777.759999999998</v>
      </c>
      <c r="J565" s="729">
        <v>1.0497824998587659</v>
      </c>
      <c r="K565" s="729">
        <v>111.11092783505153</v>
      </c>
      <c r="L565" s="733">
        <v>88</v>
      </c>
      <c r="M565" s="733">
        <v>10266.66</v>
      </c>
      <c r="N565" s="729">
        <v>1</v>
      </c>
      <c r="O565" s="729">
        <v>116.66659090909091</v>
      </c>
      <c r="P565" s="733">
        <v>114</v>
      </c>
      <c r="Q565" s="733">
        <v>13300</v>
      </c>
      <c r="R565" s="747">
        <v>1.2954553866593419</v>
      </c>
      <c r="S565" s="734">
        <v>116.66666666666667</v>
      </c>
    </row>
    <row r="566" spans="1:19" ht="14.4" customHeight="1" x14ac:dyDescent="0.3">
      <c r="A566" s="728"/>
      <c r="B566" s="729" t="s">
        <v>2247</v>
      </c>
      <c r="C566" s="729" t="s">
        <v>563</v>
      </c>
      <c r="D566" s="729" t="s">
        <v>1074</v>
      </c>
      <c r="E566" s="729" t="s">
        <v>2145</v>
      </c>
      <c r="F566" s="729" t="s">
        <v>2180</v>
      </c>
      <c r="G566" s="729" t="s">
        <v>2181</v>
      </c>
      <c r="H566" s="733">
        <v>61</v>
      </c>
      <c r="I566" s="733">
        <v>11386.67</v>
      </c>
      <c r="J566" s="729">
        <v>0.63455178013455982</v>
      </c>
      <c r="K566" s="729">
        <v>186.66672131147541</v>
      </c>
      <c r="L566" s="733">
        <v>85</v>
      </c>
      <c r="M566" s="733">
        <v>17944.43</v>
      </c>
      <c r="N566" s="729">
        <v>1</v>
      </c>
      <c r="O566" s="729">
        <v>211.11094117647059</v>
      </c>
      <c r="P566" s="733">
        <v>92</v>
      </c>
      <c r="Q566" s="733">
        <v>19422.22</v>
      </c>
      <c r="R566" s="747">
        <v>1.0823536885819165</v>
      </c>
      <c r="S566" s="734">
        <v>211.11108695652175</v>
      </c>
    </row>
    <row r="567" spans="1:19" ht="14.4" customHeight="1" x14ac:dyDescent="0.3">
      <c r="A567" s="728"/>
      <c r="B567" s="729" t="s">
        <v>2247</v>
      </c>
      <c r="C567" s="729" t="s">
        <v>563</v>
      </c>
      <c r="D567" s="729" t="s">
        <v>1074</v>
      </c>
      <c r="E567" s="729" t="s">
        <v>2145</v>
      </c>
      <c r="F567" s="729" t="s">
        <v>2182</v>
      </c>
      <c r="G567" s="729" t="s">
        <v>2183</v>
      </c>
      <c r="H567" s="733">
        <v>12</v>
      </c>
      <c r="I567" s="733">
        <v>6999.99</v>
      </c>
      <c r="J567" s="729">
        <v>1.7142804664808708</v>
      </c>
      <c r="K567" s="729">
        <v>583.33249999999998</v>
      </c>
      <c r="L567" s="733">
        <v>7</v>
      </c>
      <c r="M567" s="733">
        <v>4083.34</v>
      </c>
      <c r="N567" s="729">
        <v>1</v>
      </c>
      <c r="O567" s="729">
        <v>583.33428571428578</v>
      </c>
      <c r="P567" s="733">
        <v>14</v>
      </c>
      <c r="Q567" s="733">
        <v>8166.66</v>
      </c>
      <c r="R567" s="747">
        <v>1.9999951020488129</v>
      </c>
      <c r="S567" s="734">
        <v>583.33285714285716</v>
      </c>
    </row>
    <row r="568" spans="1:19" ht="14.4" customHeight="1" x14ac:dyDescent="0.3">
      <c r="A568" s="728"/>
      <c r="B568" s="729" t="s">
        <v>2247</v>
      </c>
      <c r="C568" s="729" t="s">
        <v>563</v>
      </c>
      <c r="D568" s="729" t="s">
        <v>1074</v>
      </c>
      <c r="E568" s="729" t="s">
        <v>2145</v>
      </c>
      <c r="F568" s="729" t="s">
        <v>2184</v>
      </c>
      <c r="G568" s="729" t="s">
        <v>2185</v>
      </c>
      <c r="H568" s="733">
        <v>5</v>
      </c>
      <c r="I568" s="733">
        <v>2333.34</v>
      </c>
      <c r="J568" s="729">
        <v>1.2500013392833227</v>
      </c>
      <c r="K568" s="729">
        <v>466.66800000000001</v>
      </c>
      <c r="L568" s="733">
        <v>4</v>
      </c>
      <c r="M568" s="733">
        <v>1866.67</v>
      </c>
      <c r="N568" s="729">
        <v>1</v>
      </c>
      <c r="O568" s="729">
        <v>466.66750000000002</v>
      </c>
      <c r="P568" s="733">
        <v>3</v>
      </c>
      <c r="Q568" s="733">
        <v>1400</v>
      </c>
      <c r="R568" s="747">
        <v>0.74999866071667731</v>
      </c>
      <c r="S568" s="734">
        <v>466.66666666666669</v>
      </c>
    </row>
    <row r="569" spans="1:19" ht="14.4" customHeight="1" x14ac:dyDescent="0.3">
      <c r="A569" s="728"/>
      <c r="B569" s="729" t="s">
        <v>2247</v>
      </c>
      <c r="C569" s="729" t="s">
        <v>563</v>
      </c>
      <c r="D569" s="729" t="s">
        <v>1074</v>
      </c>
      <c r="E569" s="729" t="s">
        <v>2145</v>
      </c>
      <c r="F569" s="729" t="s">
        <v>2186</v>
      </c>
      <c r="G569" s="729" t="s">
        <v>2185</v>
      </c>
      <c r="H569" s="733">
        <v>1</v>
      </c>
      <c r="I569" s="733">
        <v>1000</v>
      </c>
      <c r="J569" s="729"/>
      <c r="K569" s="729">
        <v>1000</v>
      </c>
      <c r="L569" s="733"/>
      <c r="M569" s="733"/>
      <c r="N569" s="729"/>
      <c r="O569" s="729"/>
      <c r="P569" s="733">
        <v>1</v>
      </c>
      <c r="Q569" s="733">
        <v>1000</v>
      </c>
      <c r="R569" s="747"/>
      <c r="S569" s="734">
        <v>1000</v>
      </c>
    </row>
    <row r="570" spans="1:19" ht="14.4" customHeight="1" x14ac:dyDescent="0.3">
      <c r="A570" s="728"/>
      <c r="B570" s="729" t="s">
        <v>2247</v>
      </c>
      <c r="C570" s="729" t="s">
        <v>563</v>
      </c>
      <c r="D570" s="729" t="s">
        <v>1074</v>
      </c>
      <c r="E570" s="729" t="s">
        <v>2145</v>
      </c>
      <c r="F570" s="729" t="s">
        <v>2189</v>
      </c>
      <c r="G570" s="729" t="s">
        <v>2190</v>
      </c>
      <c r="H570" s="733">
        <v>75</v>
      </c>
      <c r="I570" s="733">
        <v>3750</v>
      </c>
      <c r="J570" s="729">
        <v>0.72815533980582525</v>
      </c>
      <c r="K570" s="729">
        <v>50</v>
      </c>
      <c r="L570" s="733">
        <v>103</v>
      </c>
      <c r="M570" s="733">
        <v>5150</v>
      </c>
      <c r="N570" s="729">
        <v>1</v>
      </c>
      <c r="O570" s="729">
        <v>50</v>
      </c>
      <c r="P570" s="733">
        <v>112</v>
      </c>
      <c r="Q570" s="733">
        <v>5600</v>
      </c>
      <c r="R570" s="747">
        <v>1.087378640776699</v>
      </c>
      <c r="S570" s="734">
        <v>50</v>
      </c>
    </row>
    <row r="571" spans="1:19" ht="14.4" customHeight="1" x14ac:dyDescent="0.3">
      <c r="A571" s="728"/>
      <c r="B571" s="729" t="s">
        <v>2247</v>
      </c>
      <c r="C571" s="729" t="s">
        <v>563</v>
      </c>
      <c r="D571" s="729" t="s">
        <v>1074</v>
      </c>
      <c r="E571" s="729" t="s">
        <v>2145</v>
      </c>
      <c r="F571" s="729" t="s">
        <v>2193</v>
      </c>
      <c r="G571" s="729" t="s">
        <v>2194</v>
      </c>
      <c r="H571" s="733"/>
      <c r="I571" s="733"/>
      <c r="J571" s="729"/>
      <c r="K571" s="729"/>
      <c r="L571" s="733">
        <v>1</v>
      </c>
      <c r="M571" s="733">
        <v>101.11</v>
      </c>
      <c r="N571" s="729">
        <v>1</v>
      </c>
      <c r="O571" s="729">
        <v>101.11</v>
      </c>
      <c r="P571" s="733"/>
      <c r="Q571" s="733"/>
      <c r="R571" s="747"/>
      <c r="S571" s="734"/>
    </row>
    <row r="572" spans="1:19" ht="14.4" customHeight="1" x14ac:dyDescent="0.3">
      <c r="A572" s="728"/>
      <c r="B572" s="729" t="s">
        <v>2247</v>
      </c>
      <c r="C572" s="729" t="s">
        <v>563</v>
      </c>
      <c r="D572" s="729" t="s">
        <v>1074</v>
      </c>
      <c r="E572" s="729" t="s">
        <v>2145</v>
      </c>
      <c r="F572" s="729" t="s">
        <v>2248</v>
      </c>
      <c r="G572" s="729" t="s">
        <v>2249</v>
      </c>
      <c r="H572" s="733">
        <v>3</v>
      </c>
      <c r="I572" s="733">
        <v>0</v>
      </c>
      <c r="J572" s="729"/>
      <c r="K572" s="729">
        <v>0</v>
      </c>
      <c r="L572" s="733"/>
      <c r="M572" s="733"/>
      <c r="N572" s="729"/>
      <c r="O572" s="729"/>
      <c r="P572" s="733">
        <v>2</v>
      </c>
      <c r="Q572" s="733">
        <v>0</v>
      </c>
      <c r="R572" s="747"/>
      <c r="S572" s="734">
        <v>0</v>
      </c>
    </row>
    <row r="573" spans="1:19" ht="14.4" customHeight="1" x14ac:dyDescent="0.3">
      <c r="A573" s="728"/>
      <c r="B573" s="729" t="s">
        <v>2247</v>
      </c>
      <c r="C573" s="729" t="s">
        <v>563</v>
      </c>
      <c r="D573" s="729" t="s">
        <v>1074</v>
      </c>
      <c r="E573" s="729" t="s">
        <v>2145</v>
      </c>
      <c r="F573" s="729" t="s">
        <v>2205</v>
      </c>
      <c r="G573" s="729" t="s">
        <v>2206</v>
      </c>
      <c r="H573" s="733">
        <v>372</v>
      </c>
      <c r="I573" s="733">
        <v>0</v>
      </c>
      <c r="J573" s="729"/>
      <c r="K573" s="729">
        <v>0</v>
      </c>
      <c r="L573" s="733">
        <v>428</v>
      </c>
      <c r="M573" s="733">
        <v>0</v>
      </c>
      <c r="N573" s="729"/>
      <c r="O573" s="729">
        <v>0</v>
      </c>
      <c r="P573" s="733">
        <v>416</v>
      </c>
      <c r="Q573" s="733">
        <v>0</v>
      </c>
      <c r="R573" s="747"/>
      <c r="S573" s="734">
        <v>0</v>
      </c>
    </row>
    <row r="574" spans="1:19" ht="14.4" customHeight="1" x14ac:dyDescent="0.3">
      <c r="A574" s="728"/>
      <c r="B574" s="729" t="s">
        <v>2247</v>
      </c>
      <c r="C574" s="729" t="s">
        <v>563</v>
      </c>
      <c r="D574" s="729" t="s">
        <v>1074</v>
      </c>
      <c r="E574" s="729" t="s">
        <v>2145</v>
      </c>
      <c r="F574" s="729" t="s">
        <v>2209</v>
      </c>
      <c r="G574" s="729" t="s">
        <v>2210</v>
      </c>
      <c r="H574" s="733"/>
      <c r="I574" s="733"/>
      <c r="J574" s="729"/>
      <c r="K574" s="729"/>
      <c r="L574" s="733">
        <v>1</v>
      </c>
      <c r="M574" s="733">
        <v>77.78</v>
      </c>
      <c r="N574" s="729">
        <v>1</v>
      </c>
      <c r="O574" s="729">
        <v>77.78</v>
      </c>
      <c r="P574" s="733">
        <v>2</v>
      </c>
      <c r="Q574" s="733">
        <v>155.56</v>
      </c>
      <c r="R574" s="747">
        <v>2</v>
      </c>
      <c r="S574" s="734">
        <v>77.78</v>
      </c>
    </row>
    <row r="575" spans="1:19" ht="14.4" customHeight="1" x14ac:dyDescent="0.3">
      <c r="A575" s="728"/>
      <c r="B575" s="729" t="s">
        <v>2247</v>
      </c>
      <c r="C575" s="729" t="s">
        <v>563</v>
      </c>
      <c r="D575" s="729" t="s">
        <v>1074</v>
      </c>
      <c r="E575" s="729" t="s">
        <v>2145</v>
      </c>
      <c r="F575" s="729" t="s">
        <v>2215</v>
      </c>
      <c r="G575" s="729" t="s">
        <v>2216</v>
      </c>
      <c r="H575" s="733">
        <v>133</v>
      </c>
      <c r="I575" s="733">
        <v>11822.22</v>
      </c>
      <c r="J575" s="729">
        <v>0.95554479669388603</v>
      </c>
      <c r="K575" s="729">
        <v>88.888872180451116</v>
      </c>
      <c r="L575" s="733">
        <v>131</v>
      </c>
      <c r="M575" s="733">
        <v>12372.230000000001</v>
      </c>
      <c r="N575" s="729">
        <v>1</v>
      </c>
      <c r="O575" s="729">
        <v>94.444503816793897</v>
      </c>
      <c r="P575" s="733">
        <v>131</v>
      </c>
      <c r="Q575" s="733">
        <v>12372.230000000001</v>
      </c>
      <c r="R575" s="747">
        <v>1</v>
      </c>
      <c r="S575" s="734">
        <v>94.444503816793897</v>
      </c>
    </row>
    <row r="576" spans="1:19" ht="14.4" customHeight="1" x14ac:dyDescent="0.3">
      <c r="A576" s="728"/>
      <c r="B576" s="729" t="s">
        <v>2247</v>
      </c>
      <c r="C576" s="729" t="s">
        <v>563</v>
      </c>
      <c r="D576" s="729" t="s">
        <v>1074</v>
      </c>
      <c r="E576" s="729" t="s">
        <v>2145</v>
      </c>
      <c r="F576" s="729" t="s">
        <v>2219</v>
      </c>
      <c r="G576" s="729" t="s">
        <v>2220</v>
      </c>
      <c r="H576" s="733">
        <v>28</v>
      </c>
      <c r="I576" s="733">
        <v>2706.67</v>
      </c>
      <c r="J576" s="729">
        <v>0.90322591409798214</v>
      </c>
      <c r="K576" s="729">
        <v>96.666785714285723</v>
      </c>
      <c r="L576" s="733">
        <v>31</v>
      </c>
      <c r="M576" s="733">
        <v>2996.67</v>
      </c>
      <c r="N576" s="729">
        <v>1</v>
      </c>
      <c r="O576" s="729">
        <v>96.666774193548392</v>
      </c>
      <c r="P576" s="733">
        <v>17</v>
      </c>
      <c r="Q576" s="733">
        <v>1643.3400000000001</v>
      </c>
      <c r="R576" s="747">
        <v>0.54838871146973145</v>
      </c>
      <c r="S576" s="734">
        <v>96.667058823529416</v>
      </c>
    </row>
    <row r="577" spans="1:19" ht="14.4" customHeight="1" x14ac:dyDescent="0.3">
      <c r="A577" s="728"/>
      <c r="B577" s="729" t="s">
        <v>2247</v>
      </c>
      <c r="C577" s="729" t="s">
        <v>563</v>
      </c>
      <c r="D577" s="729" t="s">
        <v>1074</v>
      </c>
      <c r="E577" s="729" t="s">
        <v>2145</v>
      </c>
      <c r="F577" s="729" t="s">
        <v>2221</v>
      </c>
      <c r="G577" s="729" t="s">
        <v>2222</v>
      </c>
      <c r="H577" s="733"/>
      <c r="I577" s="733"/>
      <c r="J577" s="729"/>
      <c r="K577" s="729"/>
      <c r="L577" s="733">
        <v>1</v>
      </c>
      <c r="M577" s="733">
        <v>333.33</v>
      </c>
      <c r="N577" s="729">
        <v>1</v>
      </c>
      <c r="O577" s="729">
        <v>333.33</v>
      </c>
      <c r="P577" s="733"/>
      <c r="Q577" s="733"/>
      <c r="R577" s="747"/>
      <c r="S577" s="734"/>
    </row>
    <row r="578" spans="1:19" ht="14.4" customHeight="1" x14ac:dyDescent="0.3">
      <c r="A578" s="728"/>
      <c r="B578" s="729" t="s">
        <v>2247</v>
      </c>
      <c r="C578" s="729" t="s">
        <v>563</v>
      </c>
      <c r="D578" s="729" t="s">
        <v>1074</v>
      </c>
      <c r="E578" s="729" t="s">
        <v>2145</v>
      </c>
      <c r="F578" s="729" t="s">
        <v>2223</v>
      </c>
      <c r="G578" s="729" t="s">
        <v>2224</v>
      </c>
      <c r="H578" s="733">
        <v>2</v>
      </c>
      <c r="I578" s="733">
        <v>2566.67</v>
      </c>
      <c r="J578" s="729">
        <v>2.0000077922280317</v>
      </c>
      <c r="K578" s="729">
        <v>1283.335</v>
      </c>
      <c r="L578" s="733">
        <v>1</v>
      </c>
      <c r="M578" s="733">
        <v>1283.33</v>
      </c>
      <c r="N578" s="729">
        <v>1</v>
      </c>
      <c r="O578" s="729">
        <v>1283.33</v>
      </c>
      <c r="P578" s="733">
        <v>1</v>
      </c>
      <c r="Q578" s="733">
        <v>1283.33</v>
      </c>
      <c r="R578" s="747">
        <v>1</v>
      </c>
      <c r="S578" s="734">
        <v>1283.33</v>
      </c>
    </row>
    <row r="579" spans="1:19" ht="14.4" customHeight="1" x14ac:dyDescent="0.3">
      <c r="A579" s="728"/>
      <c r="B579" s="729" t="s">
        <v>2247</v>
      </c>
      <c r="C579" s="729" t="s">
        <v>563</v>
      </c>
      <c r="D579" s="729" t="s">
        <v>1074</v>
      </c>
      <c r="E579" s="729" t="s">
        <v>2145</v>
      </c>
      <c r="F579" s="729" t="s">
        <v>2225</v>
      </c>
      <c r="G579" s="729" t="s">
        <v>2226</v>
      </c>
      <c r="H579" s="733">
        <v>4</v>
      </c>
      <c r="I579" s="733">
        <v>1866.67</v>
      </c>
      <c r="J579" s="729"/>
      <c r="K579" s="729">
        <v>466.66750000000002</v>
      </c>
      <c r="L579" s="733"/>
      <c r="M579" s="733"/>
      <c r="N579" s="729"/>
      <c r="O579" s="729"/>
      <c r="P579" s="733">
        <v>1</v>
      </c>
      <c r="Q579" s="733">
        <v>466.67</v>
      </c>
      <c r="R579" s="747"/>
      <c r="S579" s="734">
        <v>466.67</v>
      </c>
    </row>
    <row r="580" spans="1:19" ht="14.4" customHeight="1" x14ac:dyDescent="0.3">
      <c r="A580" s="728"/>
      <c r="B580" s="729" t="s">
        <v>2247</v>
      </c>
      <c r="C580" s="729" t="s">
        <v>563</v>
      </c>
      <c r="D580" s="729" t="s">
        <v>1074</v>
      </c>
      <c r="E580" s="729" t="s">
        <v>2145</v>
      </c>
      <c r="F580" s="729" t="s">
        <v>2227</v>
      </c>
      <c r="G580" s="729" t="s">
        <v>2228</v>
      </c>
      <c r="H580" s="733">
        <v>40</v>
      </c>
      <c r="I580" s="733">
        <v>4666.66</v>
      </c>
      <c r="J580" s="729">
        <v>0.93023061114245098</v>
      </c>
      <c r="K580" s="729">
        <v>116.6665</v>
      </c>
      <c r="L580" s="733">
        <v>43</v>
      </c>
      <c r="M580" s="733">
        <v>5016.67</v>
      </c>
      <c r="N580" s="729">
        <v>1</v>
      </c>
      <c r="O580" s="729">
        <v>116.66674418604651</v>
      </c>
      <c r="P580" s="733">
        <v>46</v>
      </c>
      <c r="Q580" s="733">
        <v>5366.68</v>
      </c>
      <c r="R580" s="747">
        <v>1.069769388857549</v>
      </c>
      <c r="S580" s="734">
        <v>116.66695652173914</v>
      </c>
    </row>
    <row r="581" spans="1:19" ht="14.4" customHeight="1" x14ac:dyDescent="0.3">
      <c r="A581" s="728"/>
      <c r="B581" s="729" t="s">
        <v>2247</v>
      </c>
      <c r="C581" s="729" t="s">
        <v>563</v>
      </c>
      <c r="D581" s="729" t="s">
        <v>1074</v>
      </c>
      <c r="E581" s="729" t="s">
        <v>2145</v>
      </c>
      <c r="F581" s="729" t="s">
        <v>2146</v>
      </c>
      <c r="G581" s="729" t="s">
        <v>2147</v>
      </c>
      <c r="H581" s="733">
        <v>383</v>
      </c>
      <c r="I581" s="733">
        <v>125538.90999999999</v>
      </c>
      <c r="J581" s="729">
        <v>0.83022273758702403</v>
      </c>
      <c r="K581" s="729">
        <v>327.77783289817228</v>
      </c>
      <c r="L581" s="733">
        <v>439</v>
      </c>
      <c r="M581" s="733">
        <v>151211.12</v>
      </c>
      <c r="N581" s="729">
        <v>1</v>
      </c>
      <c r="O581" s="729">
        <v>344.44446469248288</v>
      </c>
      <c r="P581" s="733">
        <v>457</v>
      </c>
      <c r="Q581" s="733">
        <v>157411.10999999999</v>
      </c>
      <c r="R581" s="747">
        <v>1.041002209361322</v>
      </c>
      <c r="S581" s="734">
        <v>344.44444201312905</v>
      </c>
    </row>
    <row r="582" spans="1:19" ht="14.4" customHeight="1" x14ac:dyDescent="0.3">
      <c r="A582" s="728"/>
      <c r="B582" s="729" t="s">
        <v>2247</v>
      </c>
      <c r="C582" s="729" t="s">
        <v>563</v>
      </c>
      <c r="D582" s="729" t="s">
        <v>2140</v>
      </c>
      <c r="E582" s="729" t="s">
        <v>2145</v>
      </c>
      <c r="F582" s="729" t="s">
        <v>2172</v>
      </c>
      <c r="G582" s="729" t="s">
        <v>2173</v>
      </c>
      <c r="H582" s="733">
        <v>10</v>
      </c>
      <c r="I582" s="733">
        <v>777.79</v>
      </c>
      <c r="J582" s="729">
        <v>0.52632326868681401</v>
      </c>
      <c r="K582" s="729">
        <v>77.778999999999996</v>
      </c>
      <c r="L582" s="733">
        <v>19</v>
      </c>
      <c r="M582" s="733">
        <v>1477.78</v>
      </c>
      <c r="N582" s="729">
        <v>1</v>
      </c>
      <c r="O582" s="729">
        <v>77.7778947368421</v>
      </c>
      <c r="P582" s="733"/>
      <c r="Q582" s="733"/>
      <c r="R582" s="747"/>
      <c r="S582" s="734"/>
    </row>
    <row r="583" spans="1:19" ht="14.4" customHeight="1" x14ac:dyDescent="0.3">
      <c r="A583" s="728"/>
      <c r="B583" s="729" t="s">
        <v>2247</v>
      </c>
      <c r="C583" s="729" t="s">
        <v>563</v>
      </c>
      <c r="D583" s="729" t="s">
        <v>2140</v>
      </c>
      <c r="E583" s="729" t="s">
        <v>2145</v>
      </c>
      <c r="F583" s="729" t="s">
        <v>2176</v>
      </c>
      <c r="G583" s="729" t="s">
        <v>2177</v>
      </c>
      <c r="H583" s="733">
        <v>14</v>
      </c>
      <c r="I583" s="733">
        <v>1555.54</v>
      </c>
      <c r="J583" s="729">
        <v>0.83332351192230014</v>
      </c>
      <c r="K583" s="729">
        <v>111.11</v>
      </c>
      <c r="L583" s="733">
        <v>16</v>
      </c>
      <c r="M583" s="733">
        <v>1866.67</v>
      </c>
      <c r="N583" s="729">
        <v>1</v>
      </c>
      <c r="O583" s="729">
        <v>116.666875</v>
      </c>
      <c r="P583" s="733"/>
      <c r="Q583" s="733"/>
      <c r="R583" s="747"/>
      <c r="S583" s="734"/>
    </row>
    <row r="584" spans="1:19" ht="14.4" customHeight="1" x14ac:dyDescent="0.3">
      <c r="A584" s="728"/>
      <c r="B584" s="729" t="s">
        <v>2247</v>
      </c>
      <c r="C584" s="729" t="s">
        <v>563</v>
      </c>
      <c r="D584" s="729" t="s">
        <v>2140</v>
      </c>
      <c r="E584" s="729" t="s">
        <v>2145</v>
      </c>
      <c r="F584" s="729" t="s">
        <v>2180</v>
      </c>
      <c r="G584" s="729" t="s">
        <v>2181</v>
      </c>
      <c r="H584" s="733">
        <v>16</v>
      </c>
      <c r="I584" s="733">
        <v>2986.67</v>
      </c>
      <c r="J584" s="729">
        <v>0.83220113238670568</v>
      </c>
      <c r="K584" s="729">
        <v>186.666875</v>
      </c>
      <c r="L584" s="733">
        <v>17</v>
      </c>
      <c r="M584" s="733">
        <v>3588.8799999999997</v>
      </c>
      <c r="N584" s="729">
        <v>1</v>
      </c>
      <c r="O584" s="729">
        <v>211.1105882352941</v>
      </c>
      <c r="P584" s="733"/>
      <c r="Q584" s="733"/>
      <c r="R584" s="747"/>
      <c r="S584" s="734"/>
    </row>
    <row r="585" spans="1:19" ht="14.4" customHeight="1" x14ac:dyDescent="0.3">
      <c r="A585" s="728"/>
      <c r="B585" s="729" t="s">
        <v>2247</v>
      </c>
      <c r="C585" s="729" t="s">
        <v>563</v>
      </c>
      <c r="D585" s="729" t="s">
        <v>2140</v>
      </c>
      <c r="E585" s="729" t="s">
        <v>2145</v>
      </c>
      <c r="F585" s="729" t="s">
        <v>2182</v>
      </c>
      <c r="G585" s="729" t="s">
        <v>2183</v>
      </c>
      <c r="H585" s="733">
        <v>10</v>
      </c>
      <c r="I585" s="733">
        <v>5833.33</v>
      </c>
      <c r="J585" s="729">
        <v>0.71428501457754501</v>
      </c>
      <c r="K585" s="729">
        <v>583.33299999999997</v>
      </c>
      <c r="L585" s="733">
        <v>14</v>
      </c>
      <c r="M585" s="733">
        <v>8166.67</v>
      </c>
      <c r="N585" s="729">
        <v>1</v>
      </c>
      <c r="O585" s="729">
        <v>583.33357142857142</v>
      </c>
      <c r="P585" s="733"/>
      <c r="Q585" s="733"/>
      <c r="R585" s="747"/>
      <c r="S585" s="734"/>
    </row>
    <row r="586" spans="1:19" ht="14.4" customHeight="1" x14ac:dyDescent="0.3">
      <c r="A586" s="728"/>
      <c r="B586" s="729" t="s">
        <v>2247</v>
      </c>
      <c r="C586" s="729" t="s">
        <v>563</v>
      </c>
      <c r="D586" s="729" t="s">
        <v>2140</v>
      </c>
      <c r="E586" s="729" t="s">
        <v>2145</v>
      </c>
      <c r="F586" s="729" t="s">
        <v>2184</v>
      </c>
      <c r="G586" s="729" t="s">
        <v>2185</v>
      </c>
      <c r="H586" s="733">
        <v>5</v>
      </c>
      <c r="I586" s="733">
        <v>2333.33</v>
      </c>
      <c r="J586" s="729">
        <v>4.9999571431632628</v>
      </c>
      <c r="K586" s="729">
        <v>466.666</v>
      </c>
      <c r="L586" s="733">
        <v>1</v>
      </c>
      <c r="M586" s="733">
        <v>466.67</v>
      </c>
      <c r="N586" s="729">
        <v>1</v>
      </c>
      <c r="O586" s="729">
        <v>466.67</v>
      </c>
      <c r="P586" s="733"/>
      <c r="Q586" s="733"/>
      <c r="R586" s="747"/>
      <c r="S586" s="734"/>
    </row>
    <row r="587" spans="1:19" ht="14.4" customHeight="1" x14ac:dyDescent="0.3">
      <c r="A587" s="728"/>
      <c r="B587" s="729" t="s">
        <v>2247</v>
      </c>
      <c r="C587" s="729" t="s">
        <v>563</v>
      </c>
      <c r="D587" s="729" t="s">
        <v>2140</v>
      </c>
      <c r="E587" s="729" t="s">
        <v>2145</v>
      </c>
      <c r="F587" s="729" t="s">
        <v>2189</v>
      </c>
      <c r="G587" s="729" t="s">
        <v>2190</v>
      </c>
      <c r="H587" s="733">
        <v>11</v>
      </c>
      <c r="I587" s="733">
        <v>550</v>
      </c>
      <c r="J587" s="729">
        <v>1.1000000000000001</v>
      </c>
      <c r="K587" s="729">
        <v>50</v>
      </c>
      <c r="L587" s="733">
        <v>10</v>
      </c>
      <c r="M587" s="733">
        <v>500</v>
      </c>
      <c r="N587" s="729">
        <v>1</v>
      </c>
      <c r="O587" s="729">
        <v>50</v>
      </c>
      <c r="P587" s="733"/>
      <c r="Q587" s="733"/>
      <c r="R587" s="747"/>
      <c r="S587" s="734"/>
    </row>
    <row r="588" spans="1:19" ht="14.4" customHeight="1" x14ac:dyDescent="0.3">
      <c r="A588" s="728"/>
      <c r="B588" s="729" t="s">
        <v>2247</v>
      </c>
      <c r="C588" s="729" t="s">
        <v>563</v>
      </c>
      <c r="D588" s="729" t="s">
        <v>2140</v>
      </c>
      <c r="E588" s="729" t="s">
        <v>2145</v>
      </c>
      <c r="F588" s="729" t="s">
        <v>2193</v>
      </c>
      <c r="G588" s="729" t="s">
        <v>2194</v>
      </c>
      <c r="H588" s="733">
        <v>2</v>
      </c>
      <c r="I588" s="733">
        <v>202.22</v>
      </c>
      <c r="J588" s="729">
        <v>1</v>
      </c>
      <c r="K588" s="729">
        <v>101.11</v>
      </c>
      <c r="L588" s="733">
        <v>2</v>
      </c>
      <c r="M588" s="733">
        <v>202.22</v>
      </c>
      <c r="N588" s="729">
        <v>1</v>
      </c>
      <c r="O588" s="729">
        <v>101.11</v>
      </c>
      <c r="P588" s="733"/>
      <c r="Q588" s="733"/>
      <c r="R588" s="747"/>
      <c r="S588" s="734"/>
    </row>
    <row r="589" spans="1:19" ht="14.4" customHeight="1" x14ac:dyDescent="0.3">
      <c r="A589" s="728"/>
      <c r="B589" s="729" t="s">
        <v>2247</v>
      </c>
      <c r="C589" s="729" t="s">
        <v>563</v>
      </c>
      <c r="D589" s="729" t="s">
        <v>2140</v>
      </c>
      <c r="E589" s="729" t="s">
        <v>2145</v>
      </c>
      <c r="F589" s="729" t="s">
        <v>2205</v>
      </c>
      <c r="G589" s="729" t="s">
        <v>2206</v>
      </c>
      <c r="H589" s="733">
        <v>79</v>
      </c>
      <c r="I589" s="733">
        <v>0</v>
      </c>
      <c r="J589" s="729"/>
      <c r="K589" s="729">
        <v>0</v>
      </c>
      <c r="L589" s="733">
        <v>76</v>
      </c>
      <c r="M589" s="733">
        <v>0</v>
      </c>
      <c r="N589" s="729"/>
      <c r="O589" s="729">
        <v>0</v>
      </c>
      <c r="P589" s="733"/>
      <c r="Q589" s="733"/>
      <c r="R589" s="747"/>
      <c r="S589" s="734"/>
    </row>
    <row r="590" spans="1:19" ht="14.4" customHeight="1" x14ac:dyDescent="0.3">
      <c r="A590" s="728"/>
      <c r="B590" s="729" t="s">
        <v>2247</v>
      </c>
      <c r="C590" s="729" t="s">
        <v>563</v>
      </c>
      <c r="D590" s="729" t="s">
        <v>2140</v>
      </c>
      <c r="E590" s="729" t="s">
        <v>2145</v>
      </c>
      <c r="F590" s="729" t="s">
        <v>2215</v>
      </c>
      <c r="G590" s="729" t="s">
        <v>2216</v>
      </c>
      <c r="H590" s="733">
        <v>40</v>
      </c>
      <c r="I590" s="733">
        <v>3555.56</v>
      </c>
      <c r="J590" s="729">
        <v>0.94117958478149821</v>
      </c>
      <c r="K590" s="729">
        <v>88.888999999999996</v>
      </c>
      <c r="L590" s="733">
        <v>40</v>
      </c>
      <c r="M590" s="733">
        <v>3777.7699999999995</v>
      </c>
      <c r="N590" s="729">
        <v>1</v>
      </c>
      <c r="O590" s="729">
        <v>94.444249999999982</v>
      </c>
      <c r="P590" s="733"/>
      <c r="Q590" s="733"/>
      <c r="R590" s="747"/>
      <c r="S590" s="734"/>
    </row>
    <row r="591" spans="1:19" ht="14.4" customHeight="1" x14ac:dyDescent="0.3">
      <c r="A591" s="728"/>
      <c r="B591" s="729" t="s">
        <v>2247</v>
      </c>
      <c r="C591" s="729" t="s">
        <v>563</v>
      </c>
      <c r="D591" s="729" t="s">
        <v>2140</v>
      </c>
      <c r="E591" s="729" t="s">
        <v>2145</v>
      </c>
      <c r="F591" s="729" t="s">
        <v>2219</v>
      </c>
      <c r="G591" s="729" t="s">
        <v>2220</v>
      </c>
      <c r="H591" s="733">
        <v>10</v>
      </c>
      <c r="I591" s="733">
        <v>966.66000000000008</v>
      </c>
      <c r="J591" s="729">
        <v>1.6666551724137932</v>
      </c>
      <c r="K591" s="729">
        <v>96.666000000000011</v>
      </c>
      <c r="L591" s="733">
        <v>6</v>
      </c>
      <c r="M591" s="733">
        <v>580</v>
      </c>
      <c r="N591" s="729">
        <v>1</v>
      </c>
      <c r="O591" s="729">
        <v>96.666666666666671</v>
      </c>
      <c r="P591" s="733"/>
      <c r="Q591" s="733"/>
      <c r="R591" s="747"/>
      <c r="S591" s="734"/>
    </row>
    <row r="592" spans="1:19" ht="14.4" customHeight="1" x14ac:dyDescent="0.3">
      <c r="A592" s="728"/>
      <c r="B592" s="729" t="s">
        <v>2247</v>
      </c>
      <c r="C592" s="729" t="s">
        <v>563</v>
      </c>
      <c r="D592" s="729" t="s">
        <v>2140</v>
      </c>
      <c r="E592" s="729" t="s">
        <v>2145</v>
      </c>
      <c r="F592" s="729" t="s">
        <v>2225</v>
      </c>
      <c r="G592" s="729" t="s">
        <v>2226</v>
      </c>
      <c r="H592" s="733"/>
      <c r="I592" s="733"/>
      <c r="J592" s="729"/>
      <c r="K592" s="729"/>
      <c r="L592" s="733">
        <v>1</v>
      </c>
      <c r="M592" s="733">
        <v>466.67</v>
      </c>
      <c r="N592" s="729">
        <v>1</v>
      </c>
      <c r="O592" s="729">
        <v>466.67</v>
      </c>
      <c r="P592" s="733"/>
      <c r="Q592" s="733"/>
      <c r="R592" s="747"/>
      <c r="S592" s="734"/>
    </row>
    <row r="593" spans="1:19" ht="14.4" customHeight="1" x14ac:dyDescent="0.3">
      <c r="A593" s="728"/>
      <c r="B593" s="729" t="s">
        <v>2247</v>
      </c>
      <c r="C593" s="729" t="s">
        <v>563</v>
      </c>
      <c r="D593" s="729" t="s">
        <v>2140</v>
      </c>
      <c r="E593" s="729" t="s">
        <v>2145</v>
      </c>
      <c r="F593" s="729" t="s">
        <v>2227</v>
      </c>
      <c r="G593" s="729" t="s">
        <v>2228</v>
      </c>
      <c r="H593" s="733">
        <v>2</v>
      </c>
      <c r="I593" s="733">
        <v>233.34</v>
      </c>
      <c r="J593" s="729">
        <v>0.50001071420918419</v>
      </c>
      <c r="K593" s="729">
        <v>116.67</v>
      </c>
      <c r="L593" s="733">
        <v>4</v>
      </c>
      <c r="M593" s="733">
        <v>466.67</v>
      </c>
      <c r="N593" s="729">
        <v>1</v>
      </c>
      <c r="O593" s="729">
        <v>116.6675</v>
      </c>
      <c r="P593" s="733"/>
      <c r="Q593" s="733"/>
      <c r="R593" s="747"/>
      <c r="S593" s="734"/>
    </row>
    <row r="594" spans="1:19" ht="14.4" customHeight="1" x14ac:dyDescent="0.3">
      <c r="A594" s="728"/>
      <c r="B594" s="729" t="s">
        <v>2247</v>
      </c>
      <c r="C594" s="729" t="s">
        <v>563</v>
      </c>
      <c r="D594" s="729" t="s">
        <v>2140</v>
      </c>
      <c r="E594" s="729" t="s">
        <v>2145</v>
      </c>
      <c r="F594" s="729" t="s">
        <v>2146</v>
      </c>
      <c r="G594" s="729" t="s">
        <v>2147</v>
      </c>
      <c r="H594" s="733">
        <v>79</v>
      </c>
      <c r="I594" s="733">
        <v>25894.44</v>
      </c>
      <c r="J594" s="729">
        <v>0.93971777010438895</v>
      </c>
      <c r="K594" s="729">
        <v>327.77772151898733</v>
      </c>
      <c r="L594" s="733">
        <v>80</v>
      </c>
      <c r="M594" s="733">
        <v>27555.550000000003</v>
      </c>
      <c r="N594" s="729">
        <v>1</v>
      </c>
      <c r="O594" s="729">
        <v>344.44437500000004</v>
      </c>
      <c r="P594" s="733"/>
      <c r="Q594" s="733"/>
      <c r="R594" s="747"/>
      <c r="S594" s="734"/>
    </row>
    <row r="595" spans="1:19" ht="14.4" customHeight="1" x14ac:dyDescent="0.3">
      <c r="A595" s="728"/>
      <c r="B595" s="729" t="s">
        <v>2247</v>
      </c>
      <c r="C595" s="729" t="s">
        <v>563</v>
      </c>
      <c r="D595" s="729" t="s">
        <v>1075</v>
      </c>
      <c r="E595" s="729" t="s">
        <v>2145</v>
      </c>
      <c r="F595" s="729" t="s">
        <v>2172</v>
      </c>
      <c r="G595" s="729" t="s">
        <v>2173</v>
      </c>
      <c r="H595" s="733">
        <v>15</v>
      </c>
      <c r="I595" s="733">
        <v>1166.6799999999998</v>
      </c>
      <c r="J595" s="729">
        <v>1.2500053571045922</v>
      </c>
      <c r="K595" s="729">
        <v>77.778666666666652</v>
      </c>
      <c r="L595" s="733">
        <v>12</v>
      </c>
      <c r="M595" s="733">
        <v>933.33999999999992</v>
      </c>
      <c r="N595" s="729">
        <v>1</v>
      </c>
      <c r="O595" s="729">
        <v>77.778333333333322</v>
      </c>
      <c r="P595" s="733">
        <v>8</v>
      </c>
      <c r="Q595" s="733">
        <v>622.23</v>
      </c>
      <c r="R595" s="747">
        <v>0.66667023806972814</v>
      </c>
      <c r="S595" s="734">
        <v>77.778750000000002</v>
      </c>
    </row>
    <row r="596" spans="1:19" ht="14.4" customHeight="1" x14ac:dyDescent="0.3">
      <c r="A596" s="728"/>
      <c r="B596" s="729" t="s">
        <v>2247</v>
      </c>
      <c r="C596" s="729" t="s">
        <v>563</v>
      </c>
      <c r="D596" s="729" t="s">
        <v>1075</v>
      </c>
      <c r="E596" s="729" t="s">
        <v>2145</v>
      </c>
      <c r="F596" s="729" t="s">
        <v>2176</v>
      </c>
      <c r="G596" s="729" t="s">
        <v>2177</v>
      </c>
      <c r="H596" s="733">
        <v>40</v>
      </c>
      <c r="I596" s="733">
        <v>4444.4400000000005</v>
      </c>
      <c r="J596" s="729">
        <v>1.3136288804225424</v>
      </c>
      <c r="K596" s="729">
        <v>111.11100000000002</v>
      </c>
      <c r="L596" s="733">
        <v>29</v>
      </c>
      <c r="M596" s="733">
        <v>3383.33</v>
      </c>
      <c r="N596" s="729">
        <v>1</v>
      </c>
      <c r="O596" s="729">
        <v>116.66655172413793</v>
      </c>
      <c r="P596" s="733">
        <v>23</v>
      </c>
      <c r="Q596" s="733">
        <v>2683.34</v>
      </c>
      <c r="R596" s="747">
        <v>0.79310620010463073</v>
      </c>
      <c r="S596" s="734">
        <v>116.66695652173914</v>
      </c>
    </row>
    <row r="597" spans="1:19" ht="14.4" customHeight="1" x14ac:dyDescent="0.3">
      <c r="A597" s="728"/>
      <c r="B597" s="729" t="s">
        <v>2247</v>
      </c>
      <c r="C597" s="729" t="s">
        <v>563</v>
      </c>
      <c r="D597" s="729" t="s">
        <v>1075</v>
      </c>
      <c r="E597" s="729" t="s">
        <v>2145</v>
      </c>
      <c r="F597" s="729" t="s">
        <v>2180</v>
      </c>
      <c r="G597" s="729" t="s">
        <v>2181</v>
      </c>
      <c r="H597" s="733">
        <v>50</v>
      </c>
      <c r="I597" s="733">
        <v>9333.33</v>
      </c>
      <c r="J597" s="729">
        <v>1.1052646537421709</v>
      </c>
      <c r="K597" s="729">
        <v>186.66659999999999</v>
      </c>
      <c r="L597" s="733">
        <v>40</v>
      </c>
      <c r="M597" s="733">
        <v>8444.43</v>
      </c>
      <c r="N597" s="729">
        <v>1</v>
      </c>
      <c r="O597" s="729">
        <v>211.11075</v>
      </c>
      <c r="P597" s="733">
        <v>23</v>
      </c>
      <c r="Q597" s="733">
        <v>4855.5600000000004</v>
      </c>
      <c r="R597" s="747">
        <v>0.57500150987100374</v>
      </c>
      <c r="S597" s="734">
        <v>211.11130434782609</v>
      </c>
    </row>
    <row r="598" spans="1:19" ht="14.4" customHeight="1" x14ac:dyDescent="0.3">
      <c r="A598" s="728"/>
      <c r="B598" s="729" t="s">
        <v>2247</v>
      </c>
      <c r="C598" s="729" t="s">
        <v>563</v>
      </c>
      <c r="D598" s="729" t="s">
        <v>1075</v>
      </c>
      <c r="E598" s="729" t="s">
        <v>2145</v>
      </c>
      <c r="F598" s="729" t="s">
        <v>2182</v>
      </c>
      <c r="G598" s="729" t="s">
        <v>2183</v>
      </c>
      <c r="H598" s="733">
        <v>3</v>
      </c>
      <c r="I598" s="733">
        <v>1750</v>
      </c>
      <c r="J598" s="729">
        <v>1</v>
      </c>
      <c r="K598" s="729">
        <v>583.33333333333337</v>
      </c>
      <c r="L598" s="733">
        <v>3</v>
      </c>
      <c r="M598" s="733">
        <v>1750</v>
      </c>
      <c r="N598" s="729">
        <v>1</v>
      </c>
      <c r="O598" s="729">
        <v>583.33333333333337</v>
      </c>
      <c r="P598" s="733">
        <v>7</v>
      </c>
      <c r="Q598" s="733">
        <v>4083.33</v>
      </c>
      <c r="R598" s="747">
        <v>2.3333314285714284</v>
      </c>
      <c r="S598" s="734">
        <v>583.33285714285716</v>
      </c>
    </row>
    <row r="599" spans="1:19" ht="14.4" customHeight="1" x14ac:dyDescent="0.3">
      <c r="A599" s="728"/>
      <c r="B599" s="729" t="s">
        <v>2247</v>
      </c>
      <c r="C599" s="729" t="s">
        <v>563</v>
      </c>
      <c r="D599" s="729" t="s">
        <v>1075</v>
      </c>
      <c r="E599" s="729" t="s">
        <v>2145</v>
      </c>
      <c r="F599" s="729" t="s">
        <v>2184</v>
      </c>
      <c r="G599" s="729" t="s">
        <v>2185</v>
      </c>
      <c r="H599" s="733">
        <v>4</v>
      </c>
      <c r="I599" s="733">
        <v>1866.67</v>
      </c>
      <c r="J599" s="729"/>
      <c r="K599" s="729">
        <v>466.66750000000002</v>
      </c>
      <c r="L599" s="733"/>
      <c r="M599" s="733"/>
      <c r="N599" s="729"/>
      <c r="O599" s="729"/>
      <c r="P599" s="733">
        <v>1</v>
      </c>
      <c r="Q599" s="733">
        <v>466.67</v>
      </c>
      <c r="R599" s="747"/>
      <c r="S599" s="734">
        <v>466.67</v>
      </c>
    </row>
    <row r="600" spans="1:19" ht="14.4" customHeight="1" x14ac:dyDescent="0.3">
      <c r="A600" s="728"/>
      <c r="B600" s="729" t="s">
        <v>2247</v>
      </c>
      <c r="C600" s="729" t="s">
        <v>563</v>
      </c>
      <c r="D600" s="729" t="s">
        <v>1075</v>
      </c>
      <c r="E600" s="729" t="s">
        <v>2145</v>
      </c>
      <c r="F600" s="729" t="s">
        <v>2186</v>
      </c>
      <c r="G600" s="729" t="s">
        <v>2185</v>
      </c>
      <c r="H600" s="733">
        <v>1</v>
      </c>
      <c r="I600" s="733">
        <v>1000</v>
      </c>
      <c r="J600" s="729"/>
      <c r="K600" s="729">
        <v>1000</v>
      </c>
      <c r="L600" s="733"/>
      <c r="M600" s="733"/>
      <c r="N600" s="729"/>
      <c r="O600" s="729"/>
      <c r="P600" s="733"/>
      <c r="Q600" s="733"/>
      <c r="R600" s="747"/>
      <c r="S600" s="734"/>
    </row>
    <row r="601" spans="1:19" ht="14.4" customHeight="1" x14ac:dyDescent="0.3">
      <c r="A601" s="728"/>
      <c r="B601" s="729" t="s">
        <v>2247</v>
      </c>
      <c r="C601" s="729" t="s">
        <v>563</v>
      </c>
      <c r="D601" s="729" t="s">
        <v>1075</v>
      </c>
      <c r="E601" s="729" t="s">
        <v>2145</v>
      </c>
      <c r="F601" s="729" t="s">
        <v>2189</v>
      </c>
      <c r="G601" s="729" t="s">
        <v>2190</v>
      </c>
      <c r="H601" s="733">
        <v>31</v>
      </c>
      <c r="I601" s="733">
        <v>1550</v>
      </c>
      <c r="J601" s="729">
        <v>0.73809523809523814</v>
      </c>
      <c r="K601" s="729">
        <v>50</v>
      </c>
      <c r="L601" s="733">
        <v>42</v>
      </c>
      <c r="M601" s="733">
        <v>2100</v>
      </c>
      <c r="N601" s="729">
        <v>1</v>
      </c>
      <c r="O601" s="729">
        <v>50</v>
      </c>
      <c r="P601" s="733">
        <v>20</v>
      </c>
      <c r="Q601" s="733">
        <v>1000</v>
      </c>
      <c r="R601" s="747">
        <v>0.47619047619047616</v>
      </c>
      <c r="S601" s="734">
        <v>50</v>
      </c>
    </row>
    <row r="602" spans="1:19" ht="14.4" customHeight="1" x14ac:dyDescent="0.3">
      <c r="A602" s="728"/>
      <c r="B602" s="729" t="s">
        <v>2247</v>
      </c>
      <c r="C602" s="729" t="s">
        <v>563</v>
      </c>
      <c r="D602" s="729" t="s">
        <v>1075</v>
      </c>
      <c r="E602" s="729" t="s">
        <v>2145</v>
      </c>
      <c r="F602" s="729" t="s">
        <v>2248</v>
      </c>
      <c r="G602" s="729" t="s">
        <v>2249</v>
      </c>
      <c r="H602" s="733">
        <v>2</v>
      </c>
      <c r="I602" s="733">
        <v>0</v>
      </c>
      <c r="J602" s="729"/>
      <c r="K602" s="729">
        <v>0</v>
      </c>
      <c r="L602" s="733"/>
      <c r="M602" s="733"/>
      <c r="N602" s="729"/>
      <c r="O602" s="729"/>
      <c r="P602" s="733"/>
      <c r="Q602" s="733"/>
      <c r="R602" s="747"/>
      <c r="S602" s="734"/>
    </row>
    <row r="603" spans="1:19" ht="14.4" customHeight="1" x14ac:dyDescent="0.3">
      <c r="A603" s="728"/>
      <c r="B603" s="729" t="s">
        <v>2247</v>
      </c>
      <c r="C603" s="729" t="s">
        <v>563</v>
      </c>
      <c r="D603" s="729" t="s">
        <v>1075</v>
      </c>
      <c r="E603" s="729" t="s">
        <v>2145</v>
      </c>
      <c r="F603" s="729" t="s">
        <v>2199</v>
      </c>
      <c r="G603" s="729" t="s">
        <v>2200</v>
      </c>
      <c r="H603" s="733"/>
      <c r="I603" s="733"/>
      <c r="J603" s="729"/>
      <c r="K603" s="729"/>
      <c r="L603" s="733">
        <v>1</v>
      </c>
      <c r="M603" s="733">
        <v>305.56</v>
      </c>
      <c r="N603" s="729">
        <v>1</v>
      </c>
      <c r="O603" s="729">
        <v>305.56</v>
      </c>
      <c r="P603" s="733"/>
      <c r="Q603" s="733"/>
      <c r="R603" s="747"/>
      <c r="S603" s="734"/>
    </row>
    <row r="604" spans="1:19" ht="14.4" customHeight="1" x14ac:dyDescent="0.3">
      <c r="A604" s="728"/>
      <c r="B604" s="729" t="s">
        <v>2247</v>
      </c>
      <c r="C604" s="729" t="s">
        <v>563</v>
      </c>
      <c r="D604" s="729" t="s">
        <v>1075</v>
      </c>
      <c r="E604" s="729" t="s">
        <v>2145</v>
      </c>
      <c r="F604" s="729" t="s">
        <v>2205</v>
      </c>
      <c r="G604" s="729" t="s">
        <v>2206</v>
      </c>
      <c r="H604" s="733">
        <v>191</v>
      </c>
      <c r="I604" s="733">
        <v>0</v>
      </c>
      <c r="J604" s="729"/>
      <c r="K604" s="729">
        <v>0</v>
      </c>
      <c r="L604" s="733">
        <v>145</v>
      </c>
      <c r="M604" s="733">
        <v>0</v>
      </c>
      <c r="N604" s="729"/>
      <c r="O604" s="729">
        <v>0</v>
      </c>
      <c r="P604" s="733">
        <v>95</v>
      </c>
      <c r="Q604" s="733">
        <v>0</v>
      </c>
      <c r="R604" s="747"/>
      <c r="S604" s="734">
        <v>0</v>
      </c>
    </row>
    <row r="605" spans="1:19" ht="14.4" customHeight="1" x14ac:dyDescent="0.3">
      <c r="A605" s="728"/>
      <c r="B605" s="729" t="s">
        <v>2247</v>
      </c>
      <c r="C605" s="729" t="s">
        <v>563</v>
      </c>
      <c r="D605" s="729" t="s">
        <v>1075</v>
      </c>
      <c r="E605" s="729" t="s">
        <v>2145</v>
      </c>
      <c r="F605" s="729" t="s">
        <v>2215</v>
      </c>
      <c r="G605" s="729" t="s">
        <v>2216</v>
      </c>
      <c r="H605" s="733">
        <v>77</v>
      </c>
      <c r="I605" s="733">
        <v>6844.4400000000005</v>
      </c>
      <c r="J605" s="729">
        <v>1.3936674064873453</v>
      </c>
      <c r="K605" s="729">
        <v>88.888831168831175</v>
      </c>
      <c r="L605" s="733">
        <v>52</v>
      </c>
      <c r="M605" s="733">
        <v>4911.0999999999995</v>
      </c>
      <c r="N605" s="729">
        <v>1</v>
      </c>
      <c r="O605" s="729">
        <v>94.444230769230757</v>
      </c>
      <c r="P605" s="733">
        <v>31</v>
      </c>
      <c r="Q605" s="733">
        <v>2927.7700000000004</v>
      </c>
      <c r="R605" s="747">
        <v>0.59615361120726529</v>
      </c>
      <c r="S605" s="734">
        <v>94.444193548387105</v>
      </c>
    </row>
    <row r="606" spans="1:19" ht="14.4" customHeight="1" x14ac:dyDescent="0.3">
      <c r="A606" s="728"/>
      <c r="B606" s="729" t="s">
        <v>2247</v>
      </c>
      <c r="C606" s="729" t="s">
        <v>563</v>
      </c>
      <c r="D606" s="729" t="s">
        <v>1075</v>
      </c>
      <c r="E606" s="729" t="s">
        <v>2145</v>
      </c>
      <c r="F606" s="729" t="s">
        <v>2219</v>
      </c>
      <c r="G606" s="729" t="s">
        <v>2220</v>
      </c>
      <c r="H606" s="733">
        <v>16</v>
      </c>
      <c r="I606" s="733">
        <v>1546.67</v>
      </c>
      <c r="J606" s="729">
        <v>1.599997931041617</v>
      </c>
      <c r="K606" s="729">
        <v>96.666875000000005</v>
      </c>
      <c r="L606" s="733">
        <v>10</v>
      </c>
      <c r="M606" s="733">
        <v>966.67000000000007</v>
      </c>
      <c r="N606" s="729">
        <v>1</v>
      </c>
      <c r="O606" s="729">
        <v>96.667000000000002</v>
      </c>
      <c r="P606" s="733">
        <v>11</v>
      </c>
      <c r="Q606" s="733">
        <v>1063.3399999999999</v>
      </c>
      <c r="R606" s="747">
        <v>1.1000031034375741</v>
      </c>
      <c r="S606" s="734">
        <v>96.667272727272717</v>
      </c>
    </row>
    <row r="607" spans="1:19" ht="14.4" customHeight="1" x14ac:dyDescent="0.3">
      <c r="A607" s="728"/>
      <c r="B607" s="729" t="s">
        <v>2247</v>
      </c>
      <c r="C607" s="729" t="s">
        <v>563</v>
      </c>
      <c r="D607" s="729" t="s">
        <v>1075</v>
      </c>
      <c r="E607" s="729" t="s">
        <v>2145</v>
      </c>
      <c r="F607" s="729" t="s">
        <v>2223</v>
      </c>
      <c r="G607" s="729" t="s">
        <v>2224</v>
      </c>
      <c r="H607" s="733">
        <v>1</v>
      </c>
      <c r="I607" s="733">
        <v>1283.33</v>
      </c>
      <c r="J607" s="729"/>
      <c r="K607" s="729">
        <v>1283.33</v>
      </c>
      <c r="L607" s="733"/>
      <c r="M607" s="733"/>
      <c r="N607" s="729"/>
      <c r="O607" s="729"/>
      <c r="P607" s="733"/>
      <c r="Q607" s="733"/>
      <c r="R607" s="747"/>
      <c r="S607" s="734"/>
    </row>
    <row r="608" spans="1:19" ht="14.4" customHeight="1" x14ac:dyDescent="0.3">
      <c r="A608" s="728"/>
      <c r="B608" s="729" t="s">
        <v>2247</v>
      </c>
      <c r="C608" s="729" t="s">
        <v>563</v>
      </c>
      <c r="D608" s="729" t="s">
        <v>1075</v>
      </c>
      <c r="E608" s="729" t="s">
        <v>2145</v>
      </c>
      <c r="F608" s="729" t="s">
        <v>2225</v>
      </c>
      <c r="G608" s="729" t="s">
        <v>2226</v>
      </c>
      <c r="H608" s="733"/>
      <c r="I608" s="733"/>
      <c r="J608" s="729"/>
      <c r="K608" s="729"/>
      <c r="L608" s="733">
        <v>1</v>
      </c>
      <c r="M608" s="733">
        <v>466.67</v>
      </c>
      <c r="N608" s="729">
        <v>1</v>
      </c>
      <c r="O608" s="729">
        <v>466.67</v>
      </c>
      <c r="P608" s="733"/>
      <c r="Q608" s="733"/>
      <c r="R608" s="747"/>
      <c r="S608" s="734"/>
    </row>
    <row r="609" spans="1:19" ht="14.4" customHeight="1" x14ac:dyDescent="0.3">
      <c r="A609" s="728"/>
      <c r="B609" s="729" t="s">
        <v>2247</v>
      </c>
      <c r="C609" s="729" t="s">
        <v>563</v>
      </c>
      <c r="D609" s="729" t="s">
        <v>1075</v>
      </c>
      <c r="E609" s="729" t="s">
        <v>2145</v>
      </c>
      <c r="F609" s="729" t="s">
        <v>2227</v>
      </c>
      <c r="G609" s="729" t="s">
        <v>2228</v>
      </c>
      <c r="H609" s="733">
        <v>1</v>
      </c>
      <c r="I609" s="733">
        <v>116.67</v>
      </c>
      <c r="J609" s="729">
        <v>0.16667142857142858</v>
      </c>
      <c r="K609" s="729">
        <v>116.67</v>
      </c>
      <c r="L609" s="733">
        <v>6</v>
      </c>
      <c r="M609" s="733">
        <v>700</v>
      </c>
      <c r="N609" s="729">
        <v>1</v>
      </c>
      <c r="O609" s="729">
        <v>116.66666666666667</v>
      </c>
      <c r="P609" s="733">
        <v>4</v>
      </c>
      <c r="Q609" s="733">
        <v>466.67</v>
      </c>
      <c r="R609" s="747">
        <v>0.66667142857142858</v>
      </c>
      <c r="S609" s="734">
        <v>116.6675</v>
      </c>
    </row>
    <row r="610" spans="1:19" ht="14.4" customHeight="1" x14ac:dyDescent="0.3">
      <c r="A610" s="728"/>
      <c r="B610" s="729" t="s">
        <v>2247</v>
      </c>
      <c r="C610" s="729" t="s">
        <v>563</v>
      </c>
      <c r="D610" s="729" t="s">
        <v>1075</v>
      </c>
      <c r="E610" s="729" t="s">
        <v>2145</v>
      </c>
      <c r="F610" s="729" t="s">
        <v>2146</v>
      </c>
      <c r="G610" s="729" t="s">
        <v>2147</v>
      </c>
      <c r="H610" s="733">
        <v>195</v>
      </c>
      <c r="I610" s="733">
        <v>63916.66</v>
      </c>
      <c r="J610" s="729">
        <v>1.2370965653486088</v>
      </c>
      <c r="K610" s="729">
        <v>327.77774358974358</v>
      </c>
      <c r="L610" s="733">
        <v>150</v>
      </c>
      <c r="M610" s="733">
        <v>51666.67</v>
      </c>
      <c r="N610" s="729">
        <v>1</v>
      </c>
      <c r="O610" s="729">
        <v>344.44446666666664</v>
      </c>
      <c r="P610" s="733">
        <v>97</v>
      </c>
      <c r="Q610" s="733">
        <v>33411.120000000003</v>
      </c>
      <c r="R610" s="747">
        <v>0.64666679698923901</v>
      </c>
      <c r="S610" s="734">
        <v>344.44453608247426</v>
      </c>
    </row>
    <row r="611" spans="1:19" ht="14.4" customHeight="1" x14ac:dyDescent="0.3">
      <c r="A611" s="728"/>
      <c r="B611" s="729" t="s">
        <v>2247</v>
      </c>
      <c r="C611" s="729" t="s">
        <v>563</v>
      </c>
      <c r="D611" s="729" t="s">
        <v>1076</v>
      </c>
      <c r="E611" s="729" t="s">
        <v>2145</v>
      </c>
      <c r="F611" s="729" t="s">
        <v>2172</v>
      </c>
      <c r="G611" s="729" t="s">
        <v>2173</v>
      </c>
      <c r="H611" s="733"/>
      <c r="I611" s="733"/>
      <c r="J611" s="729"/>
      <c r="K611" s="729"/>
      <c r="L611" s="733"/>
      <c r="M611" s="733"/>
      <c r="N611" s="729"/>
      <c r="O611" s="729"/>
      <c r="P611" s="733">
        <v>2</v>
      </c>
      <c r="Q611" s="733">
        <v>155.56</v>
      </c>
      <c r="R611" s="747"/>
      <c r="S611" s="734">
        <v>77.78</v>
      </c>
    </row>
    <row r="612" spans="1:19" ht="14.4" customHeight="1" x14ac:dyDescent="0.3">
      <c r="A612" s="728"/>
      <c r="B612" s="729" t="s">
        <v>2247</v>
      </c>
      <c r="C612" s="729" t="s">
        <v>563</v>
      </c>
      <c r="D612" s="729" t="s">
        <v>1076</v>
      </c>
      <c r="E612" s="729" t="s">
        <v>2145</v>
      </c>
      <c r="F612" s="729" t="s">
        <v>2176</v>
      </c>
      <c r="G612" s="729" t="s">
        <v>2177</v>
      </c>
      <c r="H612" s="733"/>
      <c r="I612" s="733"/>
      <c r="J612" s="729"/>
      <c r="K612" s="729"/>
      <c r="L612" s="733"/>
      <c r="M612" s="733"/>
      <c r="N612" s="729"/>
      <c r="O612" s="729"/>
      <c r="P612" s="733">
        <v>79</v>
      </c>
      <c r="Q612" s="733">
        <v>9216.66</v>
      </c>
      <c r="R612" s="747"/>
      <c r="S612" s="734">
        <v>116.66658227848102</v>
      </c>
    </row>
    <row r="613" spans="1:19" ht="14.4" customHeight="1" x14ac:dyDescent="0.3">
      <c r="A613" s="728"/>
      <c r="B613" s="729" t="s">
        <v>2247</v>
      </c>
      <c r="C613" s="729" t="s">
        <v>563</v>
      </c>
      <c r="D613" s="729" t="s">
        <v>1076</v>
      </c>
      <c r="E613" s="729" t="s">
        <v>2145</v>
      </c>
      <c r="F613" s="729" t="s">
        <v>2180</v>
      </c>
      <c r="G613" s="729" t="s">
        <v>2181</v>
      </c>
      <c r="H613" s="733"/>
      <c r="I613" s="733"/>
      <c r="J613" s="729"/>
      <c r="K613" s="729"/>
      <c r="L613" s="733"/>
      <c r="M613" s="733"/>
      <c r="N613" s="729"/>
      <c r="O613" s="729"/>
      <c r="P613" s="733">
        <v>25</v>
      </c>
      <c r="Q613" s="733">
        <v>5277.7800000000007</v>
      </c>
      <c r="R613" s="747"/>
      <c r="S613" s="734">
        <v>211.11120000000003</v>
      </c>
    </row>
    <row r="614" spans="1:19" ht="14.4" customHeight="1" x14ac:dyDescent="0.3">
      <c r="A614" s="728"/>
      <c r="B614" s="729" t="s">
        <v>2247</v>
      </c>
      <c r="C614" s="729" t="s">
        <v>563</v>
      </c>
      <c r="D614" s="729" t="s">
        <v>1076</v>
      </c>
      <c r="E614" s="729" t="s">
        <v>2145</v>
      </c>
      <c r="F614" s="729" t="s">
        <v>2182</v>
      </c>
      <c r="G614" s="729" t="s">
        <v>2183</v>
      </c>
      <c r="H614" s="733"/>
      <c r="I614" s="733"/>
      <c r="J614" s="729"/>
      <c r="K614" s="729"/>
      <c r="L614" s="733"/>
      <c r="M614" s="733"/>
      <c r="N614" s="729"/>
      <c r="O614" s="729"/>
      <c r="P614" s="733">
        <v>7</v>
      </c>
      <c r="Q614" s="733">
        <v>4083.33</v>
      </c>
      <c r="R614" s="747"/>
      <c r="S614" s="734">
        <v>583.33285714285716</v>
      </c>
    </row>
    <row r="615" spans="1:19" ht="14.4" customHeight="1" x14ac:dyDescent="0.3">
      <c r="A615" s="728"/>
      <c r="B615" s="729" t="s">
        <v>2247</v>
      </c>
      <c r="C615" s="729" t="s">
        <v>563</v>
      </c>
      <c r="D615" s="729" t="s">
        <v>1076</v>
      </c>
      <c r="E615" s="729" t="s">
        <v>2145</v>
      </c>
      <c r="F615" s="729" t="s">
        <v>2184</v>
      </c>
      <c r="G615" s="729" t="s">
        <v>2185</v>
      </c>
      <c r="H615" s="733"/>
      <c r="I615" s="733"/>
      <c r="J615" s="729"/>
      <c r="K615" s="729"/>
      <c r="L615" s="733"/>
      <c r="M615" s="733"/>
      <c r="N615" s="729"/>
      <c r="O615" s="729"/>
      <c r="P615" s="733">
        <v>4</v>
      </c>
      <c r="Q615" s="733">
        <v>1866.66</v>
      </c>
      <c r="R615" s="747"/>
      <c r="S615" s="734">
        <v>466.66500000000002</v>
      </c>
    </row>
    <row r="616" spans="1:19" ht="14.4" customHeight="1" x14ac:dyDescent="0.3">
      <c r="A616" s="728"/>
      <c r="B616" s="729" t="s">
        <v>2247</v>
      </c>
      <c r="C616" s="729" t="s">
        <v>563</v>
      </c>
      <c r="D616" s="729" t="s">
        <v>1076</v>
      </c>
      <c r="E616" s="729" t="s">
        <v>2145</v>
      </c>
      <c r="F616" s="729" t="s">
        <v>2189</v>
      </c>
      <c r="G616" s="729" t="s">
        <v>2190</v>
      </c>
      <c r="H616" s="733"/>
      <c r="I616" s="733"/>
      <c r="J616" s="729"/>
      <c r="K616" s="729"/>
      <c r="L616" s="733"/>
      <c r="M616" s="733"/>
      <c r="N616" s="729"/>
      <c r="O616" s="729"/>
      <c r="P616" s="733">
        <v>42</v>
      </c>
      <c r="Q616" s="733">
        <v>2100</v>
      </c>
      <c r="R616" s="747"/>
      <c r="S616" s="734">
        <v>50</v>
      </c>
    </row>
    <row r="617" spans="1:19" ht="14.4" customHeight="1" x14ac:dyDescent="0.3">
      <c r="A617" s="728"/>
      <c r="B617" s="729" t="s">
        <v>2247</v>
      </c>
      <c r="C617" s="729" t="s">
        <v>563</v>
      </c>
      <c r="D617" s="729" t="s">
        <v>1076</v>
      </c>
      <c r="E617" s="729" t="s">
        <v>2145</v>
      </c>
      <c r="F617" s="729" t="s">
        <v>2205</v>
      </c>
      <c r="G617" s="729" t="s">
        <v>2206</v>
      </c>
      <c r="H617" s="733"/>
      <c r="I617" s="733"/>
      <c r="J617" s="729"/>
      <c r="K617" s="729"/>
      <c r="L617" s="733"/>
      <c r="M617" s="733"/>
      <c r="N617" s="729"/>
      <c r="O617" s="729"/>
      <c r="P617" s="733">
        <v>243</v>
      </c>
      <c r="Q617" s="733">
        <v>0</v>
      </c>
      <c r="R617" s="747"/>
      <c r="S617" s="734">
        <v>0</v>
      </c>
    </row>
    <row r="618" spans="1:19" ht="14.4" customHeight="1" x14ac:dyDescent="0.3">
      <c r="A618" s="728"/>
      <c r="B618" s="729" t="s">
        <v>2247</v>
      </c>
      <c r="C618" s="729" t="s">
        <v>563</v>
      </c>
      <c r="D618" s="729" t="s">
        <v>1076</v>
      </c>
      <c r="E618" s="729" t="s">
        <v>2145</v>
      </c>
      <c r="F618" s="729" t="s">
        <v>2215</v>
      </c>
      <c r="G618" s="729" t="s">
        <v>2216</v>
      </c>
      <c r="H618" s="733"/>
      <c r="I618" s="733"/>
      <c r="J618" s="729"/>
      <c r="K618" s="729"/>
      <c r="L618" s="733"/>
      <c r="M618" s="733"/>
      <c r="N618" s="729"/>
      <c r="O618" s="729"/>
      <c r="P618" s="733">
        <v>113</v>
      </c>
      <c r="Q618" s="733">
        <v>10672.22</v>
      </c>
      <c r="R618" s="747"/>
      <c r="S618" s="734">
        <v>94.444424778761061</v>
      </c>
    </row>
    <row r="619" spans="1:19" ht="14.4" customHeight="1" x14ac:dyDescent="0.3">
      <c r="A619" s="728"/>
      <c r="B619" s="729" t="s">
        <v>2247</v>
      </c>
      <c r="C619" s="729" t="s">
        <v>563</v>
      </c>
      <c r="D619" s="729" t="s">
        <v>1076</v>
      </c>
      <c r="E619" s="729" t="s">
        <v>2145</v>
      </c>
      <c r="F619" s="729" t="s">
        <v>2219</v>
      </c>
      <c r="G619" s="729" t="s">
        <v>2220</v>
      </c>
      <c r="H619" s="733"/>
      <c r="I619" s="733"/>
      <c r="J619" s="729"/>
      <c r="K619" s="729"/>
      <c r="L619" s="733"/>
      <c r="M619" s="733"/>
      <c r="N619" s="729"/>
      <c r="O619" s="729"/>
      <c r="P619" s="733">
        <v>18</v>
      </c>
      <c r="Q619" s="733">
        <v>1740</v>
      </c>
      <c r="R619" s="747"/>
      <c r="S619" s="734">
        <v>96.666666666666671</v>
      </c>
    </row>
    <row r="620" spans="1:19" ht="14.4" customHeight="1" x14ac:dyDescent="0.3">
      <c r="A620" s="728"/>
      <c r="B620" s="729" t="s">
        <v>2247</v>
      </c>
      <c r="C620" s="729" t="s">
        <v>563</v>
      </c>
      <c r="D620" s="729" t="s">
        <v>1076</v>
      </c>
      <c r="E620" s="729" t="s">
        <v>2145</v>
      </c>
      <c r="F620" s="729" t="s">
        <v>2227</v>
      </c>
      <c r="G620" s="729" t="s">
        <v>2228</v>
      </c>
      <c r="H620" s="733"/>
      <c r="I620" s="733"/>
      <c r="J620" s="729"/>
      <c r="K620" s="729"/>
      <c r="L620" s="733"/>
      <c r="M620" s="733"/>
      <c r="N620" s="729"/>
      <c r="O620" s="729"/>
      <c r="P620" s="733">
        <v>18</v>
      </c>
      <c r="Q620" s="733">
        <v>2100.0100000000002</v>
      </c>
      <c r="R620" s="747"/>
      <c r="S620" s="734">
        <v>116.66722222222224</v>
      </c>
    </row>
    <row r="621" spans="1:19" ht="14.4" customHeight="1" x14ac:dyDescent="0.3">
      <c r="A621" s="728"/>
      <c r="B621" s="729" t="s">
        <v>2247</v>
      </c>
      <c r="C621" s="729" t="s">
        <v>563</v>
      </c>
      <c r="D621" s="729" t="s">
        <v>1076</v>
      </c>
      <c r="E621" s="729" t="s">
        <v>2145</v>
      </c>
      <c r="F621" s="729" t="s">
        <v>2146</v>
      </c>
      <c r="G621" s="729" t="s">
        <v>2147</v>
      </c>
      <c r="H621" s="733"/>
      <c r="I621" s="733"/>
      <c r="J621" s="729"/>
      <c r="K621" s="729"/>
      <c r="L621" s="733"/>
      <c r="M621" s="733"/>
      <c r="N621" s="729"/>
      <c r="O621" s="729"/>
      <c r="P621" s="733">
        <v>251</v>
      </c>
      <c r="Q621" s="733">
        <v>86455.549999999988</v>
      </c>
      <c r="R621" s="747"/>
      <c r="S621" s="734">
        <v>344.44442231075692</v>
      </c>
    </row>
    <row r="622" spans="1:19" ht="14.4" customHeight="1" x14ac:dyDescent="0.3">
      <c r="A622" s="728"/>
      <c r="B622" s="729" t="s">
        <v>2247</v>
      </c>
      <c r="C622" s="729" t="s">
        <v>563</v>
      </c>
      <c r="D622" s="729" t="s">
        <v>1077</v>
      </c>
      <c r="E622" s="729" t="s">
        <v>2145</v>
      </c>
      <c r="F622" s="729" t="s">
        <v>2172</v>
      </c>
      <c r="G622" s="729" t="s">
        <v>2173</v>
      </c>
      <c r="H622" s="733">
        <v>8</v>
      </c>
      <c r="I622" s="733">
        <v>622.22</v>
      </c>
      <c r="J622" s="729">
        <v>3.999871432244793</v>
      </c>
      <c r="K622" s="729">
        <v>77.777500000000003</v>
      </c>
      <c r="L622" s="733">
        <v>2</v>
      </c>
      <c r="M622" s="733">
        <v>155.56</v>
      </c>
      <c r="N622" s="729">
        <v>1</v>
      </c>
      <c r="O622" s="729">
        <v>77.78</v>
      </c>
      <c r="P622" s="733">
        <v>2</v>
      </c>
      <c r="Q622" s="733">
        <v>155.56</v>
      </c>
      <c r="R622" s="747">
        <v>1</v>
      </c>
      <c r="S622" s="734">
        <v>77.78</v>
      </c>
    </row>
    <row r="623" spans="1:19" ht="14.4" customHeight="1" x14ac:dyDescent="0.3">
      <c r="A623" s="728"/>
      <c r="B623" s="729" t="s">
        <v>2247</v>
      </c>
      <c r="C623" s="729" t="s">
        <v>563</v>
      </c>
      <c r="D623" s="729" t="s">
        <v>1077</v>
      </c>
      <c r="E623" s="729" t="s">
        <v>2145</v>
      </c>
      <c r="F623" s="729" t="s">
        <v>2176</v>
      </c>
      <c r="G623" s="729" t="s">
        <v>2177</v>
      </c>
      <c r="H623" s="733">
        <v>13</v>
      </c>
      <c r="I623" s="733">
        <v>1444.43</v>
      </c>
      <c r="J623" s="729">
        <v>1.5476090986039235</v>
      </c>
      <c r="K623" s="729">
        <v>111.11</v>
      </c>
      <c r="L623" s="733">
        <v>8</v>
      </c>
      <c r="M623" s="733">
        <v>933.33</v>
      </c>
      <c r="N623" s="729">
        <v>1</v>
      </c>
      <c r="O623" s="729">
        <v>116.66625000000001</v>
      </c>
      <c r="P623" s="733">
        <v>24</v>
      </c>
      <c r="Q623" s="733">
        <v>2800</v>
      </c>
      <c r="R623" s="747">
        <v>3.0000107143239796</v>
      </c>
      <c r="S623" s="734">
        <v>116.66666666666667</v>
      </c>
    </row>
    <row r="624" spans="1:19" ht="14.4" customHeight="1" x14ac:dyDescent="0.3">
      <c r="A624" s="728"/>
      <c r="B624" s="729" t="s">
        <v>2247</v>
      </c>
      <c r="C624" s="729" t="s">
        <v>563</v>
      </c>
      <c r="D624" s="729" t="s">
        <v>1077</v>
      </c>
      <c r="E624" s="729" t="s">
        <v>2145</v>
      </c>
      <c r="F624" s="729" t="s">
        <v>2180</v>
      </c>
      <c r="G624" s="729" t="s">
        <v>2181</v>
      </c>
      <c r="H624" s="733">
        <v>5</v>
      </c>
      <c r="I624" s="733">
        <v>933.33999999999992</v>
      </c>
      <c r="J624" s="729">
        <v>0.49123416439033879</v>
      </c>
      <c r="K624" s="729">
        <v>186.66799999999998</v>
      </c>
      <c r="L624" s="733">
        <v>9</v>
      </c>
      <c r="M624" s="733">
        <v>1899.9900000000002</v>
      </c>
      <c r="N624" s="729">
        <v>1</v>
      </c>
      <c r="O624" s="729">
        <v>211.11</v>
      </c>
      <c r="P624" s="733">
        <v>5</v>
      </c>
      <c r="Q624" s="733">
        <v>1055.5500000000002</v>
      </c>
      <c r="R624" s="747">
        <v>0.55555555555555558</v>
      </c>
      <c r="S624" s="734">
        <v>211.11000000000004</v>
      </c>
    </row>
    <row r="625" spans="1:19" ht="14.4" customHeight="1" x14ac:dyDescent="0.3">
      <c r="A625" s="728"/>
      <c r="B625" s="729" t="s">
        <v>2247</v>
      </c>
      <c r="C625" s="729" t="s">
        <v>563</v>
      </c>
      <c r="D625" s="729" t="s">
        <v>1077</v>
      </c>
      <c r="E625" s="729" t="s">
        <v>2145</v>
      </c>
      <c r="F625" s="729" t="s">
        <v>2182</v>
      </c>
      <c r="G625" s="729" t="s">
        <v>2183</v>
      </c>
      <c r="H625" s="733">
        <v>45</v>
      </c>
      <c r="I625" s="733">
        <v>26250</v>
      </c>
      <c r="J625" s="729">
        <v>2.3684217649388768</v>
      </c>
      <c r="K625" s="729">
        <v>583.33333333333337</v>
      </c>
      <c r="L625" s="733">
        <v>19</v>
      </c>
      <c r="M625" s="733">
        <v>11083.33</v>
      </c>
      <c r="N625" s="729">
        <v>1</v>
      </c>
      <c r="O625" s="729">
        <v>583.33315789473681</v>
      </c>
      <c r="P625" s="733">
        <v>57</v>
      </c>
      <c r="Q625" s="733">
        <v>33250.009999999995</v>
      </c>
      <c r="R625" s="747">
        <v>3.0000018045118204</v>
      </c>
      <c r="S625" s="734">
        <v>583.3335087719297</v>
      </c>
    </row>
    <row r="626" spans="1:19" ht="14.4" customHeight="1" x14ac:dyDescent="0.3">
      <c r="A626" s="728"/>
      <c r="B626" s="729" t="s">
        <v>2247</v>
      </c>
      <c r="C626" s="729" t="s">
        <v>563</v>
      </c>
      <c r="D626" s="729" t="s">
        <v>1077</v>
      </c>
      <c r="E626" s="729" t="s">
        <v>2145</v>
      </c>
      <c r="F626" s="729" t="s">
        <v>2184</v>
      </c>
      <c r="G626" s="729" t="s">
        <v>2185</v>
      </c>
      <c r="H626" s="733">
        <v>5</v>
      </c>
      <c r="I626" s="733">
        <v>2333.34</v>
      </c>
      <c r="J626" s="729">
        <v>0.83333571428571429</v>
      </c>
      <c r="K626" s="729">
        <v>466.66800000000001</v>
      </c>
      <c r="L626" s="733">
        <v>6</v>
      </c>
      <c r="M626" s="733">
        <v>2800</v>
      </c>
      <c r="N626" s="729">
        <v>1</v>
      </c>
      <c r="O626" s="729">
        <v>466.66666666666669</v>
      </c>
      <c r="P626" s="733">
        <v>3</v>
      </c>
      <c r="Q626" s="733">
        <v>1400.01</v>
      </c>
      <c r="R626" s="747">
        <v>0.50000357142857144</v>
      </c>
      <c r="S626" s="734">
        <v>466.67</v>
      </c>
    </row>
    <row r="627" spans="1:19" ht="14.4" customHeight="1" x14ac:dyDescent="0.3">
      <c r="A627" s="728"/>
      <c r="B627" s="729" t="s">
        <v>2247</v>
      </c>
      <c r="C627" s="729" t="s">
        <v>563</v>
      </c>
      <c r="D627" s="729" t="s">
        <v>1077</v>
      </c>
      <c r="E627" s="729" t="s">
        <v>2145</v>
      </c>
      <c r="F627" s="729" t="s">
        <v>2189</v>
      </c>
      <c r="G627" s="729" t="s">
        <v>2190</v>
      </c>
      <c r="H627" s="733">
        <v>42</v>
      </c>
      <c r="I627" s="733">
        <v>2100</v>
      </c>
      <c r="J627" s="729">
        <v>0.79245283018867929</v>
      </c>
      <c r="K627" s="729">
        <v>50</v>
      </c>
      <c r="L627" s="733">
        <v>53</v>
      </c>
      <c r="M627" s="733">
        <v>2650</v>
      </c>
      <c r="N627" s="729">
        <v>1</v>
      </c>
      <c r="O627" s="729">
        <v>50</v>
      </c>
      <c r="P627" s="733">
        <v>40</v>
      </c>
      <c r="Q627" s="733">
        <v>2000</v>
      </c>
      <c r="R627" s="747">
        <v>0.75471698113207553</v>
      </c>
      <c r="S627" s="734">
        <v>50</v>
      </c>
    </row>
    <row r="628" spans="1:19" ht="14.4" customHeight="1" x14ac:dyDescent="0.3">
      <c r="A628" s="728"/>
      <c r="B628" s="729" t="s">
        <v>2247</v>
      </c>
      <c r="C628" s="729" t="s">
        <v>563</v>
      </c>
      <c r="D628" s="729" t="s">
        <v>1077</v>
      </c>
      <c r="E628" s="729" t="s">
        <v>2145</v>
      </c>
      <c r="F628" s="729" t="s">
        <v>2205</v>
      </c>
      <c r="G628" s="729" t="s">
        <v>2206</v>
      </c>
      <c r="H628" s="733">
        <v>222</v>
      </c>
      <c r="I628" s="733">
        <v>0</v>
      </c>
      <c r="J628" s="729"/>
      <c r="K628" s="729">
        <v>0</v>
      </c>
      <c r="L628" s="733">
        <v>198</v>
      </c>
      <c r="M628" s="733">
        <v>0</v>
      </c>
      <c r="N628" s="729"/>
      <c r="O628" s="729">
        <v>0</v>
      </c>
      <c r="P628" s="733">
        <v>250</v>
      </c>
      <c r="Q628" s="733">
        <v>0</v>
      </c>
      <c r="R628" s="747"/>
      <c r="S628" s="734">
        <v>0</v>
      </c>
    </row>
    <row r="629" spans="1:19" ht="14.4" customHeight="1" x14ac:dyDescent="0.3">
      <c r="A629" s="728"/>
      <c r="B629" s="729" t="s">
        <v>2247</v>
      </c>
      <c r="C629" s="729" t="s">
        <v>563</v>
      </c>
      <c r="D629" s="729" t="s">
        <v>1077</v>
      </c>
      <c r="E629" s="729" t="s">
        <v>2145</v>
      </c>
      <c r="F629" s="729" t="s">
        <v>2215</v>
      </c>
      <c r="G629" s="729" t="s">
        <v>2216</v>
      </c>
      <c r="H629" s="733">
        <v>129</v>
      </c>
      <c r="I629" s="733">
        <v>11466.67</v>
      </c>
      <c r="J629" s="729">
        <v>0.9791275122511871</v>
      </c>
      <c r="K629" s="729">
        <v>88.888914728682167</v>
      </c>
      <c r="L629" s="733">
        <v>124</v>
      </c>
      <c r="M629" s="733">
        <v>11711.11</v>
      </c>
      <c r="N629" s="729">
        <v>1</v>
      </c>
      <c r="O629" s="729">
        <v>94.444435483870976</v>
      </c>
      <c r="P629" s="733">
        <v>177</v>
      </c>
      <c r="Q629" s="733">
        <v>16716.66</v>
      </c>
      <c r="R629" s="747">
        <v>1.4274189210074877</v>
      </c>
      <c r="S629" s="734">
        <v>94.444406779661023</v>
      </c>
    </row>
    <row r="630" spans="1:19" ht="14.4" customHeight="1" x14ac:dyDescent="0.3">
      <c r="A630" s="728"/>
      <c r="B630" s="729" t="s">
        <v>2247</v>
      </c>
      <c r="C630" s="729" t="s">
        <v>563</v>
      </c>
      <c r="D630" s="729" t="s">
        <v>1077</v>
      </c>
      <c r="E630" s="729" t="s">
        <v>2145</v>
      </c>
      <c r="F630" s="729" t="s">
        <v>2219</v>
      </c>
      <c r="G630" s="729" t="s">
        <v>2220</v>
      </c>
      <c r="H630" s="733">
        <v>12</v>
      </c>
      <c r="I630" s="733">
        <v>1160.01</v>
      </c>
      <c r="J630" s="729">
        <v>1.7142920478224244</v>
      </c>
      <c r="K630" s="729">
        <v>96.667500000000004</v>
      </c>
      <c r="L630" s="733">
        <v>7</v>
      </c>
      <c r="M630" s="733">
        <v>676.67000000000007</v>
      </c>
      <c r="N630" s="729">
        <v>1</v>
      </c>
      <c r="O630" s="729">
        <v>96.667142857142863</v>
      </c>
      <c r="P630" s="733">
        <v>17</v>
      </c>
      <c r="Q630" s="733">
        <v>1643.34</v>
      </c>
      <c r="R630" s="747">
        <v>2.4285693173925247</v>
      </c>
      <c r="S630" s="734">
        <v>96.667058823529402</v>
      </c>
    </row>
    <row r="631" spans="1:19" ht="14.4" customHeight="1" x14ac:dyDescent="0.3">
      <c r="A631" s="728"/>
      <c r="B631" s="729" t="s">
        <v>2247</v>
      </c>
      <c r="C631" s="729" t="s">
        <v>563</v>
      </c>
      <c r="D631" s="729" t="s">
        <v>1077</v>
      </c>
      <c r="E631" s="729" t="s">
        <v>2145</v>
      </c>
      <c r="F631" s="729" t="s">
        <v>2227</v>
      </c>
      <c r="G631" s="729" t="s">
        <v>2228</v>
      </c>
      <c r="H631" s="733">
        <v>18</v>
      </c>
      <c r="I631" s="733">
        <v>2099.9899999999998</v>
      </c>
      <c r="J631" s="729">
        <v>0.6206854764818196</v>
      </c>
      <c r="K631" s="729">
        <v>116.66611111111109</v>
      </c>
      <c r="L631" s="733">
        <v>29</v>
      </c>
      <c r="M631" s="733">
        <v>3383.34</v>
      </c>
      <c r="N631" s="729">
        <v>1</v>
      </c>
      <c r="O631" s="729">
        <v>116.66689655172414</v>
      </c>
      <c r="P631" s="733">
        <v>37</v>
      </c>
      <c r="Q631" s="733">
        <v>4316.67</v>
      </c>
      <c r="R631" s="747">
        <v>1.2758605401762755</v>
      </c>
      <c r="S631" s="734">
        <v>116.66675675675675</v>
      </c>
    </row>
    <row r="632" spans="1:19" ht="14.4" customHeight="1" x14ac:dyDescent="0.3">
      <c r="A632" s="728"/>
      <c r="B632" s="729" t="s">
        <v>2247</v>
      </c>
      <c r="C632" s="729" t="s">
        <v>563</v>
      </c>
      <c r="D632" s="729" t="s">
        <v>1077</v>
      </c>
      <c r="E632" s="729" t="s">
        <v>2145</v>
      </c>
      <c r="F632" s="729" t="s">
        <v>2146</v>
      </c>
      <c r="G632" s="729" t="s">
        <v>2147</v>
      </c>
      <c r="H632" s="733">
        <v>227</v>
      </c>
      <c r="I632" s="733">
        <v>74405.56</v>
      </c>
      <c r="J632" s="729">
        <v>1.0237731532250984</v>
      </c>
      <c r="K632" s="729">
        <v>327.77779735682816</v>
      </c>
      <c r="L632" s="733">
        <v>211</v>
      </c>
      <c r="M632" s="733">
        <v>72677.78</v>
      </c>
      <c r="N632" s="729">
        <v>1</v>
      </c>
      <c r="O632" s="729">
        <v>344.44445497630329</v>
      </c>
      <c r="P632" s="733">
        <v>260</v>
      </c>
      <c r="Q632" s="733">
        <v>89555.55</v>
      </c>
      <c r="R632" s="747">
        <v>1.2322273740337144</v>
      </c>
      <c r="S632" s="734">
        <v>344.4444230769231</v>
      </c>
    </row>
    <row r="633" spans="1:19" ht="14.4" customHeight="1" x14ac:dyDescent="0.3">
      <c r="A633" s="728"/>
      <c r="B633" s="729" t="s">
        <v>2247</v>
      </c>
      <c r="C633" s="729" t="s">
        <v>563</v>
      </c>
      <c r="D633" s="729" t="s">
        <v>1078</v>
      </c>
      <c r="E633" s="729" t="s">
        <v>2145</v>
      </c>
      <c r="F633" s="729" t="s">
        <v>2172</v>
      </c>
      <c r="G633" s="729" t="s">
        <v>2173</v>
      </c>
      <c r="H633" s="733">
        <v>2</v>
      </c>
      <c r="I633" s="733">
        <v>155.56</v>
      </c>
      <c r="J633" s="729">
        <v>0.1428597667370741</v>
      </c>
      <c r="K633" s="729">
        <v>77.78</v>
      </c>
      <c r="L633" s="733">
        <v>14</v>
      </c>
      <c r="M633" s="733">
        <v>1088.9000000000001</v>
      </c>
      <c r="N633" s="729">
        <v>1</v>
      </c>
      <c r="O633" s="729">
        <v>77.778571428571439</v>
      </c>
      <c r="P633" s="733">
        <v>10</v>
      </c>
      <c r="Q633" s="733">
        <v>777.78</v>
      </c>
      <c r="R633" s="747">
        <v>0.71428046652585164</v>
      </c>
      <c r="S633" s="734">
        <v>77.777999999999992</v>
      </c>
    </row>
    <row r="634" spans="1:19" ht="14.4" customHeight="1" x14ac:dyDescent="0.3">
      <c r="A634" s="728"/>
      <c r="B634" s="729" t="s">
        <v>2247</v>
      </c>
      <c r="C634" s="729" t="s">
        <v>563</v>
      </c>
      <c r="D634" s="729" t="s">
        <v>1078</v>
      </c>
      <c r="E634" s="729" t="s">
        <v>2145</v>
      </c>
      <c r="F634" s="729" t="s">
        <v>2176</v>
      </c>
      <c r="G634" s="729" t="s">
        <v>2177</v>
      </c>
      <c r="H634" s="733">
        <v>104</v>
      </c>
      <c r="I634" s="733">
        <v>11555.560000000001</v>
      </c>
      <c r="J634" s="729">
        <v>1.0766053032935725</v>
      </c>
      <c r="K634" s="729">
        <v>111.11115384615385</v>
      </c>
      <c r="L634" s="733">
        <v>92</v>
      </c>
      <c r="M634" s="733">
        <v>10733.33</v>
      </c>
      <c r="N634" s="729">
        <v>1</v>
      </c>
      <c r="O634" s="729">
        <v>116.6666304347826</v>
      </c>
      <c r="P634" s="733">
        <v>91</v>
      </c>
      <c r="Q634" s="733">
        <v>10616.67</v>
      </c>
      <c r="R634" s="747">
        <v>0.98913105252517164</v>
      </c>
      <c r="S634" s="734">
        <v>116.6667032967033</v>
      </c>
    </row>
    <row r="635" spans="1:19" ht="14.4" customHeight="1" x14ac:dyDescent="0.3">
      <c r="A635" s="728"/>
      <c r="B635" s="729" t="s">
        <v>2247</v>
      </c>
      <c r="C635" s="729" t="s">
        <v>563</v>
      </c>
      <c r="D635" s="729" t="s">
        <v>1078</v>
      </c>
      <c r="E635" s="729" t="s">
        <v>2145</v>
      </c>
      <c r="F635" s="729" t="s">
        <v>2180</v>
      </c>
      <c r="G635" s="729" t="s">
        <v>2181</v>
      </c>
      <c r="H635" s="733">
        <v>65</v>
      </c>
      <c r="I635" s="733">
        <v>12133.34</v>
      </c>
      <c r="J635" s="729">
        <v>0.83295221213908177</v>
      </c>
      <c r="K635" s="729">
        <v>186.66676923076923</v>
      </c>
      <c r="L635" s="733">
        <v>69</v>
      </c>
      <c r="M635" s="733">
        <v>14566.670000000002</v>
      </c>
      <c r="N635" s="729">
        <v>1</v>
      </c>
      <c r="O635" s="729">
        <v>211.11115942028988</v>
      </c>
      <c r="P635" s="733">
        <v>90</v>
      </c>
      <c r="Q635" s="733">
        <v>19000</v>
      </c>
      <c r="R635" s="747">
        <v>1.3043475276092613</v>
      </c>
      <c r="S635" s="734">
        <v>211.11111111111111</v>
      </c>
    </row>
    <row r="636" spans="1:19" ht="14.4" customHeight="1" x14ac:dyDescent="0.3">
      <c r="A636" s="728"/>
      <c r="B636" s="729" t="s">
        <v>2247</v>
      </c>
      <c r="C636" s="729" t="s">
        <v>563</v>
      </c>
      <c r="D636" s="729" t="s">
        <v>1078</v>
      </c>
      <c r="E636" s="729" t="s">
        <v>2145</v>
      </c>
      <c r="F636" s="729" t="s">
        <v>2182</v>
      </c>
      <c r="G636" s="729" t="s">
        <v>2183</v>
      </c>
      <c r="H636" s="733">
        <v>37</v>
      </c>
      <c r="I636" s="733">
        <v>21583.339999999997</v>
      </c>
      <c r="J636" s="729">
        <v>0.97368480411573044</v>
      </c>
      <c r="K636" s="729">
        <v>583.33351351351337</v>
      </c>
      <c r="L636" s="733">
        <v>38</v>
      </c>
      <c r="M636" s="733">
        <v>22166.66</v>
      </c>
      <c r="N636" s="729">
        <v>1</v>
      </c>
      <c r="O636" s="729">
        <v>583.33315789473681</v>
      </c>
      <c r="P636" s="733">
        <v>28</v>
      </c>
      <c r="Q636" s="733">
        <v>16333.33</v>
      </c>
      <c r="R636" s="747">
        <v>0.73684217649388772</v>
      </c>
      <c r="S636" s="734">
        <v>583.33321428571423</v>
      </c>
    </row>
    <row r="637" spans="1:19" ht="14.4" customHeight="1" x14ac:dyDescent="0.3">
      <c r="A637" s="728"/>
      <c r="B637" s="729" t="s">
        <v>2247</v>
      </c>
      <c r="C637" s="729" t="s">
        <v>563</v>
      </c>
      <c r="D637" s="729" t="s">
        <v>1078</v>
      </c>
      <c r="E637" s="729" t="s">
        <v>2145</v>
      </c>
      <c r="F637" s="729" t="s">
        <v>2184</v>
      </c>
      <c r="G637" s="729" t="s">
        <v>2185</v>
      </c>
      <c r="H637" s="733">
        <v>6</v>
      </c>
      <c r="I637" s="733">
        <v>2800</v>
      </c>
      <c r="J637" s="729">
        <v>0.5</v>
      </c>
      <c r="K637" s="729">
        <v>466.66666666666669</v>
      </c>
      <c r="L637" s="733">
        <v>12</v>
      </c>
      <c r="M637" s="733">
        <v>5600</v>
      </c>
      <c r="N637" s="729">
        <v>1</v>
      </c>
      <c r="O637" s="729">
        <v>466.66666666666669</v>
      </c>
      <c r="P637" s="733">
        <v>16</v>
      </c>
      <c r="Q637" s="733">
        <v>7466.65</v>
      </c>
      <c r="R637" s="747">
        <v>1.333330357142857</v>
      </c>
      <c r="S637" s="734">
        <v>466.66562499999998</v>
      </c>
    </row>
    <row r="638" spans="1:19" ht="14.4" customHeight="1" x14ac:dyDescent="0.3">
      <c r="A638" s="728"/>
      <c r="B638" s="729" t="s">
        <v>2247</v>
      </c>
      <c r="C638" s="729" t="s">
        <v>563</v>
      </c>
      <c r="D638" s="729" t="s">
        <v>1078</v>
      </c>
      <c r="E638" s="729" t="s">
        <v>2145</v>
      </c>
      <c r="F638" s="729" t="s">
        <v>2189</v>
      </c>
      <c r="G638" s="729" t="s">
        <v>2190</v>
      </c>
      <c r="H638" s="733">
        <v>42</v>
      </c>
      <c r="I638" s="733">
        <v>2100</v>
      </c>
      <c r="J638" s="729">
        <v>0.68852459016393441</v>
      </c>
      <c r="K638" s="729">
        <v>50</v>
      </c>
      <c r="L638" s="733">
        <v>61</v>
      </c>
      <c r="M638" s="733">
        <v>3050</v>
      </c>
      <c r="N638" s="729">
        <v>1</v>
      </c>
      <c r="O638" s="729">
        <v>50</v>
      </c>
      <c r="P638" s="733">
        <v>48</v>
      </c>
      <c r="Q638" s="733">
        <v>2400</v>
      </c>
      <c r="R638" s="747">
        <v>0.78688524590163933</v>
      </c>
      <c r="S638" s="734">
        <v>50</v>
      </c>
    </row>
    <row r="639" spans="1:19" ht="14.4" customHeight="1" x14ac:dyDescent="0.3">
      <c r="A639" s="728"/>
      <c r="B639" s="729" t="s">
        <v>2247</v>
      </c>
      <c r="C639" s="729" t="s">
        <v>563</v>
      </c>
      <c r="D639" s="729" t="s">
        <v>1078</v>
      </c>
      <c r="E639" s="729" t="s">
        <v>2145</v>
      </c>
      <c r="F639" s="729" t="s">
        <v>2248</v>
      </c>
      <c r="G639" s="729" t="s">
        <v>2249</v>
      </c>
      <c r="H639" s="733">
        <v>3</v>
      </c>
      <c r="I639" s="733">
        <v>0</v>
      </c>
      <c r="J639" s="729"/>
      <c r="K639" s="729">
        <v>0</v>
      </c>
      <c r="L639" s="733">
        <v>2</v>
      </c>
      <c r="M639" s="733">
        <v>0</v>
      </c>
      <c r="N639" s="729"/>
      <c r="O639" s="729">
        <v>0</v>
      </c>
      <c r="P639" s="733">
        <v>4</v>
      </c>
      <c r="Q639" s="733">
        <v>0</v>
      </c>
      <c r="R639" s="747"/>
      <c r="S639" s="734">
        <v>0</v>
      </c>
    </row>
    <row r="640" spans="1:19" ht="14.4" customHeight="1" x14ac:dyDescent="0.3">
      <c r="A640" s="728"/>
      <c r="B640" s="729" t="s">
        <v>2247</v>
      </c>
      <c r="C640" s="729" t="s">
        <v>563</v>
      </c>
      <c r="D640" s="729" t="s">
        <v>1078</v>
      </c>
      <c r="E640" s="729" t="s">
        <v>2145</v>
      </c>
      <c r="F640" s="729" t="s">
        <v>2205</v>
      </c>
      <c r="G640" s="729" t="s">
        <v>2206</v>
      </c>
      <c r="H640" s="733">
        <v>371</v>
      </c>
      <c r="I640" s="733">
        <v>0</v>
      </c>
      <c r="J640" s="729"/>
      <c r="K640" s="729">
        <v>0</v>
      </c>
      <c r="L640" s="733">
        <v>374</v>
      </c>
      <c r="M640" s="733">
        <v>0</v>
      </c>
      <c r="N640" s="729"/>
      <c r="O640" s="729">
        <v>0</v>
      </c>
      <c r="P640" s="733">
        <v>396</v>
      </c>
      <c r="Q640" s="733">
        <v>0</v>
      </c>
      <c r="R640" s="747"/>
      <c r="S640" s="734">
        <v>0</v>
      </c>
    </row>
    <row r="641" spans="1:19" ht="14.4" customHeight="1" x14ac:dyDescent="0.3">
      <c r="A641" s="728"/>
      <c r="B641" s="729" t="s">
        <v>2247</v>
      </c>
      <c r="C641" s="729" t="s">
        <v>563</v>
      </c>
      <c r="D641" s="729" t="s">
        <v>1078</v>
      </c>
      <c r="E641" s="729" t="s">
        <v>2145</v>
      </c>
      <c r="F641" s="729" t="s">
        <v>2207</v>
      </c>
      <c r="G641" s="729" t="s">
        <v>2208</v>
      </c>
      <c r="H641" s="733"/>
      <c r="I641" s="733"/>
      <c r="J641" s="729"/>
      <c r="K641" s="729"/>
      <c r="L641" s="733"/>
      <c r="M641" s="733"/>
      <c r="N641" s="729"/>
      <c r="O641" s="729"/>
      <c r="P641" s="733">
        <v>1</v>
      </c>
      <c r="Q641" s="733">
        <v>58.89</v>
      </c>
      <c r="R641" s="747"/>
      <c r="S641" s="734">
        <v>58.89</v>
      </c>
    </row>
    <row r="642" spans="1:19" ht="14.4" customHeight="1" x14ac:dyDescent="0.3">
      <c r="A642" s="728"/>
      <c r="B642" s="729" t="s">
        <v>2247</v>
      </c>
      <c r="C642" s="729" t="s">
        <v>563</v>
      </c>
      <c r="D642" s="729" t="s">
        <v>1078</v>
      </c>
      <c r="E642" s="729" t="s">
        <v>2145</v>
      </c>
      <c r="F642" s="729" t="s">
        <v>2209</v>
      </c>
      <c r="G642" s="729" t="s">
        <v>2210</v>
      </c>
      <c r="H642" s="733"/>
      <c r="I642" s="733"/>
      <c r="J642" s="729"/>
      <c r="K642" s="729"/>
      <c r="L642" s="733">
        <v>2</v>
      </c>
      <c r="M642" s="733">
        <v>155.56</v>
      </c>
      <c r="N642" s="729">
        <v>1</v>
      </c>
      <c r="O642" s="729">
        <v>77.78</v>
      </c>
      <c r="P642" s="733"/>
      <c r="Q642" s="733"/>
      <c r="R642" s="747"/>
      <c r="S642" s="734"/>
    </row>
    <row r="643" spans="1:19" ht="14.4" customHeight="1" x14ac:dyDescent="0.3">
      <c r="A643" s="728"/>
      <c r="B643" s="729" t="s">
        <v>2247</v>
      </c>
      <c r="C643" s="729" t="s">
        <v>563</v>
      </c>
      <c r="D643" s="729" t="s">
        <v>1078</v>
      </c>
      <c r="E643" s="729" t="s">
        <v>2145</v>
      </c>
      <c r="F643" s="729" t="s">
        <v>2215</v>
      </c>
      <c r="G643" s="729" t="s">
        <v>2216</v>
      </c>
      <c r="H643" s="733">
        <v>81</v>
      </c>
      <c r="I643" s="733">
        <v>7200</v>
      </c>
      <c r="J643" s="729">
        <v>0.70588304498337739</v>
      </c>
      <c r="K643" s="729">
        <v>88.888888888888886</v>
      </c>
      <c r="L643" s="733">
        <v>108</v>
      </c>
      <c r="M643" s="733">
        <v>10199.99</v>
      </c>
      <c r="N643" s="729">
        <v>1</v>
      </c>
      <c r="O643" s="729">
        <v>94.444351851851849</v>
      </c>
      <c r="P643" s="733">
        <v>120</v>
      </c>
      <c r="Q643" s="733">
        <v>11333.34</v>
      </c>
      <c r="R643" s="747">
        <v>1.1111128540322099</v>
      </c>
      <c r="S643" s="734">
        <v>94.444500000000005</v>
      </c>
    </row>
    <row r="644" spans="1:19" ht="14.4" customHeight="1" x14ac:dyDescent="0.3">
      <c r="A644" s="728"/>
      <c r="B644" s="729" t="s">
        <v>2247</v>
      </c>
      <c r="C644" s="729" t="s">
        <v>563</v>
      </c>
      <c r="D644" s="729" t="s">
        <v>1078</v>
      </c>
      <c r="E644" s="729" t="s">
        <v>2145</v>
      </c>
      <c r="F644" s="729" t="s">
        <v>2219</v>
      </c>
      <c r="G644" s="729" t="s">
        <v>2220</v>
      </c>
      <c r="H644" s="733">
        <v>33</v>
      </c>
      <c r="I644" s="733">
        <v>3189.99</v>
      </c>
      <c r="J644" s="729">
        <v>1.0999965517241379</v>
      </c>
      <c r="K644" s="729">
        <v>96.666363636363627</v>
      </c>
      <c r="L644" s="733">
        <v>30</v>
      </c>
      <c r="M644" s="733">
        <v>2900</v>
      </c>
      <c r="N644" s="729">
        <v>1</v>
      </c>
      <c r="O644" s="729">
        <v>96.666666666666671</v>
      </c>
      <c r="P644" s="733">
        <v>37</v>
      </c>
      <c r="Q644" s="733">
        <v>3576.67</v>
      </c>
      <c r="R644" s="747">
        <v>1.2333344827586208</v>
      </c>
      <c r="S644" s="734">
        <v>96.666756756756754</v>
      </c>
    </row>
    <row r="645" spans="1:19" ht="14.4" customHeight="1" x14ac:dyDescent="0.3">
      <c r="A645" s="728"/>
      <c r="B645" s="729" t="s">
        <v>2247</v>
      </c>
      <c r="C645" s="729" t="s">
        <v>563</v>
      </c>
      <c r="D645" s="729" t="s">
        <v>1078</v>
      </c>
      <c r="E645" s="729" t="s">
        <v>2145</v>
      </c>
      <c r="F645" s="729" t="s">
        <v>2221</v>
      </c>
      <c r="G645" s="729" t="s">
        <v>2222</v>
      </c>
      <c r="H645" s="733"/>
      <c r="I645" s="733"/>
      <c r="J645" s="729"/>
      <c r="K645" s="729"/>
      <c r="L645" s="733">
        <v>1</v>
      </c>
      <c r="M645" s="733">
        <v>333.33</v>
      </c>
      <c r="N645" s="729">
        <v>1</v>
      </c>
      <c r="O645" s="729">
        <v>333.33</v>
      </c>
      <c r="P645" s="733"/>
      <c r="Q645" s="733"/>
      <c r="R645" s="747"/>
      <c r="S645" s="734"/>
    </row>
    <row r="646" spans="1:19" ht="14.4" customHeight="1" x14ac:dyDescent="0.3">
      <c r="A646" s="728"/>
      <c r="B646" s="729" t="s">
        <v>2247</v>
      </c>
      <c r="C646" s="729" t="s">
        <v>563</v>
      </c>
      <c r="D646" s="729" t="s">
        <v>1078</v>
      </c>
      <c r="E646" s="729" t="s">
        <v>2145</v>
      </c>
      <c r="F646" s="729" t="s">
        <v>2225</v>
      </c>
      <c r="G646" s="729" t="s">
        <v>2226</v>
      </c>
      <c r="H646" s="733">
        <v>1</v>
      </c>
      <c r="I646" s="733">
        <v>466.67</v>
      </c>
      <c r="J646" s="729"/>
      <c r="K646" s="729">
        <v>466.67</v>
      </c>
      <c r="L646" s="733"/>
      <c r="M646" s="733"/>
      <c r="N646" s="729"/>
      <c r="O646" s="729"/>
      <c r="P646" s="733"/>
      <c r="Q646" s="733"/>
      <c r="R646" s="747"/>
      <c r="S646" s="734"/>
    </row>
    <row r="647" spans="1:19" ht="14.4" customHeight="1" x14ac:dyDescent="0.3">
      <c r="A647" s="728"/>
      <c r="B647" s="729" t="s">
        <v>2247</v>
      </c>
      <c r="C647" s="729" t="s">
        <v>563</v>
      </c>
      <c r="D647" s="729" t="s">
        <v>1078</v>
      </c>
      <c r="E647" s="729" t="s">
        <v>2145</v>
      </c>
      <c r="F647" s="729" t="s">
        <v>2227</v>
      </c>
      <c r="G647" s="729" t="s">
        <v>2228</v>
      </c>
      <c r="H647" s="733">
        <v>29</v>
      </c>
      <c r="I647" s="733">
        <v>3383.34</v>
      </c>
      <c r="J647" s="729">
        <v>1.2083357142857143</v>
      </c>
      <c r="K647" s="729">
        <v>116.66689655172414</v>
      </c>
      <c r="L647" s="733">
        <v>24</v>
      </c>
      <c r="M647" s="733">
        <v>2800</v>
      </c>
      <c r="N647" s="729">
        <v>1</v>
      </c>
      <c r="O647" s="729">
        <v>116.66666666666667</v>
      </c>
      <c r="P647" s="733">
        <v>24</v>
      </c>
      <c r="Q647" s="733">
        <v>2800</v>
      </c>
      <c r="R647" s="747">
        <v>1</v>
      </c>
      <c r="S647" s="734">
        <v>116.66666666666667</v>
      </c>
    </row>
    <row r="648" spans="1:19" ht="14.4" customHeight="1" x14ac:dyDescent="0.3">
      <c r="A648" s="728"/>
      <c r="B648" s="729" t="s">
        <v>2247</v>
      </c>
      <c r="C648" s="729" t="s">
        <v>563</v>
      </c>
      <c r="D648" s="729" t="s">
        <v>1078</v>
      </c>
      <c r="E648" s="729" t="s">
        <v>2145</v>
      </c>
      <c r="F648" s="729" t="s">
        <v>2146</v>
      </c>
      <c r="G648" s="729" t="s">
        <v>2147</v>
      </c>
      <c r="H648" s="733">
        <v>377</v>
      </c>
      <c r="I648" s="733">
        <v>123572.22</v>
      </c>
      <c r="J648" s="729">
        <v>0.90824828535109381</v>
      </c>
      <c r="K648" s="729">
        <v>327.77777188328912</v>
      </c>
      <c r="L648" s="733">
        <v>395</v>
      </c>
      <c r="M648" s="733">
        <v>136055.54999999999</v>
      </c>
      <c r="N648" s="729">
        <v>1</v>
      </c>
      <c r="O648" s="729">
        <v>344.44443037974679</v>
      </c>
      <c r="P648" s="733">
        <v>413</v>
      </c>
      <c r="Q648" s="733">
        <v>142255.54999999999</v>
      </c>
      <c r="R648" s="747">
        <v>1.0455696221139086</v>
      </c>
      <c r="S648" s="734">
        <v>344.44443099273605</v>
      </c>
    </row>
    <row r="649" spans="1:19" ht="14.4" customHeight="1" x14ac:dyDescent="0.3">
      <c r="A649" s="728"/>
      <c r="B649" s="729" t="s">
        <v>2247</v>
      </c>
      <c r="C649" s="729" t="s">
        <v>563</v>
      </c>
      <c r="D649" s="729" t="s">
        <v>1079</v>
      </c>
      <c r="E649" s="729" t="s">
        <v>2145</v>
      </c>
      <c r="F649" s="729" t="s">
        <v>2176</v>
      </c>
      <c r="G649" s="729" t="s">
        <v>2177</v>
      </c>
      <c r="H649" s="733"/>
      <c r="I649" s="733"/>
      <c r="J649" s="729"/>
      <c r="K649" s="729"/>
      <c r="L649" s="733">
        <v>3</v>
      </c>
      <c r="M649" s="733">
        <v>350</v>
      </c>
      <c r="N649" s="729">
        <v>1</v>
      </c>
      <c r="O649" s="729">
        <v>116.66666666666667</v>
      </c>
      <c r="P649" s="733"/>
      <c r="Q649" s="733"/>
      <c r="R649" s="747"/>
      <c r="S649" s="734"/>
    </row>
    <row r="650" spans="1:19" ht="14.4" customHeight="1" x14ac:dyDescent="0.3">
      <c r="A650" s="728"/>
      <c r="B650" s="729" t="s">
        <v>2247</v>
      </c>
      <c r="C650" s="729" t="s">
        <v>563</v>
      </c>
      <c r="D650" s="729" t="s">
        <v>1079</v>
      </c>
      <c r="E650" s="729" t="s">
        <v>2145</v>
      </c>
      <c r="F650" s="729" t="s">
        <v>2182</v>
      </c>
      <c r="G650" s="729" t="s">
        <v>2183</v>
      </c>
      <c r="H650" s="733"/>
      <c r="I650" s="733"/>
      <c r="J650" s="729"/>
      <c r="K650" s="729"/>
      <c r="L650" s="733">
        <v>1</v>
      </c>
      <c r="M650" s="733">
        <v>583.33000000000004</v>
      </c>
      <c r="N650" s="729">
        <v>1</v>
      </c>
      <c r="O650" s="729">
        <v>583.33000000000004</v>
      </c>
      <c r="P650" s="733"/>
      <c r="Q650" s="733"/>
      <c r="R650" s="747"/>
      <c r="S650" s="734"/>
    </row>
    <row r="651" spans="1:19" ht="14.4" customHeight="1" x14ac:dyDescent="0.3">
      <c r="A651" s="728"/>
      <c r="B651" s="729" t="s">
        <v>2247</v>
      </c>
      <c r="C651" s="729" t="s">
        <v>563</v>
      </c>
      <c r="D651" s="729" t="s">
        <v>1079</v>
      </c>
      <c r="E651" s="729" t="s">
        <v>2145</v>
      </c>
      <c r="F651" s="729" t="s">
        <v>2205</v>
      </c>
      <c r="G651" s="729" t="s">
        <v>2206</v>
      </c>
      <c r="H651" s="733"/>
      <c r="I651" s="733"/>
      <c r="J651" s="729"/>
      <c r="K651" s="729"/>
      <c r="L651" s="733">
        <v>1</v>
      </c>
      <c r="M651" s="733">
        <v>0</v>
      </c>
      <c r="N651" s="729"/>
      <c r="O651" s="729">
        <v>0</v>
      </c>
      <c r="P651" s="733">
        <v>1</v>
      </c>
      <c r="Q651" s="733">
        <v>0</v>
      </c>
      <c r="R651" s="747"/>
      <c r="S651" s="734">
        <v>0</v>
      </c>
    </row>
    <row r="652" spans="1:19" ht="14.4" customHeight="1" x14ac:dyDescent="0.3">
      <c r="A652" s="728"/>
      <c r="B652" s="729" t="s">
        <v>2247</v>
      </c>
      <c r="C652" s="729" t="s">
        <v>563</v>
      </c>
      <c r="D652" s="729" t="s">
        <v>1079</v>
      </c>
      <c r="E652" s="729" t="s">
        <v>2145</v>
      </c>
      <c r="F652" s="729" t="s">
        <v>2146</v>
      </c>
      <c r="G652" s="729" t="s">
        <v>2147</v>
      </c>
      <c r="H652" s="733"/>
      <c r="I652" s="733"/>
      <c r="J652" s="729"/>
      <c r="K652" s="729"/>
      <c r="L652" s="733"/>
      <c r="M652" s="733"/>
      <c r="N652" s="729"/>
      <c r="O652" s="729"/>
      <c r="P652" s="733">
        <v>1</v>
      </c>
      <c r="Q652" s="733">
        <v>344.44</v>
      </c>
      <c r="R652" s="747"/>
      <c r="S652" s="734">
        <v>344.44</v>
      </c>
    </row>
    <row r="653" spans="1:19" ht="14.4" customHeight="1" x14ac:dyDescent="0.3">
      <c r="A653" s="728"/>
      <c r="B653" s="729" t="s">
        <v>2247</v>
      </c>
      <c r="C653" s="729" t="s">
        <v>563</v>
      </c>
      <c r="D653" s="729" t="s">
        <v>1081</v>
      </c>
      <c r="E653" s="729" t="s">
        <v>2145</v>
      </c>
      <c r="F653" s="729" t="s">
        <v>2172</v>
      </c>
      <c r="G653" s="729" t="s">
        <v>2173</v>
      </c>
      <c r="H653" s="733"/>
      <c r="I653" s="733"/>
      <c r="J653" s="729"/>
      <c r="K653" s="729"/>
      <c r="L653" s="733">
        <v>26</v>
      </c>
      <c r="M653" s="733">
        <v>2022.2300000000002</v>
      </c>
      <c r="N653" s="729">
        <v>1</v>
      </c>
      <c r="O653" s="729">
        <v>77.778076923076938</v>
      </c>
      <c r="P653" s="733">
        <v>24</v>
      </c>
      <c r="Q653" s="733">
        <v>1866.6699999999998</v>
      </c>
      <c r="R653" s="747">
        <v>0.92307502114002837</v>
      </c>
      <c r="S653" s="734">
        <v>77.777916666666655</v>
      </c>
    </row>
    <row r="654" spans="1:19" ht="14.4" customHeight="1" x14ac:dyDescent="0.3">
      <c r="A654" s="728"/>
      <c r="B654" s="729" t="s">
        <v>2247</v>
      </c>
      <c r="C654" s="729" t="s">
        <v>563</v>
      </c>
      <c r="D654" s="729" t="s">
        <v>1081</v>
      </c>
      <c r="E654" s="729" t="s">
        <v>2145</v>
      </c>
      <c r="F654" s="729" t="s">
        <v>2176</v>
      </c>
      <c r="G654" s="729" t="s">
        <v>2177</v>
      </c>
      <c r="H654" s="733"/>
      <c r="I654" s="733"/>
      <c r="J654" s="729"/>
      <c r="K654" s="729"/>
      <c r="L654" s="733">
        <v>104</v>
      </c>
      <c r="M654" s="733">
        <v>12133.33</v>
      </c>
      <c r="N654" s="729">
        <v>1</v>
      </c>
      <c r="O654" s="729">
        <v>116.66663461538461</v>
      </c>
      <c r="P654" s="733">
        <v>122</v>
      </c>
      <c r="Q654" s="733">
        <v>14233.33</v>
      </c>
      <c r="R654" s="747">
        <v>1.1730769706255413</v>
      </c>
      <c r="S654" s="734">
        <v>116.66663934426229</v>
      </c>
    </row>
    <row r="655" spans="1:19" ht="14.4" customHeight="1" x14ac:dyDescent="0.3">
      <c r="A655" s="728"/>
      <c r="B655" s="729" t="s">
        <v>2247</v>
      </c>
      <c r="C655" s="729" t="s">
        <v>563</v>
      </c>
      <c r="D655" s="729" t="s">
        <v>1081</v>
      </c>
      <c r="E655" s="729" t="s">
        <v>2145</v>
      </c>
      <c r="F655" s="729" t="s">
        <v>2180</v>
      </c>
      <c r="G655" s="729" t="s">
        <v>2181</v>
      </c>
      <c r="H655" s="733"/>
      <c r="I655" s="733"/>
      <c r="J655" s="729"/>
      <c r="K655" s="729"/>
      <c r="L655" s="733">
        <v>43</v>
      </c>
      <c r="M655" s="733">
        <v>9077.77</v>
      </c>
      <c r="N655" s="729">
        <v>1</v>
      </c>
      <c r="O655" s="729">
        <v>211.11093023255816</v>
      </c>
      <c r="P655" s="733">
        <v>18</v>
      </c>
      <c r="Q655" s="733">
        <v>3800.0000000000005</v>
      </c>
      <c r="R655" s="747">
        <v>0.41860500982069387</v>
      </c>
      <c r="S655" s="734">
        <v>211.11111111111114</v>
      </c>
    </row>
    <row r="656" spans="1:19" ht="14.4" customHeight="1" x14ac:dyDescent="0.3">
      <c r="A656" s="728"/>
      <c r="B656" s="729" t="s">
        <v>2247</v>
      </c>
      <c r="C656" s="729" t="s">
        <v>563</v>
      </c>
      <c r="D656" s="729" t="s">
        <v>1081</v>
      </c>
      <c r="E656" s="729" t="s">
        <v>2145</v>
      </c>
      <c r="F656" s="729" t="s">
        <v>2182</v>
      </c>
      <c r="G656" s="729" t="s">
        <v>2183</v>
      </c>
      <c r="H656" s="733"/>
      <c r="I656" s="733"/>
      <c r="J656" s="729"/>
      <c r="K656" s="729"/>
      <c r="L656" s="733">
        <v>65</v>
      </c>
      <c r="M656" s="733">
        <v>37916.660000000003</v>
      </c>
      <c r="N656" s="729">
        <v>1</v>
      </c>
      <c r="O656" s="729">
        <v>583.33323076923079</v>
      </c>
      <c r="P656" s="733">
        <v>121</v>
      </c>
      <c r="Q656" s="733">
        <v>70583.33</v>
      </c>
      <c r="R656" s="747">
        <v>1.8615387009298814</v>
      </c>
      <c r="S656" s="734">
        <v>583.33330578512403</v>
      </c>
    </row>
    <row r="657" spans="1:19" ht="14.4" customHeight="1" x14ac:dyDescent="0.3">
      <c r="A657" s="728"/>
      <c r="B657" s="729" t="s">
        <v>2247</v>
      </c>
      <c r="C657" s="729" t="s">
        <v>563</v>
      </c>
      <c r="D657" s="729" t="s">
        <v>1081</v>
      </c>
      <c r="E657" s="729" t="s">
        <v>2145</v>
      </c>
      <c r="F657" s="729" t="s">
        <v>2184</v>
      </c>
      <c r="G657" s="729" t="s">
        <v>2185</v>
      </c>
      <c r="H657" s="733"/>
      <c r="I657" s="733"/>
      <c r="J657" s="729"/>
      <c r="K657" s="729"/>
      <c r="L657" s="733">
        <v>8</v>
      </c>
      <c r="M657" s="733">
        <v>3733.34</v>
      </c>
      <c r="N657" s="729">
        <v>1</v>
      </c>
      <c r="O657" s="729">
        <v>466.66750000000002</v>
      </c>
      <c r="P657" s="733">
        <v>6</v>
      </c>
      <c r="Q657" s="733">
        <v>2800</v>
      </c>
      <c r="R657" s="747">
        <v>0.74999866071667731</v>
      </c>
      <c r="S657" s="734">
        <v>466.66666666666669</v>
      </c>
    </row>
    <row r="658" spans="1:19" ht="14.4" customHeight="1" x14ac:dyDescent="0.3">
      <c r="A658" s="728"/>
      <c r="B658" s="729" t="s">
        <v>2247</v>
      </c>
      <c r="C658" s="729" t="s">
        <v>563</v>
      </c>
      <c r="D658" s="729" t="s">
        <v>1081</v>
      </c>
      <c r="E658" s="729" t="s">
        <v>2145</v>
      </c>
      <c r="F658" s="729" t="s">
        <v>2189</v>
      </c>
      <c r="G658" s="729" t="s">
        <v>2190</v>
      </c>
      <c r="H658" s="733"/>
      <c r="I658" s="733"/>
      <c r="J658" s="729"/>
      <c r="K658" s="729"/>
      <c r="L658" s="733">
        <v>53</v>
      </c>
      <c r="M658" s="733">
        <v>2650</v>
      </c>
      <c r="N658" s="729">
        <v>1</v>
      </c>
      <c r="O658" s="729">
        <v>50</v>
      </c>
      <c r="P658" s="733">
        <v>67</v>
      </c>
      <c r="Q658" s="733">
        <v>3350</v>
      </c>
      <c r="R658" s="747">
        <v>1.2641509433962264</v>
      </c>
      <c r="S658" s="734">
        <v>50</v>
      </c>
    </row>
    <row r="659" spans="1:19" ht="14.4" customHeight="1" x14ac:dyDescent="0.3">
      <c r="A659" s="728"/>
      <c r="B659" s="729" t="s">
        <v>2247</v>
      </c>
      <c r="C659" s="729" t="s">
        <v>563</v>
      </c>
      <c r="D659" s="729" t="s">
        <v>1081</v>
      </c>
      <c r="E659" s="729" t="s">
        <v>2145</v>
      </c>
      <c r="F659" s="729" t="s">
        <v>2248</v>
      </c>
      <c r="G659" s="729" t="s">
        <v>2249</v>
      </c>
      <c r="H659" s="733"/>
      <c r="I659" s="733"/>
      <c r="J659" s="729"/>
      <c r="K659" s="729"/>
      <c r="L659" s="733">
        <v>2</v>
      </c>
      <c r="M659" s="733">
        <v>0</v>
      </c>
      <c r="N659" s="729"/>
      <c r="O659" s="729">
        <v>0</v>
      </c>
      <c r="P659" s="733">
        <v>1</v>
      </c>
      <c r="Q659" s="733">
        <v>0</v>
      </c>
      <c r="R659" s="747"/>
      <c r="S659" s="734">
        <v>0</v>
      </c>
    </row>
    <row r="660" spans="1:19" ht="14.4" customHeight="1" x14ac:dyDescent="0.3">
      <c r="A660" s="728"/>
      <c r="B660" s="729" t="s">
        <v>2247</v>
      </c>
      <c r="C660" s="729" t="s">
        <v>563</v>
      </c>
      <c r="D660" s="729" t="s">
        <v>1081</v>
      </c>
      <c r="E660" s="729" t="s">
        <v>2145</v>
      </c>
      <c r="F660" s="729" t="s">
        <v>2205</v>
      </c>
      <c r="G660" s="729" t="s">
        <v>2206</v>
      </c>
      <c r="H660" s="733"/>
      <c r="I660" s="733"/>
      <c r="J660" s="729"/>
      <c r="K660" s="729"/>
      <c r="L660" s="733">
        <v>328</v>
      </c>
      <c r="M660" s="733">
        <v>0</v>
      </c>
      <c r="N660" s="729"/>
      <c r="O660" s="729">
        <v>0</v>
      </c>
      <c r="P660" s="733">
        <v>385</v>
      </c>
      <c r="Q660" s="733">
        <v>0</v>
      </c>
      <c r="R660" s="747"/>
      <c r="S660" s="734">
        <v>0</v>
      </c>
    </row>
    <row r="661" spans="1:19" ht="14.4" customHeight="1" x14ac:dyDescent="0.3">
      <c r="A661" s="728"/>
      <c r="B661" s="729" t="s">
        <v>2247</v>
      </c>
      <c r="C661" s="729" t="s">
        <v>563</v>
      </c>
      <c r="D661" s="729" t="s">
        <v>1081</v>
      </c>
      <c r="E661" s="729" t="s">
        <v>2145</v>
      </c>
      <c r="F661" s="729" t="s">
        <v>2209</v>
      </c>
      <c r="G661" s="729" t="s">
        <v>2210</v>
      </c>
      <c r="H661" s="733"/>
      <c r="I661" s="733"/>
      <c r="J661" s="729"/>
      <c r="K661" s="729"/>
      <c r="L661" s="733">
        <v>1</v>
      </c>
      <c r="M661" s="733">
        <v>77.78</v>
      </c>
      <c r="N661" s="729">
        <v>1</v>
      </c>
      <c r="O661" s="729">
        <v>77.78</v>
      </c>
      <c r="P661" s="733">
        <v>2</v>
      </c>
      <c r="Q661" s="733">
        <v>155.56</v>
      </c>
      <c r="R661" s="747">
        <v>2</v>
      </c>
      <c r="S661" s="734">
        <v>77.78</v>
      </c>
    </row>
    <row r="662" spans="1:19" ht="14.4" customHeight="1" x14ac:dyDescent="0.3">
      <c r="A662" s="728"/>
      <c r="B662" s="729" t="s">
        <v>2247</v>
      </c>
      <c r="C662" s="729" t="s">
        <v>563</v>
      </c>
      <c r="D662" s="729" t="s">
        <v>1081</v>
      </c>
      <c r="E662" s="729" t="s">
        <v>2145</v>
      </c>
      <c r="F662" s="729" t="s">
        <v>2215</v>
      </c>
      <c r="G662" s="729" t="s">
        <v>2216</v>
      </c>
      <c r="H662" s="733"/>
      <c r="I662" s="733"/>
      <c r="J662" s="729"/>
      <c r="K662" s="729"/>
      <c r="L662" s="733">
        <v>144</v>
      </c>
      <c r="M662" s="733">
        <v>13600</v>
      </c>
      <c r="N662" s="729">
        <v>1</v>
      </c>
      <c r="O662" s="729">
        <v>94.444444444444443</v>
      </c>
      <c r="P662" s="733">
        <v>170</v>
      </c>
      <c r="Q662" s="733">
        <v>16055.550000000001</v>
      </c>
      <c r="R662" s="747">
        <v>1.1805551470588236</v>
      </c>
      <c r="S662" s="734">
        <v>94.44441176470589</v>
      </c>
    </row>
    <row r="663" spans="1:19" ht="14.4" customHeight="1" x14ac:dyDescent="0.3">
      <c r="A663" s="728"/>
      <c r="B663" s="729" t="s">
        <v>2247</v>
      </c>
      <c r="C663" s="729" t="s">
        <v>563</v>
      </c>
      <c r="D663" s="729" t="s">
        <v>1081</v>
      </c>
      <c r="E663" s="729" t="s">
        <v>2145</v>
      </c>
      <c r="F663" s="729" t="s">
        <v>2219</v>
      </c>
      <c r="G663" s="729" t="s">
        <v>2220</v>
      </c>
      <c r="H663" s="733"/>
      <c r="I663" s="733"/>
      <c r="J663" s="729"/>
      <c r="K663" s="729"/>
      <c r="L663" s="733">
        <v>23</v>
      </c>
      <c r="M663" s="733">
        <v>2223.33</v>
      </c>
      <c r="N663" s="729">
        <v>1</v>
      </c>
      <c r="O663" s="729">
        <v>96.666521739130431</v>
      </c>
      <c r="P663" s="733">
        <v>24</v>
      </c>
      <c r="Q663" s="733">
        <v>2320.0100000000002</v>
      </c>
      <c r="R663" s="747">
        <v>1.0434843230649522</v>
      </c>
      <c r="S663" s="734">
        <v>96.667083333333338</v>
      </c>
    </row>
    <row r="664" spans="1:19" ht="14.4" customHeight="1" x14ac:dyDescent="0.3">
      <c r="A664" s="728"/>
      <c r="B664" s="729" t="s">
        <v>2247</v>
      </c>
      <c r="C664" s="729" t="s">
        <v>563</v>
      </c>
      <c r="D664" s="729" t="s">
        <v>1081</v>
      </c>
      <c r="E664" s="729" t="s">
        <v>2145</v>
      </c>
      <c r="F664" s="729" t="s">
        <v>2227</v>
      </c>
      <c r="G664" s="729" t="s">
        <v>2228</v>
      </c>
      <c r="H664" s="733"/>
      <c r="I664" s="733"/>
      <c r="J664" s="729"/>
      <c r="K664" s="729"/>
      <c r="L664" s="733">
        <v>24</v>
      </c>
      <c r="M664" s="733">
        <v>2800</v>
      </c>
      <c r="N664" s="729">
        <v>1</v>
      </c>
      <c r="O664" s="729">
        <v>116.66666666666667</v>
      </c>
      <c r="P664" s="733">
        <v>19</v>
      </c>
      <c r="Q664" s="733">
        <v>2216.6600000000003</v>
      </c>
      <c r="R664" s="747">
        <v>0.79166428571428582</v>
      </c>
      <c r="S664" s="734">
        <v>116.6663157894737</v>
      </c>
    </row>
    <row r="665" spans="1:19" ht="14.4" customHeight="1" x14ac:dyDescent="0.3">
      <c r="A665" s="728"/>
      <c r="B665" s="729" t="s">
        <v>2247</v>
      </c>
      <c r="C665" s="729" t="s">
        <v>563</v>
      </c>
      <c r="D665" s="729" t="s">
        <v>1081</v>
      </c>
      <c r="E665" s="729" t="s">
        <v>2145</v>
      </c>
      <c r="F665" s="729" t="s">
        <v>2146</v>
      </c>
      <c r="G665" s="729" t="s">
        <v>2147</v>
      </c>
      <c r="H665" s="733"/>
      <c r="I665" s="733"/>
      <c r="J665" s="729"/>
      <c r="K665" s="729"/>
      <c r="L665" s="733">
        <v>344</v>
      </c>
      <c r="M665" s="733">
        <v>118488.89</v>
      </c>
      <c r="N665" s="729">
        <v>1</v>
      </c>
      <c r="O665" s="729">
        <v>344.4444476744186</v>
      </c>
      <c r="P665" s="733">
        <v>403</v>
      </c>
      <c r="Q665" s="733">
        <v>138811.10999999999</v>
      </c>
      <c r="R665" s="747">
        <v>1.1715116075439647</v>
      </c>
      <c r="S665" s="734">
        <v>344.44444168734486</v>
      </c>
    </row>
    <row r="666" spans="1:19" ht="14.4" customHeight="1" x14ac:dyDescent="0.3">
      <c r="A666" s="728"/>
      <c r="B666" s="729" t="s">
        <v>2247</v>
      </c>
      <c r="C666" s="729" t="s">
        <v>563</v>
      </c>
      <c r="D666" s="729" t="s">
        <v>2141</v>
      </c>
      <c r="E666" s="729" t="s">
        <v>2145</v>
      </c>
      <c r="F666" s="729" t="s">
        <v>2172</v>
      </c>
      <c r="G666" s="729" t="s">
        <v>2173</v>
      </c>
      <c r="H666" s="733">
        <v>33</v>
      </c>
      <c r="I666" s="733">
        <v>2566.6799999999998</v>
      </c>
      <c r="J666" s="729"/>
      <c r="K666" s="729">
        <v>77.778181818181807</v>
      </c>
      <c r="L666" s="733"/>
      <c r="M666" s="733"/>
      <c r="N666" s="729"/>
      <c r="O666" s="729"/>
      <c r="P666" s="733"/>
      <c r="Q666" s="733"/>
      <c r="R666" s="747"/>
      <c r="S666" s="734"/>
    </row>
    <row r="667" spans="1:19" ht="14.4" customHeight="1" x14ac:dyDescent="0.3">
      <c r="A667" s="728"/>
      <c r="B667" s="729" t="s">
        <v>2247</v>
      </c>
      <c r="C667" s="729" t="s">
        <v>563</v>
      </c>
      <c r="D667" s="729" t="s">
        <v>2141</v>
      </c>
      <c r="E667" s="729" t="s">
        <v>2145</v>
      </c>
      <c r="F667" s="729" t="s">
        <v>2176</v>
      </c>
      <c r="G667" s="729" t="s">
        <v>2177</v>
      </c>
      <c r="H667" s="733">
        <v>54</v>
      </c>
      <c r="I667" s="733">
        <v>6000</v>
      </c>
      <c r="J667" s="729"/>
      <c r="K667" s="729">
        <v>111.11111111111111</v>
      </c>
      <c r="L667" s="733"/>
      <c r="M667" s="733"/>
      <c r="N667" s="729"/>
      <c r="O667" s="729"/>
      <c r="P667" s="733"/>
      <c r="Q667" s="733"/>
      <c r="R667" s="747"/>
      <c r="S667" s="734"/>
    </row>
    <row r="668" spans="1:19" ht="14.4" customHeight="1" x14ac:dyDescent="0.3">
      <c r="A668" s="728"/>
      <c r="B668" s="729" t="s">
        <v>2247</v>
      </c>
      <c r="C668" s="729" t="s">
        <v>563</v>
      </c>
      <c r="D668" s="729" t="s">
        <v>2141</v>
      </c>
      <c r="E668" s="729" t="s">
        <v>2145</v>
      </c>
      <c r="F668" s="729" t="s">
        <v>2180</v>
      </c>
      <c r="G668" s="729" t="s">
        <v>2181</v>
      </c>
      <c r="H668" s="733">
        <v>12</v>
      </c>
      <c r="I668" s="733">
        <v>2240</v>
      </c>
      <c r="J668" s="729"/>
      <c r="K668" s="729">
        <v>186.66666666666666</v>
      </c>
      <c r="L668" s="733"/>
      <c r="M668" s="733"/>
      <c r="N668" s="729"/>
      <c r="O668" s="729"/>
      <c r="P668" s="733"/>
      <c r="Q668" s="733"/>
      <c r="R668" s="747"/>
      <c r="S668" s="734"/>
    </row>
    <row r="669" spans="1:19" ht="14.4" customHeight="1" x14ac:dyDescent="0.3">
      <c r="A669" s="728"/>
      <c r="B669" s="729" t="s">
        <v>2247</v>
      </c>
      <c r="C669" s="729" t="s">
        <v>563</v>
      </c>
      <c r="D669" s="729" t="s">
        <v>2141</v>
      </c>
      <c r="E669" s="729" t="s">
        <v>2145</v>
      </c>
      <c r="F669" s="729" t="s">
        <v>2182</v>
      </c>
      <c r="G669" s="729" t="s">
        <v>2183</v>
      </c>
      <c r="H669" s="733">
        <v>20</v>
      </c>
      <c r="I669" s="733">
        <v>11666.66</v>
      </c>
      <c r="J669" s="729"/>
      <c r="K669" s="729">
        <v>583.33299999999997</v>
      </c>
      <c r="L669" s="733"/>
      <c r="M669" s="733"/>
      <c r="N669" s="729"/>
      <c r="O669" s="729"/>
      <c r="P669" s="733"/>
      <c r="Q669" s="733"/>
      <c r="R669" s="747"/>
      <c r="S669" s="734"/>
    </row>
    <row r="670" spans="1:19" ht="14.4" customHeight="1" x14ac:dyDescent="0.3">
      <c r="A670" s="728"/>
      <c r="B670" s="729" t="s">
        <v>2247</v>
      </c>
      <c r="C670" s="729" t="s">
        <v>563</v>
      </c>
      <c r="D670" s="729" t="s">
        <v>2141</v>
      </c>
      <c r="E670" s="729" t="s">
        <v>2145</v>
      </c>
      <c r="F670" s="729" t="s">
        <v>2184</v>
      </c>
      <c r="G670" s="729" t="s">
        <v>2185</v>
      </c>
      <c r="H670" s="733">
        <v>1</v>
      </c>
      <c r="I670" s="733">
        <v>466.67</v>
      </c>
      <c r="J670" s="729"/>
      <c r="K670" s="729">
        <v>466.67</v>
      </c>
      <c r="L670" s="733"/>
      <c r="M670" s="733"/>
      <c r="N670" s="729"/>
      <c r="O670" s="729"/>
      <c r="P670" s="733"/>
      <c r="Q670" s="733"/>
      <c r="R670" s="747"/>
      <c r="S670" s="734"/>
    </row>
    <row r="671" spans="1:19" ht="14.4" customHeight="1" x14ac:dyDescent="0.3">
      <c r="A671" s="728"/>
      <c r="B671" s="729" t="s">
        <v>2247</v>
      </c>
      <c r="C671" s="729" t="s">
        <v>563</v>
      </c>
      <c r="D671" s="729" t="s">
        <v>2141</v>
      </c>
      <c r="E671" s="729" t="s">
        <v>2145</v>
      </c>
      <c r="F671" s="729" t="s">
        <v>2189</v>
      </c>
      <c r="G671" s="729" t="s">
        <v>2190</v>
      </c>
      <c r="H671" s="733">
        <v>33</v>
      </c>
      <c r="I671" s="733">
        <v>1650</v>
      </c>
      <c r="J671" s="729"/>
      <c r="K671" s="729">
        <v>50</v>
      </c>
      <c r="L671" s="733"/>
      <c r="M671" s="733"/>
      <c r="N671" s="729"/>
      <c r="O671" s="729"/>
      <c r="P671" s="733"/>
      <c r="Q671" s="733"/>
      <c r="R671" s="747"/>
      <c r="S671" s="734"/>
    </row>
    <row r="672" spans="1:19" ht="14.4" customHeight="1" x14ac:dyDescent="0.3">
      <c r="A672" s="728"/>
      <c r="B672" s="729" t="s">
        <v>2247</v>
      </c>
      <c r="C672" s="729" t="s">
        <v>563</v>
      </c>
      <c r="D672" s="729" t="s">
        <v>2141</v>
      </c>
      <c r="E672" s="729" t="s">
        <v>2145</v>
      </c>
      <c r="F672" s="729" t="s">
        <v>2248</v>
      </c>
      <c r="G672" s="729" t="s">
        <v>2249</v>
      </c>
      <c r="H672" s="733">
        <v>3</v>
      </c>
      <c r="I672" s="733">
        <v>0</v>
      </c>
      <c r="J672" s="729"/>
      <c r="K672" s="729">
        <v>0</v>
      </c>
      <c r="L672" s="733"/>
      <c r="M672" s="733"/>
      <c r="N672" s="729"/>
      <c r="O672" s="729"/>
      <c r="P672" s="733"/>
      <c r="Q672" s="733"/>
      <c r="R672" s="747"/>
      <c r="S672" s="734"/>
    </row>
    <row r="673" spans="1:19" ht="14.4" customHeight="1" x14ac:dyDescent="0.3">
      <c r="A673" s="728"/>
      <c r="B673" s="729" t="s">
        <v>2247</v>
      </c>
      <c r="C673" s="729" t="s">
        <v>563</v>
      </c>
      <c r="D673" s="729" t="s">
        <v>2141</v>
      </c>
      <c r="E673" s="729" t="s">
        <v>2145</v>
      </c>
      <c r="F673" s="729" t="s">
        <v>2205</v>
      </c>
      <c r="G673" s="729" t="s">
        <v>2206</v>
      </c>
      <c r="H673" s="733">
        <v>147</v>
      </c>
      <c r="I673" s="733">
        <v>0</v>
      </c>
      <c r="J673" s="729"/>
      <c r="K673" s="729">
        <v>0</v>
      </c>
      <c r="L673" s="733"/>
      <c r="M673" s="733"/>
      <c r="N673" s="729"/>
      <c r="O673" s="729"/>
      <c r="P673" s="733"/>
      <c r="Q673" s="733"/>
      <c r="R673" s="747"/>
      <c r="S673" s="734"/>
    </row>
    <row r="674" spans="1:19" ht="14.4" customHeight="1" x14ac:dyDescent="0.3">
      <c r="A674" s="728"/>
      <c r="B674" s="729" t="s">
        <v>2247</v>
      </c>
      <c r="C674" s="729" t="s">
        <v>563</v>
      </c>
      <c r="D674" s="729" t="s">
        <v>2141</v>
      </c>
      <c r="E674" s="729" t="s">
        <v>2145</v>
      </c>
      <c r="F674" s="729" t="s">
        <v>2215</v>
      </c>
      <c r="G674" s="729" t="s">
        <v>2216</v>
      </c>
      <c r="H674" s="733">
        <v>36</v>
      </c>
      <c r="I674" s="733">
        <v>3200</v>
      </c>
      <c r="J674" s="729"/>
      <c r="K674" s="729">
        <v>88.888888888888886</v>
      </c>
      <c r="L674" s="733"/>
      <c r="M674" s="733"/>
      <c r="N674" s="729"/>
      <c r="O674" s="729"/>
      <c r="P674" s="733"/>
      <c r="Q674" s="733"/>
      <c r="R674" s="747"/>
      <c r="S674" s="734"/>
    </row>
    <row r="675" spans="1:19" ht="14.4" customHeight="1" x14ac:dyDescent="0.3">
      <c r="A675" s="728"/>
      <c r="B675" s="729" t="s">
        <v>2247</v>
      </c>
      <c r="C675" s="729" t="s">
        <v>563</v>
      </c>
      <c r="D675" s="729" t="s">
        <v>2141</v>
      </c>
      <c r="E675" s="729" t="s">
        <v>2145</v>
      </c>
      <c r="F675" s="729" t="s">
        <v>2219</v>
      </c>
      <c r="G675" s="729" t="s">
        <v>2220</v>
      </c>
      <c r="H675" s="733">
        <v>6</v>
      </c>
      <c r="I675" s="733">
        <v>580</v>
      </c>
      <c r="J675" s="729"/>
      <c r="K675" s="729">
        <v>96.666666666666671</v>
      </c>
      <c r="L675" s="733"/>
      <c r="M675" s="733"/>
      <c r="N675" s="729"/>
      <c r="O675" s="729"/>
      <c r="P675" s="733"/>
      <c r="Q675" s="733"/>
      <c r="R675" s="747"/>
      <c r="S675" s="734"/>
    </row>
    <row r="676" spans="1:19" ht="14.4" customHeight="1" x14ac:dyDescent="0.3">
      <c r="A676" s="728"/>
      <c r="B676" s="729" t="s">
        <v>2247</v>
      </c>
      <c r="C676" s="729" t="s">
        <v>563</v>
      </c>
      <c r="D676" s="729" t="s">
        <v>2141</v>
      </c>
      <c r="E676" s="729" t="s">
        <v>2145</v>
      </c>
      <c r="F676" s="729" t="s">
        <v>2227</v>
      </c>
      <c r="G676" s="729" t="s">
        <v>2228</v>
      </c>
      <c r="H676" s="733">
        <v>7</v>
      </c>
      <c r="I676" s="733">
        <v>816.67</v>
      </c>
      <c r="J676" s="729"/>
      <c r="K676" s="729">
        <v>116.66714285714285</v>
      </c>
      <c r="L676" s="733"/>
      <c r="M676" s="733"/>
      <c r="N676" s="729"/>
      <c r="O676" s="729"/>
      <c r="P676" s="733"/>
      <c r="Q676" s="733"/>
      <c r="R676" s="747"/>
      <c r="S676" s="734"/>
    </row>
    <row r="677" spans="1:19" ht="14.4" customHeight="1" x14ac:dyDescent="0.3">
      <c r="A677" s="728"/>
      <c r="B677" s="729" t="s">
        <v>2247</v>
      </c>
      <c r="C677" s="729" t="s">
        <v>563</v>
      </c>
      <c r="D677" s="729" t="s">
        <v>2141</v>
      </c>
      <c r="E677" s="729" t="s">
        <v>2145</v>
      </c>
      <c r="F677" s="729" t="s">
        <v>2146</v>
      </c>
      <c r="G677" s="729" t="s">
        <v>2147</v>
      </c>
      <c r="H677" s="733">
        <v>155</v>
      </c>
      <c r="I677" s="733">
        <v>50805.55</v>
      </c>
      <c r="J677" s="729"/>
      <c r="K677" s="729">
        <v>327.7777419354839</v>
      </c>
      <c r="L677" s="733"/>
      <c r="M677" s="733"/>
      <c r="N677" s="729"/>
      <c r="O677" s="729"/>
      <c r="P677" s="733"/>
      <c r="Q677" s="733"/>
      <c r="R677" s="747"/>
      <c r="S677" s="734"/>
    </row>
    <row r="678" spans="1:19" ht="14.4" customHeight="1" x14ac:dyDescent="0.3">
      <c r="A678" s="728"/>
      <c r="B678" s="729" t="s">
        <v>2247</v>
      </c>
      <c r="C678" s="729" t="s">
        <v>563</v>
      </c>
      <c r="D678" s="729" t="s">
        <v>1086</v>
      </c>
      <c r="E678" s="729" t="s">
        <v>2145</v>
      </c>
      <c r="F678" s="729" t="s">
        <v>2172</v>
      </c>
      <c r="G678" s="729" t="s">
        <v>2173</v>
      </c>
      <c r="H678" s="733"/>
      <c r="I678" s="733"/>
      <c r="J678" s="729"/>
      <c r="K678" s="729"/>
      <c r="L678" s="733"/>
      <c r="M678" s="733"/>
      <c r="N678" s="729"/>
      <c r="O678" s="729"/>
      <c r="P678" s="733">
        <v>3</v>
      </c>
      <c r="Q678" s="733">
        <v>233.34</v>
      </c>
      <c r="R678" s="747"/>
      <c r="S678" s="734">
        <v>77.78</v>
      </c>
    </row>
    <row r="679" spans="1:19" ht="14.4" customHeight="1" x14ac:dyDescent="0.3">
      <c r="A679" s="728"/>
      <c r="B679" s="729" t="s">
        <v>2247</v>
      </c>
      <c r="C679" s="729" t="s">
        <v>563</v>
      </c>
      <c r="D679" s="729" t="s">
        <v>1086</v>
      </c>
      <c r="E679" s="729" t="s">
        <v>2145</v>
      </c>
      <c r="F679" s="729" t="s">
        <v>2176</v>
      </c>
      <c r="G679" s="729" t="s">
        <v>2177</v>
      </c>
      <c r="H679" s="733"/>
      <c r="I679" s="733"/>
      <c r="J679" s="729"/>
      <c r="K679" s="729"/>
      <c r="L679" s="733"/>
      <c r="M679" s="733"/>
      <c r="N679" s="729"/>
      <c r="O679" s="729"/>
      <c r="P679" s="733">
        <v>36</v>
      </c>
      <c r="Q679" s="733">
        <v>4200</v>
      </c>
      <c r="R679" s="747"/>
      <c r="S679" s="734">
        <v>116.66666666666667</v>
      </c>
    </row>
    <row r="680" spans="1:19" ht="14.4" customHeight="1" x14ac:dyDescent="0.3">
      <c r="A680" s="728"/>
      <c r="B680" s="729" t="s">
        <v>2247</v>
      </c>
      <c r="C680" s="729" t="s">
        <v>563</v>
      </c>
      <c r="D680" s="729" t="s">
        <v>1086</v>
      </c>
      <c r="E680" s="729" t="s">
        <v>2145</v>
      </c>
      <c r="F680" s="729" t="s">
        <v>2180</v>
      </c>
      <c r="G680" s="729" t="s">
        <v>2181</v>
      </c>
      <c r="H680" s="733"/>
      <c r="I680" s="733"/>
      <c r="J680" s="729"/>
      <c r="K680" s="729"/>
      <c r="L680" s="733"/>
      <c r="M680" s="733"/>
      <c r="N680" s="729"/>
      <c r="O680" s="729"/>
      <c r="P680" s="733">
        <v>24</v>
      </c>
      <c r="Q680" s="733">
        <v>5066.66</v>
      </c>
      <c r="R680" s="747"/>
      <c r="S680" s="734">
        <v>211.11083333333332</v>
      </c>
    </row>
    <row r="681" spans="1:19" ht="14.4" customHeight="1" x14ac:dyDescent="0.3">
      <c r="A681" s="728"/>
      <c r="B681" s="729" t="s">
        <v>2247</v>
      </c>
      <c r="C681" s="729" t="s">
        <v>563</v>
      </c>
      <c r="D681" s="729" t="s">
        <v>1086</v>
      </c>
      <c r="E681" s="729" t="s">
        <v>2145</v>
      </c>
      <c r="F681" s="729" t="s">
        <v>2182</v>
      </c>
      <c r="G681" s="729" t="s">
        <v>2183</v>
      </c>
      <c r="H681" s="733"/>
      <c r="I681" s="733"/>
      <c r="J681" s="729"/>
      <c r="K681" s="729"/>
      <c r="L681" s="733"/>
      <c r="M681" s="733"/>
      <c r="N681" s="729"/>
      <c r="O681" s="729"/>
      <c r="P681" s="733">
        <v>5</v>
      </c>
      <c r="Q681" s="733">
        <v>2916.66</v>
      </c>
      <c r="R681" s="747"/>
      <c r="S681" s="734">
        <v>583.33199999999999</v>
      </c>
    </row>
    <row r="682" spans="1:19" ht="14.4" customHeight="1" x14ac:dyDescent="0.3">
      <c r="A682" s="728"/>
      <c r="B682" s="729" t="s">
        <v>2247</v>
      </c>
      <c r="C682" s="729" t="s">
        <v>563</v>
      </c>
      <c r="D682" s="729" t="s">
        <v>1086</v>
      </c>
      <c r="E682" s="729" t="s">
        <v>2145</v>
      </c>
      <c r="F682" s="729" t="s">
        <v>2184</v>
      </c>
      <c r="G682" s="729" t="s">
        <v>2185</v>
      </c>
      <c r="H682" s="733"/>
      <c r="I682" s="733"/>
      <c r="J682" s="729"/>
      <c r="K682" s="729"/>
      <c r="L682" s="733"/>
      <c r="M682" s="733"/>
      <c r="N682" s="729"/>
      <c r="O682" s="729"/>
      <c r="P682" s="733">
        <v>1</v>
      </c>
      <c r="Q682" s="733">
        <v>466.67</v>
      </c>
      <c r="R682" s="747"/>
      <c r="S682" s="734">
        <v>466.67</v>
      </c>
    </row>
    <row r="683" spans="1:19" ht="14.4" customHeight="1" x14ac:dyDescent="0.3">
      <c r="A683" s="728"/>
      <c r="B683" s="729" t="s">
        <v>2247</v>
      </c>
      <c r="C683" s="729" t="s">
        <v>563</v>
      </c>
      <c r="D683" s="729" t="s">
        <v>1086</v>
      </c>
      <c r="E683" s="729" t="s">
        <v>2145</v>
      </c>
      <c r="F683" s="729" t="s">
        <v>2189</v>
      </c>
      <c r="G683" s="729" t="s">
        <v>2190</v>
      </c>
      <c r="H683" s="733"/>
      <c r="I683" s="733"/>
      <c r="J683" s="729"/>
      <c r="K683" s="729"/>
      <c r="L683" s="733"/>
      <c r="M683" s="733"/>
      <c r="N683" s="729"/>
      <c r="O683" s="729"/>
      <c r="P683" s="733">
        <v>21</v>
      </c>
      <c r="Q683" s="733">
        <v>1050</v>
      </c>
      <c r="R683" s="747"/>
      <c r="S683" s="734">
        <v>50</v>
      </c>
    </row>
    <row r="684" spans="1:19" ht="14.4" customHeight="1" x14ac:dyDescent="0.3">
      <c r="A684" s="728"/>
      <c r="B684" s="729" t="s">
        <v>2247</v>
      </c>
      <c r="C684" s="729" t="s">
        <v>563</v>
      </c>
      <c r="D684" s="729" t="s">
        <v>1086</v>
      </c>
      <c r="E684" s="729" t="s">
        <v>2145</v>
      </c>
      <c r="F684" s="729" t="s">
        <v>2205</v>
      </c>
      <c r="G684" s="729" t="s">
        <v>2206</v>
      </c>
      <c r="H684" s="733"/>
      <c r="I684" s="733"/>
      <c r="J684" s="729"/>
      <c r="K684" s="729"/>
      <c r="L684" s="733"/>
      <c r="M684" s="733"/>
      <c r="N684" s="729"/>
      <c r="O684" s="729"/>
      <c r="P684" s="733">
        <v>107</v>
      </c>
      <c r="Q684" s="733">
        <v>0</v>
      </c>
      <c r="R684" s="747"/>
      <c r="S684" s="734">
        <v>0</v>
      </c>
    </row>
    <row r="685" spans="1:19" ht="14.4" customHeight="1" x14ac:dyDescent="0.3">
      <c r="A685" s="728"/>
      <c r="B685" s="729" t="s">
        <v>2247</v>
      </c>
      <c r="C685" s="729" t="s">
        <v>563</v>
      </c>
      <c r="D685" s="729" t="s">
        <v>1086</v>
      </c>
      <c r="E685" s="729" t="s">
        <v>2145</v>
      </c>
      <c r="F685" s="729" t="s">
        <v>2215</v>
      </c>
      <c r="G685" s="729" t="s">
        <v>2216</v>
      </c>
      <c r="H685" s="733"/>
      <c r="I685" s="733"/>
      <c r="J685" s="729"/>
      <c r="K685" s="729"/>
      <c r="L685" s="733"/>
      <c r="M685" s="733"/>
      <c r="N685" s="729"/>
      <c r="O685" s="729"/>
      <c r="P685" s="733">
        <v>35</v>
      </c>
      <c r="Q685" s="733">
        <v>3305.54</v>
      </c>
      <c r="R685" s="747"/>
      <c r="S685" s="734">
        <v>94.444000000000003</v>
      </c>
    </row>
    <row r="686" spans="1:19" ht="14.4" customHeight="1" x14ac:dyDescent="0.3">
      <c r="A686" s="728"/>
      <c r="B686" s="729" t="s">
        <v>2247</v>
      </c>
      <c r="C686" s="729" t="s">
        <v>563</v>
      </c>
      <c r="D686" s="729" t="s">
        <v>1086</v>
      </c>
      <c r="E686" s="729" t="s">
        <v>2145</v>
      </c>
      <c r="F686" s="729" t="s">
        <v>2219</v>
      </c>
      <c r="G686" s="729" t="s">
        <v>2220</v>
      </c>
      <c r="H686" s="733"/>
      <c r="I686" s="733"/>
      <c r="J686" s="729"/>
      <c r="K686" s="729"/>
      <c r="L686" s="733"/>
      <c r="M686" s="733"/>
      <c r="N686" s="729"/>
      <c r="O686" s="729"/>
      <c r="P686" s="733">
        <v>4</v>
      </c>
      <c r="Q686" s="733">
        <v>386.67</v>
      </c>
      <c r="R686" s="747"/>
      <c r="S686" s="734">
        <v>96.667500000000004</v>
      </c>
    </row>
    <row r="687" spans="1:19" ht="14.4" customHeight="1" x14ac:dyDescent="0.3">
      <c r="A687" s="728"/>
      <c r="B687" s="729" t="s">
        <v>2247</v>
      </c>
      <c r="C687" s="729" t="s">
        <v>563</v>
      </c>
      <c r="D687" s="729" t="s">
        <v>1086</v>
      </c>
      <c r="E687" s="729" t="s">
        <v>2145</v>
      </c>
      <c r="F687" s="729" t="s">
        <v>2227</v>
      </c>
      <c r="G687" s="729" t="s">
        <v>2228</v>
      </c>
      <c r="H687" s="733"/>
      <c r="I687" s="733"/>
      <c r="J687" s="729"/>
      <c r="K687" s="729"/>
      <c r="L687" s="733"/>
      <c r="M687" s="733"/>
      <c r="N687" s="729"/>
      <c r="O687" s="729"/>
      <c r="P687" s="733">
        <v>8</v>
      </c>
      <c r="Q687" s="733">
        <v>933.35</v>
      </c>
      <c r="R687" s="747"/>
      <c r="S687" s="734">
        <v>116.66875</v>
      </c>
    </row>
    <row r="688" spans="1:19" ht="14.4" customHeight="1" x14ac:dyDescent="0.3">
      <c r="A688" s="728"/>
      <c r="B688" s="729" t="s">
        <v>2247</v>
      </c>
      <c r="C688" s="729" t="s">
        <v>563</v>
      </c>
      <c r="D688" s="729" t="s">
        <v>1086</v>
      </c>
      <c r="E688" s="729" t="s">
        <v>2145</v>
      </c>
      <c r="F688" s="729" t="s">
        <v>2146</v>
      </c>
      <c r="G688" s="729" t="s">
        <v>2147</v>
      </c>
      <c r="H688" s="733"/>
      <c r="I688" s="733"/>
      <c r="J688" s="729"/>
      <c r="K688" s="729"/>
      <c r="L688" s="733"/>
      <c r="M688" s="733"/>
      <c r="N688" s="729"/>
      <c r="O688" s="729"/>
      <c r="P688" s="733">
        <v>108</v>
      </c>
      <c r="Q688" s="733">
        <v>37200</v>
      </c>
      <c r="R688" s="747"/>
      <c r="S688" s="734">
        <v>344.44444444444446</v>
      </c>
    </row>
    <row r="689" spans="1:19" ht="14.4" customHeight="1" x14ac:dyDescent="0.3">
      <c r="A689" s="728"/>
      <c r="B689" s="729" t="s">
        <v>2247</v>
      </c>
      <c r="C689" s="729" t="s">
        <v>563</v>
      </c>
      <c r="D689" s="729" t="s">
        <v>1088</v>
      </c>
      <c r="E689" s="729" t="s">
        <v>2145</v>
      </c>
      <c r="F689" s="729" t="s">
        <v>2172</v>
      </c>
      <c r="G689" s="729" t="s">
        <v>2173</v>
      </c>
      <c r="H689" s="733"/>
      <c r="I689" s="733"/>
      <c r="J689" s="729"/>
      <c r="K689" s="729"/>
      <c r="L689" s="733"/>
      <c r="M689" s="733"/>
      <c r="N689" s="729"/>
      <c r="O689" s="729"/>
      <c r="P689" s="733">
        <v>12</v>
      </c>
      <c r="Q689" s="733">
        <v>933.34999999999991</v>
      </c>
      <c r="R689" s="747"/>
      <c r="S689" s="734">
        <v>77.779166666666654</v>
      </c>
    </row>
    <row r="690" spans="1:19" ht="14.4" customHeight="1" x14ac:dyDescent="0.3">
      <c r="A690" s="728"/>
      <c r="B690" s="729" t="s">
        <v>2247</v>
      </c>
      <c r="C690" s="729" t="s">
        <v>563</v>
      </c>
      <c r="D690" s="729" t="s">
        <v>1088</v>
      </c>
      <c r="E690" s="729" t="s">
        <v>2145</v>
      </c>
      <c r="F690" s="729" t="s">
        <v>2176</v>
      </c>
      <c r="G690" s="729" t="s">
        <v>2177</v>
      </c>
      <c r="H690" s="733"/>
      <c r="I690" s="733"/>
      <c r="J690" s="729"/>
      <c r="K690" s="729"/>
      <c r="L690" s="733"/>
      <c r="M690" s="733"/>
      <c r="N690" s="729"/>
      <c r="O690" s="729"/>
      <c r="P690" s="733">
        <v>58</v>
      </c>
      <c r="Q690" s="733">
        <v>6766.66</v>
      </c>
      <c r="R690" s="747"/>
      <c r="S690" s="734">
        <v>116.66655172413793</v>
      </c>
    </row>
    <row r="691" spans="1:19" ht="14.4" customHeight="1" x14ac:dyDescent="0.3">
      <c r="A691" s="728"/>
      <c r="B691" s="729" t="s">
        <v>2247</v>
      </c>
      <c r="C691" s="729" t="s">
        <v>563</v>
      </c>
      <c r="D691" s="729" t="s">
        <v>1088</v>
      </c>
      <c r="E691" s="729" t="s">
        <v>2145</v>
      </c>
      <c r="F691" s="729" t="s">
        <v>2180</v>
      </c>
      <c r="G691" s="729" t="s">
        <v>2181</v>
      </c>
      <c r="H691" s="733"/>
      <c r="I691" s="733"/>
      <c r="J691" s="729"/>
      <c r="K691" s="729"/>
      <c r="L691" s="733"/>
      <c r="M691" s="733"/>
      <c r="N691" s="729"/>
      <c r="O691" s="729"/>
      <c r="P691" s="733">
        <v>14</v>
      </c>
      <c r="Q691" s="733">
        <v>2955.56</v>
      </c>
      <c r="R691" s="747"/>
      <c r="S691" s="734">
        <v>211.11142857142858</v>
      </c>
    </row>
    <row r="692" spans="1:19" ht="14.4" customHeight="1" x14ac:dyDescent="0.3">
      <c r="A692" s="728"/>
      <c r="B692" s="729" t="s">
        <v>2247</v>
      </c>
      <c r="C692" s="729" t="s">
        <v>563</v>
      </c>
      <c r="D692" s="729" t="s">
        <v>1088</v>
      </c>
      <c r="E692" s="729" t="s">
        <v>2145</v>
      </c>
      <c r="F692" s="729" t="s">
        <v>2182</v>
      </c>
      <c r="G692" s="729" t="s">
        <v>2183</v>
      </c>
      <c r="H692" s="733"/>
      <c r="I692" s="733"/>
      <c r="J692" s="729"/>
      <c r="K692" s="729"/>
      <c r="L692" s="733"/>
      <c r="M692" s="733"/>
      <c r="N692" s="729"/>
      <c r="O692" s="729"/>
      <c r="P692" s="733">
        <v>35</v>
      </c>
      <c r="Q692" s="733">
        <v>20416.68</v>
      </c>
      <c r="R692" s="747"/>
      <c r="S692" s="734">
        <v>583.33371428571434</v>
      </c>
    </row>
    <row r="693" spans="1:19" ht="14.4" customHeight="1" x14ac:dyDescent="0.3">
      <c r="A693" s="728"/>
      <c r="B693" s="729" t="s">
        <v>2247</v>
      </c>
      <c r="C693" s="729" t="s">
        <v>563</v>
      </c>
      <c r="D693" s="729" t="s">
        <v>1088</v>
      </c>
      <c r="E693" s="729" t="s">
        <v>2145</v>
      </c>
      <c r="F693" s="729" t="s">
        <v>2184</v>
      </c>
      <c r="G693" s="729" t="s">
        <v>2185</v>
      </c>
      <c r="H693" s="733"/>
      <c r="I693" s="733"/>
      <c r="J693" s="729"/>
      <c r="K693" s="729"/>
      <c r="L693" s="733"/>
      <c r="M693" s="733"/>
      <c r="N693" s="729"/>
      <c r="O693" s="729"/>
      <c r="P693" s="733">
        <v>3</v>
      </c>
      <c r="Q693" s="733">
        <v>1400</v>
      </c>
      <c r="R693" s="747"/>
      <c r="S693" s="734">
        <v>466.66666666666669</v>
      </c>
    </row>
    <row r="694" spans="1:19" ht="14.4" customHeight="1" x14ac:dyDescent="0.3">
      <c r="A694" s="728"/>
      <c r="B694" s="729" t="s">
        <v>2247</v>
      </c>
      <c r="C694" s="729" t="s">
        <v>563</v>
      </c>
      <c r="D694" s="729" t="s">
        <v>1088</v>
      </c>
      <c r="E694" s="729" t="s">
        <v>2145</v>
      </c>
      <c r="F694" s="729" t="s">
        <v>2189</v>
      </c>
      <c r="G694" s="729" t="s">
        <v>2190</v>
      </c>
      <c r="H694" s="733"/>
      <c r="I694" s="733"/>
      <c r="J694" s="729"/>
      <c r="K694" s="729"/>
      <c r="L694" s="733"/>
      <c r="M694" s="733"/>
      <c r="N694" s="729"/>
      <c r="O694" s="729"/>
      <c r="P694" s="733">
        <v>52</v>
      </c>
      <c r="Q694" s="733">
        <v>2600</v>
      </c>
      <c r="R694" s="747"/>
      <c r="S694" s="734">
        <v>50</v>
      </c>
    </row>
    <row r="695" spans="1:19" ht="14.4" customHeight="1" x14ac:dyDescent="0.3">
      <c r="A695" s="728"/>
      <c r="B695" s="729" t="s">
        <v>2247</v>
      </c>
      <c r="C695" s="729" t="s">
        <v>563</v>
      </c>
      <c r="D695" s="729" t="s">
        <v>1088</v>
      </c>
      <c r="E695" s="729" t="s">
        <v>2145</v>
      </c>
      <c r="F695" s="729" t="s">
        <v>2193</v>
      </c>
      <c r="G695" s="729" t="s">
        <v>2194</v>
      </c>
      <c r="H695" s="733"/>
      <c r="I695" s="733"/>
      <c r="J695" s="729"/>
      <c r="K695" s="729"/>
      <c r="L695" s="733"/>
      <c r="M695" s="733"/>
      <c r="N695" s="729"/>
      <c r="O695" s="729"/>
      <c r="P695" s="733">
        <v>5</v>
      </c>
      <c r="Q695" s="733">
        <v>505.54999999999995</v>
      </c>
      <c r="R695" s="747"/>
      <c r="S695" s="734">
        <v>101.10999999999999</v>
      </c>
    </row>
    <row r="696" spans="1:19" ht="14.4" customHeight="1" x14ac:dyDescent="0.3">
      <c r="A696" s="728"/>
      <c r="B696" s="729" t="s">
        <v>2247</v>
      </c>
      <c r="C696" s="729" t="s">
        <v>563</v>
      </c>
      <c r="D696" s="729" t="s">
        <v>1088</v>
      </c>
      <c r="E696" s="729" t="s">
        <v>2145</v>
      </c>
      <c r="F696" s="729" t="s">
        <v>2205</v>
      </c>
      <c r="G696" s="729" t="s">
        <v>2206</v>
      </c>
      <c r="H696" s="733"/>
      <c r="I696" s="733"/>
      <c r="J696" s="729"/>
      <c r="K696" s="729"/>
      <c r="L696" s="733"/>
      <c r="M696" s="733"/>
      <c r="N696" s="729"/>
      <c r="O696" s="729"/>
      <c r="P696" s="733">
        <v>191</v>
      </c>
      <c r="Q696" s="733">
        <v>0</v>
      </c>
      <c r="R696" s="747"/>
      <c r="S696" s="734">
        <v>0</v>
      </c>
    </row>
    <row r="697" spans="1:19" ht="14.4" customHeight="1" x14ac:dyDescent="0.3">
      <c r="A697" s="728"/>
      <c r="B697" s="729" t="s">
        <v>2247</v>
      </c>
      <c r="C697" s="729" t="s">
        <v>563</v>
      </c>
      <c r="D697" s="729" t="s">
        <v>1088</v>
      </c>
      <c r="E697" s="729" t="s">
        <v>2145</v>
      </c>
      <c r="F697" s="729" t="s">
        <v>2215</v>
      </c>
      <c r="G697" s="729" t="s">
        <v>2216</v>
      </c>
      <c r="H697" s="733"/>
      <c r="I697" s="733"/>
      <c r="J697" s="729"/>
      <c r="K697" s="729"/>
      <c r="L697" s="733"/>
      <c r="M697" s="733"/>
      <c r="N697" s="729"/>
      <c r="O697" s="729"/>
      <c r="P697" s="733">
        <v>68</v>
      </c>
      <c r="Q697" s="733">
        <v>6422.2199999999993</v>
      </c>
      <c r="R697" s="747"/>
      <c r="S697" s="734">
        <v>94.444411764705876</v>
      </c>
    </row>
    <row r="698" spans="1:19" ht="14.4" customHeight="1" x14ac:dyDescent="0.3">
      <c r="A698" s="728"/>
      <c r="B698" s="729" t="s">
        <v>2247</v>
      </c>
      <c r="C698" s="729" t="s">
        <v>563</v>
      </c>
      <c r="D698" s="729" t="s">
        <v>1088</v>
      </c>
      <c r="E698" s="729" t="s">
        <v>2145</v>
      </c>
      <c r="F698" s="729" t="s">
        <v>2219</v>
      </c>
      <c r="G698" s="729" t="s">
        <v>2220</v>
      </c>
      <c r="H698" s="733"/>
      <c r="I698" s="733"/>
      <c r="J698" s="729"/>
      <c r="K698" s="729"/>
      <c r="L698" s="733"/>
      <c r="M698" s="733"/>
      <c r="N698" s="729"/>
      <c r="O698" s="729"/>
      <c r="P698" s="733">
        <v>14</v>
      </c>
      <c r="Q698" s="733">
        <v>1353.34</v>
      </c>
      <c r="R698" s="747"/>
      <c r="S698" s="734">
        <v>96.667142857142849</v>
      </c>
    </row>
    <row r="699" spans="1:19" ht="14.4" customHeight="1" x14ac:dyDescent="0.3">
      <c r="A699" s="728"/>
      <c r="B699" s="729" t="s">
        <v>2247</v>
      </c>
      <c r="C699" s="729" t="s">
        <v>563</v>
      </c>
      <c r="D699" s="729" t="s">
        <v>1088</v>
      </c>
      <c r="E699" s="729" t="s">
        <v>2145</v>
      </c>
      <c r="F699" s="729" t="s">
        <v>2227</v>
      </c>
      <c r="G699" s="729" t="s">
        <v>2228</v>
      </c>
      <c r="H699" s="733"/>
      <c r="I699" s="733"/>
      <c r="J699" s="729"/>
      <c r="K699" s="729"/>
      <c r="L699" s="733"/>
      <c r="M699" s="733"/>
      <c r="N699" s="729"/>
      <c r="O699" s="729"/>
      <c r="P699" s="733">
        <v>5</v>
      </c>
      <c r="Q699" s="733">
        <v>583.34</v>
      </c>
      <c r="R699" s="747"/>
      <c r="S699" s="734">
        <v>116.66800000000001</v>
      </c>
    </row>
    <row r="700" spans="1:19" ht="14.4" customHeight="1" x14ac:dyDescent="0.3">
      <c r="A700" s="728"/>
      <c r="B700" s="729" t="s">
        <v>2247</v>
      </c>
      <c r="C700" s="729" t="s">
        <v>563</v>
      </c>
      <c r="D700" s="729" t="s">
        <v>1088</v>
      </c>
      <c r="E700" s="729" t="s">
        <v>2145</v>
      </c>
      <c r="F700" s="729" t="s">
        <v>2146</v>
      </c>
      <c r="G700" s="729" t="s">
        <v>2147</v>
      </c>
      <c r="H700" s="733"/>
      <c r="I700" s="733"/>
      <c r="J700" s="729"/>
      <c r="K700" s="729"/>
      <c r="L700" s="733"/>
      <c r="M700" s="733"/>
      <c r="N700" s="729"/>
      <c r="O700" s="729"/>
      <c r="P700" s="733">
        <v>203</v>
      </c>
      <c r="Q700" s="733">
        <v>69922.23</v>
      </c>
      <c r="R700" s="747"/>
      <c r="S700" s="734">
        <v>344.44448275862067</v>
      </c>
    </row>
    <row r="701" spans="1:19" ht="14.4" customHeight="1" x14ac:dyDescent="0.3">
      <c r="A701" s="728"/>
      <c r="B701" s="729" t="s">
        <v>2247</v>
      </c>
      <c r="C701" s="729" t="s">
        <v>563</v>
      </c>
      <c r="D701" s="729" t="s">
        <v>1090</v>
      </c>
      <c r="E701" s="729" t="s">
        <v>2145</v>
      </c>
      <c r="F701" s="729" t="s">
        <v>2172</v>
      </c>
      <c r="G701" s="729" t="s">
        <v>2173</v>
      </c>
      <c r="H701" s="733"/>
      <c r="I701" s="733"/>
      <c r="J701" s="729"/>
      <c r="K701" s="729"/>
      <c r="L701" s="733">
        <v>18</v>
      </c>
      <c r="M701" s="733">
        <v>1400.01</v>
      </c>
      <c r="N701" s="729">
        <v>1</v>
      </c>
      <c r="O701" s="729">
        <v>77.778333333333336</v>
      </c>
      <c r="P701" s="733">
        <v>7</v>
      </c>
      <c r="Q701" s="733">
        <v>544.45000000000005</v>
      </c>
      <c r="R701" s="747">
        <v>0.38889007935657605</v>
      </c>
      <c r="S701" s="734">
        <v>77.778571428571439</v>
      </c>
    </row>
    <row r="702" spans="1:19" ht="14.4" customHeight="1" x14ac:dyDescent="0.3">
      <c r="A702" s="728"/>
      <c r="B702" s="729" t="s">
        <v>2247</v>
      </c>
      <c r="C702" s="729" t="s">
        <v>563</v>
      </c>
      <c r="D702" s="729" t="s">
        <v>1090</v>
      </c>
      <c r="E702" s="729" t="s">
        <v>2145</v>
      </c>
      <c r="F702" s="729" t="s">
        <v>2176</v>
      </c>
      <c r="G702" s="729" t="s">
        <v>2177</v>
      </c>
      <c r="H702" s="733"/>
      <c r="I702" s="733"/>
      <c r="J702" s="729"/>
      <c r="K702" s="729"/>
      <c r="L702" s="733">
        <v>59</v>
      </c>
      <c r="M702" s="733">
        <v>6883.34</v>
      </c>
      <c r="N702" s="729">
        <v>1</v>
      </c>
      <c r="O702" s="729">
        <v>116.66677966101695</v>
      </c>
      <c r="P702" s="733">
        <v>30</v>
      </c>
      <c r="Q702" s="733">
        <v>3500</v>
      </c>
      <c r="R702" s="747">
        <v>0.50847408380234016</v>
      </c>
      <c r="S702" s="734">
        <v>116.66666666666667</v>
      </c>
    </row>
    <row r="703" spans="1:19" ht="14.4" customHeight="1" x14ac:dyDescent="0.3">
      <c r="A703" s="728"/>
      <c r="B703" s="729" t="s">
        <v>2247</v>
      </c>
      <c r="C703" s="729" t="s">
        <v>563</v>
      </c>
      <c r="D703" s="729" t="s">
        <v>1090</v>
      </c>
      <c r="E703" s="729" t="s">
        <v>2145</v>
      </c>
      <c r="F703" s="729" t="s">
        <v>2180</v>
      </c>
      <c r="G703" s="729" t="s">
        <v>2181</v>
      </c>
      <c r="H703" s="733"/>
      <c r="I703" s="733"/>
      <c r="J703" s="729"/>
      <c r="K703" s="729"/>
      <c r="L703" s="733">
        <v>43</v>
      </c>
      <c r="M703" s="733">
        <v>9077.77</v>
      </c>
      <c r="N703" s="729">
        <v>1</v>
      </c>
      <c r="O703" s="729">
        <v>211.11093023255816</v>
      </c>
      <c r="P703" s="733">
        <v>12</v>
      </c>
      <c r="Q703" s="733">
        <v>2533.3300000000004</v>
      </c>
      <c r="R703" s="747">
        <v>0.27906963934975221</v>
      </c>
      <c r="S703" s="734">
        <v>211.11083333333337</v>
      </c>
    </row>
    <row r="704" spans="1:19" ht="14.4" customHeight="1" x14ac:dyDescent="0.3">
      <c r="A704" s="728"/>
      <c r="B704" s="729" t="s">
        <v>2247</v>
      </c>
      <c r="C704" s="729" t="s">
        <v>563</v>
      </c>
      <c r="D704" s="729" t="s">
        <v>1090</v>
      </c>
      <c r="E704" s="729" t="s">
        <v>2145</v>
      </c>
      <c r="F704" s="729" t="s">
        <v>2182</v>
      </c>
      <c r="G704" s="729" t="s">
        <v>2183</v>
      </c>
      <c r="H704" s="733"/>
      <c r="I704" s="733"/>
      <c r="J704" s="729"/>
      <c r="K704" s="729"/>
      <c r="L704" s="733">
        <v>5</v>
      </c>
      <c r="M704" s="733">
        <v>2916.6600000000003</v>
      </c>
      <c r="N704" s="729">
        <v>1</v>
      </c>
      <c r="O704" s="729">
        <v>583.33200000000011</v>
      </c>
      <c r="P704" s="733">
        <v>1</v>
      </c>
      <c r="Q704" s="733">
        <v>583.33000000000004</v>
      </c>
      <c r="R704" s="747">
        <v>0.19999931428414694</v>
      </c>
      <c r="S704" s="734">
        <v>583.33000000000004</v>
      </c>
    </row>
    <row r="705" spans="1:19" ht="14.4" customHeight="1" x14ac:dyDescent="0.3">
      <c r="A705" s="728"/>
      <c r="B705" s="729" t="s">
        <v>2247</v>
      </c>
      <c r="C705" s="729" t="s">
        <v>563</v>
      </c>
      <c r="D705" s="729" t="s">
        <v>1090</v>
      </c>
      <c r="E705" s="729" t="s">
        <v>2145</v>
      </c>
      <c r="F705" s="729" t="s">
        <v>2184</v>
      </c>
      <c r="G705" s="729" t="s">
        <v>2185</v>
      </c>
      <c r="H705" s="733"/>
      <c r="I705" s="733"/>
      <c r="J705" s="729"/>
      <c r="K705" s="729"/>
      <c r="L705" s="733">
        <v>1</v>
      </c>
      <c r="M705" s="733">
        <v>466.67</v>
      </c>
      <c r="N705" s="729">
        <v>1</v>
      </c>
      <c r="O705" s="729">
        <v>466.67</v>
      </c>
      <c r="P705" s="733">
        <v>1</v>
      </c>
      <c r="Q705" s="733">
        <v>466.67</v>
      </c>
      <c r="R705" s="747">
        <v>1</v>
      </c>
      <c r="S705" s="734">
        <v>466.67</v>
      </c>
    </row>
    <row r="706" spans="1:19" ht="14.4" customHeight="1" x14ac:dyDescent="0.3">
      <c r="A706" s="728"/>
      <c r="B706" s="729" t="s">
        <v>2247</v>
      </c>
      <c r="C706" s="729" t="s">
        <v>563</v>
      </c>
      <c r="D706" s="729" t="s">
        <v>1090</v>
      </c>
      <c r="E706" s="729" t="s">
        <v>2145</v>
      </c>
      <c r="F706" s="729" t="s">
        <v>2189</v>
      </c>
      <c r="G706" s="729" t="s">
        <v>2190</v>
      </c>
      <c r="H706" s="733"/>
      <c r="I706" s="733"/>
      <c r="J706" s="729"/>
      <c r="K706" s="729"/>
      <c r="L706" s="733">
        <v>21</v>
      </c>
      <c r="M706" s="733">
        <v>1050</v>
      </c>
      <c r="N706" s="729">
        <v>1</v>
      </c>
      <c r="O706" s="729">
        <v>50</v>
      </c>
      <c r="P706" s="733">
        <v>2</v>
      </c>
      <c r="Q706" s="733">
        <v>100</v>
      </c>
      <c r="R706" s="747">
        <v>9.5238095238095233E-2</v>
      </c>
      <c r="S706" s="734">
        <v>50</v>
      </c>
    </row>
    <row r="707" spans="1:19" ht="14.4" customHeight="1" x14ac:dyDescent="0.3">
      <c r="A707" s="728"/>
      <c r="B707" s="729" t="s">
        <v>2247</v>
      </c>
      <c r="C707" s="729" t="s">
        <v>563</v>
      </c>
      <c r="D707" s="729" t="s">
        <v>1090</v>
      </c>
      <c r="E707" s="729" t="s">
        <v>2145</v>
      </c>
      <c r="F707" s="729" t="s">
        <v>2193</v>
      </c>
      <c r="G707" s="729" t="s">
        <v>2194</v>
      </c>
      <c r="H707" s="733"/>
      <c r="I707" s="733"/>
      <c r="J707" s="729"/>
      <c r="K707" s="729"/>
      <c r="L707" s="733">
        <v>2</v>
      </c>
      <c r="M707" s="733">
        <v>202.22</v>
      </c>
      <c r="N707" s="729">
        <v>1</v>
      </c>
      <c r="O707" s="729">
        <v>101.11</v>
      </c>
      <c r="P707" s="733"/>
      <c r="Q707" s="733"/>
      <c r="R707" s="747"/>
      <c r="S707" s="734"/>
    </row>
    <row r="708" spans="1:19" ht="14.4" customHeight="1" x14ac:dyDescent="0.3">
      <c r="A708" s="728"/>
      <c r="B708" s="729" t="s">
        <v>2247</v>
      </c>
      <c r="C708" s="729" t="s">
        <v>563</v>
      </c>
      <c r="D708" s="729" t="s">
        <v>1090</v>
      </c>
      <c r="E708" s="729" t="s">
        <v>2145</v>
      </c>
      <c r="F708" s="729" t="s">
        <v>2248</v>
      </c>
      <c r="G708" s="729" t="s">
        <v>2249</v>
      </c>
      <c r="H708" s="733"/>
      <c r="I708" s="733"/>
      <c r="J708" s="729"/>
      <c r="K708" s="729"/>
      <c r="L708" s="733">
        <v>1</v>
      </c>
      <c r="M708" s="733">
        <v>0</v>
      </c>
      <c r="N708" s="729"/>
      <c r="O708" s="729">
        <v>0</v>
      </c>
      <c r="P708" s="733"/>
      <c r="Q708" s="733"/>
      <c r="R708" s="747"/>
      <c r="S708" s="734"/>
    </row>
    <row r="709" spans="1:19" ht="14.4" customHeight="1" x14ac:dyDescent="0.3">
      <c r="A709" s="728"/>
      <c r="B709" s="729" t="s">
        <v>2247</v>
      </c>
      <c r="C709" s="729" t="s">
        <v>563</v>
      </c>
      <c r="D709" s="729" t="s">
        <v>1090</v>
      </c>
      <c r="E709" s="729" t="s">
        <v>2145</v>
      </c>
      <c r="F709" s="729" t="s">
        <v>2205</v>
      </c>
      <c r="G709" s="729" t="s">
        <v>2206</v>
      </c>
      <c r="H709" s="733"/>
      <c r="I709" s="733"/>
      <c r="J709" s="729"/>
      <c r="K709" s="729"/>
      <c r="L709" s="733">
        <v>141</v>
      </c>
      <c r="M709" s="733">
        <v>0</v>
      </c>
      <c r="N709" s="729"/>
      <c r="O709" s="729">
        <v>0</v>
      </c>
      <c r="P709" s="733">
        <v>44</v>
      </c>
      <c r="Q709" s="733">
        <v>0</v>
      </c>
      <c r="R709" s="747"/>
      <c r="S709" s="734">
        <v>0</v>
      </c>
    </row>
    <row r="710" spans="1:19" ht="14.4" customHeight="1" x14ac:dyDescent="0.3">
      <c r="A710" s="728"/>
      <c r="B710" s="729" t="s">
        <v>2247</v>
      </c>
      <c r="C710" s="729" t="s">
        <v>563</v>
      </c>
      <c r="D710" s="729" t="s">
        <v>1090</v>
      </c>
      <c r="E710" s="729" t="s">
        <v>2145</v>
      </c>
      <c r="F710" s="729" t="s">
        <v>2215</v>
      </c>
      <c r="G710" s="729" t="s">
        <v>2216</v>
      </c>
      <c r="H710" s="733"/>
      <c r="I710" s="733"/>
      <c r="J710" s="729"/>
      <c r="K710" s="729"/>
      <c r="L710" s="733">
        <v>61</v>
      </c>
      <c r="M710" s="733">
        <v>5761.1099999999988</v>
      </c>
      <c r="N710" s="729">
        <v>1</v>
      </c>
      <c r="O710" s="729">
        <v>94.444426229508181</v>
      </c>
      <c r="P710" s="733">
        <v>11</v>
      </c>
      <c r="Q710" s="733">
        <v>1038.8800000000001</v>
      </c>
      <c r="R710" s="747">
        <v>0.18032636071868099</v>
      </c>
      <c r="S710" s="734">
        <v>94.443636363636372</v>
      </c>
    </row>
    <row r="711" spans="1:19" ht="14.4" customHeight="1" x14ac:dyDescent="0.3">
      <c r="A711" s="728"/>
      <c r="B711" s="729" t="s">
        <v>2247</v>
      </c>
      <c r="C711" s="729" t="s">
        <v>563</v>
      </c>
      <c r="D711" s="729" t="s">
        <v>1090</v>
      </c>
      <c r="E711" s="729" t="s">
        <v>2145</v>
      </c>
      <c r="F711" s="729" t="s">
        <v>2219</v>
      </c>
      <c r="G711" s="729" t="s">
        <v>2220</v>
      </c>
      <c r="H711" s="733"/>
      <c r="I711" s="733"/>
      <c r="J711" s="729"/>
      <c r="K711" s="729"/>
      <c r="L711" s="733">
        <v>13</v>
      </c>
      <c r="M711" s="733">
        <v>1256.67</v>
      </c>
      <c r="N711" s="729">
        <v>1</v>
      </c>
      <c r="O711" s="729">
        <v>96.666923076923084</v>
      </c>
      <c r="P711" s="733">
        <v>3</v>
      </c>
      <c r="Q711" s="733">
        <v>290.01</v>
      </c>
      <c r="R711" s="747">
        <v>0.23077657618945305</v>
      </c>
      <c r="S711" s="734">
        <v>96.67</v>
      </c>
    </row>
    <row r="712" spans="1:19" ht="14.4" customHeight="1" x14ac:dyDescent="0.3">
      <c r="A712" s="728"/>
      <c r="B712" s="729" t="s">
        <v>2247</v>
      </c>
      <c r="C712" s="729" t="s">
        <v>563</v>
      </c>
      <c r="D712" s="729" t="s">
        <v>1090</v>
      </c>
      <c r="E712" s="729" t="s">
        <v>2145</v>
      </c>
      <c r="F712" s="729" t="s">
        <v>2227</v>
      </c>
      <c r="G712" s="729" t="s">
        <v>2228</v>
      </c>
      <c r="H712" s="733"/>
      <c r="I712" s="733"/>
      <c r="J712" s="729"/>
      <c r="K712" s="729"/>
      <c r="L712" s="733">
        <v>9</v>
      </c>
      <c r="M712" s="733">
        <v>1050.01</v>
      </c>
      <c r="N712" s="729">
        <v>1</v>
      </c>
      <c r="O712" s="729">
        <v>116.66777777777777</v>
      </c>
      <c r="P712" s="733">
        <v>2</v>
      </c>
      <c r="Q712" s="733">
        <v>233.34</v>
      </c>
      <c r="R712" s="747">
        <v>0.22222645498614299</v>
      </c>
      <c r="S712" s="734">
        <v>116.67</v>
      </c>
    </row>
    <row r="713" spans="1:19" ht="14.4" customHeight="1" x14ac:dyDescent="0.3">
      <c r="A713" s="728"/>
      <c r="B713" s="729" t="s">
        <v>2247</v>
      </c>
      <c r="C713" s="729" t="s">
        <v>563</v>
      </c>
      <c r="D713" s="729" t="s">
        <v>1090</v>
      </c>
      <c r="E713" s="729" t="s">
        <v>2145</v>
      </c>
      <c r="F713" s="729" t="s">
        <v>2146</v>
      </c>
      <c r="G713" s="729" t="s">
        <v>2147</v>
      </c>
      <c r="H713" s="733"/>
      <c r="I713" s="733"/>
      <c r="J713" s="729"/>
      <c r="K713" s="729"/>
      <c r="L713" s="733">
        <v>145</v>
      </c>
      <c r="M713" s="733">
        <v>49944.45</v>
      </c>
      <c r="N713" s="729">
        <v>1</v>
      </c>
      <c r="O713" s="729">
        <v>344.44448275862067</v>
      </c>
      <c r="P713" s="733">
        <v>45</v>
      </c>
      <c r="Q713" s="733">
        <v>15500.01</v>
      </c>
      <c r="R713" s="747">
        <v>0.3103449932875425</v>
      </c>
      <c r="S713" s="734">
        <v>344.44466666666665</v>
      </c>
    </row>
    <row r="714" spans="1:19" ht="14.4" customHeight="1" x14ac:dyDescent="0.3">
      <c r="A714" s="728"/>
      <c r="B714" s="729" t="s">
        <v>2247</v>
      </c>
      <c r="C714" s="729" t="s">
        <v>563</v>
      </c>
      <c r="D714" s="729" t="s">
        <v>1091</v>
      </c>
      <c r="E714" s="729" t="s">
        <v>2145</v>
      </c>
      <c r="F714" s="729" t="s">
        <v>2172</v>
      </c>
      <c r="G714" s="729" t="s">
        <v>2173</v>
      </c>
      <c r="H714" s="733">
        <v>30</v>
      </c>
      <c r="I714" s="733">
        <v>2333.33</v>
      </c>
      <c r="J714" s="729">
        <v>2.7272865408216935</v>
      </c>
      <c r="K714" s="729">
        <v>77.777666666666661</v>
      </c>
      <c r="L714" s="733">
        <v>11</v>
      </c>
      <c r="M714" s="733">
        <v>855.55</v>
      </c>
      <c r="N714" s="729">
        <v>1</v>
      </c>
      <c r="O714" s="729">
        <v>77.777272727272717</v>
      </c>
      <c r="P714" s="733">
        <v>12</v>
      </c>
      <c r="Q714" s="733">
        <v>933.33999999999992</v>
      </c>
      <c r="R714" s="747">
        <v>1.0909239670387469</v>
      </c>
      <c r="S714" s="734">
        <v>77.778333333333322</v>
      </c>
    </row>
    <row r="715" spans="1:19" ht="14.4" customHeight="1" x14ac:dyDescent="0.3">
      <c r="A715" s="728"/>
      <c r="B715" s="729" t="s">
        <v>2247</v>
      </c>
      <c r="C715" s="729" t="s">
        <v>563</v>
      </c>
      <c r="D715" s="729" t="s">
        <v>1091</v>
      </c>
      <c r="E715" s="729" t="s">
        <v>2145</v>
      </c>
      <c r="F715" s="729" t="s">
        <v>2176</v>
      </c>
      <c r="G715" s="729" t="s">
        <v>2177</v>
      </c>
      <c r="H715" s="733">
        <v>62</v>
      </c>
      <c r="I715" s="733">
        <v>6888.8799999999992</v>
      </c>
      <c r="J715" s="729">
        <v>1.9682514285714283</v>
      </c>
      <c r="K715" s="729">
        <v>111.11096774193547</v>
      </c>
      <c r="L715" s="733">
        <v>30</v>
      </c>
      <c r="M715" s="733">
        <v>3500</v>
      </c>
      <c r="N715" s="729">
        <v>1</v>
      </c>
      <c r="O715" s="729">
        <v>116.66666666666667</v>
      </c>
      <c r="P715" s="733">
        <v>12</v>
      </c>
      <c r="Q715" s="733">
        <v>1400.01</v>
      </c>
      <c r="R715" s="747">
        <v>0.40000285714285716</v>
      </c>
      <c r="S715" s="734">
        <v>116.6675</v>
      </c>
    </row>
    <row r="716" spans="1:19" ht="14.4" customHeight="1" x14ac:dyDescent="0.3">
      <c r="A716" s="728"/>
      <c r="B716" s="729" t="s">
        <v>2247</v>
      </c>
      <c r="C716" s="729" t="s">
        <v>563</v>
      </c>
      <c r="D716" s="729" t="s">
        <v>1091</v>
      </c>
      <c r="E716" s="729" t="s">
        <v>2145</v>
      </c>
      <c r="F716" s="729" t="s">
        <v>2180</v>
      </c>
      <c r="G716" s="729" t="s">
        <v>2181</v>
      </c>
      <c r="H716" s="733">
        <v>48</v>
      </c>
      <c r="I716" s="733">
        <v>8960</v>
      </c>
      <c r="J716" s="729">
        <v>2.652629833796162</v>
      </c>
      <c r="K716" s="729">
        <v>186.66666666666666</v>
      </c>
      <c r="L716" s="733">
        <v>16</v>
      </c>
      <c r="M716" s="733">
        <v>3377.78</v>
      </c>
      <c r="N716" s="729">
        <v>1</v>
      </c>
      <c r="O716" s="729">
        <v>211.11125000000001</v>
      </c>
      <c r="P716" s="733">
        <v>10</v>
      </c>
      <c r="Q716" s="733">
        <v>2111.11</v>
      </c>
      <c r="R716" s="747">
        <v>0.62499925986890803</v>
      </c>
      <c r="S716" s="734">
        <v>211.11100000000002</v>
      </c>
    </row>
    <row r="717" spans="1:19" ht="14.4" customHeight="1" x14ac:dyDescent="0.3">
      <c r="A717" s="728"/>
      <c r="B717" s="729" t="s">
        <v>2247</v>
      </c>
      <c r="C717" s="729" t="s">
        <v>563</v>
      </c>
      <c r="D717" s="729" t="s">
        <v>1091</v>
      </c>
      <c r="E717" s="729" t="s">
        <v>2145</v>
      </c>
      <c r="F717" s="729" t="s">
        <v>2182</v>
      </c>
      <c r="G717" s="729" t="s">
        <v>2183</v>
      </c>
      <c r="H717" s="733">
        <v>5</v>
      </c>
      <c r="I717" s="733">
        <v>2916.66</v>
      </c>
      <c r="J717" s="729">
        <v>0.71428466472217522</v>
      </c>
      <c r="K717" s="729">
        <v>583.33199999999999</v>
      </c>
      <c r="L717" s="733">
        <v>7</v>
      </c>
      <c r="M717" s="733">
        <v>4083.33</v>
      </c>
      <c r="N717" s="729">
        <v>1</v>
      </c>
      <c r="O717" s="729">
        <v>583.33285714285716</v>
      </c>
      <c r="P717" s="733"/>
      <c r="Q717" s="733"/>
      <c r="R717" s="747"/>
      <c r="S717" s="734"/>
    </row>
    <row r="718" spans="1:19" ht="14.4" customHeight="1" x14ac:dyDescent="0.3">
      <c r="A718" s="728"/>
      <c r="B718" s="729" t="s">
        <v>2247</v>
      </c>
      <c r="C718" s="729" t="s">
        <v>563</v>
      </c>
      <c r="D718" s="729" t="s">
        <v>1091</v>
      </c>
      <c r="E718" s="729" t="s">
        <v>2145</v>
      </c>
      <c r="F718" s="729" t="s">
        <v>2184</v>
      </c>
      <c r="G718" s="729" t="s">
        <v>2185</v>
      </c>
      <c r="H718" s="733">
        <v>6</v>
      </c>
      <c r="I718" s="733">
        <v>2800</v>
      </c>
      <c r="J718" s="729">
        <v>2</v>
      </c>
      <c r="K718" s="729">
        <v>466.66666666666669</v>
      </c>
      <c r="L718" s="733">
        <v>3</v>
      </c>
      <c r="M718" s="733">
        <v>1400</v>
      </c>
      <c r="N718" s="729">
        <v>1</v>
      </c>
      <c r="O718" s="729">
        <v>466.66666666666669</v>
      </c>
      <c r="P718" s="733"/>
      <c r="Q718" s="733"/>
      <c r="R718" s="747"/>
      <c r="S718" s="734"/>
    </row>
    <row r="719" spans="1:19" ht="14.4" customHeight="1" x14ac:dyDescent="0.3">
      <c r="A719" s="728"/>
      <c r="B719" s="729" t="s">
        <v>2247</v>
      </c>
      <c r="C719" s="729" t="s">
        <v>563</v>
      </c>
      <c r="D719" s="729" t="s">
        <v>1091</v>
      </c>
      <c r="E719" s="729" t="s">
        <v>2145</v>
      </c>
      <c r="F719" s="729" t="s">
        <v>2189</v>
      </c>
      <c r="G719" s="729" t="s">
        <v>2190</v>
      </c>
      <c r="H719" s="733">
        <v>49</v>
      </c>
      <c r="I719" s="733">
        <v>2450</v>
      </c>
      <c r="J719" s="729">
        <v>12.25</v>
      </c>
      <c r="K719" s="729">
        <v>50</v>
      </c>
      <c r="L719" s="733">
        <v>4</v>
      </c>
      <c r="M719" s="733">
        <v>200</v>
      </c>
      <c r="N719" s="729">
        <v>1</v>
      </c>
      <c r="O719" s="729">
        <v>50</v>
      </c>
      <c r="P719" s="733">
        <v>12</v>
      </c>
      <c r="Q719" s="733">
        <v>600</v>
      </c>
      <c r="R719" s="747">
        <v>3</v>
      </c>
      <c r="S719" s="734">
        <v>50</v>
      </c>
    </row>
    <row r="720" spans="1:19" ht="14.4" customHeight="1" x14ac:dyDescent="0.3">
      <c r="A720" s="728"/>
      <c r="B720" s="729" t="s">
        <v>2247</v>
      </c>
      <c r="C720" s="729" t="s">
        <v>563</v>
      </c>
      <c r="D720" s="729" t="s">
        <v>1091</v>
      </c>
      <c r="E720" s="729" t="s">
        <v>2145</v>
      </c>
      <c r="F720" s="729" t="s">
        <v>2248</v>
      </c>
      <c r="G720" s="729" t="s">
        <v>2249</v>
      </c>
      <c r="H720" s="733">
        <v>4</v>
      </c>
      <c r="I720" s="733">
        <v>0</v>
      </c>
      <c r="J720" s="729"/>
      <c r="K720" s="729">
        <v>0</v>
      </c>
      <c r="L720" s="733"/>
      <c r="M720" s="733"/>
      <c r="N720" s="729"/>
      <c r="O720" s="729"/>
      <c r="P720" s="733"/>
      <c r="Q720" s="733"/>
      <c r="R720" s="747"/>
      <c r="S720" s="734"/>
    </row>
    <row r="721" spans="1:19" ht="14.4" customHeight="1" x14ac:dyDescent="0.3">
      <c r="A721" s="728"/>
      <c r="B721" s="729" t="s">
        <v>2247</v>
      </c>
      <c r="C721" s="729" t="s">
        <v>563</v>
      </c>
      <c r="D721" s="729" t="s">
        <v>1091</v>
      </c>
      <c r="E721" s="729" t="s">
        <v>2145</v>
      </c>
      <c r="F721" s="729" t="s">
        <v>2205</v>
      </c>
      <c r="G721" s="729" t="s">
        <v>2206</v>
      </c>
      <c r="H721" s="733">
        <v>224</v>
      </c>
      <c r="I721" s="733">
        <v>0</v>
      </c>
      <c r="J721" s="729"/>
      <c r="K721" s="729">
        <v>0</v>
      </c>
      <c r="L721" s="733">
        <v>73</v>
      </c>
      <c r="M721" s="733">
        <v>0</v>
      </c>
      <c r="N721" s="729"/>
      <c r="O721" s="729">
        <v>0</v>
      </c>
      <c r="P721" s="733">
        <v>35</v>
      </c>
      <c r="Q721" s="733">
        <v>0</v>
      </c>
      <c r="R721" s="747"/>
      <c r="S721" s="734">
        <v>0</v>
      </c>
    </row>
    <row r="722" spans="1:19" ht="14.4" customHeight="1" x14ac:dyDescent="0.3">
      <c r="A722" s="728"/>
      <c r="B722" s="729" t="s">
        <v>2247</v>
      </c>
      <c r="C722" s="729" t="s">
        <v>563</v>
      </c>
      <c r="D722" s="729" t="s">
        <v>1091</v>
      </c>
      <c r="E722" s="729" t="s">
        <v>2145</v>
      </c>
      <c r="F722" s="729" t="s">
        <v>2215</v>
      </c>
      <c r="G722" s="729" t="s">
        <v>2216</v>
      </c>
      <c r="H722" s="733">
        <v>71</v>
      </c>
      <c r="I722" s="733">
        <v>6311.1200000000008</v>
      </c>
      <c r="J722" s="729">
        <v>2.5701451813239404</v>
      </c>
      <c r="K722" s="729">
        <v>88.889014084507053</v>
      </c>
      <c r="L722" s="733">
        <v>26</v>
      </c>
      <c r="M722" s="733">
        <v>2455.5499999999997</v>
      </c>
      <c r="N722" s="729">
        <v>1</v>
      </c>
      <c r="O722" s="729">
        <v>94.444230769230757</v>
      </c>
      <c r="P722" s="733">
        <v>9</v>
      </c>
      <c r="Q722" s="733">
        <v>849.99</v>
      </c>
      <c r="R722" s="747">
        <v>0.34615055690171248</v>
      </c>
      <c r="S722" s="734">
        <v>94.443333333333328</v>
      </c>
    </row>
    <row r="723" spans="1:19" ht="14.4" customHeight="1" x14ac:dyDescent="0.3">
      <c r="A723" s="728"/>
      <c r="B723" s="729" t="s">
        <v>2247</v>
      </c>
      <c r="C723" s="729" t="s">
        <v>563</v>
      </c>
      <c r="D723" s="729" t="s">
        <v>1091</v>
      </c>
      <c r="E723" s="729" t="s">
        <v>2145</v>
      </c>
      <c r="F723" s="729" t="s">
        <v>2219</v>
      </c>
      <c r="G723" s="729" t="s">
        <v>2220</v>
      </c>
      <c r="H723" s="733">
        <v>14</v>
      </c>
      <c r="I723" s="733">
        <v>1353.33</v>
      </c>
      <c r="J723" s="729">
        <v>7.0001034500594832</v>
      </c>
      <c r="K723" s="729">
        <v>96.666428571428568</v>
      </c>
      <c r="L723" s="733">
        <v>2</v>
      </c>
      <c r="M723" s="733">
        <v>193.33</v>
      </c>
      <c r="N723" s="729">
        <v>1</v>
      </c>
      <c r="O723" s="729">
        <v>96.665000000000006</v>
      </c>
      <c r="P723" s="733"/>
      <c r="Q723" s="733"/>
      <c r="R723" s="747"/>
      <c r="S723" s="734"/>
    </row>
    <row r="724" spans="1:19" ht="14.4" customHeight="1" x14ac:dyDescent="0.3">
      <c r="A724" s="728"/>
      <c r="B724" s="729" t="s">
        <v>2247</v>
      </c>
      <c r="C724" s="729" t="s">
        <v>563</v>
      </c>
      <c r="D724" s="729" t="s">
        <v>1091</v>
      </c>
      <c r="E724" s="729" t="s">
        <v>2145</v>
      </c>
      <c r="F724" s="729" t="s">
        <v>2227</v>
      </c>
      <c r="G724" s="729" t="s">
        <v>2228</v>
      </c>
      <c r="H724" s="733">
        <v>9</v>
      </c>
      <c r="I724" s="733">
        <v>1050.01</v>
      </c>
      <c r="J724" s="729">
        <v>1.5000142857142857</v>
      </c>
      <c r="K724" s="729">
        <v>116.66777777777777</v>
      </c>
      <c r="L724" s="733">
        <v>6</v>
      </c>
      <c r="M724" s="733">
        <v>700</v>
      </c>
      <c r="N724" s="729">
        <v>1</v>
      </c>
      <c r="O724" s="729">
        <v>116.66666666666667</v>
      </c>
      <c r="P724" s="733">
        <v>1</v>
      </c>
      <c r="Q724" s="733">
        <v>116.67</v>
      </c>
      <c r="R724" s="747">
        <v>0.16667142857142858</v>
      </c>
      <c r="S724" s="734">
        <v>116.67</v>
      </c>
    </row>
    <row r="725" spans="1:19" ht="14.4" customHeight="1" x14ac:dyDescent="0.3">
      <c r="A725" s="728"/>
      <c r="B725" s="729" t="s">
        <v>2247</v>
      </c>
      <c r="C725" s="729" t="s">
        <v>563</v>
      </c>
      <c r="D725" s="729" t="s">
        <v>1091</v>
      </c>
      <c r="E725" s="729" t="s">
        <v>2145</v>
      </c>
      <c r="F725" s="729" t="s">
        <v>2146</v>
      </c>
      <c r="G725" s="729" t="s">
        <v>2147</v>
      </c>
      <c r="H725" s="733">
        <v>228</v>
      </c>
      <c r="I725" s="733">
        <v>74733.34</v>
      </c>
      <c r="J725" s="729">
        <v>2.9319977966862409</v>
      </c>
      <c r="K725" s="729">
        <v>327.77780701754386</v>
      </c>
      <c r="L725" s="733">
        <v>74</v>
      </c>
      <c r="M725" s="733">
        <v>25488.880000000001</v>
      </c>
      <c r="N725" s="729">
        <v>1</v>
      </c>
      <c r="O725" s="729">
        <v>344.44432432432433</v>
      </c>
      <c r="P725" s="733">
        <v>36</v>
      </c>
      <c r="Q725" s="733">
        <v>12399.99</v>
      </c>
      <c r="R725" s="747">
        <v>0.48648626381386706</v>
      </c>
      <c r="S725" s="734">
        <v>344.44416666666666</v>
      </c>
    </row>
    <row r="726" spans="1:19" ht="14.4" customHeight="1" x14ac:dyDescent="0.3">
      <c r="A726" s="728"/>
      <c r="B726" s="729" t="s">
        <v>2247</v>
      </c>
      <c r="C726" s="729" t="s">
        <v>563</v>
      </c>
      <c r="D726" s="729" t="s">
        <v>2142</v>
      </c>
      <c r="E726" s="729" t="s">
        <v>2145</v>
      </c>
      <c r="F726" s="729" t="s">
        <v>2172</v>
      </c>
      <c r="G726" s="729" t="s">
        <v>2173</v>
      </c>
      <c r="H726" s="733">
        <v>19</v>
      </c>
      <c r="I726" s="733">
        <v>1477.78</v>
      </c>
      <c r="J726" s="729"/>
      <c r="K726" s="729">
        <v>77.7778947368421</v>
      </c>
      <c r="L726" s="733"/>
      <c r="M726" s="733"/>
      <c r="N726" s="729"/>
      <c r="O726" s="729"/>
      <c r="P726" s="733"/>
      <c r="Q726" s="733"/>
      <c r="R726" s="747"/>
      <c r="S726" s="734"/>
    </row>
    <row r="727" spans="1:19" ht="14.4" customHeight="1" x14ac:dyDescent="0.3">
      <c r="A727" s="728"/>
      <c r="B727" s="729" t="s">
        <v>2247</v>
      </c>
      <c r="C727" s="729" t="s">
        <v>563</v>
      </c>
      <c r="D727" s="729" t="s">
        <v>2142</v>
      </c>
      <c r="E727" s="729" t="s">
        <v>2145</v>
      </c>
      <c r="F727" s="729" t="s">
        <v>2176</v>
      </c>
      <c r="G727" s="729" t="s">
        <v>2177</v>
      </c>
      <c r="H727" s="733">
        <v>60</v>
      </c>
      <c r="I727" s="733">
        <v>6666.670000000001</v>
      </c>
      <c r="J727" s="729"/>
      <c r="K727" s="729">
        <v>111.11116666666668</v>
      </c>
      <c r="L727" s="733"/>
      <c r="M727" s="733"/>
      <c r="N727" s="729"/>
      <c r="O727" s="729"/>
      <c r="P727" s="733"/>
      <c r="Q727" s="733"/>
      <c r="R727" s="747"/>
      <c r="S727" s="734"/>
    </row>
    <row r="728" spans="1:19" ht="14.4" customHeight="1" x14ac:dyDescent="0.3">
      <c r="A728" s="728"/>
      <c r="B728" s="729" t="s">
        <v>2247</v>
      </c>
      <c r="C728" s="729" t="s">
        <v>563</v>
      </c>
      <c r="D728" s="729" t="s">
        <v>2142</v>
      </c>
      <c r="E728" s="729" t="s">
        <v>2145</v>
      </c>
      <c r="F728" s="729" t="s">
        <v>2180</v>
      </c>
      <c r="G728" s="729" t="s">
        <v>2181</v>
      </c>
      <c r="H728" s="733">
        <v>18</v>
      </c>
      <c r="I728" s="733">
        <v>3360.01</v>
      </c>
      <c r="J728" s="729"/>
      <c r="K728" s="729">
        <v>186.66722222222222</v>
      </c>
      <c r="L728" s="733"/>
      <c r="M728" s="733"/>
      <c r="N728" s="729"/>
      <c r="O728" s="729"/>
      <c r="P728" s="733"/>
      <c r="Q728" s="733"/>
      <c r="R728" s="747"/>
      <c r="S728" s="734"/>
    </row>
    <row r="729" spans="1:19" ht="14.4" customHeight="1" x14ac:dyDescent="0.3">
      <c r="A729" s="728"/>
      <c r="B729" s="729" t="s">
        <v>2247</v>
      </c>
      <c r="C729" s="729" t="s">
        <v>563</v>
      </c>
      <c r="D729" s="729" t="s">
        <v>2142</v>
      </c>
      <c r="E729" s="729" t="s">
        <v>2145</v>
      </c>
      <c r="F729" s="729" t="s">
        <v>2182</v>
      </c>
      <c r="G729" s="729" t="s">
        <v>2183</v>
      </c>
      <c r="H729" s="733">
        <v>27</v>
      </c>
      <c r="I729" s="733">
        <v>15750</v>
      </c>
      <c r="J729" s="729"/>
      <c r="K729" s="729">
        <v>583.33333333333337</v>
      </c>
      <c r="L729" s="733"/>
      <c r="M729" s="733"/>
      <c r="N729" s="729"/>
      <c r="O729" s="729"/>
      <c r="P729" s="733"/>
      <c r="Q729" s="733"/>
      <c r="R729" s="747"/>
      <c r="S729" s="734"/>
    </row>
    <row r="730" spans="1:19" ht="14.4" customHeight="1" x14ac:dyDescent="0.3">
      <c r="A730" s="728"/>
      <c r="B730" s="729" t="s">
        <v>2247</v>
      </c>
      <c r="C730" s="729" t="s">
        <v>563</v>
      </c>
      <c r="D730" s="729" t="s">
        <v>2142</v>
      </c>
      <c r="E730" s="729" t="s">
        <v>2145</v>
      </c>
      <c r="F730" s="729" t="s">
        <v>2184</v>
      </c>
      <c r="G730" s="729" t="s">
        <v>2185</v>
      </c>
      <c r="H730" s="733">
        <v>1</v>
      </c>
      <c r="I730" s="733">
        <v>466.67</v>
      </c>
      <c r="J730" s="729"/>
      <c r="K730" s="729">
        <v>466.67</v>
      </c>
      <c r="L730" s="733"/>
      <c r="M730" s="733"/>
      <c r="N730" s="729"/>
      <c r="O730" s="729"/>
      <c r="P730" s="733"/>
      <c r="Q730" s="733"/>
      <c r="R730" s="747"/>
      <c r="S730" s="734"/>
    </row>
    <row r="731" spans="1:19" ht="14.4" customHeight="1" x14ac:dyDescent="0.3">
      <c r="A731" s="728"/>
      <c r="B731" s="729" t="s">
        <v>2247</v>
      </c>
      <c r="C731" s="729" t="s">
        <v>563</v>
      </c>
      <c r="D731" s="729" t="s">
        <v>2142</v>
      </c>
      <c r="E731" s="729" t="s">
        <v>2145</v>
      </c>
      <c r="F731" s="729" t="s">
        <v>2189</v>
      </c>
      <c r="G731" s="729" t="s">
        <v>2190</v>
      </c>
      <c r="H731" s="733">
        <v>34</v>
      </c>
      <c r="I731" s="733">
        <v>1700</v>
      </c>
      <c r="J731" s="729"/>
      <c r="K731" s="729">
        <v>50</v>
      </c>
      <c r="L731" s="733"/>
      <c r="M731" s="733"/>
      <c r="N731" s="729"/>
      <c r="O731" s="729"/>
      <c r="P731" s="733"/>
      <c r="Q731" s="733"/>
      <c r="R731" s="747"/>
      <c r="S731" s="734"/>
    </row>
    <row r="732" spans="1:19" ht="14.4" customHeight="1" x14ac:dyDescent="0.3">
      <c r="A732" s="728"/>
      <c r="B732" s="729" t="s">
        <v>2247</v>
      </c>
      <c r="C732" s="729" t="s">
        <v>563</v>
      </c>
      <c r="D732" s="729" t="s">
        <v>2142</v>
      </c>
      <c r="E732" s="729" t="s">
        <v>2145</v>
      </c>
      <c r="F732" s="729" t="s">
        <v>2248</v>
      </c>
      <c r="G732" s="729" t="s">
        <v>2249</v>
      </c>
      <c r="H732" s="733">
        <v>2</v>
      </c>
      <c r="I732" s="733">
        <v>0</v>
      </c>
      <c r="J732" s="729"/>
      <c r="K732" s="729">
        <v>0</v>
      </c>
      <c r="L732" s="733"/>
      <c r="M732" s="733"/>
      <c r="N732" s="729"/>
      <c r="O732" s="729"/>
      <c r="P732" s="733"/>
      <c r="Q732" s="733"/>
      <c r="R732" s="747"/>
      <c r="S732" s="734"/>
    </row>
    <row r="733" spans="1:19" ht="14.4" customHeight="1" x14ac:dyDescent="0.3">
      <c r="A733" s="728"/>
      <c r="B733" s="729" t="s">
        <v>2247</v>
      </c>
      <c r="C733" s="729" t="s">
        <v>563</v>
      </c>
      <c r="D733" s="729" t="s">
        <v>2142</v>
      </c>
      <c r="E733" s="729" t="s">
        <v>2145</v>
      </c>
      <c r="F733" s="729" t="s">
        <v>2205</v>
      </c>
      <c r="G733" s="729" t="s">
        <v>2206</v>
      </c>
      <c r="H733" s="733">
        <v>179</v>
      </c>
      <c r="I733" s="733">
        <v>0</v>
      </c>
      <c r="J733" s="729"/>
      <c r="K733" s="729">
        <v>0</v>
      </c>
      <c r="L733" s="733"/>
      <c r="M733" s="733"/>
      <c r="N733" s="729"/>
      <c r="O733" s="729"/>
      <c r="P733" s="733"/>
      <c r="Q733" s="733"/>
      <c r="R733" s="747"/>
      <c r="S733" s="734"/>
    </row>
    <row r="734" spans="1:19" ht="14.4" customHeight="1" x14ac:dyDescent="0.3">
      <c r="A734" s="728"/>
      <c r="B734" s="729" t="s">
        <v>2247</v>
      </c>
      <c r="C734" s="729" t="s">
        <v>563</v>
      </c>
      <c r="D734" s="729" t="s">
        <v>2142</v>
      </c>
      <c r="E734" s="729" t="s">
        <v>2145</v>
      </c>
      <c r="F734" s="729" t="s">
        <v>2215</v>
      </c>
      <c r="G734" s="729" t="s">
        <v>2216</v>
      </c>
      <c r="H734" s="733">
        <v>67</v>
      </c>
      <c r="I734" s="733">
        <v>5955.57</v>
      </c>
      <c r="J734" s="729"/>
      <c r="K734" s="729">
        <v>88.889104477611937</v>
      </c>
      <c r="L734" s="733"/>
      <c r="M734" s="733"/>
      <c r="N734" s="729"/>
      <c r="O734" s="729"/>
      <c r="P734" s="733"/>
      <c r="Q734" s="733"/>
      <c r="R734" s="747"/>
      <c r="S734" s="734"/>
    </row>
    <row r="735" spans="1:19" ht="14.4" customHeight="1" x14ac:dyDescent="0.3">
      <c r="A735" s="728"/>
      <c r="B735" s="729" t="s">
        <v>2247</v>
      </c>
      <c r="C735" s="729" t="s">
        <v>563</v>
      </c>
      <c r="D735" s="729" t="s">
        <v>2142</v>
      </c>
      <c r="E735" s="729" t="s">
        <v>2145</v>
      </c>
      <c r="F735" s="729" t="s">
        <v>2219</v>
      </c>
      <c r="G735" s="729" t="s">
        <v>2220</v>
      </c>
      <c r="H735" s="733">
        <v>18</v>
      </c>
      <c r="I735" s="733">
        <v>1739.9899999999998</v>
      </c>
      <c r="J735" s="729"/>
      <c r="K735" s="729">
        <v>96.666111111111093</v>
      </c>
      <c r="L735" s="733"/>
      <c r="M735" s="733"/>
      <c r="N735" s="729"/>
      <c r="O735" s="729"/>
      <c r="P735" s="733"/>
      <c r="Q735" s="733"/>
      <c r="R735" s="747"/>
      <c r="S735" s="734"/>
    </row>
    <row r="736" spans="1:19" ht="14.4" customHeight="1" x14ac:dyDescent="0.3">
      <c r="A736" s="728"/>
      <c r="B736" s="729" t="s">
        <v>2247</v>
      </c>
      <c r="C736" s="729" t="s">
        <v>563</v>
      </c>
      <c r="D736" s="729" t="s">
        <v>2142</v>
      </c>
      <c r="E736" s="729" t="s">
        <v>2145</v>
      </c>
      <c r="F736" s="729" t="s">
        <v>2223</v>
      </c>
      <c r="G736" s="729" t="s">
        <v>2224</v>
      </c>
      <c r="H736" s="733">
        <v>1</v>
      </c>
      <c r="I736" s="733">
        <v>1283.33</v>
      </c>
      <c r="J736" s="729"/>
      <c r="K736" s="729">
        <v>1283.33</v>
      </c>
      <c r="L736" s="733"/>
      <c r="M736" s="733"/>
      <c r="N736" s="729"/>
      <c r="O736" s="729"/>
      <c r="P736" s="733"/>
      <c r="Q736" s="733"/>
      <c r="R736" s="747"/>
      <c r="S736" s="734"/>
    </row>
    <row r="737" spans="1:19" ht="14.4" customHeight="1" x14ac:dyDescent="0.3">
      <c r="A737" s="728"/>
      <c r="B737" s="729" t="s">
        <v>2247</v>
      </c>
      <c r="C737" s="729" t="s">
        <v>563</v>
      </c>
      <c r="D737" s="729" t="s">
        <v>2142</v>
      </c>
      <c r="E737" s="729" t="s">
        <v>2145</v>
      </c>
      <c r="F737" s="729" t="s">
        <v>2227</v>
      </c>
      <c r="G737" s="729" t="s">
        <v>2228</v>
      </c>
      <c r="H737" s="733">
        <v>16</v>
      </c>
      <c r="I737" s="733">
        <v>1866.6599999999999</v>
      </c>
      <c r="J737" s="729"/>
      <c r="K737" s="729">
        <v>116.66624999999999</v>
      </c>
      <c r="L737" s="733"/>
      <c r="M737" s="733"/>
      <c r="N737" s="729"/>
      <c r="O737" s="729"/>
      <c r="P737" s="733"/>
      <c r="Q737" s="733"/>
      <c r="R737" s="747"/>
      <c r="S737" s="734"/>
    </row>
    <row r="738" spans="1:19" ht="14.4" customHeight="1" x14ac:dyDescent="0.3">
      <c r="A738" s="728"/>
      <c r="B738" s="729" t="s">
        <v>2247</v>
      </c>
      <c r="C738" s="729" t="s">
        <v>563</v>
      </c>
      <c r="D738" s="729" t="s">
        <v>2142</v>
      </c>
      <c r="E738" s="729" t="s">
        <v>2145</v>
      </c>
      <c r="F738" s="729" t="s">
        <v>2146</v>
      </c>
      <c r="G738" s="729" t="s">
        <v>2147</v>
      </c>
      <c r="H738" s="733">
        <v>184</v>
      </c>
      <c r="I738" s="733">
        <v>60311.11</v>
      </c>
      <c r="J738" s="729"/>
      <c r="K738" s="729">
        <v>327.77777173913046</v>
      </c>
      <c r="L738" s="733"/>
      <c r="M738" s="733"/>
      <c r="N738" s="729"/>
      <c r="O738" s="729"/>
      <c r="P738" s="733"/>
      <c r="Q738" s="733"/>
      <c r="R738" s="747"/>
      <c r="S738" s="734"/>
    </row>
    <row r="739" spans="1:19" ht="14.4" customHeight="1" x14ac:dyDescent="0.3">
      <c r="A739" s="728"/>
      <c r="B739" s="729" t="s">
        <v>2247</v>
      </c>
      <c r="C739" s="729" t="s">
        <v>563</v>
      </c>
      <c r="D739" s="729" t="s">
        <v>1082</v>
      </c>
      <c r="E739" s="729" t="s">
        <v>2145</v>
      </c>
      <c r="F739" s="729" t="s">
        <v>2172</v>
      </c>
      <c r="G739" s="729" t="s">
        <v>2173</v>
      </c>
      <c r="H739" s="733"/>
      <c r="I739" s="733"/>
      <c r="J739" s="729"/>
      <c r="K739" s="729"/>
      <c r="L739" s="733"/>
      <c r="M739" s="733"/>
      <c r="N739" s="729"/>
      <c r="O739" s="729"/>
      <c r="P739" s="733">
        <v>2</v>
      </c>
      <c r="Q739" s="733">
        <v>155.56</v>
      </c>
      <c r="R739" s="747"/>
      <c r="S739" s="734">
        <v>77.78</v>
      </c>
    </row>
    <row r="740" spans="1:19" ht="14.4" customHeight="1" x14ac:dyDescent="0.3">
      <c r="A740" s="728"/>
      <c r="B740" s="729" t="s">
        <v>2247</v>
      </c>
      <c r="C740" s="729" t="s">
        <v>563</v>
      </c>
      <c r="D740" s="729" t="s">
        <v>1082</v>
      </c>
      <c r="E740" s="729" t="s">
        <v>2145</v>
      </c>
      <c r="F740" s="729" t="s">
        <v>2176</v>
      </c>
      <c r="G740" s="729" t="s">
        <v>2177</v>
      </c>
      <c r="H740" s="733"/>
      <c r="I740" s="733"/>
      <c r="J740" s="729"/>
      <c r="K740" s="729"/>
      <c r="L740" s="733"/>
      <c r="M740" s="733"/>
      <c r="N740" s="729"/>
      <c r="O740" s="729"/>
      <c r="P740" s="733">
        <v>8</v>
      </c>
      <c r="Q740" s="733">
        <v>933.33</v>
      </c>
      <c r="R740" s="747"/>
      <c r="S740" s="734">
        <v>116.66625000000001</v>
      </c>
    </row>
    <row r="741" spans="1:19" ht="14.4" customHeight="1" x14ac:dyDescent="0.3">
      <c r="A741" s="728"/>
      <c r="B741" s="729" t="s">
        <v>2247</v>
      </c>
      <c r="C741" s="729" t="s">
        <v>563</v>
      </c>
      <c r="D741" s="729" t="s">
        <v>1082</v>
      </c>
      <c r="E741" s="729" t="s">
        <v>2145</v>
      </c>
      <c r="F741" s="729" t="s">
        <v>2180</v>
      </c>
      <c r="G741" s="729" t="s">
        <v>2181</v>
      </c>
      <c r="H741" s="733"/>
      <c r="I741" s="733"/>
      <c r="J741" s="729"/>
      <c r="K741" s="729"/>
      <c r="L741" s="733"/>
      <c r="M741" s="733"/>
      <c r="N741" s="729"/>
      <c r="O741" s="729"/>
      <c r="P741" s="733">
        <v>10</v>
      </c>
      <c r="Q741" s="733">
        <v>2111.11</v>
      </c>
      <c r="R741" s="747"/>
      <c r="S741" s="734">
        <v>211.11100000000002</v>
      </c>
    </row>
    <row r="742" spans="1:19" ht="14.4" customHeight="1" x14ac:dyDescent="0.3">
      <c r="A742" s="728"/>
      <c r="B742" s="729" t="s">
        <v>2247</v>
      </c>
      <c r="C742" s="729" t="s">
        <v>563</v>
      </c>
      <c r="D742" s="729" t="s">
        <v>1082</v>
      </c>
      <c r="E742" s="729" t="s">
        <v>2145</v>
      </c>
      <c r="F742" s="729" t="s">
        <v>2182</v>
      </c>
      <c r="G742" s="729" t="s">
        <v>2183</v>
      </c>
      <c r="H742" s="733"/>
      <c r="I742" s="733"/>
      <c r="J742" s="729"/>
      <c r="K742" s="729"/>
      <c r="L742" s="733"/>
      <c r="M742" s="733"/>
      <c r="N742" s="729"/>
      <c r="O742" s="729"/>
      <c r="P742" s="733">
        <v>2</v>
      </c>
      <c r="Q742" s="733">
        <v>1166.6600000000001</v>
      </c>
      <c r="R742" s="747"/>
      <c r="S742" s="734">
        <v>583.33000000000004</v>
      </c>
    </row>
    <row r="743" spans="1:19" ht="14.4" customHeight="1" x14ac:dyDescent="0.3">
      <c r="A743" s="728"/>
      <c r="B743" s="729" t="s">
        <v>2247</v>
      </c>
      <c r="C743" s="729" t="s">
        <v>563</v>
      </c>
      <c r="D743" s="729" t="s">
        <v>1082</v>
      </c>
      <c r="E743" s="729" t="s">
        <v>2145</v>
      </c>
      <c r="F743" s="729" t="s">
        <v>2189</v>
      </c>
      <c r="G743" s="729" t="s">
        <v>2190</v>
      </c>
      <c r="H743" s="733"/>
      <c r="I743" s="733"/>
      <c r="J743" s="729"/>
      <c r="K743" s="729"/>
      <c r="L743" s="733"/>
      <c r="M743" s="733"/>
      <c r="N743" s="729"/>
      <c r="O743" s="729"/>
      <c r="P743" s="733">
        <v>5</v>
      </c>
      <c r="Q743" s="733">
        <v>250</v>
      </c>
      <c r="R743" s="747"/>
      <c r="S743" s="734">
        <v>50</v>
      </c>
    </row>
    <row r="744" spans="1:19" ht="14.4" customHeight="1" x14ac:dyDescent="0.3">
      <c r="A744" s="728"/>
      <c r="B744" s="729" t="s">
        <v>2247</v>
      </c>
      <c r="C744" s="729" t="s">
        <v>563</v>
      </c>
      <c r="D744" s="729" t="s">
        <v>1082</v>
      </c>
      <c r="E744" s="729" t="s">
        <v>2145</v>
      </c>
      <c r="F744" s="729" t="s">
        <v>2205</v>
      </c>
      <c r="G744" s="729" t="s">
        <v>2206</v>
      </c>
      <c r="H744" s="733"/>
      <c r="I744" s="733"/>
      <c r="J744" s="729"/>
      <c r="K744" s="729"/>
      <c r="L744" s="733"/>
      <c r="M744" s="733"/>
      <c r="N744" s="729"/>
      <c r="O744" s="729"/>
      <c r="P744" s="733">
        <v>31</v>
      </c>
      <c r="Q744" s="733">
        <v>0</v>
      </c>
      <c r="R744" s="747"/>
      <c r="S744" s="734">
        <v>0</v>
      </c>
    </row>
    <row r="745" spans="1:19" ht="14.4" customHeight="1" x14ac:dyDescent="0.3">
      <c r="A745" s="728"/>
      <c r="B745" s="729" t="s">
        <v>2247</v>
      </c>
      <c r="C745" s="729" t="s">
        <v>563</v>
      </c>
      <c r="D745" s="729" t="s">
        <v>1082</v>
      </c>
      <c r="E745" s="729" t="s">
        <v>2145</v>
      </c>
      <c r="F745" s="729" t="s">
        <v>2215</v>
      </c>
      <c r="G745" s="729" t="s">
        <v>2216</v>
      </c>
      <c r="H745" s="733"/>
      <c r="I745" s="733"/>
      <c r="J745" s="729"/>
      <c r="K745" s="729"/>
      <c r="L745" s="733"/>
      <c r="M745" s="733"/>
      <c r="N745" s="729"/>
      <c r="O745" s="729"/>
      <c r="P745" s="733">
        <v>12</v>
      </c>
      <c r="Q745" s="733">
        <v>1133.33</v>
      </c>
      <c r="R745" s="747"/>
      <c r="S745" s="734">
        <v>94.444166666666661</v>
      </c>
    </row>
    <row r="746" spans="1:19" ht="14.4" customHeight="1" x14ac:dyDescent="0.3">
      <c r="A746" s="728"/>
      <c r="B746" s="729" t="s">
        <v>2247</v>
      </c>
      <c r="C746" s="729" t="s">
        <v>563</v>
      </c>
      <c r="D746" s="729" t="s">
        <v>1082</v>
      </c>
      <c r="E746" s="729" t="s">
        <v>2145</v>
      </c>
      <c r="F746" s="729" t="s">
        <v>2219</v>
      </c>
      <c r="G746" s="729" t="s">
        <v>2220</v>
      </c>
      <c r="H746" s="733"/>
      <c r="I746" s="733"/>
      <c r="J746" s="729"/>
      <c r="K746" s="729"/>
      <c r="L746" s="733"/>
      <c r="M746" s="733"/>
      <c r="N746" s="729"/>
      <c r="O746" s="729"/>
      <c r="P746" s="733">
        <v>2</v>
      </c>
      <c r="Q746" s="733">
        <v>193.34</v>
      </c>
      <c r="R746" s="747"/>
      <c r="S746" s="734">
        <v>96.67</v>
      </c>
    </row>
    <row r="747" spans="1:19" ht="14.4" customHeight="1" x14ac:dyDescent="0.3">
      <c r="A747" s="728"/>
      <c r="B747" s="729" t="s">
        <v>2247</v>
      </c>
      <c r="C747" s="729" t="s">
        <v>563</v>
      </c>
      <c r="D747" s="729" t="s">
        <v>1082</v>
      </c>
      <c r="E747" s="729" t="s">
        <v>2145</v>
      </c>
      <c r="F747" s="729" t="s">
        <v>2227</v>
      </c>
      <c r="G747" s="729" t="s">
        <v>2228</v>
      </c>
      <c r="H747" s="733"/>
      <c r="I747" s="733"/>
      <c r="J747" s="729"/>
      <c r="K747" s="729"/>
      <c r="L747" s="733"/>
      <c r="M747" s="733"/>
      <c r="N747" s="729"/>
      <c r="O747" s="729"/>
      <c r="P747" s="733">
        <v>5</v>
      </c>
      <c r="Q747" s="733">
        <v>583.33000000000004</v>
      </c>
      <c r="R747" s="747"/>
      <c r="S747" s="734">
        <v>116.66600000000001</v>
      </c>
    </row>
    <row r="748" spans="1:19" ht="14.4" customHeight="1" x14ac:dyDescent="0.3">
      <c r="A748" s="728"/>
      <c r="B748" s="729" t="s">
        <v>2247</v>
      </c>
      <c r="C748" s="729" t="s">
        <v>563</v>
      </c>
      <c r="D748" s="729" t="s">
        <v>1082</v>
      </c>
      <c r="E748" s="729" t="s">
        <v>2145</v>
      </c>
      <c r="F748" s="729" t="s">
        <v>2146</v>
      </c>
      <c r="G748" s="729" t="s">
        <v>2147</v>
      </c>
      <c r="H748" s="733"/>
      <c r="I748" s="733"/>
      <c r="J748" s="729"/>
      <c r="K748" s="729"/>
      <c r="L748" s="733"/>
      <c r="M748" s="733"/>
      <c r="N748" s="729"/>
      <c r="O748" s="729"/>
      <c r="P748" s="733">
        <v>32</v>
      </c>
      <c r="Q748" s="733">
        <v>11022.220000000001</v>
      </c>
      <c r="R748" s="747"/>
      <c r="S748" s="734">
        <v>344.44437500000004</v>
      </c>
    </row>
    <row r="749" spans="1:19" ht="14.4" customHeight="1" x14ac:dyDescent="0.3">
      <c r="A749" s="728" t="s">
        <v>2250</v>
      </c>
      <c r="B749" s="729" t="s">
        <v>2251</v>
      </c>
      <c r="C749" s="729" t="s">
        <v>560</v>
      </c>
      <c r="D749" s="729" t="s">
        <v>2129</v>
      </c>
      <c r="E749" s="729" t="s">
        <v>2252</v>
      </c>
      <c r="F749" s="729" t="s">
        <v>2253</v>
      </c>
      <c r="G749" s="729" t="s">
        <v>851</v>
      </c>
      <c r="H749" s="733">
        <v>3</v>
      </c>
      <c r="I749" s="733">
        <v>63.39</v>
      </c>
      <c r="J749" s="729">
        <v>0.75</v>
      </c>
      <c r="K749" s="729">
        <v>21.13</v>
      </c>
      <c r="L749" s="733">
        <v>4</v>
      </c>
      <c r="M749" s="733">
        <v>84.52</v>
      </c>
      <c r="N749" s="729">
        <v>1</v>
      </c>
      <c r="O749" s="729">
        <v>21.13</v>
      </c>
      <c r="P749" s="733">
        <v>5</v>
      </c>
      <c r="Q749" s="733">
        <v>84</v>
      </c>
      <c r="R749" s="747">
        <v>0.99384761003312827</v>
      </c>
      <c r="S749" s="734">
        <v>16.8</v>
      </c>
    </row>
    <row r="750" spans="1:19" ht="14.4" customHeight="1" x14ac:dyDescent="0.3">
      <c r="A750" s="728" t="s">
        <v>2250</v>
      </c>
      <c r="B750" s="729" t="s">
        <v>2251</v>
      </c>
      <c r="C750" s="729" t="s">
        <v>560</v>
      </c>
      <c r="D750" s="729" t="s">
        <v>2129</v>
      </c>
      <c r="E750" s="729" t="s">
        <v>2252</v>
      </c>
      <c r="F750" s="729" t="s">
        <v>2254</v>
      </c>
      <c r="G750" s="729" t="s">
        <v>750</v>
      </c>
      <c r="H750" s="733">
        <v>0.1</v>
      </c>
      <c r="I750" s="733">
        <v>13.55</v>
      </c>
      <c r="J750" s="729">
        <v>0.33333333333333337</v>
      </c>
      <c r="K750" s="729">
        <v>135.5</v>
      </c>
      <c r="L750" s="733">
        <v>0.3</v>
      </c>
      <c r="M750" s="733">
        <v>40.65</v>
      </c>
      <c r="N750" s="729">
        <v>1</v>
      </c>
      <c r="O750" s="729">
        <v>135.5</v>
      </c>
      <c r="P750" s="733">
        <v>0.5</v>
      </c>
      <c r="Q750" s="733">
        <v>67.77</v>
      </c>
      <c r="R750" s="747">
        <v>1.6671586715867159</v>
      </c>
      <c r="S750" s="734">
        <v>135.54</v>
      </c>
    </row>
    <row r="751" spans="1:19" ht="14.4" customHeight="1" x14ac:dyDescent="0.3">
      <c r="A751" s="728" t="s">
        <v>2250</v>
      </c>
      <c r="B751" s="729" t="s">
        <v>2251</v>
      </c>
      <c r="C751" s="729" t="s">
        <v>560</v>
      </c>
      <c r="D751" s="729" t="s">
        <v>2129</v>
      </c>
      <c r="E751" s="729" t="s">
        <v>2145</v>
      </c>
      <c r="F751" s="729" t="s">
        <v>2255</v>
      </c>
      <c r="G751" s="729" t="s">
        <v>2256</v>
      </c>
      <c r="H751" s="733"/>
      <c r="I751" s="733"/>
      <c r="J751" s="729"/>
      <c r="K751" s="729"/>
      <c r="L751" s="733"/>
      <c r="M751" s="733"/>
      <c r="N751" s="729"/>
      <c r="O751" s="729"/>
      <c r="P751" s="733">
        <v>1</v>
      </c>
      <c r="Q751" s="733">
        <v>751</v>
      </c>
      <c r="R751" s="747"/>
      <c r="S751" s="734">
        <v>751</v>
      </c>
    </row>
    <row r="752" spans="1:19" ht="14.4" customHeight="1" x14ac:dyDescent="0.3">
      <c r="A752" s="728" t="s">
        <v>2250</v>
      </c>
      <c r="B752" s="729" t="s">
        <v>2251</v>
      </c>
      <c r="C752" s="729" t="s">
        <v>560</v>
      </c>
      <c r="D752" s="729" t="s">
        <v>2129</v>
      </c>
      <c r="E752" s="729" t="s">
        <v>2145</v>
      </c>
      <c r="F752" s="729" t="s">
        <v>2257</v>
      </c>
      <c r="G752" s="729" t="s">
        <v>2258</v>
      </c>
      <c r="H752" s="733">
        <v>3</v>
      </c>
      <c r="I752" s="733">
        <v>1068</v>
      </c>
      <c r="J752" s="729">
        <v>1.4089709762532983</v>
      </c>
      <c r="K752" s="729">
        <v>356</v>
      </c>
      <c r="L752" s="733">
        <v>2</v>
      </c>
      <c r="M752" s="733">
        <v>758</v>
      </c>
      <c r="N752" s="729">
        <v>1</v>
      </c>
      <c r="O752" s="729">
        <v>379</v>
      </c>
      <c r="P752" s="733">
        <v>1</v>
      </c>
      <c r="Q752" s="733">
        <v>380</v>
      </c>
      <c r="R752" s="747">
        <v>0.50131926121372028</v>
      </c>
      <c r="S752" s="734">
        <v>380</v>
      </c>
    </row>
    <row r="753" spans="1:19" ht="14.4" customHeight="1" x14ac:dyDescent="0.3">
      <c r="A753" s="728" t="s">
        <v>2250</v>
      </c>
      <c r="B753" s="729" t="s">
        <v>2251</v>
      </c>
      <c r="C753" s="729" t="s">
        <v>560</v>
      </c>
      <c r="D753" s="729" t="s">
        <v>2129</v>
      </c>
      <c r="E753" s="729" t="s">
        <v>2145</v>
      </c>
      <c r="F753" s="729" t="s">
        <v>2259</v>
      </c>
      <c r="G753" s="729" t="s">
        <v>2260</v>
      </c>
      <c r="H753" s="733">
        <v>2</v>
      </c>
      <c r="I753" s="733">
        <v>310</v>
      </c>
      <c r="J753" s="729">
        <v>0.63008130081300817</v>
      </c>
      <c r="K753" s="729">
        <v>155</v>
      </c>
      <c r="L753" s="733">
        <v>3</v>
      </c>
      <c r="M753" s="733">
        <v>492</v>
      </c>
      <c r="N753" s="729">
        <v>1</v>
      </c>
      <c r="O753" s="729">
        <v>164</v>
      </c>
      <c r="P753" s="733">
        <v>1</v>
      </c>
      <c r="Q753" s="733">
        <v>164</v>
      </c>
      <c r="R753" s="747">
        <v>0.33333333333333331</v>
      </c>
      <c r="S753" s="734">
        <v>164</v>
      </c>
    </row>
    <row r="754" spans="1:19" ht="14.4" customHeight="1" x14ac:dyDescent="0.3">
      <c r="A754" s="728" t="s">
        <v>2250</v>
      </c>
      <c r="B754" s="729" t="s">
        <v>2251</v>
      </c>
      <c r="C754" s="729" t="s">
        <v>560</v>
      </c>
      <c r="D754" s="729" t="s">
        <v>2129</v>
      </c>
      <c r="E754" s="729" t="s">
        <v>2145</v>
      </c>
      <c r="F754" s="729" t="s">
        <v>2261</v>
      </c>
      <c r="G754" s="729" t="s">
        <v>2262</v>
      </c>
      <c r="H754" s="733">
        <v>104</v>
      </c>
      <c r="I754" s="733">
        <v>8424</v>
      </c>
      <c r="J754" s="729">
        <v>0.74083194090229532</v>
      </c>
      <c r="K754" s="729">
        <v>81</v>
      </c>
      <c r="L754" s="733">
        <v>137</v>
      </c>
      <c r="M754" s="733">
        <v>11371</v>
      </c>
      <c r="N754" s="729">
        <v>1</v>
      </c>
      <c r="O754" s="729">
        <v>83</v>
      </c>
      <c r="P754" s="733">
        <v>139</v>
      </c>
      <c r="Q754" s="733">
        <v>11537</v>
      </c>
      <c r="R754" s="747">
        <v>1.0145985401459854</v>
      </c>
      <c r="S754" s="734">
        <v>83</v>
      </c>
    </row>
    <row r="755" spans="1:19" ht="14.4" customHeight="1" x14ac:dyDescent="0.3">
      <c r="A755" s="728" t="s">
        <v>2250</v>
      </c>
      <c r="B755" s="729" t="s">
        <v>2251</v>
      </c>
      <c r="C755" s="729" t="s">
        <v>560</v>
      </c>
      <c r="D755" s="729" t="s">
        <v>2129</v>
      </c>
      <c r="E755" s="729" t="s">
        <v>2145</v>
      </c>
      <c r="F755" s="729" t="s">
        <v>2263</v>
      </c>
      <c r="G755" s="729" t="s">
        <v>2264</v>
      </c>
      <c r="H755" s="733">
        <v>369</v>
      </c>
      <c r="I755" s="733">
        <v>12915</v>
      </c>
      <c r="J755" s="729">
        <v>0.86186186186186187</v>
      </c>
      <c r="K755" s="729">
        <v>35</v>
      </c>
      <c r="L755" s="733">
        <v>405</v>
      </c>
      <c r="M755" s="733">
        <v>14985</v>
      </c>
      <c r="N755" s="729">
        <v>1</v>
      </c>
      <c r="O755" s="729">
        <v>37</v>
      </c>
      <c r="P755" s="733">
        <v>369</v>
      </c>
      <c r="Q755" s="733">
        <v>13653</v>
      </c>
      <c r="R755" s="747">
        <v>0.91111111111111109</v>
      </c>
      <c r="S755" s="734">
        <v>37</v>
      </c>
    </row>
    <row r="756" spans="1:19" ht="14.4" customHeight="1" x14ac:dyDescent="0.3">
      <c r="A756" s="728" t="s">
        <v>2250</v>
      </c>
      <c r="B756" s="729" t="s">
        <v>2251</v>
      </c>
      <c r="C756" s="729" t="s">
        <v>560</v>
      </c>
      <c r="D756" s="729" t="s">
        <v>2129</v>
      </c>
      <c r="E756" s="729" t="s">
        <v>2145</v>
      </c>
      <c r="F756" s="729" t="s">
        <v>2265</v>
      </c>
      <c r="G756" s="729" t="s">
        <v>2266</v>
      </c>
      <c r="H756" s="733">
        <v>1</v>
      </c>
      <c r="I756" s="733">
        <v>1012</v>
      </c>
      <c r="J756" s="729">
        <v>0.98157129000969934</v>
      </c>
      <c r="K756" s="729">
        <v>1012</v>
      </c>
      <c r="L756" s="733">
        <v>1</v>
      </c>
      <c r="M756" s="733">
        <v>1031</v>
      </c>
      <c r="N756" s="729">
        <v>1</v>
      </c>
      <c r="O756" s="729">
        <v>1031</v>
      </c>
      <c r="P756" s="733">
        <v>4</v>
      </c>
      <c r="Q756" s="733">
        <v>4128</v>
      </c>
      <c r="R756" s="747">
        <v>4.0038797284190109</v>
      </c>
      <c r="S756" s="734">
        <v>1032</v>
      </c>
    </row>
    <row r="757" spans="1:19" ht="14.4" customHeight="1" x14ac:dyDescent="0.3">
      <c r="A757" s="728" t="s">
        <v>2250</v>
      </c>
      <c r="B757" s="729" t="s">
        <v>2251</v>
      </c>
      <c r="C757" s="729" t="s">
        <v>560</v>
      </c>
      <c r="D757" s="729" t="s">
        <v>2129</v>
      </c>
      <c r="E757" s="729" t="s">
        <v>2145</v>
      </c>
      <c r="F757" s="729" t="s">
        <v>2267</v>
      </c>
      <c r="G757" s="729" t="s">
        <v>2268</v>
      </c>
      <c r="H757" s="733">
        <v>192</v>
      </c>
      <c r="I757" s="733">
        <v>22656</v>
      </c>
      <c r="J757" s="729">
        <v>0.83632336655592465</v>
      </c>
      <c r="K757" s="729">
        <v>118</v>
      </c>
      <c r="L757" s="733">
        <v>215</v>
      </c>
      <c r="M757" s="733">
        <v>27090</v>
      </c>
      <c r="N757" s="729">
        <v>1</v>
      </c>
      <c r="O757" s="729">
        <v>126</v>
      </c>
      <c r="P757" s="733">
        <v>257</v>
      </c>
      <c r="Q757" s="733">
        <v>32382</v>
      </c>
      <c r="R757" s="747">
        <v>1.1953488372093024</v>
      </c>
      <c r="S757" s="734">
        <v>126</v>
      </c>
    </row>
    <row r="758" spans="1:19" ht="14.4" customHeight="1" x14ac:dyDescent="0.3">
      <c r="A758" s="728" t="s">
        <v>2250</v>
      </c>
      <c r="B758" s="729" t="s">
        <v>2251</v>
      </c>
      <c r="C758" s="729" t="s">
        <v>560</v>
      </c>
      <c r="D758" s="729" t="s">
        <v>2129</v>
      </c>
      <c r="E758" s="729" t="s">
        <v>2145</v>
      </c>
      <c r="F758" s="729" t="s">
        <v>2201</v>
      </c>
      <c r="G758" s="729" t="s">
        <v>2202</v>
      </c>
      <c r="H758" s="733">
        <v>186</v>
      </c>
      <c r="I758" s="733">
        <v>2100</v>
      </c>
      <c r="J758" s="729">
        <v>0.68478186436753874</v>
      </c>
      <c r="K758" s="729">
        <v>11.290322580645162</v>
      </c>
      <c r="L758" s="733">
        <v>92</v>
      </c>
      <c r="M758" s="733">
        <v>3066.67</v>
      </c>
      <c r="N758" s="729">
        <v>1</v>
      </c>
      <c r="O758" s="729">
        <v>33.333369565217389</v>
      </c>
      <c r="P758" s="733">
        <v>243</v>
      </c>
      <c r="Q758" s="733">
        <v>8100.01</v>
      </c>
      <c r="R758" s="747">
        <v>2.6413047377122418</v>
      </c>
      <c r="S758" s="734">
        <v>33.333374485596707</v>
      </c>
    </row>
    <row r="759" spans="1:19" ht="14.4" customHeight="1" x14ac:dyDescent="0.3">
      <c r="A759" s="728" t="s">
        <v>2250</v>
      </c>
      <c r="B759" s="729" t="s">
        <v>2251</v>
      </c>
      <c r="C759" s="729" t="s">
        <v>560</v>
      </c>
      <c r="D759" s="729" t="s">
        <v>2129</v>
      </c>
      <c r="E759" s="729" t="s">
        <v>2145</v>
      </c>
      <c r="F759" s="729" t="s">
        <v>2269</v>
      </c>
      <c r="G759" s="729" t="s">
        <v>2270</v>
      </c>
      <c r="H759" s="733">
        <v>11</v>
      </c>
      <c r="I759" s="733">
        <v>396</v>
      </c>
      <c r="J759" s="729">
        <v>0.89189189189189189</v>
      </c>
      <c r="K759" s="729">
        <v>36</v>
      </c>
      <c r="L759" s="733">
        <v>12</v>
      </c>
      <c r="M759" s="733">
        <v>444</v>
      </c>
      <c r="N759" s="729">
        <v>1</v>
      </c>
      <c r="O759" s="729">
        <v>37</v>
      </c>
      <c r="P759" s="733">
        <v>12</v>
      </c>
      <c r="Q759" s="733">
        <v>444</v>
      </c>
      <c r="R759" s="747">
        <v>1</v>
      </c>
      <c r="S759" s="734">
        <v>37</v>
      </c>
    </row>
    <row r="760" spans="1:19" ht="14.4" customHeight="1" x14ac:dyDescent="0.3">
      <c r="A760" s="728" t="s">
        <v>2250</v>
      </c>
      <c r="B760" s="729" t="s">
        <v>2251</v>
      </c>
      <c r="C760" s="729" t="s">
        <v>560</v>
      </c>
      <c r="D760" s="729" t="s">
        <v>2129</v>
      </c>
      <c r="E760" s="729" t="s">
        <v>2145</v>
      </c>
      <c r="F760" s="729" t="s">
        <v>2271</v>
      </c>
      <c r="G760" s="729" t="s">
        <v>2272</v>
      </c>
      <c r="H760" s="733">
        <v>3</v>
      </c>
      <c r="I760" s="733">
        <v>246</v>
      </c>
      <c r="J760" s="729">
        <v>0.5720930232558139</v>
      </c>
      <c r="K760" s="729">
        <v>82</v>
      </c>
      <c r="L760" s="733">
        <v>5</v>
      </c>
      <c r="M760" s="733">
        <v>430</v>
      </c>
      <c r="N760" s="729">
        <v>1</v>
      </c>
      <c r="O760" s="729">
        <v>86</v>
      </c>
      <c r="P760" s="733">
        <v>6</v>
      </c>
      <c r="Q760" s="733">
        <v>516</v>
      </c>
      <c r="R760" s="747">
        <v>1.2</v>
      </c>
      <c r="S760" s="734">
        <v>86</v>
      </c>
    </row>
    <row r="761" spans="1:19" ht="14.4" customHeight="1" x14ac:dyDescent="0.3">
      <c r="A761" s="728" t="s">
        <v>2250</v>
      </c>
      <c r="B761" s="729" t="s">
        <v>2251</v>
      </c>
      <c r="C761" s="729" t="s">
        <v>560</v>
      </c>
      <c r="D761" s="729" t="s">
        <v>2129</v>
      </c>
      <c r="E761" s="729" t="s">
        <v>2145</v>
      </c>
      <c r="F761" s="729" t="s">
        <v>2273</v>
      </c>
      <c r="G761" s="729" t="s">
        <v>2274</v>
      </c>
      <c r="H761" s="733">
        <v>12</v>
      </c>
      <c r="I761" s="733">
        <v>372</v>
      </c>
      <c r="J761" s="729">
        <v>0.5535714285714286</v>
      </c>
      <c r="K761" s="729">
        <v>31</v>
      </c>
      <c r="L761" s="733">
        <v>21</v>
      </c>
      <c r="M761" s="733">
        <v>672</v>
      </c>
      <c r="N761" s="729">
        <v>1</v>
      </c>
      <c r="O761" s="729">
        <v>32</v>
      </c>
      <c r="P761" s="733">
        <v>22</v>
      </c>
      <c r="Q761" s="733">
        <v>704</v>
      </c>
      <c r="R761" s="747">
        <v>1.0476190476190477</v>
      </c>
      <c r="S761" s="734">
        <v>32</v>
      </c>
    </row>
    <row r="762" spans="1:19" ht="14.4" customHeight="1" x14ac:dyDescent="0.3">
      <c r="A762" s="728" t="s">
        <v>2250</v>
      </c>
      <c r="B762" s="729" t="s">
        <v>2251</v>
      </c>
      <c r="C762" s="729" t="s">
        <v>560</v>
      </c>
      <c r="D762" s="729" t="s">
        <v>2129</v>
      </c>
      <c r="E762" s="729" t="s">
        <v>2145</v>
      </c>
      <c r="F762" s="729" t="s">
        <v>2275</v>
      </c>
      <c r="G762" s="729" t="s">
        <v>2276</v>
      </c>
      <c r="H762" s="733"/>
      <c r="I762" s="733"/>
      <c r="J762" s="729"/>
      <c r="K762" s="729"/>
      <c r="L762" s="733">
        <v>3</v>
      </c>
      <c r="M762" s="733">
        <v>369</v>
      </c>
      <c r="N762" s="729">
        <v>1</v>
      </c>
      <c r="O762" s="729">
        <v>123</v>
      </c>
      <c r="P762" s="733">
        <v>4</v>
      </c>
      <c r="Q762" s="733">
        <v>492</v>
      </c>
      <c r="R762" s="747">
        <v>1.3333333333333333</v>
      </c>
      <c r="S762" s="734">
        <v>123</v>
      </c>
    </row>
    <row r="763" spans="1:19" ht="14.4" customHeight="1" x14ac:dyDescent="0.3">
      <c r="A763" s="728" t="s">
        <v>2250</v>
      </c>
      <c r="B763" s="729" t="s">
        <v>2251</v>
      </c>
      <c r="C763" s="729" t="s">
        <v>560</v>
      </c>
      <c r="D763" s="729" t="s">
        <v>2129</v>
      </c>
      <c r="E763" s="729" t="s">
        <v>2145</v>
      </c>
      <c r="F763" s="729" t="s">
        <v>2277</v>
      </c>
      <c r="G763" s="729" t="s">
        <v>2278</v>
      </c>
      <c r="H763" s="733"/>
      <c r="I763" s="733"/>
      <c r="J763" s="729"/>
      <c r="K763" s="729"/>
      <c r="L763" s="733">
        <v>3</v>
      </c>
      <c r="M763" s="733">
        <v>177</v>
      </c>
      <c r="N763" s="729">
        <v>1</v>
      </c>
      <c r="O763" s="729">
        <v>59</v>
      </c>
      <c r="P763" s="733"/>
      <c r="Q763" s="733"/>
      <c r="R763" s="747"/>
      <c r="S763" s="734"/>
    </row>
    <row r="764" spans="1:19" ht="14.4" customHeight="1" x14ac:dyDescent="0.3">
      <c r="A764" s="728" t="s">
        <v>2250</v>
      </c>
      <c r="B764" s="729" t="s">
        <v>2251</v>
      </c>
      <c r="C764" s="729" t="s">
        <v>560</v>
      </c>
      <c r="D764" s="729" t="s">
        <v>2129</v>
      </c>
      <c r="E764" s="729" t="s">
        <v>2145</v>
      </c>
      <c r="F764" s="729" t="s">
        <v>2279</v>
      </c>
      <c r="G764" s="729" t="s">
        <v>2280</v>
      </c>
      <c r="H764" s="733">
        <v>1</v>
      </c>
      <c r="I764" s="733">
        <v>89</v>
      </c>
      <c r="J764" s="729"/>
      <c r="K764" s="729">
        <v>89</v>
      </c>
      <c r="L764" s="733"/>
      <c r="M764" s="733"/>
      <c r="N764" s="729"/>
      <c r="O764" s="729"/>
      <c r="P764" s="733"/>
      <c r="Q764" s="733"/>
      <c r="R764" s="747"/>
      <c r="S764" s="734"/>
    </row>
    <row r="765" spans="1:19" ht="14.4" customHeight="1" x14ac:dyDescent="0.3">
      <c r="A765" s="728" t="s">
        <v>2250</v>
      </c>
      <c r="B765" s="729" t="s">
        <v>2251</v>
      </c>
      <c r="C765" s="729" t="s">
        <v>560</v>
      </c>
      <c r="D765" s="729" t="s">
        <v>2129</v>
      </c>
      <c r="E765" s="729" t="s">
        <v>2145</v>
      </c>
      <c r="F765" s="729" t="s">
        <v>2281</v>
      </c>
      <c r="G765" s="729" t="s">
        <v>2282</v>
      </c>
      <c r="H765" s="733">
        <v>10</v>
      </c>
      <c r="I765" s="733">
        <v>3170</v>
      </c>
      <c r="J765" s="729">
        <v>0.79329329329329334</v>
      </c>
      <c r="K765" s="729">
        <v>317</v>
      </c>
      <c r="L765" s="733">
        <v>12</v>
      </c>
      <c r="M765" s="733">
        <v>3996</v>
      </c>
      <c r="N765" s="729">
        <v>1</v>
      </c>
      <c r="O765" s="729">
        <v>333</v>
      </c>
      <c r="P765" s="733">
        <v>13</v>
      </c>
      <c r="Q765" s="733">
        <v>4342</v>
      </c>
      <c r="R765" s="747">
        <v>1.0865865865865867</v>
      </c>
      <c r="S765" s="734">
        <v>334</v>
      </c>
    </row>
    <row r="766" spans="1:19" ht="14.4" customHeight="1" x14ac:dyDescent="0.3">
      <c r="A766" s="728" t="s">
        <v>2250</v>
      </c>
      <c r="B766" s="729" t="s">
        <v>2251</v>
      </c>
      <c r="C766" s="729" t="s">
        <v>560</v>
      </c>
      <c r="D766" s="729" t="s">
        <v>2129</v>
      </c>
      <c r="E766" s="729" t="s">
        <v>2145</v>
      </c>
      <c r="F766" s="729" t="s">
        <v>2283</v>
      </c>
      <c r="G766" s="729" t="s">
        <v>2284</v>
      </c>
      <c r="H766" s="733">
        <v>2</v>
      </c>
      <c r="I766" s="733">
        <v>594</v>
      </c>
      <c r="J766" s="729">
        <v>0.3193548387096774</v>
      </c>
      <c r="K766" s="729">
        <v>297</v>
      </c>
      <c r="L766" s="733">
        <v>6</v>
      </c>
      <c r="M766" s="733">
        <v>1860</v>
      </c>
      <c r="N766" s="729">
        <v>1</v>
      </c>
      <c r="O766" s="729">
        <v>310</v>
      </c>
      <c r="P766" s="733">
        <v>8</v>
      </c>
      <c r="Q766" s="733">
        <v>2480</v>
      </c>
      <c r="R766" s="747">
        <v>1.3333333333333333</v>
      </c>
      <c r="S766" s="734">
        <v>310</v>
      </c>
    </row>
    <row r="767" spans="1:19" ht="14.4" customHeight="1" x14ac:dyDescent="0.3">
      <c r="A767" s="728" t="s">
        <v>2250</v>
      </c>
      <c r="B767" s="729" t="s">
        <v>2251</v>
      </c>
      <c r="C767" s="729" t="s">
        <v>560</v>
      </c>
      <c r="D767" s="729" t="s">
        <v>1074</v>
      </c>
      <c r="E767" s="729" t="s">
        <v>2145</v>
      </c>
      <c r="F767" s="729" t="s">
        <v>2263</v>
      </c>
      <c r="G767" s="729" t="s">
        <v>2264</v>
      </c>
      <c r="H767" s="733"/>
      <c r="I767" s="733"/>
      <c r="J767" s="729"/>
      <c r="K767" s="729"/>
      <c r="L767" s="733">
        <v>1</v>
      </c>
      <c r="M767" s="733">
        <v>37</v>
      </c>
      <c r="N767" s="729">
        <v>1</v>
      </c>
      <c r="O767" s="729">
        <v>37</v>
      </c>
      <c r="P767" s="733"/>
      <c r="Q767" s="733"/>
      <c r="R767" s="747"/>
      <c r="S767" s="734"/>
    </row>
    <row r="768" spans="1:19" ht="14.4" customHeight="1" x14ac:dyDescent="0.3">
      <c r="A768" s="728" t="s">
        <v>2250</v>
      </c>
      <c r="B768" s="729" t="s">
        <v>2251</v>
      </c>
      <c r="C768" s="729" t="s">
        <v>2131</v>
      </c>
      <c r="D768" s="729" t="s">
        <v>2129</v>
      </c>
      <c r="E768" s="729" t="s">
        <v>2252</v>
      </c>
      <c r="F768" s="729" t="s">
        <v>2254</v>
      </c>
      <c r="G768" s="729" t="s">
        <v>750</v>
      </c>
      <c r="H768" s="733">
        <v>0.9</v>
      </c>
      <c r="I768" s="733">
        <v>121.98</v>
      </c>
      <c r="J768" s="729">
        <v>0.6923993869557814</v>
      </c>
      <c r="K768" s="729">
        <v>135.53333333333333</v>
      </c>
      <c r="L768" s="733">
        <v>1.3</v>
      </c>
      <c r="M768" s="733">
        <v>176.17</v>
      </c>
      <c r="N768" s="729">
        <v>1</v>
      </c>
      <c r="O768" s="729">
        <v>135.51538461538459</v>
      </c>
      <c r="P768" s="733">
        <v>1</v>
      </c>
      <c r="Q768" s="733">
        <v>149.06</v>
      </c>
      <c r="R768" s="747">
        <v>0.84611454844752232</v>
      </c>
      <c r="S768" s="734">
        <v>149.06</v>
      </c>
    </row>
    <row r="769" spans="1:19" ht="14.4" customHeight="1" x14ac:dyDescent="0.3">
      <c r="A769" s="728" t="s">
        <v>2250</v>
      </c>
      <c r="B769" s="729" t="s">
        <v>2251</v>
      </c>
      <c r="C769" s="729" t="s">
        <v>2131</v>
      </c>
      <c r="D769" s="729" t="s">
        <v>2129</v>
      </c>
      <c r="E769" s="729" t="s">
        <v>2145</v>
      </c>
      <c r="F769" s="729" t="s">
        <v>2255</v>
      </c>
      <c r="G769" s="729" t="s">
        <v>2256</v>
      </c>
      <c r="H769" s="733"/>
      <c r="I769" s="733"/>
      <c r="J769" s="729"/>
      <c r="K769" s="729"/>
      <c r="L769" s="733"/>
      <c r="M769" s="733"/>
      <c r="N769" s="729"/>
      <c r="O769" s="729"/>
      <c r="P769" s="733">
        <v>1</v>
      </c>
      <c r="Q769" s="733">
        <v>751</v>
      </c>
      <c r="R769" s="747"/>
      <c r="S769" s="734">
        <v>751</v>
      </c>
    </row>
    <row r="770" spans="1:19" ht="14.4" customHeight="1" x14ac:dyDescent="0.3">
      <c r="A770" s="728" t="s">
        <v>2250</v>
      </c>
      <c r="B770" s="729" t="s">
        <v>2251</v>
      </c>
      <c r="C770" s="729" t="s">
        <v>2131</v>
      </c>
      <c r="D770" s="729" t="s">
        <v>2129</v>
      </c>
      <c r="E770" s="729" t="s">
        <v>2145</v>
      </c>
      <c r="F770" s="729" t="s">
        <v>2285</v>
      </c>
      <c r="G770" s="729" t="s">
        <v>2286</v>
      </c>
      <c r="H770" s="733"/>
      <c r="I770" s="733"/>
      <c r="J770" s="729"/>
      <c r="K770" s="729"/>
      <c r="L770" s="733"/>
      <c r="M770" s="733"/>
      <c r="N770" s="729"/>
      <c r="O770" s="729"/>
      <c r="P770" s="733">
        <v>1</v>
      </c>
      <c r="Q770" s="733">
        <v>1914</v>
      </c>
      <c r="R770" s="747"/>
      <c r="S770" s="734">
        <v>1914</v>
      </c>
    </row>
    <row r="771" spans="1:19" ht="14.4" customHeight="1" x14ac:dyDescent="0.3">
      <c r="A771" s="728" t="s">
        <v>2250</v>
      </c>
      <c r="B771" s="729" t="s">
        <v>2251</v>
      </c>
      <c r="C771" s="729" t="s">
        <v>2131</v>
      </c>
      <c r="D771" s="729" t="s">
        <v>2129</v>
      </c>
      <c r="E771" s="729" t="s">
        <v>2145</v>
      </c>
      <c r="F771" s="729" t="s">
        <v>2263</v>
      </c>
      <c r="G771" s="729" t="s">
        <v>2264</v>
      </c>
      <c r="H771" s="733">
        <v>1</v>
      </c>
      <c r="I771" s="733">
        <v>35</v>
      </c>
      <c r="J771" s="729">
        <v>0.47297297297297297</v>
      </c>
      <c r="K771" s="729">
        <v>35</v>
      </c>
      <c r="L771" s="733">
        <v>2</v>
      </c>
      <c r="M771" s="733">
        <v>74</v>
      </c>
      <c r="N771" s="729">
        <v>1</v>
      </c>
      <c r="O771" s="729">
        <v>37</v>
      </c>
      <c r="P771" s="733">
        <v>5</v>
      </c>
      <c r="Q771" s="733">
        <v>185</v>
      </c>
      <c r="R771" s="747">
        <v>2.5</v>
      </c>
      <c r="S771" s="734">
        <v>37</v>
      </c>
    </row>
    <row r="772" spans="1:19" ht="14.4" customHeight="1" x14ac:dyDescent="0.3">
      <c r="A772" s="728" t="s">
        <v>2250</v>
      </c>
      <c r="B772" s="729" t="s">
        <v>2251</v>
      </c>
      <c r="C772" s="729" t="s">
        <v>2131</v>
      </c>
      <c r="D772" s="729" t="s">
        <v>2129</v>
      </c>
      <c r="E772" s="729" t="s">
        <v>2145</v>
      </c>
      <c r="F772" s="729" t="s">
        <v>2265</v>
      </c>
      <c r="G772" s="729" t="s">
        <v>2266</v>
      </c>
      <c r="H772" s="733">
        <v>33</v>
      </c>
      <c r="I772" s="733">
        <v>33396</v>
      </c>
      <c r="J772" s="729">
        <v>0.8754554748735156</v>
      </c>
      <c r="K772" s="729">
        <v>1012</v>
      </c>
      <c r="L772" s="733">
        <v>37</v>
      </c>
      <c r="M772" s="733">
        <v>38147</v>
      </c>
      <c r="N772" s="729">
        <v>1</v>
      </c>
      <c r="O772" s="729">
        <v>1031</v>
      </c>
      <c r="P772" s="733">
        <v>42</v>
      </c>
      <c r="Q772" s="733">
        <v>43344</v>
      </c>
      <c r="R772" s="747">
        <v>1.1362361391459355</v>
      </c>
      <c r="S772" s="734">
        <v>1032</v>
      </c>
    </row>
    <row r="773" spans="1:19" ht="14.4" customHeight="1" x14ac:dyDescent="0.3">
      <c r="A773" s="728" t="s">
        <v>2250</v>
      </c>
      <c r="B773" s="729" t="s">
        <v>2251</v>
      </c>
      <c r="C773" s="729" t="s">
        <v>2131</v>
      </c>
      <c r="D773" s="729" t="s">
        <v>2129</v>
      </c>
      <c r="E773" s="729" t="s">
        <v>2145</v>
      </c>
      <c r="F773" s="729" t="s">
        <v>2271</v>
      </c>
      <c r="G773" s="729" t="s">
        <v>2272</v>
      </c>
      <c r="H773" s="733">
        <v>26</v>
      </c>
      <c r="I773" s="733">
        <v>2132</v>
      </c>
      <c r="J773" s="729">
        <v>0.65238678090575275</v>
      </c>
      <c r="K773" s="729">
        <v>82</v>
      </c>
      <c r="L773" s="733">
        <v>38</v>
      </c>
      <c r="M773" s="733">
        <v>3268</v>
      </c>
      <c r="N773" s="729">
        <v>1</v>
      </c>
      <c r="O773" s="729">
        <v>86</v>
      </c>
      <c r="P773" s="733">
        <v>40</v>
      </c>
      <c r="Q773" s="733">
        <v>3440</v>
      </c>
      <c r="R773" s="747">
        <v>1.0526315789473684</v>
      </c>
      <c r="S773" s="734">
        <v>86</v>
      </c>
    </row>
    <row r="774" spans="1:19" ht="14.4" customHeight="1" x14ac:dyDescent="0.3">
      <c r="A774" s="728" t="s">
        <v>2250</v>
      </c>
      <c r="B774" s="729" t="s">
        <v>2251</v>
      </c>
      <c r="C774" s="729" t="s">
        <v>2131</v>
      </c>
      <c r="D774" s="729" t="s">
        <v>2129</v>
      </c>
      <c r="E774" s="729" t="s">
        <v>2145</v>
      </c>
      <c r="F774" s="729" t="s">
        <v>2279</v>
      </c>
      <c r="G774" s="729" t="s">
        <v>2280</v>
      </c>
      <c r="H774" s="733">
        <v>1</v>
      </c>
      <c r="I774" s="733">
        <v>89</v>
      </c>
      <c r="J774" s="729"/>
      <c r="K774" s="729">
        <v>89</v>
      </c>
      <c r="L774" s="733"/>
      <c r="M774" s="733"/>
      <c r="N774" s="729"/>
      <c r="O774" s="729"/>
      <c r="P774" s="733">
        <v>1</v>
      </c>
      <c r="Q774" s="733">
        <v>91</v>
      </c>
      <c r="R774" s="747"/>
      <c r="S774" s="734">
        <v>91</v>
      </c>
    </row>
    <row r="775" spans="1:19" ht="14.4" customHeight="1" thickBot="1" x14ac:dyDescent="0.35">
      <c r="A775" s="735" t="s">
        <v>2250</v>
      </c>
      <c r="B775" s="736" t="s">
        <v>2251</v>
      </c>
      <c r="C775" s="736" t="s">
        <v>2131</v>
      </c>
      <c r="D775" s="736" t="s">
        <v>2129</v>
      </c>
      <c r="E775" s="736" t="s">
        <v>2145</v>
      </c>
      <c r="F775" s="736" t="s">
        <v>2287</v>
      </c>
      <c r="G775" s="736" t="s">
        <v>2288</v>
      </c>
      <c r="H775" s="740"/>
      <c r="I775" s="740"/>
      <c r="J775" s="736"/>
      <c r="K775" s="736"/>
      <c r="L775" s="740">
        <v>1</v>
      </c>
      <c r="M775" s="740">
        <v>2760</v>
      </c>
      <c r="N775" s="736">
        <v>1</v>
      </c>
      <c r="O775" s="736">
        <v>2760</v>
      </c>
      <c r="P775" s="740"/>
      <c r="Q775" s="740"/>
      <c r="R775" s="748"/>
      <c r="S775" s="74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40" t="s">
        <v>157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" customHeight="1" thickBot="1" x14ac:dyDescent="0.35">
      <c r="A2" s="374" t="s">
        <v>320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2309128</v>
      </c>
      <c r="C3" s="344">
        <f t="shared" ref="C3:R3" si="0">SUBTOTAL(9,C6:C1048576)</f>
        <v>0.83722824943520568</v>
      </c>
      <c r="D3" s="344">
        <f t="shared" si="0"/>
        <v>2756756</v>
      </c>
      <c r="E3" s="344">
        <f t="shared" si="0"/>
        <v>1</v>
      </c>
      <c r="F3" s="344">
        <f t="shared" si="0"/>
        <v>2786842</v>
      </c>
      <c r="G3" s="347">
        <f>IF(D3&lt;&gt;0,F3/D3,"")</f>
        <v>1.0109135520154848</v>
      </c>
      <c r="H3" s="343">
        <f t="shared" si="0"/>
        <v>305668.46999999997</v>
      </c>
      <c r="I3" s="344">
        <f t="shared" si="0"/>
        <v>0.46587583059848819</v>
      </c>
      <c r="J3" s="344">
        <f t="shared" si="0"/>
        <v>656115.74999999988</v>
      </c>
      <c r="K3" s="344">
        <f t="shared" si="0"/>
        <v>1</v>
      </c>
      <c r="L3" s="344">
        <f t="shared" si="0"/>
        <v>399482.88000000024</v>
      </c>
      <c r="M3" s="345">
        <f>IF(J3&lt;&gt;0,L3/J3,"")</f>
        <v>0.60886037257907666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4" t="s">
        <v>129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  <c r="N4" s="605" t="s">
        <v>125</v>
      </c>
      <c r="O4" s="606"/>
      <c r="P4" s="606"/>
      <c r="Q4" s="606"/>
      <c r="R4" s="606"/>
      <c r="S4" s="608"/>
    </row>
    <row r="5" spans="1:19" ht="14.4" customHeight="1" thickBot="1" x14ac:dyDescent="0.35">
      <c r="A5" s="825"/>
      <c r="B5" s="826">
        <v>2015</v>
      </c>
      <c r="C5" s="827"/>
      <c r="D5" s="827">
        <v>2016</v>
      </c>
      <c r="E5" s="827"/>
      <c r="F5" s="827">
        <v>2017</v>
      </c>
      <c r="G5" s="865" t="s">
        <v>2</v>
      </c>
      <c r="H5" s="826">
        <v>2015</v>
      </c>
      <c r="I5" s="827"/>
      <c r="J5" s="827">
        <v>2016</v>
      </c>
      <c r="K5" s="827"/>
      <c r="L5" s="827">
        <v>2017</v>
      </c>
      <c r="M5" s="865" t="s">
        <v>2</v>
      </c>
      <c r="N5" s="826">
        <v>2015</v>
      </c>
      <c r="O5" s="827"/>
      <c r="P5" s="827">
        <v>2016</v>
      </c>
      <c r="Q5" s="827"/>
      <c r="R5" s="827">
        <v>2017</v>
      </c>
      <c r="S5" s="865" t="s">
        <v>2</v>
      </c>
    </row>
    <row r="6" spans="1:19" ht="14.4" customHeight="1" x14ac:dyDescent="0.3">
      <c r="A6" s="820" t="s">
        <v>2291</v>
      </c>
      <c r="B6" s="847"/>
      <c r="C6" s="806"/>
      <c r="D6" s="847"/>
      <c r="E6" s="806"/>
      <c r="F6" s="847">
        <v>1914</v>
      </c>
      <c r="G6" s="811"/>
      <c r="H6" s="847"/>
      <c r="I6" s="806"/>
      <c r="J6" s="847"/>
      <c r="K6" s="806"/>
      <c r="L6" s="847"/>
      <c r="M6" s="811"/>
      <c r="N6" s="847"/>
      <c r="O6" s="806"/>
      <c r="P6" s="847"/>
      <c r="Q6" s="806"/>
      <c r="R6" s="847"/>
      <c r="S6" s="231"/>
    </row>
    <row r="7" spans="1:19" ht="14.4" customHeight="1" x14ac:dyDescent="0.3">
      <c r="A7" s="757" t="s">
        <v>2292</v>
      </c>
      <c r="B7" s="849">
        <v>1094</v>
      </c>
      <c r="C7" s="729"/>
      <c r="D7" s="849"/>
      <c r="E7" s="729"/>
      <c r="F7" s="849"/>
      <c r="G7" s="747"/>
      <c r="H7" s="849"/>
      <c r="I7" s="729"/>
      <c r="J7" s="849"/>
      <c r="K7" s="729"/>
      <c r="L7" s="849"/>
      <c r="M7" s="747"/>
      <c r="N7" s="849"/>
      <c r="O7" s="729"/>
      <c r="P7" s="849"/>
      <c r="Q7" s="729"/>
      <c r="R7" s="849"/>
      <c r="S7" s="770"/>
    </row>
    <row r="8" spans="1:19" ht="14.4" customHeight="1" thickBot="1" x14ac:dyDescent="0.35">
      <c r="A8" s="853" t="s">
        <v>1037</v>
      </c>
      <c r="B8" s="851">
        <v>2308034</v>
      </c>
      <c r="C8" s="736">
        <v>0.83722824943520568</v>
      </c>
      <c r="D8" s="851">
        <v>2756756</v>
      </c>
      <c r="E8" s="736">
        <v>1</v>
      </c>
      <c r="F8" s="851">
        <v>2784928</v>
      </c>
      <c r="G8" s="748">
        <v>1.0102192577072473</v>
      </c>
      <c r="H8" s="851">
        <v>305668.46999999997</v>
      </c>
      <c r="I8" s="736">
        <v>0.46587583059848819</v>
      </c>
      <c r="J8" s="851">
        <v>656115.74999999988</v>
      </c>
      <c r="K8" s="736">
        <v>1</v>
      </c>
      <c r="L8" s="851">
        <v>399482.88000000024</v>
      </c>
      <c r="M8" s="748">
        <v>0.60886037257907666</v>
      </c>
      <c r="N8" s="851"/>
      <c r="O8" s="736"/>
      <c r="P8" s="851"/>
      <c r="Q8" s="736"/>
      <c r="R8" s="851"/>
      <c r="S8" s="77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8" t="s">
        <v>2606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320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3629.6</v>
      </c>
      <c r="G3" s="208">
        <f t="shared" si="0"/>
        <v>2614796.4700000002</v>
      </c>
      <c r="H3" s="208"/>
      <c r="I3" s="208"/>
      <c r="J3" s="208">
        <f t="shared" si="0"/>
        <v>4703.3100000000004</v>
      </c>
      <c r="K3" s="208">
        <f t="shared" si="0"/>
        <v>3412871.75</v>
      </c>
      <c r="L3" s="208"/>
      <c r="M3" s="208"/>
      <c r="N3" s="208">
        <f t="shared" si="0"/>
        <v>4679.5</v>
      </c>
      <c r="O3" s="208">
        <f t="shared" si="0"/>
        <v>3186324.88</v>
      </c>
      <c r="P3" s="79">
        <f>IF(K3=0,0,O3/K3)</f>
        <v>0.93361987012843362</v>
      </c>
      <c r="Q3" s="209">
        <f>IF(N3=0,0,O3/N3)</f>
        <v>680.91139651672188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121</v>
      </c>
      <c r="E4" s="614" t="s">
        <v>81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6"/>
      <c r="B5" s="854"/>
      <c r="C5" s="856"/>
      <c r="D5" s="866"/>
      <c r="E5" s="858"/>
      <c r="F5" s="867" t="s">
        <v>91</v>
      </c>
      <c r="G5" s="868" t="s">
        <v>14</v>
      </c>
      <c r="H5" s="869"/>
      <c r="I5" s="869"/>
      <c r="J5" s="867" t="s">
        <v>91</v>
      </c>
      <c r="K5" s="868" t="s">
        <v>14</v>
      </c>
      <c r="L5" s="869"/>
      <c r="M5" s="869"/>
      <c r="N5" s="867" t="s">
        <v>91</v>
      </c>
      <c r="O5" s="868" t="s">
        <v>14</v>
      </c>
      <c r="P5" s="870"/>
      <c r="Q5" s="863"/>
    </row>
    <row r="6" spans="1:17" ht="14.4" customHeight="1" x14ac:dyDescent="0.3">
      <c r="A6" s="805" t="s">
        <v>2293</v>
      </c>
      <c r="B6" s="806" t="s">
        <v>2251</v>
      </c>
      <c r="C6" s="806" t="s">
        <v>2145</v>
      </c>
      <c r="D6" s="806" t="s">
        <v>2285</v>
      </c>
      <c r="E6" s="806" t="s">
        <v>2286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1914</v>
      </c>
      <c r="P6" s="811"/>
      <c r="Q6" s="819">
        <v>1914</v>
      </c>
    </row>
    <row r="7" spans="1:17" ht="14.4" customHeight="1" x14ac:dyDescent="0.3">
      <c r="A7" s="728" t="s">
        <v>2294</v>
      </c>
      <c r="B7" s="729" t="s">
        <v>2251</v>
      </c>
      <c r="C7" s="729" t="s">
        <v>2145</v>
      </c>
      <c r="D7" s="729" t="s">
        <v>2265</v>
      </c>
      <c r="E7" s="729" t="s">
        <v>2266</v>
      </c>
      <c r="F7" s="733">
        <v>1</v>
      </c>
      <c r="G7" s="733">
        <v>1012</v>
      </c>
      <c r="H7" s="733"/>
      <c r="I7" s="733">
        <v>1012</v>
      </c>
      <c r="J7" s="733"/>
      <c r="K7" s="733"/>
      <c r="L7" s="733"/>
      <c r="M7" s="733"/>
      <c r="N7" s="733"/>
      <c r="O7" s="733"/>
      <c r="P7" s="747"/>
      <c r="Q7" s="734"/>
    </row>
    <row r="8" spans="1:17" ht="14.4" customHeight="1" x14ac:dyDescent="0.3">
      <c r="A8" s="728" t="s">
        <v>2294</v>
      </c>
      <c r="B8" s="729" t="s">
        <v>2251</v>
      </c>
      <c r="C8" s="729" t="s">
        <v>2145</v>
      </c>
      <c r="D8" s="729" t="s">
        <v>2271</v>
      </c>
      <c r="E8" s="729" t="s">
        <v>2272</v>
      </c>
      <c r="F8" s="733">
        <v>1</v>
      </c>
      <c r="G8" s="733">
        <v>82</v>
      </c>
      <c r="H8" s="733"/>
      <c r="I8" s="733">
        <v>82</v>
      </c>
      <c r="J8" s="733"/>
      <c r="K8" s="733"/>
      <c r="L8" s="733"/>
      <c r="M8" s="733"/>
      <c r="N8" s="733"/>
      <c r="O8" s="733"/>
      <c r="P8" s="747"/>
      <c r="Q8" s="734"/>
    </row>
    <row r="9" spans="1:17" ht="14.4" customHeight="1" x14ac:dyDescent="0.3">
      <c r="A9" s="728" t="s">
        <v>541</v>
      </c>
      <c r="B9" s="729" t="s">
        <v>2295</v>
      </c>
      <c r="C9" s="729" t="s">
        <v>2145</v>
      </c>
      <c r="D9" s="729" t="s">
        <v>2296</v>
      </c>
      <c r="E9" s="729" t="s">
        <v>2297</v>
      </c>
      <c r="F9" s="733"/>
      <c r="G9" s="733"/>
      <c r="H9" s="733"/>
      <c r="I9" s="733"/>
      <c r="J9" s="733">
        <v>2</v>
      </c>
      <c r="K9" s="733">
        <v>4924</v>
      </c>
      <c r="L9" s="733">
        <v>1</v>
      </c>
      <c r="M9" s="733">
        <v>2462</v>
      </c>
      <c r="N9" s="733"/>
      <c r="O9" s="733"/>
      <c r="P9" s="747"/>
      <c r="Q9" s="734"/>
    </row>
    <row r="10" spans="1:17" ht="14.4" customHeight="1" x14ac:dyDescent="0.3">
      <c r="A10" s="728" t="s">
        <v>541</v>
      </c>
      <c r="B10" s="729" t="s">
        <v>2295</v>
      </c>
      <c r="C10" s="729" t="s">
        <v>2145</v>
      </c>
      <c r="D10" s="729" t="s">
        <v>2298</v>
      </c>
      <c r="E10" s="729" t="s">
        <v>2299</v>
      </c>
      <c r="F10" s="733">
        <v>1</v>
      </c>
      <c r="G10" s="733">
        <v>2242</v>
      </c>
      <c r="H10" s="733"/>
      <c r="I10" s="733">
        <v>2242</v>
      </c>
      <c r="J10" s="733"/>
      <c r="K10" s="733"/>
      <c r="L10" s="733"/>
      <c r="M10" s="733"/>
      <c r="N10" s="733"/>
      <c r="O10" s="733"/>
      <c r="P10" s="747"/>
      <c r="Q10" s="734"/>
    </row>
    <row r="11" spans="1:17" ht="14.4" customHeight="1" x14ac:dyDescent="0.3">
      <c r="A11" s="728" t="s">
        <v>541</v>
      </c>
      <c r="B11" s="729" t="s">
        <v>2300</v>
      </c>
      <c r="C11" s="729" t="s">
        <v>2145</v>
      </c>
      <c r="D11" s="729" t="s">
        <v>2301</v>
      </c>
      <c r="E11" s="729" t="s">
        <v>2302</v>
      </c>
      <c r="F11" s="733">
        <v>1</v>
      </c>
      <c r="G11" s="733">
        <v>1193</v>
      </c>
      <c r="H11" s="733"/>
      <c r="I11" s="733">
        <v>1193</v>
      </c>
      <c r="J11" s="733"/>
      <c r="K11" s="733"/>
      <c r="L11" s="733"/>
      <c r="M11" s="733"/>
      <c r="N11" s="733"/>
      <c r="O11" s="733"/>
      <c r="P11" s="747"/>
      <c r="Q11" s="734"/>
    </row>
    <row r="12" spans="1:17" ht="14.4" customHeight="1" x14ac:dyDescent="0.3">
      <c r="A12" s="728" t="s">
        <v>541</v>
      </c>
      <c r="B12" s="729" t="s">
        <v>2300</v>
      </c>
      <c r="C12" s="729" t="s">
        <v>2145</v>
      </c>
      <c r="D12" s="729" t="s">
        <v>2303</v>
      </c>
      <c r="E12" s="729" t="s">
        <v>2304</v>
      </c>
      <c r="F12" s="733">
        <v>1</v>
      </c>
      <c r="G12" s="733">
        <v>691</v>
      </c>
      <c r="H12" s="733"/>
      <c r="I12" s="733">
        <v>691</v>
      </c>
      <c r="J12" s="733"/>
      <c r="K12" s="733"/>
      <c r="L12" s="733"/>
      <c r="M12" s="733"/>
      <c r="N12" s="733"/>
      <c r="O12" s="733"/>
      <c r="P12" s="747"/>
      <c r="Q12" s="734"/>
    </row>
    <row r="13" spans="1:17" ht="14.4" customHeight="1" x14ac:dyDescent="0.3">
      <c r="A13" s="728" t="s">
        <v>541</v>
      </c>
      <c r="B13" s="729" t="s">
        <v>2300</v>
      </c>
      <c r="C13" s="729" t="s">
        <v>2145</v>
      </c>
      <c r="D13" s="729" t="s">
        <v>2305</v>
      </c>
      <c r="E13" s="729" t="s">
        <v>2306</v>
      </c>
      <c r="F13" s="733">
        <v>1</v>
      </c>
      <c r="G13" s="733">
        <v>1803</v>
      </c>
      <c r="H13" s="733"/>
      <c r="I13" s="733">
        <v>1803</v>
      </c>
      <c r="J13" s="733"/>
      <c r="K13" s="733"/>
      <c r="L13" s="733"/>
      <c r="M13" s="733"/>
      <c r="N13" s="733"/>
      <c r="O13" s="733"/>
      <c r="P13" s="747"/>
      <c r="Q13" s="734"/>
    </row>
    <row r="14" spans="1:17" ht="14.4" customHeight="1" x14ac:dyDescent="0.3">
      <c r="A14" s="728" t="s">
        <v>541</v>
      </c>
      <c r="B14" s="729" t="s">
        <v>2307</v>
      </c>
      <c r="C14" s="729" t="s">
        <v>2252</v>
      </c>
      <c r="D14" s="729" t="s">
        <v>2308</v>
      </c>
      <c r="E14" s="729" t="s">
        <v>1096</v>
      </c>
      <c r="F14" s="733">
        <v>129</v>
      </c>
      <c r="G14" s="733">
        <v>14565.330000000002</v>
      </c>
      <c r="H14" s="733">
        <v>0.64543407282937004</v>
      </c>
      <c r="I14" s="733">
        <v>112.90953488372094</v>
      </c>
      <c r="J14" s="733">
        <v>264</v>
      </c>
      <c r="K14" s="733">
        <v>22566.720000000001</v>
      </c>
      <c r="L14" s="733">
        <v>1</v>
      </c>
      <c r="M14" s="733">
        <v>85.48</v>
      </c>
      <c r="N14" s="733">
        <v>291</v>
      </c>
      <c r="O14" s="733">
        <v>23303.279999999999</v>
      </c>
      <c r="P14" s="747">
        <v>1.0326392138511931</v>
      </c>
      <c r="Q14" s="734">
        <v>80.08</v>
      </c>
    </row>
    <row r="15" spans="1:17" ht="14.4" customHeight="1" x14ac:dyDescent="0.3">
      <c r="A15" s="728" t="s">
        <v>541</v>
      </c>
      <c r="B15" s="729" t="s">
        <v>2307</v>
      </c>
      <c r="C15" s="729" t="s">
        <v>2252</v>
      </c>
      <c r="D15" s="729" t="s">
        <v>2309</v>
      </c>
      <c r="E15" s="729" t="s">
        <v>1096</v>
      </c>
      <c r="F15" s="733"/>
      <c r="G15" s="733"/>
      <c r="H15" s="733"/>
      <c r="I15" s="733"/>
      <c r="J15" s="733">
        <v>110</v>
      </c>
      <c r="K15" s="733">
        <v>8374.2999999999993</v>
      </c>
      <c r="L15" s="733">
        <v>1</v>
      </c>
      <c r="M15" s="733">
        <v>76.13</v>
      </c>
      <c r="N15" s="733">
        <v>4</v>
      </c>
      <c r="O15" s="733">
        <v>304.52</v>
      </c>
      <c r="P15" s="747">
        <v>3.6363636363636362E-2</v>
      </c>
      <c r="Q15" s="734">
        <v>76.13</v>
      </c>
    </row>
    <row r="16" spans="1:17" ht="14.4" customHeight="1" x14ac:dyDescent="0.3">
      <c r="A16" s="728" t="s">
        <v>541</v>
      </c>
      <c r="B16" s="729" t="s">
        <v>2307</v>
      </c>
      <c r="C16" s="729" t="s">
        <v>2252</v>
      </c>
      <c r="D16" s="729" t="s">
        <v>2310</v>
      </c>
      <c r="E16" s="729" t="s">
        <v>980</v>
      </c>
      <c r="F16" s="733"/>
      <c r="G16" s="733"/>
      <c r="H16" s="733"/>
      <c r="I16" s="733"/>
      <c r="J16" s="733"/>
      <c r="K16" s="733"/>
      <c r="L16" s="733"/>
      <c r="M16" s="733"/>
      <c r="N16" s="733">
        <v>0.6</v>
      </c>
      <c r="O16" s="733">
        <v>264.74</v>
      </c>
      <c r="P16" s="747"/>
      <c r="Q16" s="734">
        <v>441.23333333333335</v>
      </c>
    </row>
    <row r="17" spans="1:17" ht="14.4" customHeight="1" x14ac:dyDescent="0.3">
      <c r="A17" s="728" t="s">
        <v>541</v>
      </c>
      <c r="B17" s="729" t="s">
        <v>2307</v>
      </c>
      <c r="C17" s="729" t="s">
        <v>2252</v>
      </c>
      <c r="D17" s="729" t="s">
        <v>2311</v>
      </c>
      <c r="E17" s="729" t="s">
        <v>2312</v>
      </c>
      <c r="F17" s="733">
        <v>3</v>
      </c>
      <c r="G17" s="733">
        <v>175.2</v>
      </c>
      <c r="H17" s="733">
        <v>3</v>
      </c>
      <c r="I17" s="733">
        <v>58.4</v>
      </c>
      <c r="J17" s="733">
        <v>1</v>
      </c>
      <c r="K17" s="733">
        <v>58.4</v>
      </c>
      <c r="L17" s="733">
        <v>1</v>
      </c>
      <c r="M17" s="733">
        <v>58.4</v>
      </c>
      <c r="N17" s="733"/>
      <c r="O17" s="733"/>
      <c r="P17" s="747"/>
      <c r="Q17" s="734"/>
    </row>
    <row r="18" spans="1:17" ht="14.4" customHeight="1" x14ac:dyDescent="0.3">
      <c r="A18" s="728" t="s">
        <v>541</v>
      </c>
      <c r="B18" s="729" t="s">
        <v>2307</v>
      </c>
      <c r="C18" s="729" t="s">
        <v>2252</v>
      </c>
      <c r="D18" s="729" t="s">
        <v>2313</v>
      </c>
      <c r="E18" s="729" t="s">
        <v>2314</v>
      </c>
      <c r="F18" s="733"/>
      <c r="G18" s="733"/>
      <c r="H18" s="733"/>
      <c r="I18" s="733"/>
      <c r="J18" s="733">
        <v>2</v>
      </c>
      <c r="K18" s="733">
        <v>1384.5</v>
      </c>
      <c r="L18" s="733">
        <v>1</v>
      </c>
      <c r="M18" s="733">
        <v>692.25</v>
      </c>
      <c r="N18" s="733"/>
      <c r="O18" s="733"/>
      <c r="P18" s="747"/>
      <c r="Q18" s="734"/>
    </row>
    <row r="19" spans="1:17" ht="14.4" customHeight="1" x14ac:dyDescent="0.3">
      <c r="A19" s="728" t="s">
        <v>541</v>
      </c>
      <c r="B19" s="729" t="s">
        <v>2307</v>
      </c>
      <c r="C19" s="729" t="s">
        <v>2252</v>
      </c>
      <c r="D19" s="729" t="s">
        <v>2315</v>
      </c>
      <c r="E19" s="729" t="s">
        <v>2316</v>
      </c>
      <c r="F19" s="733">
        <v>16</v>
      </c>
      <c r="G19" s="733">
        <v>53602.080000000002</v>
      </c>
      <c r="H19" s="733"/>
      <c r="I19" s="733">
        <v>3350.13</v>
      </c>
      <c r="J19" s="733"/>
      <c r="K19" s="733"/>
      <c r="L19" s="733"/>
      <c r="M19" s="733"/>
      <c r="N19" s="733"/>
      <c r="O19" s="733"/>
      <c r="P19" s="747"/>
      <c r="Q19" s="734"/>
    </row>
    <row r="20" spans="1:17" ht="14.4" customHeight="1" x14ac:dyDescent="0.3">
      <c r="A20" s="728" t="s">
        <v>541</v>
      </c>
      <c r="B20" s="729" t="s">
        <v>2307</v>
      </c>
      <c r="C20" s="729" t="s">
        <v>2252</v>
      </c>
      <c r="D20" s="729" t="s">
        <v>2317</v>
      </c>
      <c r="E20" s="729" t="s">
        <v>2318</v>
      </c>
      <c r="F20" s="733"/>
      <c r="G20" s="733"/>
      <c r="H20" s="733"/>
      <c r="I20" s="733"/>
      <c r="J20" s="733"/>
      <c r="K20" s="733"/>
      <c r="L20" s="733"/>
      <c r="M20" s="733"/>
      <c r="N20" s="733">
        <v>8</v>
      </c>
      <c r="O20" s="733">
        <v>343.04</v>
      </c>
      <c r="P20" s="747"/>
      <c r="Q20" s="734">
        <v>42.88</v>
      </c>
    </row>
    <row r="21" spans="1:17" ht="14.4" customHeight="1" x14ac:dyDescent="0.3">
      <c r="A21" s="728" t="s">
        <v>541</v>
      </c>
      <c r="B21" s="729" t="s">
        <v>2307</v>
      </c>
      <c r="C21" s="729" t="s">
        <v>2252</v>
      </c>
      <c r="D21" s="729" t="s">
        <v>2319</v>
      </c>
      <c r="E21" s="729" t="s">
        <v>2320</v>
      </c>
      <c r="F21" s="733">
        <v>67</v>
      </c>
      <c r="G21" s="733">
        <v>24337.75</v>
      </c>
      <c r="H21" s="733">
        <v>0.81649889541037546</v>
      </c>
      <c r="I21" s="733">
        <v>363.25</v>
      </c>
      <c r="J21" s="733">
        <v>109.7</v>
      </c>
      <c r="K21" s="733">
        <v>29807.450000000004</v>
      </c>
      <c r="L21" s="733">
        <v>1</v>
      </c>
      <c r="M21" s="733">
        <v>271.71786690975392</v>
      </c>
      <c r="N21" s="733">
        <v>160.80000000000001</v>
      </c>
      <c r="O21" s="733">
        <v>43692.319999999992</v>
      </c>
      <c r="P21" s="747">
        <v>1.4658187802042772</v>
      </c>
      <c r="Q21" s="734">
        <v>271.71840796019893</v>
      </c>
    </row>
    <row r="22" spans="1:17" ht="14.4" customHeight="1" x14ac:dyDescent="0.3">
      <c r="A22" s="728" t="s">
        <v>541</v>
      </c>
      <c r="B22" s="729" t="s">
        <v>2307</v>
      </c>
      <c r="C22" s="729" t="s">
        <v>2252</v>
      </c>
      <c r="D22" s="729" t="s">
        <v>2321</v>
      </c>
      <c r="E22" s="729" t="s">
        <v>2322</v>
      </c>
      <c r="F22" s="733"/>
      <c r="G22" s="733"/>
      <c r="H22" s="733"/>
      <c r="I22" s="733"/>
      <c r="J22" s="733">
        <v>4</v>
      </c>
      <c r="K22" s="733">
        <v>543.46</v>
      </c>
      <c r="L22" s="733">
        <v>1</v>
      </c>
      <c r="M22" s="733">
        <v>135.86500000000001</v>
      </c>
      <c r="N22" s="733"/>
      <c r="O22" s="733"/>
      <c r="P22" s="747"/>
      <c r="Q22" s="734"/>
    </row>
    <row r="23" spans="1:17" ht="14.4" customHeight="1" x14ac:dyDescent="0.3">
      <c r="A23" s="728" t="s">
        <v>541</v>
      </c>
      <c r="B23" s="729" t="s">
        <v>2307</v>
      </c>
      <c r="C23" s="729" t="s">
        <v>2252</v>
      </c>
      <c r="D23" s="729" t="s">
        <v>2323</v>
      </c>
      <c r="E23" s="729" t="s">
        <v>2324</v>
      </c>
      <c r="F23" s="733">
        <v>6</v>
      </c>
      <c r="G23" s="733">
        <v>412.44</v>
      </c>
      <c r="H23" s="733"/>
      <c r="I23" s="733">
        <v>68.739999999999995</v>
      </c>
      <c r="J23" s="733"/>
      <c r="K23" s="733"/>
      <c r="L23" s="733"/>
      <c r="M23" s="733"/>
      <c r="N23" s="733"/>
      <c r="O23" s="733"/>
      <c r="P23" s="747"/>
      <c r="Q23" s="734"/>
    </row>
    <row r="24" spans="1:17" ht="14.4" customHeight="1" x14ac:dyDescent="0.3">
      <c r="A24" s="728" t="s">
        <v>541</v>
      </c>
      <c r="B24" s="729" t="s">
        <v>2307</v>
      </c>
      <c r="C24" s="729" t="s">
        <v>2252</v>
      </c>
      <c r="D24" s="729" t="s">
        <v>2325</v>
      </c>
      <c r="E24" s="729" t="s">
        <v>2324</v>
      </c>
      <c r="F24" s="733"/>
      <c r="G24" s="733"/>
      <c r="H24" s="733"/>
      <c r="I24" s="733"/>
      <c r="J24" s="733">
        <v>19</v>
      </c>
      <c r="K24" s="733">
        <v>2498.12</v>
      </c>
      <c r="L24" s="733">
        <v>1</v>
      </c>
      <c r="M24" s="733">
        <v>131.47999999999999</v>
      </c>
      <c r="N24" s="733"/>
      <c r="O24" s="733"/>
      <c r="P24" s="747"/>
      <c r="Q24" s="734"/>
    </row>
    <row r="25" spans="1:17" ht="14.4" customHeight="1" x14ac:dyDescent="0.3">
      <c r="A25" s="728" t="s">
        <v>541</v>
      </c>
      <c r="B25" s="729" t="s">
        <v>2307</v>
      </c>
      <c r="C25" s="729" t="s">
        <v>2252</v>
      </c>
      <c r="D25" s="729" t="s">
        <v>2326</v>
      </c>
      <c r="E25" s="729" t="s">
        <v>2327</v>
      </c>
      <c r="F25" s="733">
        <v>2</v>
      </c>
      <c r="G25" s="733">
        <v>8629.82</v>
      </c>
      <c r="H25" s="733">
        <v>0.22547296750038534</v>
      </c>
      <c r="I25" s="733">
        <v>4314.91</v>
      </c>
      <c r="J25" s="733">
        <v>10</v>
      </c>
      <c r="K25" s="733">
        <v>38274.300000000003</v>
      </c>
      <c r="L25" s="733">
        <v>1</v>
      </c>
      <c r="M25" s="733">
        <v>3827.4300000000003</v>
      </c>
      <c r="N25" s="733"/>
      <c r="O25" s="733"/>
      <c r="P25" s="747"/>
      <c r="Q25" s="734"/>
    </row>
    <row r="26" spans="1:17" ht="14.4" customHeight="1" x14ac:dyDescent="0.3">
      <c r="A26" s="728" t="s">
        <v>541</v>
      </c>
      <c r="B26" s="729" t="s">
        <v>2307</v>
      </c>
      <c r="C26" s="729" t="s">
        <v>2252</v>
      </c>
      <c r="D26" s="729" t="s">
        <v>2328</v>
      </c>
      <c r="E26" s="729" t="s">
        <v>2327</v>
      </c>
      <c r="F26" s="733">
        <v>1</v>
      </c>
      <c r="G26" s="733">
        <v>8629.83</v>
      </c>
      <c r="H26" s="733">
        <v>4.8315748685749352E-2</v>
      </c>
      <c r="I26" s="733">
        <v>8629.83</v>
      </c>
      <c r="J26" s="733">
        <v>21</v>
      </c>
      <c r="K26" s="733">
        <v>178613.19</v>
      </c>
      <c r="L26" s="733">
        <v>1</v>
      </c>
      <c r="M26" s="733">
        <v>8505.39</v>
      </c>
      <c r="N26" s="733"/>
      <c r="O26" s="733"/>
      <c r="P26" s="747"/>
      <c r="Q26" s="734"/>
    </row>
    <row r="27" spans="1:17" ht="14.4" customHeight="1" x14ac:dyDescent="0.3">
      <c r="A27" s="728" t="s">
        <v>541</v>
      </c>
      <c r="B27" s="729" t="s">
        <v>2307</v>
      </c>
      <c r="C27" s="729" t="s">
        <v>2252</v>
      </c>
      <c r="D27" s="729" t="s">
        <v>2329</v>
      </c>
      <c r="E27" s="729" t="s">
        <v>2330</v>
      </c>
      <c r="F27" s="733">
        <v>2.1</v>
      </c>
      <c r="G27" s="733">
        <v>194.74</v>
      </c>
      <c r="H27" s="733">
        <v>0.426089620164537</v>
      </c>
      <c r="I27" s="733">
        <v>92.733333333333334</v>
      </c>
      <c r="J27" s="733">
        <v>5.8000000000000007</v>
      </c>
      <c r="K27" s="733">
        <v>457.04</v>
      </c>
      <c r="L27" s="733">
        <v>1</v>
      </c>
      <c r="M27" s="733">
        <v>78.8</v>
      </c>
      <c r="N27" s="733">
        <v>10.8</v>
      </c>
      <c r="O27" s="733">
        <v>851.06000000000006</v>
      </c>
      <c r="P27" s="747">
        <v>1.8621127253632068</v>
      </c>
      <c r="Q27" s="734">
        <v>78.80185185185185</v>
      </c>
    </row>
    <row r="28" spans="1:17" ht="14.4" customHeight="1" x14ac:dyDescent="0.3">
      <c r="A28" s="728" t="s">
        <v>541</v>
      </c>
      <c r="B28" s="729" t="s">
        <v>2307</v>
      </c>
      <c r="C28" s="729" t="s">
        <v>2252</v>
      </c>
      <c r="D28" s="729" t="s">
        <v>2331</v>
      </c>
      <c r="E28" s="729" t="s">
        <v>983</v>
      </c>
      <c r="F28" s="733">
        <v>8</v>
      </c>
      <c r="G28" s="733">
        <v>489.68</v>
      </c>
      <c r="H28" s="733">
        <v>0.41061590708984952</v>
      </c>
      <c r="I28" s="733">
        <v>61.21</v>
      </c>
      <c r="J28" s="733">
        <v>17</v>
      </c>
      <c r="K28" s="733">
        <v>1192.55</v>
      </c>
      <c r="L28" s="733">
        <v>1</v>
      </c>
      <c r="M28" s="733">
        <v>70.149999999999991</v>
      </c>
      <c r="N28" s="733">
        <v>20</v>
      </c>
      <c r="O28" s="733">
        <v>882.6</v>
      </c>
      <c r="P28" s="747">
        <v>0.74009475493689991</v>
      </c>
      <c r="Q28" s="734">
        <v>44.13</v>
      </c>
    </row>
    <row r="29" spans="1:17" ht="14.4" customHeight="1" x14ac:dyDescent="0.3">
      <c r="A29" s="728" t="s">
        <v>541</v>
      </c>
      <c r="B29" s="729" t="s">
        <v>2307</v>
      </c>
      <c r="C29" s="729" t="s">
        <v>2252</v>
      </c>
      <c r="D29" s="729" t="s">
        <v>2332</v>
      </c>
      <c r="E29" s="729" t="s">
        <v>2333</v>
      </c>
      <c r="F29" s="733">
        <v>15</v>
      </c>
      <c r="G29" s="733">
        <v>96874.95</v>
      </c>
      <c r="H29" s="733"/>
      <c r="I29" s="733">
        <v>6458.33</v>
      </c>
      <c r="J29" s="733"/>
      <c r="K29" s="733"/>
      <c r="L29" s="733"/>
      <c r="M29" s="733"/>
      <c r="N29" s="733"/>
      <c r="O29" s="733"/>
      <c r="P29" s="747"/>
      <c r="Q29" s="734"/>
    </row>
    <row r="30" spans="1:17" ht="14.4" customHeight="1" x14ac:dyDescent="0.3">
      <c r="A30" s="728" t="s">
        <v>541</v>
      </c>
      <c r="B30" s="729" t="s">
        <v>2307</v>
      </c>
      <c r="C30" s="729" t="s">
        <v>2252</v>
      </c>
      <c r="D30" s="729" t="s">
        <v>2334</v>
      </c>
      <c r="E30" s="729" t="s">
        <v>2335</v>
      </c>
      <c r="F30" s="733">
        <v>7.1</v>
      </c>
      <c r="G30" s="733">
        <v>5721.93</v>
      </c>
      <c r="H30" s="733">
        <v>14.309475579563358</v>
      </c>
      <c r="I30" s="733">
        <v>805.90563380281696</v>
      </c>
      <c r="J30" s="733">
        <v>0.5</v>
      </c>
      <c r="K30" s="733">
        <v>399.87</v>
      </c>
      <c r="L30" s="733">
        <v>1</v>
      </c>
      <c r="M30" s="733">
        <v>799.74</v>
      </c>
      <c r="N30" s="733">
        <v>1.2</v>
      </c>
      <c r="O30" s="733">
        <v>959.71</v>
      </c>
      <c r="P30" s="747">
        <v>2.4000550178808115</v>
      </c>
      <c r="Q30" s="734">
        <v>799.75833333333344</v>
      </c>
    </row>
    <row r="31" spans="1:17" ht="14.4" customHeight="1" x14ac:dyDescent="0.3">
      <c r="A31" s="728" t="s">
        <v>541</v>
      </c>
      <c r="B31" s="729" t="s">
        <v>2307</v>
      </c>
      <c r="C31" s="729" t="s">
        <v>2252</v>
      </c>
      <c r="D31" s="729" t="s">
        <v>2336</v>
      </c>
      <c r="E31" s="729" t="s">
        <v>2337</v>
      </c>
      <c r="F31" s="733"/>
      <c r="G31" s="733"/>
      <c r="H31" s="733"/>
      <c r="I31" s="733"/>
      <c r="J31" s="733">
        <v>3.1</v>
      </c>
      <c r="K31" s="733">
        <v>4897.2199999999993</v>
      </c>
      <c r="L31" s="733">
        <v>1</v>
      </c>
      <c r="M31" s="733">
        <v>1579.748387096774</v>
      </c>
      <c r="N31" s="733"/>
      <c r="O31" s="733"/>
      <c r="P31" s="747"/>
      <c r="Q31" s="734"/>
    </row>
    <row r="32" spans="1:17" ht="14.4" customHeight="1" x14ac:dyDescent="0.3">
      <c r="A32" s="728" t="s">
        <v>541</v>
      </c>
      <c r="B32" s="729" t="s">
        <v>2307</v>
      </c>
      <c r="C32" s="729" t="s">
        <v>2252</v>
      </c>
      <c r="D32" s="729" t="s">
        <v>2338</v>
      </c>
      <c r="E32" s="729" t="s">
        <v>2339</v>
      </c>
      <c r="F32" s="733"/>
      <c r="G32" s="733"/>
      <c r="H32" s="733"/>
      <c r="I32" s="733"/>
      <c r="J32" s="733">
        <v>11</v>
      </c>
      <c r="K32" s="733">
        <v>2411.1999999999998</v>
      </c>
      <c r="L32" s="733">
        <v>1</v>
      </c>
      <c r="M32" s="733">
        <v>219.2</v>
      </c>
      <c r="N32" s="733">
        <v>12</v>
      </c>
      <c r="O32" s="733">
        <v>2630.4</v>
      </c>
      <c r="P32" s="747">
        <v>1.0909090909090911</v>
      </c>
      <c r="Q32" s="734">
        <v>219.20000000000002</v>
      </c>
    </row>
    <row r="33" spans="1:17" ht="14.4" customHeight="1" x14ac:dyDescent="0.3">
      <c r="A33" s="728" t="s">
        <v>541</v>
      </c>
      <c r="B33" s="729" t="s">
        <v>2307</v>
      </c>
      <c r="C33" s="729" t="s">
        <v>2252</v>
      </c>
      <c r="D33" s="729" t="s">
        <v>2340</v>
      </c>
      <c r="E33" s="729" t="s">
        <v>2341</v>
      </c>
      <c r="F33" s="733"/>
      <c r="G33" s="733"/>
      <c r="H33" s="733"/>
      <c r="I33" s="733"/>
      <c r="J33" s="733">
        <v>5.2</v>
      </c>
      <c r="K33" s="733">
        <v>2007.46</v>
      </c>
      <c r="L33" s="733">
        <v>1</v>
      </c>
      <c r="M33" s="733">
        <v>386.05</v>
      </c>
      <c r="N33" s="733"/>
      <c r="O33" s="733"/>
      <c r="P33" s="747"/>
      <c r="Q33" s="734"/>
    </row>
    <row r="34" spans="1:17" ht="14.4" customHeight="1" x14ac:dyDescent="0.3">
      <c r="A34" s="728" t="s">
        <v>541</v>
      </c>
      <c r="B34" s="729" t="s">
        <v>2307</v>
      </c>
      <c r="C34" s="729" t="s">
        <v>2252</v>
      </c>
      <c r="D34" s="729" t="s">
        <v>2342</v>
      </c>
      <c r="E34" s="729" t="s">
        <v>817</v>
      </c>
      <c r="F34" s="733">
        <v>5.4</v>
      </c>
      <c r="G34" s="733">
        <v>4288.9399999999996</v>
      </c>
      <c r="H34" s="733"/>
      <c r="I34" s="733">
        <v>794.24814814814806</v>
      </c>
      <c r="J34" s="733"/>
      <c r="K34" s="733"/>
      <c r="L34" s="733"/>
      <c r="M34" s="733"/>
      <c r="N34" s="733">
        <v>0.3</v>
      </c>
      <c r="O34" s="733">
        <v>231.64</v>
      </c>
      <c r="P34" s="747"/>
      <c r="Q34" s="734">
        <v>772.13333333333333</v>
      </c>
    </row>
    <row r="35" spans="1:17" ht="14.4" customHeight="1" x14ac:dyDescent="0.3">
      <c r="A35" s="728" t="s">
        <v>541</v>
      </c>
      <c r="B35" s="729" t="s">
        <v>2307</v>
      </c>
      <c r="C35" s="729" t="s">
        <v>2252</v>
      </c>
      <c r="D35" s="729" t="s">
        <v>2343</v>
      </c>
      <c r="E35" s="729" t="s">
        <v>2344</v>
      </c>
      <c r="F35" s="733">
        <v>1.7</v>
      </c>
      <c r="G35" s="733">
        <v>4795.99</v>
      </c>
      <c r="H35" s="733"/>
      <c r="I35" s="733">
        <v>2821.170588235294</v>
      </c>
      <c r="J35" s="733"/>
      <c r="K35" s="733"/>
      <c r="L35" s="733"/>
      <c r="M35" s="733"/>
      <c r="N35" s="733"/>
      <c r="O35" s="733"/>
      <c r="P35" s="747"/>
      <c r="Q35" s="734"/>
    </row>
    <row r="36" spans="1:17" ht="14.4" customHeight="1" x14ac:dyDescent="0.3">
      <c r="A36" s="728" t="s">
        <v>541</v>
      </c>
      <c r="B36" s="729" t="s">
        <v>2307</v>
      </c>
      <c r="C36" s="729" t="s">
        <v>2252</v>
      </c>
      <c r="D36" s="729" t="s">
        <v>2345</v>
      </c>
      <c r="E36" s="729" t="s">
        <v>2346</v>
      </c>
      <c r="F36" s="733"/>
      <c r="G36" s="733"/>
      <c r="H36" s="733"/>
      <c r="I36" s="733"/>
      <c r="J36" s="733">
        <v>6</v>
      </c>
      <c r="K36" s="733">
        <v>61976.94</v>
      </c>
      <c r="L36" s="733">
        <v>1</v>
      </c>
      <c r="M36" s="733">
        <v>10329.49</v>
      </c>
      <c r="N36" s="733"/>
      <c r="O36" s="733"/>
      <c r="P36" s="747"/>
      <c r="Q36" s="734"/>
    </row>
    <row r="37" spans="1:17" ht="14.4" customHeight="1" x14ac:dyDescent="0.3">
      <c r="A37" s="728" t="s">
        <v>541</v>
      </c>
      <c r="B37" s="729" t="s">
        <v>2307</v>
      </c>
      <c r="C37" s="729" t="s">
        <v>2252</v>
      </c>
      <c r="D37" s="729" t="s">
        <v>2347</v>
      </c>
      <c r="E37" s="729" t="s">
        <v>987</v>
      </c>
      <c r="F37" s="733">
        <v>0.3</v>
      </c>
      <c r="G37" s="733">
        <v>257.26</v>
      </c>
      <c r="H37" s="733">
        <v>6.5020143455777918E-2</v>
      </c>
      <c r="I37" s="733">
        <v>857.5333333333333</v>
      </c>
      <c r="J37" s="733">
        <v>4.7</v>
      </c>
      <c r="K37" s="733">
        <v>3956.62</v>
      </c>
      <c r="L37" s="733">
        <v>1</v>
      </c>
      <c r="M37" s="733">
        <v>841.83404255319147</v>
      </c>
      <c r="N37" s="733">
        <v>2.6</v>
      </c>
      <c r="O37" s="733">
        <v>1989.52</v>
      </c>
      <c r="P37" s="747">
        <v>0.50283322633965355</v>
      </c>
      <c r="Q37" s="734">
        <v>765.19999999999993</v>
      </c>
    </row>
    <row r="38" spans="1:17" ht="14.4" customHeight="1" x14ac:dyDescent="0.3">
      <c r="A38" s="728" t="s">
        <v>541</v>
      </c>
      <c r="B38" s="729" t="s">
        <v>2307</v>
      </c>
      <c r="C38" s="729" t="s">
        <v>2252</v>
      </c>
      <c r="D38" s="729" t="s">
        <v>2348</v>
      </c>
      <c r="E38" s="729" t="s">
        <v>2349</v>
      </c>
      <c r="F38" s="733"/>
      <c r="G38" s="733"/>
      <c r="H38" s="733"/>
      <c r="I38" s="733"/>
      <c r="J38" s="733">
        <v>13</v>
      </c>
      <c r="K38" s="733">
        <v>27632.799999999999</v>
      </c>
      <c r="L38" s="733">
        <v>1</v>
      </c>
      <c r="M38" s="733">
        <v>2125.6</v>
      </c>
      <c r="N38" s="733">
        <v>0.6</v>
      </c>
      <c r="O38" s="733">
        <v>1275.3599999999999</v>
      </c>
      <c r="P38" s="747">
        <v>4.6153846153846149E-2</v>
      </c>
      <c r="Q38" s="734">
        <v>2125.6</v>
      </c>
    </row>
    <row r="39" spans="1:17" ht="14.4" customHeight="1" x14ac:dyDescent="0.3">
      <c r="A39" s="728" t="s">
        <v>541</v>
      </c>
      <c r="B39" s="729" t="s">
        <v>2307</v>
      </c>
      <c r="C39" s="729" t="s">
        <v>2252</v>
      </c>
      <c r="D39" s="729" t="s">
        <v>2350</v>
      </c>
      <c r="E39" s="729" t="s">
        <v>2351</v>
      </c>
      <c r="F39" s="733"/>
      <c r="G39" s="733"/>
      <c r="H39" s="733"/>
      <c r="I39" s="733"/>
      <c r="J39" s="733">
        <v>8.6999999999999993</v>
      </c>
      <c r="K39" s="733">
        <v>28394.47</v>
      </c>
      <c r="L39" s="733">
        <v>1</v>
      </c>
      <c r="M39" s="733">
        <v>3263.7321839080464</v>
      </c>
      <c r="N39" s="733">
        <v>0.4</v>
      </c>
      <c r="O39" s="733">
        <v>1305.49</v>
      </c>
      <c r="P39" s="747">
        <v>4.5976910292743624E-2</v>
      </c>
      <c r="Q39" s="734">
        <v>3263.7249999999999</v>
      </c>
    </row>
    <row r="40" spans="1:17" ht="14.4" customHeight="1" x14ac:dyDescent="0.3">
      <c r="A40" s="728" t="s">
        <v>541</v>
      </c>
      <c r="B40" s="729" t="s">
        <v>2307</v>
      </c>
      <c r="C40" s="729" t="s">
        <v>2252</v>
      </c>
      <c r="D40" s="729" t="s">
        <v>2352</v>
      </c>
      <c r="E40" s="729" t="s">
        <v>2353</v>
      </c>
      <c r="F40" s="733"/>
      <c r="G40" s="733"/>
      <c r="H40" s="733"/>
      <c r="I40" s="733"/>
      <c r="J40" s="733"/>
      <c r="K40" s="733"/>
      <c r="L40" s="733"/>
      <c r="M40" s="733"/>
      <c r="N40" s="733">
        <v>4</v>
      </c>
      <c r="O40" s="733">
        <v>783.6</v>
      </c>
      <c r="P40" s="747"/>
      <c r="Q40" s="734">
        <v>195.9</v>
      </c>
    </row>
    <row r="41" spans="1:17" ht="14.4" customHeight="1" x14ac:dyDescent="0.3">
      <c r="A41" s="728" t="s">
        <v>541</v>
      </c>
      <c r="B41" s="729" t="s">
        <v>2307</v>
      </c>
      <c r="C41" s="729" t="s">
        <v>2252</v>
      </c>
      <c r="D41" s="729" t="s">
        <v>2354</v>
      </c>
      <c r="E41" s="729" t="s">
        <v>970</v>
      </c>
      <c r="F41" s="733"/>
      <c r="G41" s="733"/>
      <c r="H41" s="733"/>
      <c r="I41" s="733"/>
      <c r="J41" s="733">
        <v>2.61</v>
      </c>
      <c r="K41" s="733">
        <v>2988.54</v>
      </c>
      <c r="L41" s="733">
        <v>1</v>
      </c>
      <c r="M41" s="733">
        <v>1145.0344827586207</v>
      </c>
      <c r="N41" s="733"/>
      <c r="O41" s="733"/>
      <c r="P41" s="747"/>
      <c r="Q41" s="734"/>
    </row>
    <row r="42" spans="1:17" ht="14.4" customHeight="1" x14ac:dyDescent="0.3">
      <c r="A42" s="728" t="s">
        <v>541</v>
      </c>
      <c r="B42" s="729" t="s">
        <v>2307</v>
      </c>
      <c r="C42" s="729" t="s">
        <v>2252</v>
      </c>
      <c r="D42" s="729" t="s">
        <v>2355</v>
      </c>
      <c r="E42" s="729" t="s">
        <v>2351</v>
      </c>
      <c r="F42" s="733"/>
      <c r="G42" s="733"/>
      <c r="H42" s="733"/>
      <c r="I42" s="733"/>
      <c r="J42" s="733"/>
      <c r="K42" s="733"/>
      <c r="L42" s="733"/>
      <c r="M42" s="733"/>
      <c r="N42" s="733">
        <v>2.4</v>
      </c>
      <c r="O42" s="733">
        <v>3916.47</v>
      </c>
      <c r="P42" s="747"/>
      <c r="Q42" s="734">
        <v>1631.8625</v>
      </c>
    </row>
    <row r="43" spans="1:17" ht="14.4" customHeight="1" x14ac:dyDescent="0.3">
      <c r="A43" s="728" t="s">
        <v>541</v>
      </c>
      <c r="B43" s="729" t="s">
        <v>2307</v>
      </c>
      <c r="C43" s="729" t="s">
        <v>2252</v>
      </c>
      <c r="D43" s="729" t="s">
        <v>2356</v>
      </c>
      <c r="E43" s="729" t="s">
        <v>963</v>
      </c>
      <c r="F43" s="733"/>
      <c r="G43" s="733"/>
      <c r="H43" s="733"/>
      <c r="I43" s="733"/>
      <c r="J43" s="733"/>
      <c r="K43" s="733"/>
      <c r="L43" s="733"/>
      <c r="M43" s="733"/>
      <c r="N43" s="733">
        <v>1.3</v>
      </c>
      <c r="O43" s="733">
        <v>2121.42</v>
      </c>
      <c r="P43" s="747"/>
      <c r="Q43" s="734">
        <v>1631.8615384615384</v>
      </c>
    </row>
    <row r="44" spans="1:17" ht="14.4" customHeight="1" x14ac:dyDescent="0.3">
      <c r="A44" s="728" t="s">
        <v>541</v>
      </c>
      <c r="B44" s="729" t="s">
        <v>2307</v>
      </c>
      <c r="C44" s="729" t="s">
        <v>2252</v>
      </c>
      <c r="D44" s="729" t="s">
        <v>2357</v>
      </c>
      <c r="E44" s="729" t="s">
        <v>963</v>
      </c>
      <c r="F44" s="733"/>
      <c r="G44" s="733"/>
      <c r="H44" s="733"/>
      <c r="I44" s="733"/>
      <c r="J44" s="733"/>
      <c r="K44" s="733"/>
      <c r="L44" s="733"/>
      <c r="M44" s="733"/>
      <c r="N44" s="733">
        <v>3.1</v>
      </c>
      <c r="O44" s="733">
        <v>10117.620000000001</v>
      </c>
      <c r="P44" s="747"/>
      <c r="Q44" s="734">
        <v>3263.7483870967744</v>
      </c>
    </row>
    <row r="45" spans="1:17" ht="14.4" customHeight="1" x14ac:dyDescent="0.3">
      <c r="A45" s="728" t="s">
        <v>541</v>
      </c>
      <c r="B45" s="729" t="s">
        <v>2307</v>
      </c>
      <c r="C45" s="729" t="s">
        <v>2358</v>
      </c>
      <c r="D45" s="729" t="s">
        <v>2359</v>
      </c>
      <c r="E45" s="729" t="s">
        <v>2360</v>
      </c>
      <c r="F45" s="733">
        <v>6</v>
      </c>
      <c r="G45" s="733">
        <v>10872</v>
      </c>
      <c r="H45" s="733">
        <v>0.28610526315789475</v>
      </c>
      <c r="I45" s="733">
        <v>1812</v>
      </c>
      <c r="J45" s="733">
        <v>19</v>
      </c>
      <c r="K45" s="733">
        <v>38000</v>
      </c>
      <c r="L45" s="733">
        <v>1</v>
      </c>
      <c r="M45" s="733">
        <v>2000</v>
      </c>
      <c r="N45" s="733">
        <v>9</v>
      </c>
      <c r="O45" s="733">
        <v>18900</v>
      </c>
      <c r="P45" s="747">
        <v>0.49736842105263157</v>
      </c>
      <c r="Q45" s="734">
        <v>2100</v>
      </c>
    </row>
    <row r="46" spans="1:17" ht="14.4" customHeight="1" x14ac:dyDescent="0.3">
      <c r="A46" s="728" t="s">
        <v>541</v>
      </c>
      <c r="B46" s="729" t="s">
        <v>2307</v>
      </c>
      <c r="C46" s="729" t="s">
        <v>2358</v>
      </c>
      <c r="D46" s="729" t="s">
        <v>2361</v>
      </c>
      <c r="E46" s="729" t="s">
        <v>2362</v>
      </c>
      <c r="F46" s="733"/>
      <c r="G46" s="733"/>
      <c r="H46" s="733"/>
      <c r="I46" s="733"/>
      <c r="J46" s="733">
        <v>4</v>
      </c>
      <c r="K46" s="733">
        <v>9841</v>
      </c>
      <c r="L46" s="733">
        <v>1</v>
      </c>
      <c r="M46" s="733">
        <v>2460.25</v>
      </c>
      <c r="N46" s="733"/>
      <c r="O46" s="733"/>
      <c r="P46" s="747"/>
      <c r="Q46" s="734"/>
    </row>
    <row r="47" spans="1:17" ht="14.4" customHeight="1" x14ac:dyDescent="0.3">
      <c r="A47" s="728" t="s">
        <v>541</v>
      </c>
      <c r="B47" s="729" t="s">
        <v>2307</v>
      </c>
      <c r="C47" s="729" t="s">
        <v>2358</v>
      </c>
      <c r="D47" s="729" t="s">
        <v>2363</v>
      </c>
      <c r="E47" s="729" t="s">
        <v>2364</v>
      </c>
      <c r="F47" s="733"/>
      <c r="G47" s="733"/>
      <c r="H47" s="733"/>
      <c r="I47" s="733"/>
      <c r="J47" s="733"/>
      <c r="K47" s="733"/>
      <c r="L47" s="733"/>
      <c r="M47" s="733"/>
      <c r="N47" s="733">
        <v>1</v>
      </c>
      <c r="O47" s="733">
        <v>8720</v>
      </c>
      <c r="P47" s="747"/>
      <c r="Q47" s="734">
        <v>8720</v>
      </c>
    </row>
    <row r="48" spans="1:17" ht="14.4" customHeight="1" x14ac:dyDescent="0.3">
      <c r="A48" s="728" t="s">
        <v>541</v>
      </c>
      <c r="B48" s="729" t="s">
        <v>2307</v>
      </c>
      <c r="C48" s="729" t="s">
        <v>2358</v>
      </c>
      <c r="D48" s="729" t="s">
        <v>2365</v>
      </c>
      <c r="E48" s="729" t="s">
        <v>2366</v>
      </c>
      <c r="F48" s="733"/>
      <c r="G48" s="733"/>
      <c r="H48" s="733"/>
      <c r="I48" s="733"/>
      <c r="J48" s="733"/>
      <c r="K48" s="733"/>
      <c r="L48" s="733"/>
      <c r="M48" s="733"/>
      <c r="N48" s="733">
        <v>2</v>
      </c>
      <c r="O48" s="733">
        <v>20260</v>
      </c>
      <c r="P48" s="747"/>
      <c r="Q48" s="734">
        <v>10130</v>
      </c>
    </row>
    <row r="49" spans="1:17" ht="14.4" customHeight="1" x14ac:dyDescent="0.3">
      <c r="A49" s="728" t="s">
        <v>541</v>
      </c>
      <c r="B49" s="729" t="s">
        <v>2307</v>
      </c>
      <c r="C49" s="729" t="s">
        <v>2358</v>
      </c>
      <c r="D49" s="729" t="s">
        <v>2367</v>
      </c>
      <c r="E49" s="729" t="s">
        <v>2368</v>
      </c>
      <c r="F49" s="733">
        <v>3</v>
      </c>
      <c r="G49" s="733">
        <v>2748</v>
      </c>
      <c r="H49" s="733">
        <v>0.31938633193863319</v>
      </c>
      <c r="I49" s="733">
        <v>916</v>
      </c>
      <c r="J49" s="733">
        <v>9</v>
      </c>
      <c r="K49" s="733">
        <v>8604</v>
      </c>
      <c r="L49" s="733">
        <v>1</v>
      </c>
      <c r="M49" s="733">
        <v>956</v>
      </c>
      <c r="N49" s="733">
        <v>9</v>
      </c>
      <c r="O49" s="733">
        <v>8540</v>
      </c>
      <c r="P49" s="747">
        <v>0.99256159925615994</v>
      </c>
      <c r="Q49" s="734">
        <v>948.88888888888891</v>
      </c>
    </row>
    <row r="50" spans="1:17" ht="14.4" customHeight="1" x14ac:dyDescent="0.3">
      <c r="A50" s="728" t="s">
        <v>541</v>
      </c>
      <c r="B50" s="729" t="s">
        <v>2307</v>
      </c>
      <c r="C50" s="729" t="s">
        <v>2358</v>
      </c>
      <c r="D50" s="729" t="s">
        <v>2369</v>
      </c>
      <c r="E50" s="729" t="s">
        <v>2370</v>
      </c>
      <c r="F50" s="733"/>
      <c r="G50" s="733"/>
      <c r="H50" s="733"/>
      <c r="I50" s="733"/>
      <c r="J50" s="733"/>
      <c r="K50" s="733"/>
      <c r="L50" s="733"/>
      <c r="M50" s="733"/>
      <c r="N50" s="733">
        <v>3</v>
      </c>
      <c r="O50" s="733">
        <v>735</v>
      </c>
      <c r="P50" s="747"/>
      <c r="Q50" s="734">
        <v>245</v>
      </c>
    </row>
    <row r="51" spans="1:17" ht="14.4" customHeight="1" x14ac:dyDescent="0.3">
      <c r="A51" s="728" t="s">
        <v>541</v>
      </c>
      <c r="B51" s="729" t="s">
        <v>2307</v>
      </c>
      <c r="C51" s="729" t="s">
        <v>2371</v>
      </c>
      <c r="D51" s="729" t="s">
        <v>2372</v>
      </c>
      <c r="E51" s="729" t="s">
        <v>2373</v>
      </c>
      <c r="F51" s="733">
        <v>4</v>
      </c>
      <c r="G51" s="733">
        <v>18472</v>
      </c>
      <c r="H51" s="733"/>
      <c r="I51" s="733">
        <v>4618</v>
      </c>
      <c r="J51" s="733"/>
      <c r="K51" s="733"/>
      <c r="L51" s="733"/>
      <c r="M51" s="733"/>
      <c r="N51" s="733">
        <v>4</v>
      </c>
      <c r="O51" s="733">
        <v>18472</v>
      </c>
      <c r="P51" s="747"/>
      <c r="Q51" s="734">
        <v>4618</v>
      </c>
    </row>
    <row r="52" spans="1:17" ht="14.4" customHeight="1" x14ac:dyDescent="0.3">
      <c r="A52" s="728" t="s">
        <v>541</v>
      </c>
      <c r="B52" s="729" t="s">
        <v>2307</v>
      </c>
      <c r="C52" s="729" t="s">
        <v>2371</v>
      </c>
      <c r="D52" s="729" t="s">
        <v>2374</v>
      </c>
      <c r="E52" s="729" t="s">
        <v>2375</v>
      </c>
      <c r="F52" s="733">
        <v>1</v>
      </c>
      <c r="G52" s="733">
        <v>556.5</v>
      </c>
      <c r="H52" s="733">
        <v>0.14285714285714285</v>
      </c>
      <c r="I52" s="733">
        <v>556.5</v>
      </c>
      <c r="J52" s="733">
        <v>7</v>
      </c>
      <c r="K52" s="733">
        <v>3895.5</v>
      </c>
      <c r="L52" s="733">
        <v>1</v>
      </c>
      <c r="M52" s="733">
        <v>556.5</v>
      </c>
      <c r="N52" s="733">
        <v>5</v>
      </c>
      <c r="O52" s="733">
        <v>2782.5</v>
      </c>
      <c r="P52" s="747">
        <v>0.7142857142857143</v>
      </c>
      <c r="Q52" s="734">
        <v>556.5</v>
      </c>
    </row>
    <row r="53" spans="1:17" ht="14.4" customHeight="1" x14ac:dyDescent="0.3">
      <c r="A53" s="728" t="s">
        <v>541</v>
      </c>
      <c r="B53" s="729" t="s">
        <v>2307</v>
      </c>
      <c r="C53" s="729" t="s">
        <v>2371</v>
      </c>
      <c r="D53" s="729" t="s">
        <v>2376</v>
      </c>
      <c r="E53" s="729" t="s">
        <v>2377</v>
      </c>
      <c r="F53" s="733">
        <v>3</v>
      </c>
      <c r="G53" s="733">
        <v>407.07</v>
      </c>
      <c r="H53" s="733">
        <v>0.5</v>
      </c>
      <c r="I53" s="733">
        <v>135.69</v>
      </c>
      <c r="J53" s="733">
        <v>6</v>
      </c>
      <c r="K53" s="733">
        <v>814.14</v>
      </c>
      <c r="L53" s="733">
        <v>1</v>
      </c>
      <c r="M53" s="733">
        <v>135.69</v>
      </c>
      <c r="N53" s="733">
        <v>4</v>
      </c>
      <c r="O53" s="733">
        <v>542.76</v>
      </c>
      <c r="P53" s="747">
        <v>0.66666666666666663</v>
      </c>
      <c r="Q53" s="734">
        <v>135.69</v>
      </c>
    </row>
    <row r="54" spans="1:17" ht="14.4" customHeight="1" x14ac:dyDescent="0.3">
      <c r="A54" s="728" t="s">
        <v>541</v>
      </c>
      <c r="B54" s="729" t="s">
        <v>2307</v>
      </c>
      <c r="C54" s="729" t="s">
        <v>2371</v>
      </c>
      <c r="D54" s="729" t="s">
        <v>2378</v>
      </c>
      <c r="E54" s="729" t="s">
        <v>2377</v>
      </c>
      <c r="F54" s="733">
        <v>5</v>
      </c>
      <c r="G54" s="733">
        <v>851.5</v>
      </c>
      <c r="H54" s="733">
        <v>0.33333333333333331</v>
      </c>
      <c r="I54" s="733">
        <v>170.3</v>
      </c>
      <c r="J54" s="733">
        <v>15</v>
      </c>
      <c r="K54" s="733">
        <v>2554.5</v>
      </c>
      <c r="L54" s="733">
        <v>1</v>
      </c>
      <c r="M54" s="733">
        <v>170.3</v>
      </c>
      <c r="N54" s="733">
        <v>14</v>
      </c>
      <c r="O54" s="733">
        <v>2384.1999999999998</v>
      </c>
      <c r="P54" s="747">
        <v>0.93333333333333324</v>
      </c>
      <c r="Q54" s="734">
        <v>170.29999999999998</v>
      </c>
    </row>
    <row r="55" spans="1:17" ht="14.4" customHeight="1" x14ac:dyDescent="0.3">
      <c r="A55" s="728" t="s">
        <v>541</v>
      </c>
      <c r="B55" s="729" t="s">
        <v>2307</v>
      </c>
      <c r="C55" s="729" t="s">
        <v>2371</v>
      </c>
      <c r="D55" s="729" t="s">
        <v>2379</v>
      </c>
      <c r="E55" s="729" t="s">
        <v>2380</v>
      </c>
      <c r="F55" s="733">
        <v>1</v>
      </c>
      <c r="G55" s="733">
        <v>96.6</v>
      </c>
      <c r="H55" s="733"/>
      <c r="I55" s="733">
        <v>96.6</v>
      </c>
      <c r="J55" s="733"/>
      <c r="K55" s="733"/>
      <c r="L55" s="733"/>
      <c r="M55" s="733"/>
      <c r="N55" s="733"/>
      <c r="O55" s="733"/>
      <c r="P55" s="747"/>
      <c r="Q55" s="734"/>
    </row>
    <row r="56" spans="1:17" ht="14.4" customHeight="1" x14ac:dyDescent="0.3">
      <c r="A56" s="728" t="s">
        <v>541</v>
      </c>
      <c r="B56" s="729" t="s">
        <v>2307</v>
      </c>
      <c r="C56" s="729" t="s">
        <v>2371</v>
      </c>
      <c r="D56" s="729" t="s">
        <v>2381</v>
      </c>
      <c r="E56" s="729" t="s">
        <v>2382</v>
      </c>
      <c r="F56" s="733"/>
      <c r="G56" s="733"/>
      <c r="H56" s="733"/>
      <c r="I56" s="733"/>
      <c r="J56" s="733"/>
      <c r="K56" s="733"/>
      <c r="L56" s="733"/>
      <c r="M56" s="733"/>
      <c r="N56" s="733">
        <v>1</v>
      </c>
      <c r="O56" s="733">
        <v>3072.82</v>
      </c>
      <c r="P56" s="747"/>
      <c r="Q56" s="734">
        <v>3072.82</v>
      </c>
    </row>
    <row r="57" spans="1:17" ht="14.4" customHeight="1" x14ac:dyDescent="0.3">
      <c r="A57" s="728" t="s">
        <v>541</v>
      </c>
      <c r="B57" s="729" t="s">
        <v>2307</v>
      </c>
      <c r="C57" s="729" t="s">
        <v>2371</v>
      </c>
      <c r="D57" s="729" t="s">
        <v>2383</v>
      </c>
      <c r="E57" s="729" t="s">
        <v>2382</v>
      </c>
      <c r="F57" s="733">
        <v>86</v>
      </c>
      <c r="G57" s="733">
        <v>13458.14</v>
      </c>
      <c r="H57" s="733">
        <v>6.615384615384615</v>
      </c>
      <c r="I57" s="733">
        <v>156.48999999999998</v>
      </c>
      <c r="J57" s="733">
        <v>13</v>
      </c>
      <c r="K57" s="733">
        <v>2034.3700000000001</v>
      </c>
      <c r="L57" s="733">
        <v>1</v>
      </c>
      <c r="M57" s="733">
        <v>156.49</v>
      </c>
      <c r="N57" s="733">
        <v>23</v>
      </c>
      <c r="O57" s="733">
        <v>3599.2700000000004</v>
      </c>
      <c r="P57" s="747">
        <v>1.7692307692307694</v>
      </c>
      <c r="Q57" s="734">
        <v>156.49</v>
      </c>
    </row>
    <row r="58" spans="1:17" ht="14.4" customHeight="1" x14ac:dyDescent="0.3">
      <c r="A58" s="728" t="s">
        <v>541</v>
      </c>
      <c r="B58" s="729" t="s">
        <v>2307</v>
      </c>
      <c r="C58" s="729" t="s">
        <v>2371</v>
      </c>
      <c r="D58" s="729" t="s">
        <v>2384</v>
      </c>
      <c r="E58" s="729" t="s">
        <v>2382</v>
      </c>
      <c r="F58" s="733">
        <v>52</v>
      </c>
      <c r="G58" s="733">
        <v>8946.08</v>
      </c>
      <c r="H58" s="733">
        <v>1.0833333333333333</v>
      </c>
      <c r="I58" s="733">
        <v>172.04</v>
      </c>
      <c r="J58" s="733">
        <v>48</v>
      </c>
      <c r="K58" s="733">
        <v>8257.92</v>
      </c>
      <c r="L58" s="733">
        <v>1</v>
      </c>
      <c r="M58" s="733">
        <v>172.04</v>
      </c>
      <c r="N58" s="733">
        <v>62</v>
      </c>
      <c r="O58" s="733">
        <v>10666.48</v>
      </c>
      <c r="P58" s="747">
        <v>1.2916666666666665</v>
      </c>
      <c r="Q58" s="734">
        <v>172.04</v>
      </c>
    </row>
    <row r="59" spans="1:17" ht="14.4" customHeight="1" x14ac:dyDescent="0.3">
      <c r="A59" s="728" t="s">
        <v>541</v>
      </c>
      <c r="B59" s="729" t="s">
        <v>2307</v>
      </c>
      <c r="C59" s="729" t="s">
        <v>2371</v>
      </c>
      <c r="D59" s="729" t="s">
        <v>2385</v>
      </c>
      <c r="E59" s="729" t="s">
        <v>2382</v>
      </c>
      <c r="F59" s="733">
        <v>6</v>
      </c>
      <c r="G59" s="733">
        <v>1181.46</v>
      </c>
      <c r="H59" s="733">
        <v>1</v>
      </c>
      <c r="I59" s="733">
        <v>196.91</v>
      </c>
      <c r="J59" s="733">
        <v>6</v>
      </c>
      <c r="K59" s="733">
        <v>1181.46</v>
      </c>
      <c r="L59" s="733">
        <v>1</v>
      </c>
      <c r="M59" s="733">
        <v>196.91</v>
      </c>
      <c r="N59" s="733"/>
      <c r="O59" s="733"/>
      <c r="P59" s="747"/>
      <c r="Q59" s="734"/>
    </row>
    <row r="60" spans="1:17" ht="14.4" customHeight="1" x14ac:dyDescent="0.3">
      <c r="A60" s="728" t="s">
        <v>541</v>
      </c>
      <c r="B60" s="729" t="s">
        <v>2307</v>
      </c>
      <c r="C60" s="729" t="s">
        <v>2371</v>
      </c>
      <c r="D60" s="729" t="s">
        <v>2386</v>
      </c>
      <c r="E60" s="729" t="s">
        <v>2382</v>
      </c>
      <c r="F60" s="733">
        <v>2</v>
      </c>
      <c r="G60" s="733">
        <v>625.96</v>
      </c>
      <c r="H60" s="733"/>
      <c r="I60" s="733">
        <v>312.98</v>
      </c>
      <c r="J60" s="733"/>
      <c r="K60" s="733"/>
      <c r="L60" s="733"/>
      <c r="M60" s="733"/>
      <c r="N60" s="733"/>
      <c r="O60" s="733"/>
      <c r="P60" s="747"/>
      <c r="Q60" s="734"/>
    </row>
    <row r="61" spans="1:17" ht="14.4" customHeight="1" x14ac:dyDescent="0.3">
      <c r="A61" s="728" t="s">
        <v>541</v>
      </c>
      <c r="B61" s="729" t="s">
        <v>2307</v>
      </c>
      <c r="C61" s="729" t="s">
        <v>2371</v>
      </c>
      <c r="D61" s="729" t="s">
        <v>2387</v>
      </c>
      <c r="E61" s="729" t="s">
        <v>2382</v>
      </c>
      <c r="F61" s="733">
        <v>6</v>
      </c>
      <c r="G61" s="733">
        <v>1877.88</v>
      </c>
      <c r="H61" s="733">
        <v>3</v>
      </c>
      <c r="I61" s="733">
        <v>312.98</v>
      </c>
      <c r="J61" s="733">
        <v>2</v>
      </c>
      <c r="K61" s="733">
        <v>625.96</v>
      </c>
      <c r="L61" s="733">
        <v>1</v>
      </c>
      <c r="M61" s="733">
        <v>312.98</v>
      </c>
      <c r="N61" s="733"/>
      <c r="O61" s="733"/>
      <c r="P61" s="747"/>
      <c r="Q61" s="734"/>
    </row>
    <row r="62" spans="1:17" ht="14.4" customHeight="1" x14ac:dyDescent="0.3">
      <c r="A62" s="728" t="s">
        <v>541</v>
      </c>
      <c r="B62" s="729" t="s">
        <v>2307</v>
      </c>
      <c r="C62" s="729" t="s">
        <v>2371</v>
      </c>
      <c r="D62" s="729" t="s">
        <v>2388</v>
      </c>
      <c r="E62" s="729" t="s">
        <v>2382</v>
      </c>
      <c r="F62" s="733">
        <v>13</v>
      </c>
      <c r="G62" s="733">
        <v>4877.08</v>
      </c>
      <c r="H62" s="733">
        <v>1.6250000000000002</v>
      </c>
      <c r="I62" s="733">
        <v>375.15999999999997</v>
      </c>
      <c r="J62" s="733">
        <v>8</v>
      </c>
      <c r="K62" s="733">
        <v>3001.2799999999997</v>
      </c>
      <c r="L62" s="733">
        <v>1</v>
      </c>
      <c r="M62" s="733">
        <v>375.15999999999997</v>
      </c>
      <c r="N62" s="733">
        <v>16</v>
      </c>
      <c r="O62" s="733">
        <v>6002.5599999999995</v>
      </c>
      <c r="P62" s="747">
        <v>2</v>
      </c>
      <c r="Q62" s="734">
        <v>375.15999999999997</v>
      </c>
    </row>
    <row r="63" spans="1:17" ht="14.4" customHeight="1" x14ac:dyDescent="0.3">
      <c r="A63" s="728" t="s">
        <v>541</v>
      </c>
      <c r="B63" s="729" t="s">
        <v>2307</v>
      </c>
      <c r="C63" s="729" t="s">
        <v>2371</v>
      </c>
      <c r="D63" s="729" t="s">
        <v>2389</v>
      </c>
      <c r="E63" s="729" t="s">
        <v>2382</v>
      </c>
      <c r="F63" s="733">
        <v>1</v>
      </c>
      <c r="G63" s="733">
        <v>418.69</v>
      </c>
      <c r="H63" s="733">
        <v>0.33333333333333337</v>
      </c>
      <c r="I63" s="733">
        <v>418.69</v>
      </c>
      <c r="J63" s="733">
        <v>3</v>
      </c>
      <c r="K63" s="733">
        <v>1256.07</v>
      </c>
      <c r="L63" s="733">
        <v>1</v>
      </c>
      <c r="M63" s="733">
        <v>418.69</v>
      </c>
      <c r="N63" s="733">
        <v>3</v>
      </c>
      <c r="O63" s="733">
        <v>1256.07</v>
      </c>
      <c r="P63" s="747">
        <v>1</v>
      </c>
      <c r="Q63" s="734">
        <v>418.69</v>
      </c>
    </row>
    <row r="64" spans="1:17" ht="14.4" customHeight="1" x14ac:dyDescent="0.3">
      <c r="A64" s="728" t="s">
        <v>541</v>
      </c>
      <c r="B64" s="729" t="s">
        <v>2307</v>
      </c>
      <c r="C64" s="729" t="s">
        <v>2371</v>
      </c>
      <c r="D64" s="729" t="s">
        <v>2390</v>
      </c>
      <c r="E64" s="729" t="s">
        <v>2382</v>
      </c>
      <c r="F64" s="733">
        <v>2</v>
      </c>
      <c r="G64" s="733">
        <v>1073.68</v>
      </c>
      <c r="H64" s="733"/>
      <c r="I64" s="733">
        <v>536.84</v>
      </c>
      <c r="J64" s="733"/>
      <c r="K64" s="733"/>
      <c r="L64" s="733"/>
      <c r="M64" s="733"/>
      <c r="N64" s="733">
        <v>1</v>
      </c>
      <c r="O64" s="733">
        <v>536.84</v>
      </c>
      <c r="P64" s="747"/>
      <c r="Q64" s="734">
        <v>536.84</v>
      </c>
    </row>
    <row r="65" spans="1:17" ht="14.4" customHeight="1" x14ac:dyDescent="0.3">
      <c r="A65" s="728" t="s">
        <v>541</v>
      </c>
      <c r="B65" s="729" t="s">
        <v>2307</v>
      </c>
      <c r="C65" s="729" t="s">
        <v>2371</v>
      </c>
      <c r="D65" s="729" t="s">
        <v>2391</v>
      </c>
      <c r="E65" s="729" t="s">
        <v>2382</v>
      </c>
      <c r="F65" s="733">
        <v>2</v>
      </c>
      <c r="G65" s="733">
        <v>835.3</v>
      </c>
      <c r="H65" s="733"/>
      <c r="I65" s="733">
        <v>417.65</v>
      </c>
      <c r="J65" s="733"/>
      <c r="K65" s="733"/>
      <c r="L65" s="733"/>
      <c r="M65" s="733"/>
      <c r="N65" s="733">
        <v>1</v>
      </c>
      <c r="O65" s="733">
        <v>417.65</v>
      </c>
      <c r="P65" s="747"/>
      <c r="Q65" s="734">
        <v>417.65</v>
      </c>
    </row>
    <row r="66" spans="1:17" ht="14.4" customHeight="1" x14ac:dyDescent="0.3">
      <c r="A66" s="728" t="s">
        <v>541</v>
      </c>
      <c r="B66" s="729" t="s">
        <v>2307</v>
      </c>
      <c r="C66" s="729" t="s">
        <v>2371</v>
      </c>
      <c r="D66" s="729" t="s">
        <v>2392</v>
      </c>
      <c r="E66" s="729" t="s">
        <v>2382</v>
      </c>
      <c r="F66" s="733">
        <v>2</v>
      </c>
      <c r="G66" s="733">
        <v>1038.44</v>
      </c>
      <c r="H66" s="733">
        <v>2</v>
      </c>
      <c r="I66" s="733">
        <v>519.22</v>
      </c>
      <c r="J66" s="733">
        <v>1</v>
      </c>
      <c r="K66" s="733">
        <v>519.22</v>
      </c>
      <c r="L66" s="733">
        <v>1</v>
      </c>
      <c r="M66" s="733">
        <v>519.22</v>
      </c>
      <c r="N66" s="733"/>
      <c r="O66" s="733"/>
      <c r="P66" s="747"/>
      <c r="Q66" s="734"/>
    </row>
    <row r="67" spans="1:17" ht="14.4" customHeight="1" x14ac:dyDescent="0.3">
      <c r="A67" s="728" t="s">
        <v>541</v>
      </c>
      <c r="B67" s="729" t="s">
        <v>2307</v>
      </c>
      <c r="C67" s="729" t="s">
        <v>2371</v>
      </c>
      <c r="D67" s="729" t="s">
        <v>2393</v>
      </c>
      <c r="E67" s="729" t="s">
        <v>2394</v>
      </c>
      <c r="F67" s="733">
        <v>7</v>
      </c>
      <c r="G67" s="733">
        <v>1204.28</v>
      </c>
      <c r="H67" s="733">
        <v>0.36842105263157893</v>
      </c>
      <c r="I67" s="733">
        <v>172.04</v>
      </c>
      <c r="J67" s="733">
        <v>19</v>
      </c>
      <c r="K67" s="733">
        <v>3268.76</v>
      </c>
      <c r="L67" s="733">
        <v>1</v>
      </c>
      <c r="M67" s="733">
        <v>172.04000000000002</v>
      </c>
      <c r="N67" s="733"/>
      <c r="O67" s="733"/>
      <c r="P67" s="747"/>
      <c r="Q67" s="734"/>
    </row>
    <row r="68" spans="1:17" ht="14.4" customHeight="1" x14ac:dyDescent="0.3">
      <c r="A68" s="728" t="s">
        <v>541</v>
      </c>
      <c r="B68" s="729" t="s">
        <v>2307</v>
      </c>
      <c r="C68" s="729" t="s">
        <v>2371</v>
      </c>
      <c r="D68" s="729" t="s">
        <v>2395</v>
      </c>
      <c r="E68" s="729" t="s">
        <v>2394</v>
      </c>
      <c r="F68" s="733">
        <v>1</v>
      </c>
      <c r="G68" s="733">
        <v>196.91</v>
      </c>
      <c r="H68" s="733"/>
      <c r="I68" s="733">
        <v>196.91</v>
      </c>
      <c r="J68" s="733"/>
      <c r="K68" s="733"/>
      <c r="L68" s="733"/>
      <c r="M68" s="733"/>
      <c r="N68" s="733"/>
      <c r="O68" s="733"/>
      <c r="P68" s="747"/>
      <c r="Q68" s="734"/>
    </row>
    <row r="69" spans="1:17" ht="14.4" customHeight="1" x14ac:dyDescent="0.3">
      <c r="A69" s="728" t="s">
        <v>541</v>
      </c>
      <c r="B69" s="729" t="s">
        <v>2307</v>
      </c>
      <c r="C69" s="729" t="s">
        <v>2371</v>
      </c>
      <c r="D69" s="729" t="s">
        <v>2396</v>
      </c>
      <c r="E69" s="729" t="s">
        <v>2394</v>
      </c>
      <c r="F69" s="733">
        <v>2</v>
      </c>
      <c r="G69" s="733">
        <v>4740.32</v>
      </c>
      <c r="H69" s="733"/>
      <c r="I69" s="733">
        <v>2370.16</v>
      </c>
      <c r="J69" s="733"/>
      <c r="K69" s="733"/>
      <c r="L69" s="733"/>
      <c r="M69" s="733"/>
      <c r="N69" s="733"/>
      <c r="O69" s="733"/>
      <c r="P69" s="747"/>
      <c r="Q69" s="734"/>
    </row>
    <row r="70" spans="1:17" ht="14.4" customHeight="1" x14ac:dyDescent="0.3">
      <c r="A70" s="728" t="s">
        <v>541</v>
      </c>
      <c r="B70" s="729" t="s">
        <v>2307</v>
      </c>
      <c r="C70" s="729" t="s">
        <v>2371</v>
      </c>
      <c r="D70" s="729" t="s">
        <v>2397</v>
      </c>
      <c r="E70" s="729" t="s">
        <v>2398</v>
      </c>
      <c r="F70" s="733"/>
      <c r="G70" s="733"/>
      <c r="H70" s="733"/>
      <c r="I70" s="733"/>
      <c r="J70" s="733"/>
      <c r="K70" s="733"/>
      <c r="L70" s="733"/>
      <c r="M70" s="733"/>
      <c r="N70" s="733">
        <v>4</v>
      </c>
      <c r="O70" s="733">
        <v>1799.12</v>
      </c>
      <c r="P70" s="747"/>
      <c r="Q70" s="734">
        <v>449.78</v>
      </c>
    </row>
    <row r="71" spans="1:17" ht="14.4" customHeight="1" x14ac:dyDescent="0.3">
      <c r="A71" s="728" t="s">
        <v>541</v>
      </c>
      <c r="B71" s="729" t="s">
        <v>2307</v>
      </c>
      <c r="C71" s="729" t="s">
        <v>2371</v>
      </c>
      <c r="D71" s="729" t="s">
        <v>2399</v>
      </c>
      <c r="E71" s="729" t="s">
        <v>2400</v>
      </c>
      <c r="F71" s="733"/>
      <c r="G71" s="733"/>
      <c r="H71" s="733"/>
      <c r="I71" s="733"/>
      <c r="J71" s="733"/>
      <c r="K71" s="733"/>
      <c r="L71" s="733"/>
      <c r="M71" s="733"/>
      <c r="N71" s="733">
        <v>1</v>
      </c>
      <c r="O71" s="733">
        <v>11414.51</v>
      </c>
      <c r="P71" s="747"/>
      <c r="Q71" s="734">
        <v>11414.51</v>
      </c>
    </row>
    <row r="72" spans="1:17" ht="14.4" customHeight="1" x14ac:dyDescent="0.3">
      <c r="A72" s="728" t="s">
        <v>541</v>
      </c>
      <c r="B72" s="729" t="s">
        <v>2307</v>
      </c>
      <c r="C72" s="729" t="s">
        <v>2371</v>
      </c>
      <c r="D72" s="729" t="s">
        <v>2401</v>
      </c>
      <c r="E72" s="729" t="s">
        <v>2394</v>
      </c>
      <c r="F72" s="733"/>
      <c r="G72" s="733"/>
      <c r="H72" s="733"/>
      <c r="I72" s="733"/>
      <c r="J72" s="733">
        <v>3</v>
      </c>
      <c r="K72" s="733">
        <v>13048.86</v>
      </c>
      <c r="L72" s="733">
        <v>1</v>
      </c>
      <c r="M72" s="733">
        <v>4349.62</v>
      </c>
      <c r="N72" s="733"/>
      <c r="O72" s="733"/>
      <c r="P72" s="747"/>
      <c r="Q72" s="734"/>
    </row>
    <row r="73" spans="1:17" ht="14.4" customHeight="1" x14ac:dyDescent="0.3">
      <c r="A73" s="728" t="s">
        <v>541</v>
      </c>
      <c r="B73" s="729" t="s">
        <v>2307</v>
      </c>
      <c r="C73" s="729" t="s">
        <v>2371</v>
      </c>
      <c r="D73" s="729" t="s">
        <v>2402</v>
      </c>
      <c r="E73" s="729" t="s">
        <v>2403</v>
      </c>
      <c r="F73" s="733">
        <v>5</v>
      </c>
      <c r="G73" s="733">
        <v>2815</v>
      </c>
      <c r="H73" s="733"/>
      <c r="I73" s="733">
        <v>563</v>
      </c>
      <c r="J73" s="733"/>
      <c r="K73" s="733"/>
      <c r="L73" s="733"/>
      <c r="M73" s="733"/>
      <c r="N73" s="733"/>
      <c r="O73" s="733"/>
      <c r="P73" s="747"/>
      <c r="Q73" s="734"/>
    </row>
    <row r="74" spans="1:17" ht="14.4" customHeight="1" x14ac:dyDescent="0.3">
      <c r="A74" s="728" t="s">
        <v>541</v>
      </c>
      <c r="B74" s="729" t="s">
        <v>2307</v>
      </c>
      <c r="C74" s="729" t="s">
        <v>2371</v>
      </c>
      <c r="D74" s="729" t="s">
        <v>2404</v>
      </c>
      <c r="E74" s="729" t="s">
        <v>2382</v>
      </c>
      <c r="F74" s="733"/>
      <c r="G74" s="733"/>
      <c r="H74" s="733"/>
      <c r="I74" s="733"/>
      <c r="J74" s="733">
        <v>1</v>
      </c>
      <c r="K74" s="733">
        <v>417.65</v>
      </c>
      <c r="L74" s="733">
        <v>1</v>
      </c>
      <c r="M74" s="733">
        <v>417.65</v>
      </c>
      <c r="N74" s="733"/>
      <c r="O74" s="733"/>
      <c r="P74" s="747"/>
      <c r="Q74" s="734"/>
    </row>
    <row r="75" spans="1:17" ht="14.4" customHeight="1" x14ac:dyDescent="0.3">
      <c r="A75" s="728" t="s">
        <v>541</v>
      </c>
      <c r="B75" s="729" t="s">
        <v>2307</v>
      </c>
      <c r="C75" s="729" t="s">
        <v>2371</v>
      </c>
      <c r="D75" s="729" t="s">
        <v>2405</v>
      </c>
      <c r="E75" s="729" t="s">
        <v>2406</v>
      </c>
      <c r="F75" s="733">
        <v>6</v>
      </c>
      <c r="G75" s="733">
        <v>1181.46</v>
      </c>
      <c r="H75" s="733"/>
      <c r="I75" s="733">
        <v>196.91</v>
      </c>
      <c r="J75" s="733"/>
      <c r="K75" s="733"/>
      <c r="L75" s="733"/>
      <c r="M75" s="733"/>
      <c r="N75" s="733"/>
      <c r="O75" s="733"/>
      <c r="P75" s="747"/>
      <c r="Q75" s="734"/>
    </row>
    <row r="76" spans="1:17" ht="14.4" customHeight="1" x14ac:dyDescent="0.3">
      <c r="A76" s="728" t="s">
        <v>541</v>
      </c>
      <c r="B76" s="729" t="s">
        <v>2307</v>
      </c>
      <c r="C76" s="729" t="s">
        <v>2371</v>
      </c>
      <c r="D76" s="729" t="s">
        <v>2407</v>
      </c>
      <c r="E76" s="729" t="s">
        <v>2406</v>
      </c>
      <c r="F76" s="733">
        <v>1</v>
      </c>
      <c r="G76" s="733">
        <v>1356.6</v>
      </c>
      <c r="H76" s="733"/>
      <c r="I76" s="733">
        <v>1356.6</v>
      </c>
      <c r="J76" s="733"/>
      <c r="K76" s="733"/>
      <c r="L76" s="733"/>
      <c r="M76" s="733"/>
      <c r="N76" s="733"/>
      <c r="O76" s="733"/>
      <c r="P76" s="747"/>
      <c r="Q76" s="734"/>
    </row>
    <row r="77" spans="1:17" ht="14.4" customHeight="1" x14ac:dyDescent="0.3">
      <c r="A77" s="728" t="s">
        <v>541</v>
      </c>
      <c r="B77" s="729" t="s">
        <v>2307</v>
      </c>
      <c r="C77" s="729" t="s">
        <v>2371</v>
      </c>
      <c r="D77" s="729" t="s">
        <v>2408</v>
      </c>
      <c r="E77" s="729" t="s">
        <v>2382</v>
      </c>
      <c r="F77" s="733">
        <v>2</v>
      </c>
      <c r="G77" s="733">
        <v>315.06</v>
      </c>
      <c r="H77" s="733">
        <v>0.5</v>
      </c>
      <c r="I77" s="733">
        <v>157.53</v>
      </c>
      <c r="J77" s="733">
        <v>4</v>
      </c>
      <c r="K77" s="733">
        <v>630.12</v>
      </c>
      <c r="L77" s="733">
        <v>1</v>
      </c>
      <c r="M77" s="733">
        <v>157.53</v>
      </c>
      <c r="N77" s="733">
        <v>2.4</v>
      </c>
      <c r="O77" s="733">
        <v>378.07</v>
      </c>
      <c r="P77" s="747">
        <v>0.59999682600139659</v>
      </c>
      <c r="Q77" s="734">
        <v>157.52916666666667</v>
      </c>
    </row>
    <row r="78" spans="1:17" ht="14.4" customHeight="1" x14ac:dyDescent="0.3">
      <c r="A78" s="728" t="s">
        <v>541</v>
      </c>
      <c r="B78" s="729" t="s">
        <v>2307</v>
      </c>
      <c r="C78" s="729" t="s">
        <v>2371</v>
      </c>
      <c r="D78" s="729" t="s">
        <v>2409</v>
      </c>
      <c r="E78" s="729" t="s">
        <v>2410</v>
      </c>
      <c r="F78" s="733">
        <v>5</v>
      </c>
      <c r="G78" s="733">
        <v>1243.6500000000001</v>
      </c>
      <c r="H78" s="733"/>
      <c r="I78" s="733">
        <v>248.73000000000002</v>
      </c>
      <c r="J78" s="733"/>
      <c r="K78" s="733"/>
      <c r="L78" s="733"/>
      <c r="M78" s="733"/>
      <c r="N78" s="733"/>
      <c r="O78" s="733"/>
      <c r="P78" s="747"/>
      <c r="Q78" s="734"/>
    </row>
    <row r="79" spans="1:17" ht="14.4" customHeight="1" x14ac:dyDescent="0.3">
      <c r="A79" s="728" t="s">
        <v>541</v>
      </c>
      <c r="B79" s="729" t="s">
        <v>2307</v>
      </c>
      <c r="C79" s="729" t="s">
        <v>2371</v>
      </c>
      <c r="D79" s="729" t="s">
        <v>2411</v>
      </c>
      <c r="E79" s="729" t="s">
        <v>2412</v>
      </c>
      <c r="F79" s="733"/>
      <c r="G79" s="733"/>
      <c r="H79" s="733"/>
      <c r="I79" s="733"/>
      <c r="J79" s="733"/>
      <c r="K79" s="733"/>
      <c r="L79" s="733"/>
      <c r="M79" s="733"/>
      <c r="N79" s="733">
        <v>1</v>
      </c>
      <c r="O79" s="733">
        <v>2597.61</v>
      </c>
      <c r="P79" s="747"/>
      <c r="Q79" s="734">
        <v>2597.61</v>
      </c>
    </row>
    <row r="80" spans="1:17" ht="14.4" customHeight="1" x14ac:dyDescent="0.3">
      <c r="A80" s="728" t="s">
        <v>541</v>
      </c>
      <c r="B80" s="729" t="s">
        <v>2307</v>
      </c>
      <c r="C80" s="729" t="s">
        <v>2371</v>
      </c>
      <c r="D80" s="729" t="s">
        <v>2413</v>
      </c>
      <c r="E80" s="729" t="s">
        <v>2394</v>
      </c>
      <c r="F80" s="733">
        <v>1</v>
      </c>
      <c r="G80" s="733">
        <v>195.87</v>
      </c>
      <c r="H80" s="733"/>
      <c r="I80" s="733">
        <v>195.87</v>
      </c>
      <c r="J80" s="733"/>
      <c r="K80" s="733"/>
      <c r="L80" s="733"/>
      <c r="M80" s="733"/>
      <c r="N80" s="733"/>
      <c r="O80" s="733"/>
      <c r="P80" s="747"/>
      <c r="Q80" s="734"/>
    </row>
    <row r="81" spans="1:17" ht="14.4" customHeight="1" x14ac:dyDescent="0.3">
      <c r="A81" s="728" t="s">
        <v>541</v>
      </c>
      <c r="B81" s="729" t="s">
        <v>2307</v>
      </c>
      <c r="C81" s="729" t="s">
        <v>2371</v>
      </c>
      <c r="D81" s="729" t="s">
        <v>2414</v>
      </c>
      <c r="E81" s="729" t="s">
        <v>2382</v>
      </c>
      <c r="F81" s="733"/>
      <c r="G81" s="733"/>
      <c r="H81" s="733"/>
      <c r="I81" s="733"/>
      <c r="J81" s="733">
        <v>132</v>
      </c>
      <c r="K81" s="733">
        <v>73324.679999999993</v>
      </c>
      <c r="L81" s="733">
        <v>1</v>
      </c>
      <c r="M81" s="733">
        <v>555.4899999999999</v>
      </c>
      <c r="N81" s="733">
        <v>82</v>
      </c>
      <c r="O81" s="733">
        <v>45550.18</v>
      </c>
      <c r="P81" s="747">
        <v>0.62121212121212133</v>
      </c>
      <c r="Q81" s="734">
        <v>555.49</v>
      </c>
    </row>
    <row r="82" spans="1:17" ht="14.4" customHeight="1" x14ac:dyDescent="0.3">
      <c r="A82" s="728" t="s">
        <v>541</v>
      </c>
      <c r="B82" s="729" t="s">
        <v>2307</v>
      </c>
      <c r="C82" s="729" t="s">
        <v>2371</v>
      </c>
      <c r="D82" s="729" t="s">
        <v>2415</v>
      </c>
      <c r="E82" s="729" t="s">
        <v>2382</v>
      </c>
      <c r="F82" s="733"/>
      <c r="G82" s="733"/>
      <c r="H82" s="733"/>
      <c r="I82" s="733"/>
      <c r="J82" s="733">
        <v>7</v>
      </c>
      <c r="K82" s="733">
        <v>15002.400000000001</v>
      </c>
      <c r="L82" s="733">
        <v>1</v>
      </c>
      <c r="M82" s="733">
        <v>2143.2000000000003</v>
      </c>
      <c r="N82" s="733">
        <v>15</v>
      </c>
      <c r="O82" s="733">
        <v>32148</v>
      </c>
      <c r="P82" s="747">
        <v>2.1428571428571428</v>
      </c>
      <c r="Q82" s="734">
        <v>2143.1999999999998</v>
      </c>
    </row>
    <row r="83" spans="1:17" ht="14.4" customHeight="1" x14ac:dyDescent="0.3">
      <c r="A83" s="728" t="s">
        <v>541</v>
      </c>
      <c r="B83" s="729" t="s">
        <v>2307</v>
      </c>
      <c r="C83" s="729" t="s">
        <v>2371</v>
      </c>
      <c r="D83" s="729" t="s">
        <v>2416</v>
      </c>
      <c r="E83" s="729" t="s">
        <v>2417</v>
      </c>
      <c r="F83" s="733"/>
      <c r="G83" s="733"/>
      <c r="H83" s="733"/>
      <c r="I83" s="733"/>
      <c r="J83" s="733">
        <v>7</v>
      </c>
      <c r="K83" s="733">
        <v>9953.23</v>
      </c>
      <c r="L83" s="733">
        <v>1</v>
      </c>
      <c r="M83" s="733">
        <v>1421.8899999999999</v>
      </c>
      <c r="N83" s="733">
        <v>4</v>
      </c>
      <c r="O83" s="733">
        <v>5687.56</v>
      </c>
      <c r="P83" s="747">
        <v>0.57142857142857151</v>
      </c>
      <c r="Q83" s="734">
        <v>1421.89</v>
      </c>
    </row>
    <row r="84" spans="1:17" ht="14.4" customHeight="1" x14ac:dyDescent="0.3">
      <c r="A84" s="728" t="s">
        <v>541</v>
      </c>
      <c r="B84" s="729" t="s">
        <v>2307</v>
      </c>
      <c r="C84" s="729" t="s">
        <v>2371</v>
      </c>
      <c r="D84" s="729" t="s">
        <v>2418</v>
      </c>
      <c r="E84" s="729" t="s">
        <v>2382</v>
      </c>
      <c r="F84" s="733"/>
      <c r="G84" s="733"/>
      <c r="H84" s="733"/>
      <c r="I84" s="733"/>
      <c r="J84" s="733">
        <v>12</v>
      </c>
      <c r="K84" s="733">
        <v>24350.400000000001</v>
      </c>
      <c r="L84" s="733">
        <v>1</v>
      </c>
      <c r="M84" s="733">
        <v>2029.2</v>
      </c>
      <c r="N84" s="733">
        <v>13</v>
      </c>
      <c r="O84" s="733">
        <v>26379.600000000002</v>
      </c>
      <c r="P84" s="747">
        <v>1.0833333333333333</v>
      </c>
      <c r="Q84" s="734">
        <v>2029.2000000000003</v>
      </c>
    </row>
    <row r="85" spans="1:17" ht="14.4" customHeight="1" x14ac:dyDescent="0.3">
      <c r="A85" s="728" t="s">
        <v>541</v>
      </c>
      <c r="B85" s="729" t="s">
        <v>2307</v>
      </c>
      <c r="C85" s="729" t="s">
        <v>2371</v>
      </c>
      <c r="D85" s="729" t="s">
        <v>2419</v>
      </c>
      <c r="E85" s="729" t="s">
        <v>2420</v>
      </c>
      <c r="F85" s="733"/>
      <c r="G85" s="733"/>
      <c r="H85" s="733"/>
      <c r="I85" s="733"/>
      <c r="J85" s="733">
        <v>1</v>
      </c>
      <c r="K85" s="733">
        <v>2467.58</v>
      </c>
      <c r="L85" s="733">
        <v>1</v>
      </c>
      <c r="M85" s="733">
        <v>2467.58</v>
      </c>
      <c r="N85" s="733">
        <v>1</v>
      </c>
      <c r="O85" s="733">
        <v>2467.58</v>
      </c>
      <c r="P85" s="747">
        <v>1</v>
      </c>
      <c r="Q85" s="734">
        <v>2467.58</v>
      </c>
    </row>
    <row r="86" spans="1:17" ht="14.4" customHeight="1" x14ac:dyDescent="0.3">
      <c r="A86" s="728" t="s">
        <v>541</v>
      </c>
      <c r="B86" s="729" t="s">
        <v>2307</v>
      </c>
      <c r="C86" s="729" t="s">
        <v>2371</v>
      </c>
      <c r="D86" s="729" t="s">
        <v>2421</v>
      </c>
      <c r="E86" s="729" t="s">
        <v>2422</v>
      </c>
      <c r="F86" s="733"/>
      <c r="G86" s="733"/>
      <c r="H86" s="733"/>
      <c r="I86" s="733"/>
      <c r="J86" s="733">
        <v>26</v>
      </c>
      <c r="K86" s="733">
        <v>14631.5</v>
      </c>
      <c r="L86" s="733">
        <v>1</v>
      </c>
      <c r="M86" s="733">
        <v>562.75</v>
      </c>
      <c r="N86" s="733">
        <v>9</v>
      </c>
      <c r="O86" s="733">
        <v>5064.75</v>
      </c>
      <c r="P86" s="747">
        <v>0.34615384615384615</v>
      </c>
      <c r="Q86" s="734">
        <v>562.75</v>
      </c>
    </row>
    <row r="87" spans="1:17" ht="14.4" customHeight="1" x14ac:dyDescent="0.3">
      <c r="A87" s="728" t="s">
        <v>541</v>
      </c>
      <c r="B87" s="729" t="s">
        <v>2307</v>
      </c>
      <c r="C87" s="729" t="s">
        <v>2371</v>
      </c>
      <c r="D87" s="729" t="s">
        <v>2423</v>
      </c>
      <c r="E87" s="729" t="s">
        <v>2424</v>
      </c>
      <c r="F87" s="733"/>
      <c r="G87" s="733"/>
      <c r="H87" s="733"/>
      <c r="I87" s="733"/>
      <c r="J87" s="733"/>
      <c r="K87" s="733"/>
      <c r="L87" s="733"/>
      <c r="M87" s="733"/>
      <c r="N87" s="733">
        <v>7</v>
      </c>
      <c r="O87" s="733">
        <v>13435.45</v>
      </c>
      <c r="P87" s="747"/>
      <c r="Q87" s="734">
        <v>1919.3500000000001</v>
      </c>
    </row>
    <row r="88" spans="1:17" ht="14.4" customHeight="1" x14ac:dyDescent="0.3">
      <c r="A88" s="728" t="s">
        <v>541</v>
      </c>
      <c r="B88" s="729" t="s">
        <v>2307</v>
      </c>
      <c r="C88" s="729" t="s">
        <v>2371</v>
      </c>
      <c r="D88" s="729" t="s">
        <v>2425</v>
      </c>
      <c r="E88" s="729" t="s">
        <v>2382</v>
      </c>
      <c r="F88" s="733"/>
      <c r="G88" s="733"/>
      <c r="H88" s="733"/>
      <c r="I88" s="733"/>
      <c r="J88" s="733"/>
      <c r="K88" s="733"/>
      <c r="L88" s="733"/>
      <c r="M88" s="733"/>
      <c r="N88" s="733">
        <v>78</v>
      </c>
      <c r="O88" s="733">
        <v>45995.82</v>
      </c>
      <c r="P88" s="747"/>
      <c r="Q88" s="734">
        <v>589.68999999999994</v>
      </c>
    </row>
    <row r="89" spans="1:17" ht="14.4" customHeight="1" x14ac:dyDescent="0.3">
      <c r="A89" s="728" t="s">
        <v>541</v>
      </c>
      <c r="B89" s="729" t="s">
        <v>2307</v>
      </c>
      <c r="C89" s="729" t="s">
        <v>2371</v>
      </c>
      <c r="D89" s="729" t="s">
        <v>2426</v>
      </c>
      <c r="E89" s="729" t="s">
        <v>2382</v>
      </c>
      <c r="F89" s="733"/>
      <c r="G89" s="733"/>
      <c r="H89" s="733"/>
      <c r="I89" s="733"/>
      <c r="J89" s="733"/>
      <c r="K89" s="733"/>
      <c r="L89" s="733"/>
      <c r="M89" s="733"/>
      <c r="N89" s="733">
        <v>8</v>
      </c>
      <c r="O89" s="733">
        <v>2281.1999999999998</v>
      </c>
      <c r="P89" s="747"/>
      <c r="Q89" s="734">
        <v>285.14999999999998</v>
      </c>
    </row>
    <row r="90" spans="1:17" ht="14.4" customHeight="1" x14ac:dyDescent="0.3">
      <c r="A90" s="728" t="s">
        <v>541</v>
      </c>
      <c r="B90" s="729" t="s">
        <v>2307</v>
      </c>
      <c r="C90" s="729" t="s">
        <v>2371</v>
      </c>
      <c r="D90" s="729" t="s">
        <v>2427</v>
      </c>
      <c r="E90" s="729" t="s">
        <v>2382</v>
      </c>
      <c r="F90" s="733"/>
      <c r="G90" s="733"/>
      <c r="H90" s="733"/>
      <c r="I90" s="733"/>
      <c r="J90" s="733"/>
      <c r="K90" s="733"/>
      <c r="L90" s="733"/>
      <c r="M90" s="733"/>
      <c r="N90" s="733">
        <v>1</v>
      </c>
      <c r="O90" s="733">
        <v>612.49</v>
      </c>
      <c r="P90" s="747"/>
      <c r="Q90" s="734">
        <v>612.49</v>
      </c>
    </row>
    <row r="91" spans="1:17" ht="14.4" customHeight="1" x14ac:dyDescent="0.3">
      <c r="A91" s="728" t="s">
        <v>541</v>
      </c>
      <c r="B91" s="729" t="s">
        <v>2307</v>
      </c>
      <c r="C91" s="729" t="s">
        <v>2149</v>
      </c>
      <c r="D91" s="729" t="s">
        <v>2428</v>
      </c>
      <c r="E91" s="729"/>
      <c r="F91" s="733">
        <v>1</v>
      </c>
      <c r="G91" s="733">
        <v>1107</v>
      </c>
      <c r="H91" s="733"/>
      <c r="I91" s="733">
        <v>1107</v>
      </c>
      <c r="J91" s="733"/>
      <c r="K91" s="733"/>
      <c r="L91" s="733"/>
      <c r="M91" s="733"/>
      <c r="N91" s="733">
        <v>1</v>
      </c>
      <c r="O91" s="733">
        <v>1107</v>
      </c>
      <c r="P91" s="747"/>
      <c r="Q91" s="734">
        <v>1107</v>
      </c>
    </row>
    <row r="92" spans="1:17" ht="14.4" customHeight="1" x14ac:dyDescent="0.3">
      <c r="A92" s="728" t="s">
        <v>541</v>
      </c>
      <c r="B92" s="729" t="s">
        <v>2307</v>
      </c>
      <c r="C92" s="729" t="s">
        <v>2149</v>
      </c>
      <c r="D92" s="729" t="s">
        <v>2169</v>
      </c>
      <c r="E92" s="729"/>
      <c r="F92" s="733"/>
      <c r="G92" s="733"/>
      <c r="H92" s="733"/>
      <c r="I92" s="733"/>
      <c r="J92" s="733"/>
      <c r="K92" s="733"/>
      <c r="L92" s="733"/>
      <c r="M92" s="733"/>
      <c r="N92" s="733">
        <v>1</v>
      </c>
      <c r="O92" s="733">
        <v>703</v>
      </c>
      <c r="P92" s="747"/>
      <c r="Q92" s="734">
        <v>703</v>
      </c>
    </row>
    <row r="93" spans="1:17" ht="14.4" customHeight="1" x14ac:dyDescent="0.3">
      <c r="A93" s="728" t="s">
        <v>541</v>
      </c>
      <c r="B93" s="729" t="s">
        <v>2307</v>
      </c>
      <c r="C93" s="729" t="s">
        <v>2145</v>
      </c>
      <c r="D93" s="729" t="s">
        <v>2429</v>
      </c>
      <c r="E93" s="729" t="s">
        <v>2430</v>
      </c>
      <c r="F93" s="733">
        <v>1</v>
      </c>
      <c r="G93" s="733">
        <v>72</v>
      </c>
      <c r="H93" s="733">
        <v>0.48</v>
      </c>
      <c r="I93" s="733">
        <v>72</v>
      </c>
      <c r="J93" s="733">
        <v>2</v>
      </c>
      <c r="K93" s="733">
        <v>150</v>
      </c>
      <c r="L93" s="733">
        <v>1</v>
      </c>
      <c r="M93" s="733">
        <v>75</v>
      </c>
      <c r="N93" s="733">
        <v>4</v>
      </c>
      <c r="O93" s="733">
        <v>300</v>
      </c>
      <c r="P93" s="747">
        <v>2</v>
      </c>
      <c r="Q93" s="734">
        <v>75</v>
      </c>
    </row>
    <row r="94" spans="1:17" ht="14.4" customHeight="1" x14ac:dyDescent="0.3">
      <c r="A94" s="728" t="s">
        <v>541</v>
      </c>
      <c r="B94" s="729" t="s">
        <v>2307</v>
      </c>
      <c r="C94" s="729" t="s">
        <v>2145</v>
      </c>
      <c r="D94" s="729" t="s">
        <v>2431</v>
      </c>
      <c r="E94" s="729" t="s">
        <v>2200</v>
      </c>
      <c r="F94" s="733">
        <v>51</v>
      </c>
      <c r="G94" s="733">
        <v>14382</v>
      </c>
      <c r="H94" s="733">
        <v>0.58236151603498543</v>
      </c>
      <c r="I94" s="733">
        <v>282</v>
      </c>
      <c r="J94" s="733">
        <v>84</v>
      </c>
      <c r="K94" s="733">
        <v>24696</v>
      </c>
      <c r="L94" s="733">
        <v>1</v>
      </c>
      <c r="M94" s="733">
        <v>294</v>
      </c>
      <c r="N94" s="733">
        <v>90</v>
      </c>
      <c r="O94" s="733">
        <v>26550</v>
      </c>
      <c r="P94" s="747">
        <v>1.0750728862973762</v>
      </c>
      <c r="Q94" s="734">
        <v>295</v>
      </c>
    </row>
    <row r="95" spans="1:17" ht="14.4" customHeight="1" x14ac:dyDescent="0.3">
      <c r="A95" s="728" t="s">
        <v>541</v>
      </c>
      <c r="B95" s="729" t="s">
        <v>2307</v>
      </c>
      <c r="C95" s="729" t="s">
        <v>2145</v>
      </c>
      <c r="D95" s="729" t="s">
        <v>2432</v>
      </c>
      <c r="E95" s="729" t="s">
        <v>2210</v>
      </c>
      <c r="F95" s="733">
        <v>119</v>
      </c>
      <c r="G95" s="733">
        <v>9282</v>
      </c>
      <c r="H95" s="733">
        <v>0.77003484320557491</v>
      </c>
      <c r="I95" s="733">
        <v>78</v>
      </c>
      <c r="J95" s="733">
        <v>147</v>
      </c>
      <c r="K95" s="733">
        <v>12054</v>
      </c>
      <c r="L95" s="733">
        <v>1</v>
      </c>
      <c r="M95" s="733">
        <v>82</v>
      </c>
      <c r="N95" s="733">
        <v>171</v>
      </c>
      <c r="O95" s="733">
        <v>14022</v>
      </c>
      <c r="P95" s="747">
        <v>1.1632653061224489</v>
      </c>
      <c r="Q95" s="734">
        <v>82</v>
      </c>
    </row>
    <row r="96" spans="1:17" ht="14.4" customHeight="1" x14ac:dyDescent="0.3">
      <c r="A96" s="728" t="s">
        <v>541</v>
      </c>
      <c r="B96" s="729" t="s">
        <v>2307</v>
      </c>
      <c r="C96" s="729" t="s">
        <v>2145</v>
      </c>
      <c r="D96" s="729" t="s">
        <v>2433</v>
      </c>
      <c r="E96" s="729" t="s">
        <v>2434</v>
      </c>
      <c r="F96" s="733">
        <v>144</v>
      </c>
      <c r="G96" s="733">
        <v>18720</v>
      </c>
      <c r="H96" s="733">
        <v>1.1019543206969626</v>
      </c>
      <c r="I96" s="733">
        <v>130</v>
      </c>
      <c r="J96" s="733">
        <v>124</v>
      </c>
      <c r="K96" s="733">
        <v>16988</v>
      </c>
      <c r="L96" s="733">
        <v>1</v>
      </c>
      <c r="M96" s="733">
        <v>137</v>
      </c>
      <c r="N96" s="733">
        <v>184</v>
      </c>
      <c r="O96" s="733">
        <v>25208</v>
      </c>
      <c r="P96" s="747">
        <v>1.4838709677419355</v>
      </c>
      <c r="Q96" s="734">
        <v>137</v>
      </c>
    </row>
    <row r="97" spans="1:17" ht="14.4" customHeight="1" x14ac:dyDescent="0.3">
      <c r="A97" s="728" t="s">
        <v>541</v>
      </c>
      <c r="B97" s="729" t="s">
        <v>2307</v>
      </c>
      <c r="C97" s="729" t="s">
        <v>2145</v>
      </c>
      <c r="D97" s="729" t="s">
        <v>2435</v>
      </c>
      <c r="E97" s="729" t="s">
        <v>2436</v>
      </c>
      <c r="F97" s="733">
        <v>125</v>
      </c>
      <c r="G97" s="733">
        <v>11499</v>
      </c>
      <c r="H97" s="733">
        <v>0.64746621621621625</v>
      </c>
      <c r="I97" s="733">
        <v>91.992000000000004</v>
      </c>
      <c r="J97" s="733">
        <v>185</v>
      </c>
      <c r="K97" s="733">
        <v>17760</v>
      </c>
      <c r="L97" s="733">
        <v>1</v>
      </c>
      <c r="M97" s="733">
        <v>96</v>
      </c>
      <c r="N97" s="733">
        <v>175</v>
      </c>
      <c r="O97" s="733">
        <v>16800</v>
      </c>
      <c r="P97" s="747">
        <v>0.94594594594594594</v>
      </c>
      <c r="Q97" s="734">
        <v>96</v>
      </c>
    </row>
    <row r="98" spans="1:17" ht="14.4" customHeight="1" x14ac:dyDescent="0.3">
      <c r="A98" s="728" t="s">
        <v>541</v>
      </c>
      <c r="B98" s="729" t="s">
        <v>2307</v>
      </c>
      <c r="C98" s="729" t="s">
        <v>2145</v>
      </c>
      <c r="D98" s="729" t="s">
        <v>2437</v>
      </c>
      <c r="E98" s="729" t="s">
        <v>2438</v>
      </c>
      <c r="F98" s="733">
        <v>16</v>
      </c>
      <c r="G98" s="733">
        <v>2512</v>
      </c>
      <c r="H98" s="733">
        <v>0.445074415308292</v>
      </c>
      <c r="I98" s="733">
        <v>157</v>
      </c>
      <c r="J98" s="733">
        <v>34</v>
      </c>
      <c r="K98" s="733">
        <v>5644</v>
      </c>
      <c r="L98" s="733">
        <v>1</v>
      </c>
      <c r="M98" s="733">
        <v>166</v>
      </c>
      <c r="N98" s="733">
        <v>61</v>
      </c>
      <c r="O98" s="733">
        <v>10126</v>
      </c>
      <c r="P98" s="747">
        <v>1.7941176470588236</v>
      </c>
      <c r="Q98" s="734">
        <v>166</v>
      </c>
    </row>
    <row r="99" spans="1:17" ht="14.4" customHeight="1" x14ac:dyDescent="0.3">
      <c r="A99" s="728" t="s">
        <v>541</v>
      </c>
      <c r="B99" s="729" t="s">
        <v>2307</v>
      </c>
      <c r="C99" s="729" t="s">
        <v>2145</v>
      </c>
      <c r="D99" s="729" t="s">
        <v>2439</v>
      </c>
      <c r="E99" s="729" t="s">
        <v>2440</v>
      </c>
      <c r="F99" s="733">
        <v>261</v>
      </c>
      <c r="G99" s="733">
        <v>127107</v>
      </c>
      <c r="H99" s="733">
        <v>1.084086722161572</v>
      </c>
      <c r="I99" s="733">
        <v>487</v>
      </c>
      <c r="J99" s="733">
        <v>229</v>
      </c>
      <c r="K99" s="733">
        <v>117248</v>
      </c>
      <c r="L99" s="733">
        <v>1</v>
      </c>
      <c r="M99" s="733">
        <v>512</v>
      </c>
      <c r="N99" s="733">
        <v>361</v>
      </c>
      <c r="O99" s="733">
        <v>184832</v>
      </c>
      <c r="P99" s="747">
        <v>1.5764192139737991</v>
      </c>
      <c r="Q99" s="734">
        <v>512</v>
      </c>
    </row>
    <row r="100" spans="1:17" ht="14.4" customHeight="1" x14ac:dyDescent="0.3">
      <c r="A100" s="728" t="s">
        <v>541</v>
      </c>
      <c r="B100" s="729" t="s">
        <v>2307</v>
      </c>
      <c r="C100" s="729" t="s">
        <v>2145</v>
      </c>
      <c r="D100" s="729" t="s">
        <v>2441</v>
      </c>
      <c r="E100" s="729" t="s">
        <v>2442</v>
      </c>
      <c r="F100" s="733">
        <v>37</v>
      </c>
      <c r="G100" s="733">
        <v>35113</v>
      </c>
      <c r="H100" s="733">
        <v>0.50261952476381333</v>
      </c>
      <c r="I100" s="733">
        <v>949</v>
      </c>
      <c r="J100" s="733">
        <v>70</v>
      </c>
      <c r="K100" s="733">
        <v>69860</v>
      </c>
      <c r="L100" s="733">
        <v>1</v>
      </c>
      <c r="M100" s="733">
        <v>998</v>
      </c>
      <c r="N100" s="733">
        <v>65</v>
      </c>
      <c r="O100" s="733">
        <v>64935</v>
      </c>
      <c r="P100" s="747">
        <v>0.9295018608645863</v>
      </c>
      <c r="Q100" s="734">
        <v>999</v>
      </c>
    </row>
    <row r="101" spans="1:17" ht="14.4" customHeight="1" x14ac:dyDescent="0.3">
      <c r="A101" s="728" t="s">
        <v>541</v>
      </c>
      <c r="B101" s="729" t="s">
        <v>2307</v>
      </c>
      <c r="C101" s="729" t="s">
        <v>2145</v>
      </c>
      <c r="D101" s="729" t="s">
        <v>2443</v>
      </c>
      <c r="E101" s="729" t="s">
        <v>2444</v>
      </c>
      <c r="F101" s="733">
        <v>124</v>
      </c>
      <c r="G101" s="733">
        <v>237088</v>
      </c>
      <c r="H101" s="733">
        <v>0.76497767223355106</v>
      </c>
      <c r="I101" s="733">
        <v>1912</v>
      </c>
      <c r="J101" s="733">
        <v>152</v>
      </c>
      <c r="K101" s="733">
        <v>309928</v>
      </c>
      <c r="L101" s="733">
        <v>1</v>
      </c>
      <c r="M101" s="733">
        <v>2039</v>
      </c>
      <c r="N101" s="733">
        <v>145</v>
      </c>
      <c r="O101" s="733">
        <v>295800</v>
      </c>
      <c r="P101" s="747">
        <v>0.95441521901861082</v>
      </c>
      <c r="Q101" s="734">
        <v>2040</v>
      </c>
    </row>
    <row r="102" spans="1:17" ht="14.4" customHeight="1" x14ac:dyDescent="0.3">
      <c r="A102" s="728" t="s">
        <v>541</v>
      </c>
      <c r="B102" s="729" t="s">
        <v>2307</v>
      </c>
      <c r="C102" s="729" t="s">
        <v>2145</v>
      </c>
      <c r="D102" s="729" t="s">
        <v>2445</v>
      </c>
      <c r="E102" s="729" t="s">
        <v>2446</v>
      </c>
      <c r="F102" s="733">
        <v>87</v>
      </c>
      <c r="G102" s="733">
        <v>6935</v>
      </c>
      <c r="H102" s="733">
        <v>4.5866402116402121</v>
      </c>
      <c r="I102" s="733">
        <v>79.712643678160916</v>
      </c>
      <c r="J102" s="733">
        <v>18</v>
      </c>
      <c r="K102" s="733">
        <v>1512</v>
      </c>
      <c r="L102" s="733">
        <v>1</v>
      </c>
      <c r="M102" s="733">
        <v>84</v>
      </c>
      <c r="N102" s="733">
        <v>23</v>
      </c>
      <c r="O102" s="733">
        <v>1932</v>
      </c>
      <c r="P102" s="747">
        <v>1.2777777777777777</v>
      </c>
      <c r="Q102" s="734">
        <v>84</v>
      </c>
    </row>
    <row r="103" spans="1:17" ht="14.4" customHeight="1" x14ac:dyDescent="0.3">
      <c r="A103" s="728" t="s">
        <v>541</v>
      </c>
      <c r="B103" s="729" t="s">
        <v>2307</v>
      </c>
      <c r="C103" s="729" t="s">
        <v>2145</v>
      </c>
      <c r="D103" s="729" t="s">
        <v>2447</v>
      </c>
      <c r="E103" s="729" t="s">
        <v>2448</v>
      </c>
      <c r="F103" s="733"/>
      <c r="G103" s="733"/>
      <c r="H103" s="733"/>
      <c r="I103" s="733"/>
      <c r="J103" s="733">
        <v>4</v>
      </c>
      <c r="K103" s="733">
        <v>672</v>
      </c>
      <c r="L103" s="733">
        <v>1</v>
      </c>
      <c r="M103" s="733">
        <v>168</v>
      </c>
      <c r="N103" s="733">
        <v>2</v>
      </c>
      <c r="O103" s="733">
        <v>336</v>
      </c>
      <c r="P103" s="747">
        <v>0.5</v>
      </c>
      <c r="Q103" s="734">
        <v>168</v>
      </c>
    </row>
    <row r="104" spans="1:17" ht="14.4" customHeight="1" x14ac:dyDescent="0.3">
      <c r="A104" s="728" t="s">
        <v>541</v>
      </c>
      <c r="B104" s="729" t="s">
        <v>2307</v>
      </c>
      <c r="C104" s="729" t="s">
        <v>2145</v>
      </c>
      <c r="D104" s="729" t="s">
        <v>2449</v>
      </c>
      <c r="E104" s="729" t="s">
        <v>2450</v>
      </c>
      <c r="F104" s="733">
        <v>12</v>
      </c>
      <c r="G104" s="733">
        <v>16536</v>
      </c>
      <c r="H104" s="733">
        <v>1.022634508348794</v>
      </c>
      <c r="I104" s="733">
        <v>1378</v>
      </c>
      <c r="J104" s="733">
        <v>11</v>
      </c>
      <c r="K104" s="733">
        <v>16170</v>
      </c>
      <c r="L104" s="733">
        <v>1</v>
      </c>
      <c r="M104" s="733">
        <v>1470</v>
      </c>
      <c r="N104" s="733">
        <v>5</v>
      </c>
      <c r="O104" s="733">
        <v>7355</v>
      </c>
      <c r="P104" s="747">
        <v>0.45485466914038342</v>
      </c>
      <c r="Q104" s="734">
        <v>1471</v>
      </c>
    </row>
    <row r="105" spans="1:17" ht="14.4" customHeight="1" x14ac:dyDescent="0.3">
      <c r="A105" s="728" t="s">
        <v>541</v>
      </c>
      <c r="B105" s="729" t="s">
        <v>2307</v>
      </c>
      <c r="C105" s="729" t="s">
        <v>2145</v>
      </c>
      <c r="D105" s="729" t="s">
        <v>2451</v>
      </c>
      <c r="E105" s="729" t="s">
        <v>2452</v>
      </c>
      <c r="F105" s="733">
        <v>4</v>
      </c>
      <c r="G105" s="733">
        <v>4112</v>
      </c>
      <c r="H105" s="733">
        <v>0.62587519025875193</v>
      </c>
      <c r="I105" s="733">
        <v>1028</v>
      </c>
      <c r="J105" s="733">
        <v>6</v>
      </c>
      <c r="K105" s="733">
        <v>6570</v>
      </c>
      <c r="L105" s="733">
        <v>1</v>
      </c>
      <c r="M105" s="733">
        <v>1095</v>
      </c>
      <c r="N105" s="733">
        <v>10</v>
      </c>
      <c r="O105" s="733">
        <v>10960</v>
      </c>
      <c r="P105" s="747">
        <v>1.6681887366818873</v>
      </c>
      <c r="Q105" s="734">
        <v>1096</v>
      </c>
    </row>
    <row r="106" spans="1:17" ht="14.4" customHeight="1" x14ac:dyDescent="0.3">
      <c r="A106" s="728" t="s">
        <v>541</v>
      </c>
      <c r="B106" s="729" t="s">
        <v>2307</v>
      </c>
      <c r="C106" s="729" t="s">
        <v>2145</v>
      </c>
      <c r="D106" s="729" t="s">
        <v>2453</v>
      </c>
      <c r="E106" s="729" t="s">
        <v>2228</v>
      </c>
      <c r="F106" s="733">
        <v>3</v>
      </c>
      <c r="G106" s="733">
        <v>605</v>
      </c>
      <c r="H106" s="733">
        <v>0.710093896713615</v>
      </c>
      <c r="I106" s="733">
        <v>201.66666666666666</v>
      </c>
      <c r="J106" s="733">
        <v>4</v>
      </c>
      <c r="K106" s="733">
        <v>852</v>
      </c>
      <c r="L106" s="733">
        <v>1</v>
      </c>
      <c r="M106" s="733">
        <v>213</v>
      </c>
      <c r="N106" s="733">
        <v>5</v>
      </c>
      <c r="O106" s="733">
        <v>1065</v>
      </c>
      <c r="P106" s="747">
        <v>1.25</v>
      </c>
      <c r="Q106" s="734">
        <v>213</v>
      </c>
    </row>
    <row r="107" spans="1:17" ht="14.4" customHeight="1" x14ac:dyDescent="0.3">
      <c r="A107" s="728" t="s">
        <v>541</v>
      </c>
      <c r="B107" s="729" t="s">
        <v>2307</v>
      </c>
      <c r="C107" s="729" t="s">
        <v>2145</v>
      </c>
      <c r="D107" s="729" t="s">
        <v>2255</v>
      </c>
      <c r="E107" s="729" t="s">
        <v>2256</v>
      </c>
      <c r="F107" s="733">
        <v>15</v>
      </c>
      <c r="G107" s="733">
        <v>10545</v>
      </c>
      <c r="H107" s="733">
        <v>0.70206391478029295</v>
      </c>
      <c r="I107" s="733">
        <v>703</v>
      </c>
      <c r="J107" s="733">
        <v>20</v>
      </c>
      <c r="K107" s="733">
        <v>15020</v>
      </c>
      <c r="L107" s="733">
        <v>1</v>
      </c>
      <c r="M107" s="733">
        <v>751</v>
      </c>
      <c r="N107" s="733">
        <v>21</v>
      </c>
      <c r="O107" s="733">
        <v>15771</v>
      </c>
      <c r="P107" s="747">
        <v>1.05</v>
      </c>
      <c r="Q107" s="734">
        <v>751</v>
      </c>
    </row>
    <row r="108" spans="1:17" ht="14.4" customHeight="1" x14ac:dyDescent="0.3">
      <c r="A108" s="728" t="s">
        <v>541</v>
      </c>
      <c r="B108" s="729" t="s">
        <v>2307</v>
      </c>
      <c r="C108" s="729" t="s">
        <v>2145</v>
      </c>
      <c r="D108" s="729" t="s">
        <v>2454</v>
      </c>
      <c r="E108" s="729" t="s">
        <v>2455</v>
      </c>
      <c r="F108" s="733">
        <v>5</v>
      </c>
      <c r="G108" s="733">
        <v>3340</v>
      </c>
      <c r="H108" s="733">
        <v>0.47646219686162627</v>
      </c>
      <c r="I108" s="733">
        <v>668</v>
      </c>
      <c r="J108" s="733">
        <v>10</v>
      </c>
      <c r="K108" s="733">
        <v>7010</v>
      </c>
      <c r="L108" s="733">
        <v>1</v>
      </c>
      <c r="M108" s="733">
        <v>701</v>
      </c>
      <c r="N108" s="733">
        <v>3</v>
      </c>
      <c r="O108" s="733">
        <v>2106</v>
      </c>
      <c r="P108" s="747">
        <v>0.30042796005706135</v>
      </c>
      <c r="Q108" s="734">
        <v>702</v>
      </c>
    </row>
    <row r="109" spans="1:17" ht="14.4" customHeight="1" x14ac:dyDescent="0.3">
      <c r="A109" s="728" t="s">
        <v>541</v>
      </c>
      <c r="B109" s="729" t="s">
        <v>2307</v>
      </c>
      <c r="C109" s="729" t="s">
        <v>2145</v>
      </c>
      <c r="D109" s="729" t="s">
        <v>2456</v>
      </c>
      <c r="E109" s="729" t="s">
        <v>2457</v>
      </c>
      <c r="F109" s="733">
        <v>1</v>
      </c>
      <c r="G109" s="733">
        <v>746</v>
      </c>
      <c r="H109" s="733">
        <v>0.95153061224489799</v>
      </c>
      <c r="I109" s="733">
        <v>746</v>
      </c>
      <c r="J109" s="733">
        <v>1</v>
      </c>
      <c r="K109" s="733">
        <v>784</v>
      </c>
      <c r="L109" s="733">
        <v>1</v>
      </c>
      <c r="M109" s="733">
        <v>784</v>
      </c>
      <c r="N109" s="733">
        <v>2</v>
      </c>
      <c r="O109" s="733">
        <v>1570</v>
      </c>
      <c r="P109" s="747">
        <v>2.0025510204081631</v>
      </c>
      <c r="Q109" s="734">
        <v>785</v>
      </c>
    </row>
    <row r="110" spans="1:17" ht="14.4" customHeight="1" x14ac:dyDescent="0.3">
      <c r="A110" s="728" t="s">
        <v>541</v>
      </c>
      <c r="B110" s="729" t="s">
        <v>2307</v>
      </c>
      <c r="C110" s="729" t="s">
        <v>2145</v>
      </c>
      <c r="D110" s="729" t="s">
        <v>2458</v>
      </c>
      <c r="E110" s="729" t="s">
        <v>2459</v>
      </c>
      <c r="F110" s="733"/>
      <c r="G110" s="733"/>
      <c r="H110" s="733"/>
      <c r="I110" s="733"/>
      <c r="J110" s="733">
        <v>1</v>
      </c>
      <c r="K110" s="733">
        <v>1159</v>
      </c>
      <c r="L110" s="733">
        <v>1</v>
      </c>
      <c r="M110" s="733">
        <v>1159</v>
      </c>
      <c r="N110" s="733">
        <v>4</v>
      </c>
      <c r="O110" s="733">
        <v>4640</v>
      </c>
      <c r="P110" s="747">
        <v>4.0034512510785163</v>
      </c>
      <c r="Q110" s="734">
        <v>1160</v>
      </c>
    </row>
    <row r="111" spans="1:17" ht="14.4" customHeight="1" x14ac:dyDescent="0.3">
      <c r="A111" s="728" t="s">
        <v>541</v>
      </c>
      <c r="B111" s="729" t="s">
        <v>2307</v>
      </c>
      <c r="C111" s="729" t="s">
        <v>2145</v>
      </c>
      <c r="D111" s="729" t="s">
        <v>2285</v>
      </c>
      <c r="E111" s="729" t="s">
        <v>2286</v>
      </c>
      <c r="F111" s="733">
        <v>35</v>
      </c>
      <c r="G111" s="733">
        <v>62755</v>
      </c>
      <c r="H111" s="733">
        <v>0.78146792189679215</v>
      </c>
      <c r="I111" s="733">
        <v>1793</v>
      </c>
      <c r="J111" s="733">
        <v>42</v>
      </c>
      <c r="K111" s="733">
        <v>80304</v>
      </c>
      <c r="L111" s="733">
        <v>1</v>
      </c>
      <c r="M111" s="733">
        <v>1912</v>
      </c>
      <c r="N111" s="733">
        <v>42</v>
      </c>
      <c r="O111" s="733">
        <v>80388</v>
      </c>
      <c r="P111" s="747">
        <v>1.0010460251046025</v>
      </c>
      <c r="Q111" s="734">
        <v>1914</v>
      </c>
    </row>
    <row r="112" spans="1:17" ht="14.4" customHeight="1" x14ac:dyDescent="0.3">
      <c r="A112" s="728" t="s">
        <v>541</v>
      </c>
      <c r="B112" s="729" t="s">
        <v>2307</v>
      </c>
      <c r="C112" s="729" t="s">
        <v>2145</v>
      </c>
      <c r="D112" s="729" t="s">
        <v>2460</v>
      </c>
      <c r="E112" s="729" t="s">
        <v>2461</v>
      </c>
      <c r="F112" s="733">
        <v>5</v>
      </c>
      <c r="G112" s="733">
        <v>1720</v>
      </c>
      <c r="H112" s="733">
        <v>0.79409048938134807</v>
      </c>
      <c r="I112" s="733">
        <v>344</v>
      </c>
      <c r="J112" s="733">
        <v>6</v>
      </c>
      <c r="K112" s="733">
        <v>2166</v>
      </c>
      <c r="L112" s="733">
        <v>1</v>
      </c>
      <c r="M112" s="733">
        <v>361</v>
      </c>
      <c r="N112" s="733">
        <v>9</v>
      </c>
      <c r="O112" s="733">
        <v>3258</v>
      </c>
      <c r="P112" s="747">
        <v>1.5041551246537397</v>
      </c>
      <c r="Q112" s="734">
        <v>362</v>
      </c>
    </row>
    <row r="113" spans="1:17" ht="14.4" customHeight="1" x14ac:dyDescent="0.3">
      <c r="A113" s="728" t="s">
        <v>541</v>
      </c>
      <c r="B113" s="729" t="s">
        <v>2307</v>
      </c>
      <c r="C113" s="729" t="s">
        <v>2145</v>
      </c>
      <c r="D113" s="729" t="s">
        <v>2462</v>
      </c>
      <c r="E113" s="729" t="s">
        <v>2463</v>
      </c>
      <c r="F113" s="733">
        <v>1</v>
      </c>
      <c r="G113" s="733">
        <v>352</v>
      </c>
      <c r="H113" s="733"/>
      <c r="I113" s="733">
        <v>352</v>
      </c>
      <c r="J113" s="733"/>
      <c r="K113" s="733"/>
      <c r="L113" s="733"/>
      <c r="M113" s="733"/>
      <c r="N113" s="733">
        <v>1</v>
      </c>
      <c r="O113" s="733">
        <v>370</v>
      </c>
      <c r="P113" s="747"/>
      <c r="Q113" s="734">
        <v>370</v>
      </c>
    </row>
    <row r="114" spans="1:17" ht="14.4" customHeight="1" x14ac:dyDescent="0.3">
      <c r="A114" s="728" t="s">
        <v>541</v>
      </c>
      <c r="B114" s="729" t="s">
        <v>2307</v>
      </c>
      <c r="C114" s="729" t="s">
        <v>2145</v>
      </c>
      <c r="D114" s="729" t="s">
        <v>2464</v>
      </c>
      <c r="E114" s="729" t="s">
        <v>2465</v>
      </c>
      <c r="F114" s="733">
        <v>1</v>
      </c>
      <c r="G114" s="733">
        <v>924</v>
      </c>
      <c r="H114" s="733">
        <v>0.47142857142857142</v>
      </c>
      <c r="I114" s="733">
        <v>924</v>
      </c>
      <c r="J114" s="733">
        <v>2</v>
      </c>
      <c r="K114" s="733">
        <v>1960</v>
      </c>
      <c r="L114" s="733">
        <v>1</v>
      </c>
      <c r="M114" s="733">
        <v>980</v>
      </c>
      <c r="N114" s="733">
        <v>1</v>
      </c>
      <c r="O114" s="733">
        <v>980</v>
      </c>
      <c r="P114" s="747">
        <v>0.5</v>
      </c>
      <c r="Q114" s="734">
        <v>980</v>
      </c>
    </row>
    <row r="115" spans="1:17" ht="14.4" customHeight="1" x14ac:dyDescent="0.3">
      <c r="A115" s="728" t="s">
        <v>541</v>
      </c>
      <c r="B115" s="729" t="s">
        <v>2307</v>
      </c>
      <c r="C115" s="729" t="s">
        <v>2145</v>
      </c>
      <c r="D115" s="729" t="s">
        <v>2466</v>
      </c>
      <c r="E115" s="729" t="s">
        <v>2467</v>
      </c>
      <c r="F115" s="733">
        <v>2</v>
      </c>
      <c r="G115" s="733">
        <v>2880</v>
      </c>
      <c r="H115" s="733">
        <v>0.17045454545454544</v>
      </c>
      <c r="I115" s="733">
        <v>1440</v>
      </c>
      <c r="J115" s="733">
        <v>11</v>
      </c>
      <c r="K115" s="733">
        <v>16896</v>
      </c>
      <c r="L115" s="733">
        <v>1</v>
      </c>
      <c r="M115" s="733">
        <v>1536</v>
      </c>
      <c r="N115" s="733">
        <v>10</v>
      </c>
      <c r="O115" s="733">
        <v>15370</v>
      </c>
      <c r="P115" s="747">
        <v>0.90968276515151514</v>
      </c>
      <c r="Q115" s="734">
        <v>1537</v>
      </c>
    </row>
    <row r="116" spans="1:17" ht="14.4" customHeight="1" x14ac:dyDescent="0.3">
      <c r="A116" s="728" t="s">
        <v>541</v>
      </c>
      <c r="B116" s="729" t="s">
        <v>2307</v>
      </c>
      <c r="C116" s="729" t="s">
        <v>2145</v>
      </c>
      <c r="D116" s="729" t="s">
        <v>2468</v>
      </c>
      <c r="E116" s="729" t="s">
        <v>2469</v>
      </c>
      <c r="F116" s="733">
        <v>5</v>
      </c>
      <c r="G116" s="733">
        <v>7350</v>
      </c>
      <c r="H116" s="733">
        <v>1.1733716475095786</v>
      </c>
      <c r="I116" s="733">
        <v>1470</v>
      </c>
      <c r="J116" s="733">
        <v>4</v>
      </c>
      <c r="K116" s="733">
        <v>6264</v>
      </c>
      <c r="L116" s="733">
        <v>1</v>
      </c>
      <c r="M116" s="733">
        <v>1566</v>
      </c>
      <c r="N116" s="733">
        <v>4</v>
      </c>
      <c r="O116" s="733">
        <v>6268</v>
      </c>
      <c r="P116" s="747">
        <v>1.0006385696040869</v>
      </c>
      <c r="Q116" s="734">
        <v>1567</v>
      </c>
    </row>
    <row r="117" spans="1:17" ht="14.4" customHeight="1" x14ac:dyDescent="0.3">
      <c r="A117" s="728" t="s">
        <v>541</v>
      </c>
      <c r="B117" s="729" t="s">
        <v>2307</v>
      </c>
      <c r="C117" s="729" t="s">
        <v>2145</v>
      </c>
      <c r="D117" s="729" t="s">
        <v>2470</v>
      </c>
      <c r="E117" s="729" t="s">
        <v>2471</v>
      </c>
      <c r="F117" s="733"/>
      <c r="G117" s="733"/>
      <c r="H117" s="733"/>
      <c r="I117" s="733"/>
      <c r="J117" s="733">
        <v>1</v>
      </c>
      <c r="K117" s="733">
        <v>1532</v>
      </c>
      <c r="L117" s="733">
        <v>1</v>
      </c>
      <c r="M117" s="733">
        <v>1532</v>
      </c>
      <c r="N117" s="733">
        <v>5</v>
      </c>
      <c r="O117" s="733">
        <v>7665</v>
      </c>
      <c r="P117" s="747">
        <v>5.0032637075718016</v>
      </c>
      <c r="Q117" s="734">
        <v>1533</v>
      </c>
    </row>
    <row r="118" spans="1:17" ht="14.4" customHeight="1" x14ac:dyDescent="0.3">
      <c r="A118" s="728" t="s">
        <v>541</v>
      </c>
      <c r="B118" s="729" t="s">
        <v>2307</v>
      </c>
      <c r="C118" s="729" t="s">
        <v>2145</v>
      </c>
      <c r="D118" s="729" t="s">
        <v>2257</v>
      </c>
      <c r="E118" s="729" t="s">
        <v>2258</v>
      </c>
      <c r="F118" s="733">
        <v>12</v>
      </c>
      <c r="G118" s="733">
        <v>4272</v>
      </c>
      <c r="H118" s="733">
        <v>0.70448548812664913</v>
      </c>
      <c r="I118" s="733">
        <v>356</v>
      </c>
      <c r="J118" s="733">
        <v>16</v>
      </c>
      <c r="K118" s="733">
        <v>6064</v>
      </c>
      <c r="L118" s="733">
        <v>1</v>
      </c>
      <c r="M118" s="733">
        <v>379</v>
      </c>
      <c r="N118" s="733">
        <v>20</v>
      </c>
      <c r="O118" s="733">
        <v>7600</v>
      </c>
      <c r="P118" s="747">
        <v>1.2532981530343008</v>
      </c>
      <c r="Q118" s="734">
        <v>380</v>
      </c>
    </row>
    <row r="119" spans="1:17" ht="14.4" customHeight="1" x14ac:dyDescent="0.3">
      <c r="A119" s="728" t="s">
        <v>541</v>
      </c>
      <c r="B119" s="729" t="s">
        <v>2307</v>
      </c>
      <c r="C119" s="729" t="s">
        <v>2145</v>
      </c>
      <c r="D119" s="729" t="s">
        <v>2259</v>
      </c>
      <c r="E119" s="729" t="s">
        <v>2260</v>
      </c>
      <c r="F119" s="733"/>
      <c r="G119" s="733"/>
      <c r="H119" s="733"/>
      <c r="I119" s="733"/>
      <c r="J119" s="733">
        <v>1</v>
      </c>
      <c r="K119" s="733">
        <v>164</v>
      </c>
      <c r="L119" s="733">
        <v>1</v>
      </c>
      <c r="M119" s="733">
        <v>164</v>
      </c>
      <c r="N119" s="733"/>
      <c r="O119" s="733"/>
      <c r="P119" s="747"/>
      <c r="Q119" s="734"/>
    </row>
    <row r="120" spans="1:17" ht="14.4" customHeight="1" x14ac:dyDescent="0.3">
      <c r="A120" s="728" t="s">
        <v>541</v>
      </c>
      <c r="B120" s="729" t="s">
        <v>2307</v>
      </c>
      <c r="C120" s="729" t="s">
        <v>2145</v>
      </c>
      <c r="D120" s="729" t="s">
        <v>2472</v>
      </c>
      <c r="E120" s="729" t="s">
        <v>2473</v>
      </c>
      <c r="F120" s="733">
        <v>123</v>
      </c>
      <c r="G120" s="733">
        <v>19065</v>
      </c>
      <c r="H120" s="733">
        <v>0.50107758620689657</v>
      </c>
      <c r="I120" s="733">
        <v>155</v>
      </c>
      <c r="J120" s="733">
        <v>232</v>
      </c>
      <c r="K120" s="733">
        <v>38048</v>
      </c>
      <c r="L120" s="733">
        <v>1</v>
      </c>
      <c r="M120" s="733">
        <v>164</v>
      </c>
      <c r="N120" s="733">
        <v>218</v>
      </c>
      <c r="O120" s="733">
        <v>35752</v>
      </c>
      <c r="P120" s="747">
        <v>0.93965517241379315</v>
      </c>
      <c r="Q120" s="734">
        <v>164</v>
      </c>
    </row>
    <row r="121" spans="1:17" ht="14.4" customHeight="1" x14ac:dyDescent="0.3">
      <c r="A121" s="728" t="s">
        <v>541</v>
      </c>
      <c r="B121" s="729" t="s">
        <v>2307</v>
      </c>
      <c r="C121" s="729" t="s">
        <v>2145</v>
      </c>
      <c r="D121" s="729" t="s">
        <v>2474</v>
      </c>
      <c r="E121" s="729" t="s">
        <v>2475</v>
      </c>
      <c r="F121" s="733">
        <v>4</v>
      </c>
      <c r="G121" s="733">
        <v>755</v>
      </c>
      <c r="H121" s="733">
        <v>0.2978303747534517</v>
      </c>
      <c r="I121" s="733">
        <v>188.75</v>
      </c>
      <c r="J121" s="733">
        <v>13</v>
      </c>
      <c r="K121" s="733">
        <v>2535</v>
      </c>
      <c r="L121" s="733">
        <v>1</v>
      </c>
      <c r="M121" s="733">
        <v>195</v>
      </c>
      <c r="N121" s="733">
        <v>13</v>
      </c>
      <c r="O121" s="733">
        <v>2548</v>
      </c>
      <c r="P121" s="747">
        <v>1.0051282051282051</v>
      </c>
      <c r="Q121" s="734">
        <v>196</v>
      </c>
    </row>
    <row r="122" spans="1:17" ht="14.4" customHeight="1" x14ac:dyDescent="0.3">
      <c r="A122" s="728" t="s">
        <v>541</v>
      </c>
      <c r="B122" s="729" t="s">
        <v>2307</v>
      </c>
      <c r="C122" s="729" t="s">
        <v>2145</v>
      </c>
      <c r="D122" s="729" t="s">
        <v>2476</v>
      </c>
      <c r="E122" s="729" t="s">
        <v>2477</v>
      </c>
      <c r="F122" s="733">
        <v>8</v>
      </c>
      <c r="G122" s="733">
        <v>3888</v>
      </c>
      <c r="H122" s="733">
        <v>0.51839999999999997</v>
      </c>
      <c r="I122" s="733">
        <v>486</v>
      </c>
      <c r="J122" s="733">
        <v>15</v>
      </c>
      <c r="K122" s="733">
        <v>7500</v>
      </c>
      <c r="L122" s="733">
        <v>1</v>
      </c>
      <c r="M122" s="733">
        <v>500</v>
      </c>
      <c r="N122" s="733">
        <v>22</v>
      </c>
      <c r="O122" s="733">
        <v>11022</v>
      </c>
      <c r="P122" s="747">
        <v>1.4696</v>
      </c>
      <c r="Q122" s="734">
        <v>501</v>
      </c>
    </row>
    <row r="123" spans="1:17" ht="14.4" customHeight="1" x14ac:dyDescent="0.3">
      <c r="A123" s="728" t="s">
        <v>541</v>
      </c>
      <c r="B123" s="729" t="s">
        <v>2307</v>
      </c>
      <c r="C123" s="729" t="s">
        <v>2145</v>
      </c>
      <c r="D123" s="729" t="s">
        <v>2265</v>
      </c>
      <c r="E123" s="729" t="s">
        <v>2266</v>
      </c>
      <c r="F123" s="733">
        <v>10</v>
      </c>
      <c r="G123" s="733">
        <v>10120</v>
      </c>
      <c r="H123" s="733">
        <v>0.65438086000646623</v>
      </c>
      <c r="I123" s="733">
        <v>1012</v>
      </c>
      <c r="J123" s="733">
        <v>15</v>
      </c>
      <c r="K123" s="733">
        <v>15465</v>
      </c>
      <c r="L123" s="733">
        <v>1</v>
      </c>
      <c r="M123" s="733">
        <v>1031</v>
      </c>
      <c r="N123" s="733">
        <v>23</v>
      </c>
      <c r="O123" s="733">
        <v>23736</v>
      </c>
      <c r="P123" s="747">
        <v>1.5348205625606208</v>
      </c>
      <c r="Q123" s="734">
        <v>1032</v>
      </c>
    </row>
    <row r="124" spans="1:17" ht="14.4" customHeight="1" x14ac:dyDescent="0.3">
      <c r="A124" s="728" t="s">
        <v>541</v>
      </c>
      <c r="B124" s="729" t="s">
        <v>2307</v>
      </c>
      <c r="C124" s="729" t="s">
        <v>2145</v>
      </c>
      <c r="D124" s="729" t="s">
        <v>2478</v>
      </c>
      <c r="E124" s="729" t="s">
        <v>2479</v>
      </c>
      <c r="F124" s="733">
        <v>3</v>
      </c>
      <c r="G124" s="733">
        <v>6051</v>
      </c>
      <c r="H124" s="733">
        <v>0.72104385128693993</v>
      </c>
      <c r="I124" s="733">
        <v>2017</v>
      </c>
      <c r="J124" s="733">
        <v>4</v>
      </c>
      <c r="K124" s="733">
        <v>8392</v>
      </c>
      <c r="L124" s="733">
        <v>1</v>
      </c>
      <c r="M124" s="733">
        <v>2098</v>
      </c>
      <c r="N124" s="733">
        <v>4</v>
      </c>
      <c r="O124" s="733">
        <v>8400</v>
      </c>
      <c r="P124" s="747">
        <v>1.0009532888465205</v>
      </c>
      <c r="Q124" s="734">
        <v>2100</v>
      </c>
    </row>
    <row r="125" spans="1:17" ht="14.4" customHeight="1" x14ac:dyDescent="0.3">
      <c r="A125" s="728" t="s">
        <v>541</v>
      </c>
      <c r="B125" s="729" t="s">
        <v>2307</v>
      </c>
      <c r="C125" s="729" t="s">
        <v>2145</v>
      </c>
      <c r="D125" s="729" t="s">
        <v>2480</v>
      </c>
      <c r="E125" s="729" t="s">
        <v>2481</v>
      </c>
      <c r="F125" s="733"/>
      <c r="G125" s="733"/>
      <c r="H125" s="733"/>
      <c r="I125" s="733"/>
      <c r="J125" s="733"/>
      <c r="K125" s="733"/>
      <c r="L125" s="733"/>
      <c r="M125" s="733"/>
      <c r="N125" s="733">
        <v>1</v>
      </c>
      <c r="O125" s="733">
        <v>21432</v>
      </c>
      <c r="P125" s="747"/>
      <c r="Q125" s="734">
        <v>21432</v>
      </c>
    </row>
    <row r="126" spans="1:17" ht="14.4" customHeight="1" x14ac:dyDescent="0.3">
      <c r="A126" s="728" t="s">
        <v>541</v>
      </c>
      <c r="B126" s="729" t="s">
        <v>2307</v>
      </c>
      <c r="C126" s="729" t="s">
        <v>2145</v>
      </c>
      <c r="D126" s="729" t="s">
        <v>2482</v>
      </c>
      <c r="E126" s="729" t="s">
        <v>2483</v>
      </c>
      <c r="F126" s="733">
        <v>289</v>
      </c>
      <c r="G126" s="733">
        <v>67915</v>
      </c>
      <c r="H126" s="733">
        <v>0.72944524998657434</v>
      </c>
      <c r="I126" s="733">
        <v>235</v>
      </c>
      <c r="J126" s="733">
        <v>371</v>
      </c>
      <c r="K126" s="733">
        <v>93105</v>
      </c>
      <c r="L126" s="733">
        <v>1</v>
      </c>
      <c r="M126" s="733">
        <v>250.95687331536388</v>
      </c>
      <c r="N126" s="733">
        <v>357</v>
      </c>
      <c r="O126" s="733">
        <v>89607</v>
      </c>
      <c r="P126" s="747">
        <v>0.96242951506363783</v>
      </c>
      <c r="Q126" s="734">
        <v>251</v>
      </c>
    </row>
    <row r="127" spans="1:17" ht="14.4" customHeight="1" x14ac:dyDescent="0.3">
      <c r="A127" s="728" t="s">
        <v>541</v>
      </c>
      <c r="B127" s="729" t="s">
        <v>2307</v>
      </c>
      <c r="C127" s="729" t="s">
        <v>2145</v>
      </c>
      <c r="D127" s="729" t="s">
        <v>2484</v>
      </c>
      <c r="E127" s="729" t="s">
        <v>2485</v>
      </c>
      <c r="F127" s="733"/>
      <c r="G127" s="733"/>
      <c r="H127" s="733"/>
      <c r="I127" s="733"/>
      <c r="J127" s="733">
        <v>2</v>
      </c>
      <c r="K127" s="733">
        <v>10818</v>
      </c>
      <c r="L127" s="733">
        <v>1</v>
      </c>
      <c r="M127" s="733">
        <v>5409</v>
      </c>
      <c r="N127" s="733"/>
      <c r="O127" s="733"/>
      <c r="P127" s="747"/>
      <c r="Q127" s="734"/>
    </row>
    <row r="128" spans="1:17" ht="14.4" customHeight="1" x14ac:dyDescent="0.3">
      <c r="A128" s="728" t="s">
        <v>541</v>
      </c>
      <c r="B128" s="729" t="s">
        <v>2307</v>
      </c>
      <c r="C128" s="729" t="s">
        <v>2145</v>
      </c>
      <c r="D128" s="729" t="s">
        <v>2486</v>
      </c>
      <c r="E128" s="729" t="s">
        <v>2487</v>
      </c>
      <c r="F128" s="733">
        <v>1</v>
      </c>
      <c r="G128" s="733">
        <v>5461</v>
      </c>
      <c r="H128" s="733"/>
      <c r="I128" s="733">
        <v>5461</v>
      </c>
      <c r="J128" s="733"/>
      <c r="K128" s="733"/>
      <c r="L128" s="733"/>
      <c r="M128" s="733"/>
      <c r="N128" s="733"/>
      <c r="O128" s="733"/>
      <c r="P128" s="747"/>
      <c r="Q128" s="734"/>
    </row>
    <row r="129" spans="1:17" ht="14.4" customHeight="1" x14ac:dyDescent="0.3">
      <c r="A129" s="728" t="s">
        <v>541</v>
      </c>
      <c r="B129" s="729" t="s">
        <v>2307</v>
      </c>
      <c r="C129" s="729" t="s">
        <v>2145</v>
      </c>
      <c r="D129" s="729" t="s">
        <v>2488</v>
      </c>
      <c r="E129" s="729" t="s">
        <v>2489</v>
      </c>
      <c r="F129" s="733">
        <v>1</v>
      </c>
      <c r="G129" s="733">
        <v>2377</v>
      </c>
      <c r="H129" s="733">
        <v>0.47807723250201128</v>
      </c>
      <c r="I129" s="733">
        <v>2377</v>
      </c>
      <c r="J129" s="733">
        <v>2</v>
      </c>
      <c r="K129" s="733">
        <v>4972</v>
      </c>
      <c r="L129" s="733">
        <v>1</v>
      </c>
      <c r="M129" s="733">
        <v>2486</v>
      </c>
      <c r="N129" s="733">
        <v>4</v>
      </c>
      <c r="O129" s="733">
        <v>9956</v>
      </c>
      <c r="P129" s="747">
        <v>2.0024135156878518</v>
      </c>
      <c r="Q129" s="734">
        <v>2489</v>
      </c>
    </row>
    <row r="130" spans="1:17" ht="14.4" customHeight="1" x14ac:dyDescent="0.3">
      <c r="A130" s="728" t="s">
        <v>541</v>
      </c>
      <c r="B130" s="729" t="s">
        <v>2307</v>
      </c>
      <c r="C130" s="729" t="s">
        <v>2145</v>
      </c>
      <c r="D130" s="729" t="s">
        <v>2490</v>
      </c>
      <c r="E130" s="729" t="s">
        <v>2491</v>
      </c>
      <c r="F130" s="733">
        <v>1</v>
      </c>
      <c r="G130" s="733">
        <v>5315</v>
      </c>
      <c r="H130" s="733">
        <v>0.18978753793965364</v>
      </c>
      <c r="I130" s="733">
        <v>5315</v>
      </c>
      <c r="J130" s="733">
        <v>5</v>
      </c>
      <c r="K130" s="733">
        <v>28005</v>
      </c>
      <c r="L130" s="733">
        <v>1</v>
      </c>
      <c r="M130" s="733">
        <v>5601</v>
      </c>
      <c r="N130" s="733">
        <v>2</v>
      </c>
      <c r="O130" s="733">
        <v>11212</v>
      </c>
      <c r="P130" s="747">
        <v>0.4003570790930191</v>
      </c>
      <c r="Q130" s="734">
        <v>5606</v>
      </c>
    </row>
    <row r="131" spans="1:17" ht="14.4" customHeight="1" x14ac:dyDescent="0.3">
      <c r="A131" s="728" t="s">
        <v>541</v>
      </c>
      <c r="B131" s="729" t="s">
        <v>2307</v>
      </c>
      <c r="C131" s="729" t="s">
        <v>2145</v>
      </c>
      <c r="D131" s="729" t="s">
        <v>2492</v>
      </c>
      <c r="E131" s="729" t="s">
        <v>2493</v>
      </c>
      <c r="F131" s="733">
        <v>13</v>
      </c>
      <c r="G131" s="733">
        <v>14365</v>
      </c>
      <c r="H131" s="733">
        <v>1.397645456314458</v>
      </c>
      <c r="I131" s="733">
        <v>1105</v>
      </c>
      <c r="J131" s="733">
        <v>9</v>
      </c>
      <c r="K131" s="733">
        <v>10278</v>
      </c>
      <c r="L131" s="733">
        <v>1</v>
      </c>
      <c r="M131" s="733">
        <v>1142</v>
      </c>
      <c r="N131" s="733">
        <v>6</v>
      </c>
      <c r="O131" s="733">
        <v>6858</v>
      </c>
      <c r="P131" s="747">
        <v>0.66725043782837123</v>
      </c>
      <c r="Q131" s="734">
        <v>1143</v>
      </c>
    </row>
    <row r="132" spans="1:17" ht="14.4" customHeight="1" x14ac:dyDescent="0.3">
      <c r="A132" s="728" t="s">
        <v>541</v>
      </c>
      <c r="B132" s="729" t="s">
        <v>2307</v>
      </c>
      <c r="C132" s="729" t="s">
        <v>2145</v>
      </c>
      <c r="D132" s="729" t="s">
        <v>2494</v>
      </c>
      <c r="E132" s="729" t="s">
        <v>2495</v>
      </c>
      <c r="F132" s="733">
        <v>1</v>
      </c>
      <c r="G132" s="733">
        <v>1154</v>
      </c>
      <c r="H132" s="733"/>
      <c r="I132" s="733">
        <v>1154</v>
      </c>
      <c r="J132" s="733"/>
      <c r="K132" s="733"/>
      <c r="L132" s="733"/>
      <c r="M132" s="733"/>
      <c r="N132" s="733"/>
      <c r="O132" s="733"/>
      <c r="P132" s="747"/>
      <c r="Q132" s="734"/>
    </row>
    <row r="133" spans="1:17" ht="14.4" customHeight="1" x14ac:dyDescent="0.3">
      <c r="A133" s="728" t="s">
        <v>541</v>
      </c>
      <c r="B133" s="729" t="s">
        <v>2307</v>
      </c>
      <c r="C133" s="729" t="s">
        <v>2145</v>
      </c>
      <c r="D133" s="729" t="s">
        <v>2496</v>
      </c>
      <c r="E133" s="729" t="s">
        <v>2497</v>
      </c>
      <c r="F133" s="733">
        <v>15</v>
      </c>
      <c r="G133" s="733">
        <v>17490</v>
      </c>
      <c r="H133" s="733">
        <v>1.3107996702390767</v>
      </c>
      <c r="I133" s="733">
        <v>1166</v>
      </c>
      <c r="J133" s="733">
        <v>11</v>
      </c>
      <c r="K133" s="733">
        <v>13343</v>
      </c>
      <c r="L133" s="733">
        <v>1</v>
      </c>
      <c r="M133" s="733">
        <v>1213</v>
      </c>
      <c r="N133" s="733">
        <v>11</v>
      </c>
      <c r="O133" s="733">
        <v>13354</v>
      </c>
      <c r="P133" s="747">
        <v>1.0008244023083264</v>
      </c>
      <c r="Q133" s="734">
        <v>1214</v>
      </c>
    </row>
    <row r="134" spans="1:17" ht="14.4" customHeight="1" x14ac:dyDescent="0.3">
      <c r="A134" s="728" t="s">
        <v>541</v>
      </c>
      <c r="B134" s="729" t="s">
        <v>2307</v>
      </c>
      <c r="C134" s="729" t="s">
        <v>2145</v>
      </c>
      <c r="D134" s="729" t="s">
        <v>2498</v>
      </c>
      <c r="E134" s="729" t="s">
        <v>2499</v>
      </c>
      <c r="F134" s="733">
        <v>8</v>
      </c>
      <c r="G134" s="733">
        <v>5496</v>
      </c>
      <c r="H134" s="733">
        <v>0.42944210032817626</v>
      </c>
      <c r="I134" s="733">
        <v>687</v>
      </c>
      <c r="J134" s="733">
        <v>18</v>
      </c>
      <c r="K134" s="733">
        <v>12798</v>
      </c>
      <c r="L134" s="733">
        <v>1</v>
      </c>
      <c r="M134" s="733">
        <v>711</v>
      </c>
      <c r="N134" s="733">
        <v>19</v>
      </c>
      <c r="O134" s="733">
        <v>13528</v>
      </c>
      <c r="P134" s="747">
        <v>1.0570401625253947</v>
      </c>
      <c r="Q134" s="734">
        <v>712</v>
      </c>
    </row>
    <row r="135" spans="1:17" ht="14.4" customHeight="1" x14ac:dyDescent="0.3">
      <c r="A135" s="728" t="s">
        <v>541</v>
      </c>
      <c r="B135" s="729" t="s">
        <v>2307</v>
      </c>
      <c r="C135" s="729" t="s">
        <v>2145</v>
      </c>
      <c r="D135" s="729" t="s">
        <v>2500</v>
      </c>
      <c r="E135" s="729" t="s">
        <v>2501</v>
      </c>
      <c r="F135" s="733">
        <v>2</v>
      </c>
      <c r="G135" s="733">
        <v>9250</v>
      </c>
      <c r="H135" s="733"/>
      <c r="I135" s="733">
        <v>4625</v>
      </c>
      <c r="J135" s="733"/>
      <c r="K135" s="733"/>
      <c r="L135" s="733"/>
      <c r="M135" s="733"/>
      <c r="N135" s="733">
        <v>1</v>
      </c>
      <c r="O135" s="733">
        <v>4848</v>
      </c>
      <c r="P135" s="747"/>
      <c r="Q135" s="734">
        <v>4848</v>
      </c>
    </row>
    <row r="136" spans="1:17" ht="14.4" customHeight="1" x14ac:dyDescent="0.3">
      <c r="A136" s="728" t="s">
        <v>541</v>
      </c>
      <c r="B136" s="729" t="s">
        <v>2307</v>
      </c>
      <c r="C136" s="729" t="s">
        <v>2145</v>
      </c>
      <c r="D136" s="729" t="s">
        <v>2502</v>
      </c>
      <c r="E136" s="729" t="s">
        <v>2503</v>
      </c>
      <c r="F136" s="733">
        <v>3</v>
      </c>
      <c r="G136" s="733">
        <v>5844</v>
      </c>
      <c r="H136" s="733">
        <v>2.8661108386463954</v>
      </c>
      <c r="I136" s="733">
        <v>1948</v>
      </c>
      <c r="J136" s="733">
        <v>1</v>
      </c>
      <c r="K136" s="733">
        <v>2039</v>
      </c>
      <c r="L136" s="733">
        <v>1</v>
      </c>
      <c r="M136" s="733">
        <v>2039</v>
      </c>
      <c r="N136" s="733">
        <v>2</v>
      </c>
      <c r="O136" s="733">
        <v>4082</v>
      </c>
      <c r="P136" s="747">
        <v>2.0019617459538988</v>
      </c>
      <c r="Q136" s="734">
        <v>2041</v>
      </c>
    </row>
    <row r="137" spans="1:17" ht="14.4" customHeight="1" x14ac:dyDescent="0.3">
      <c r="A137" s="728" t="s">
        <v>541</v>
      </c>
      <c r="B137" s="729" t="s">
        <v>2307</v>
      </c>
      <c r="C137" s="729" t="s">
        <v>2145</v>
      </c>
      <c r="D137" s="729" t="s">
        <v>2504</v>
      </c>
      <c r="E137" s="729" t="s">
        <v>2505</v>
      </c>
      <c r="F137" s="733">
        <v>1</v>
      </c>
      <c r="G137" s="733">
        <v>318</v>
      </c>
      <c r="H137" s="733">
        <v>0.76258992805755399</v>
      </c>
      <c r="I137" s="733">
        <v>318</v>
      </c>
      <c r="J137" s="733">
        <v>1</v>
      </c>
      <c r="K137" s="733">
        <v>417</v>
      </c>
      <c r="L137" s="733">
        <v>1</v>
      </c>
      <c r="M137" s="733">
        <v>417</v>
      </c>
      <c r="N137" s="733"/>
      <c r="O137" s="733"/>
      <c r="P137" s="747"/>
      <c r="Q137" s="734"/>
    </row>
    <row r="138" spans="1:17" ht="14.4" customHeight="1" x14ac:dyDescent="0.3">
      <c r="A138" s="728" t="s">
        <v>541</v>
      </c>
      <c r="B138" s="729" t="s">
        <v>2307</v>
      </c>
      <c r="C138" s="729" t="s">
        <v>2145</v>
      </c>
      <c r="D138" s="729" t="s">
        <v>2506</v>
      </c>
      <c r="E138" s="729" t="s">
        <v>2507</v>
      </c>
      <c r="F138" s="733">
        <v>12</v>
      </c>
      <c r="G138" s="733">
        <v>22836</v>
      </c>
      <c r="H138" s="733">
        <v>1.1527511357900051</v>
      </c>
      <c r="I138" s="733">
        <v>1903</v>
      </c>
      <c r="J138" s="733">
        <v>10</v>
      </c>
      <c r="K138" s="733">
        <v>19810</v>
      </c>
      <c r="L138" s="733">
        <v>1</v>
      </c>
      <c r="M138" s="733">
        <v>1981</v>
      </c>
      <c r="N138" s="733">
        <v>8</v>
      </c>
      <c r="O138" s="733">
        <v>15864</v>
      </c>
      <c r="P138" s="747">
        <v>0.80080767289247856</v>
      </c>
      <c r="Q138" s="734">
        <v>1983</v>
      </c>
    </row>
    <row r="139" spans="1:17" ht="14.4" customHeight="1" x14ac:dyDescent="0.3">
      <c r="A139" s="728" t="s">
        <v>541</v>
      </c>
      <c r="B139" s="729" t="s">
        <v>2307</v>
      </c>
      <c r="C139" s="729" t="s">
        <v>2145</v>
      </c>
      <c r="D139" s="729" t="s">
        <v>2508</v>
      </c>
      <c r="E139" s="729" t="s">
        <v>2509</v>
      </c>
      <c r="F139" s="733">
        <v>1</v>
      </c>
      <c r="G139" s="733">
        <v>819</v>
      </c>
      <c r="H139" s="733">
        <v>0.16327751196172249</v>
      </c>
      <c r="I139" s="733">
        <v>819</v>
      </c>
      <c r="J139" s="733">
        <v>6</v>
      </c>
      <c r="K139" s="733">
        <v>5016</v>
      </c>
      <c r="L139" s="733">
        <v>1</v>
      </c>
      <c r="M139" s="733">
        <v>836</v>
      </c>
      <c r="N139" s="733">
        <v>5</v>
      </c>
      <c r="O139" s="733">
        <v>4185</v>
      </c>
      <c r="P139" s="747">
        <v>0.83433014354066981</v>
      </c>
      <c r="Q139" s="734">
        <v>837</v>
      </c>
    </row>
    <row r="140" spans="1:17" ht="14.4" customHeight="1" x14ac:dyDescent="0.3">
      <c r="A140" s="728" t="s">
        <v>541</v>
      </c>
      <c r="B140" s="729" t="s">
        <v>2307</v>
      </c>
      <c r="C140" s="729" t="s">
        <v>2145</v>
      </c>
      <c r="D140" s="729" t="s">
        <v>2510</v>
      </c>
      <c r="E140" s="729" t="s">
        <v>2511</v>
      </c>
      <c r="F140" s="733">
        <v>7</v>
      </c>
      <c r="G140" s="733">
        <v>16737</v>
      </c>
      <c r="H140" s="733">
        <v>0.41842499999999999</v>
      </c>
      <c r="I140" s="733">
        <v>2391</v>
      </c>
      <c r="J140" s="733">
        <v>16</v>
      </c>
      <c r="K140" s="733">
        <v>40000</v>
      </c>
      <c r="L140" s="733">
        <v>1</v>
      </c>
      <c r="M140" s="733">
        <v>2500</v>
      </c>
      <c r="N140" s="733">
        <v>12</v>
      </c>
      <c r="O140" s="733">
        <v>30012</v>
      </c>
      <c r="P140" s="747">
        <v>0.75029999999999997</v>
      </c>
      <c r="Q140" s="734">
        <v>2501</v>
      </c>
    </row>
    <row r="141" spans="1:17" ht="14.4" customHeight="1" x14ac:dyDescent="0.3">
      <c r="A141" s="728" t="s">
        <v>541</v>
      </c>
      <c r="B141" s="729" t="s">
        <v>2307</v>
      </c>
      <c r="C141" s="729" t="s">
        <v>2145</v>
      </c>
      <c r="D141" s="729" t="s">
        <v>2512</v>
      </c>
      <c r="E141" s="729" t="s">
        <v>2513</v>
      </c>
      <c r="F141" s="733">
        <v>1</v>
      </c>
      <c r="G141" s="733">
        <v>1286</v>
      </c>
      <c r="H141" s="733"/>
      <c r="I141" s="733">
        <v>1286</v>
      </c>
      <c r="J141" s="733"/>
      <c r="K141" s="733"/>
      <c r="L141" s="733"/>
      <c r="M141" s="733"/>
      <c r="N141" s="733">
        <v>8</v>
      </c>
      <c r="O141" s="733">
        <v>10872</v>
      </c>
      <c r="P141" s="747"/>
      <c r="Q141" s="734">
        <v>1359</v>
      </c>
    </row>
    <row r="142" spans="1:17" ht="14.4" customHeight="1" x14ac:dyDescent="0.3">
      <c r="A142" s="728" t="s">
        <v>541</v>
      </c>
      <c r="B142" s="729" t="s">
        <v>2307</v>
      </c>
      <c r="C142" s="729" t="s">
        <v>2145</v>
      </c>
      <c r="D142" s="729" t="s">
        <v>2514</v>
      </c>
      <c r="E142" s="729" t="s">
        <v>2515</v>
      </c>
      <c r="F142" s="733">
        <v>1</v>
      </c>
      <c r="G142" s="733">
        <v>540</v>
      </c>
      <c r="H142" s="733">
        <v>0.48300536672629696</v>
      </c>
      <c r="I142" s="733">
        <v>540</v>
      </c>
      <c r="J142" s="733">
        <v>2</v>
      </c>
      <c r="K142" s="733">
        <v>1118</v>
      </c>
      <c r="L142" s="733">
        <v>1</v>
      </c>
      <c r="M142" s="733">
        <v>559</v>
      </c>
      <c r="N142" s="733">
        <v>2</v>
      </c>
      <c r="O142" s="733">
        <v>1120</v>
      </c>
      <c r="P142" s="747">
        <v>1.0017889087656529</v>
      </c>
      <c r="Q142" s="734">
        <v>560</v>
      </c>
    </row>
    <row r="143" spans="1:17" ht="14.4" customHeight="1" x14ac:dyDescent="0.3">
      <c r="A143" s="728" t="s">
        <v>541</v>
      </c>
      <c r="B143" s="729" t="s">
        <v>2307</v>
      </c>
      <c r="C143" s="729" t="s">
        <v>2145</v>
      </c>
      <c r="D143" s="729" t="s">
        <v>2516</v>
      </c>
      <c r="E143" s="729" t="s">
        <v>2517</v>
      </c>
      <c r="F143" s="733">
        <v>1</v>
      </c>
      <c r="G143" s="733">
        <v>5210</v>
      </c>
      <c r="H143" s="733"/>
      <c r="I143" s="733">
        <v>5210</v>
      </c>
      <c r="J143" s="733"/>
      <c r="K143" s="733"/>
      <c r="L143" s="733"/>
      <c r="M143" s="733"/>
      <c r="N143" s="733"/>
      <c r="O143" s="733"/>
      <c r="P143" s="747"/>
      <c r="Q143" s="734"/>
    </row>
    <row r="144" spans="1:17" ht="14.4" customHeight="1" x14ac:dyDescent="0.3">
      <c r="A144" s="728" t="s">
        <v>541</v>
      </c>
      <c r="B144" s="729" t="s">
        <v>2307</v>
      </c>
      <c r="C144" s="729" t="s">
        <v>2145</v>
      </c>
      <c r="D144" s="729" t="s">
        <v>2518</v>
      </c>
      <c r="E144" s="729" t="s">
        <v>2519</v>
      </c>
      <c r="F144" s="733"/>
      <c r="G144" s="733"/>
      <c r="H144" s="733"/>
      <c r="I144" s="733"/>
      <c r="J144" s="733"/>
      <c r="K144" s="733"/>
      <c r="L144" s="733"/>
      <c r="M144" s="733"/>
      <c r="N144" s="733">
        <v>1</v>
      </c>
      <c r="O144" s="733">
        <v>1780</v>
      </c>
      <c r="P144" s="747"/>
      <c r="Q144" s="734">
        <v>1780</v>
      </c>
    </row>
    <row r="145" spans="1:17" ht="14.4" customHeight="1" x14ac:dyDescent="0.3">
      <c r="A145" s="728" t="s">
        <v>541</v>
      </c>
      <c r="B145" s="729" t="s">
        <v>2307</v>
      </c>
      <c r="C145" s="729" t="s">
        <v>2145</v>
      </c>
      <c r="D145" s="729" t="s">
        <v>2520</v>
      </c>
      <c r="E145" s="729" t="s">
        <v>2521</v>
      </c>
      <c r="F145" s="733">
        <v>5</v>
      </c>
      <c r="G145" s="733">
        <v>470</v>
      </c>
      <c r="H145" s="733"/>
      <c r="I145" s="733">
        <v>94</v>
      </c>
      <c r="J145" s="733"/>
      <c r="K145" s="733"/>
      <c r="L145" s="733"/>
      <c r="M145" s="733"/>
      <c r="N145" s="733"/>
      <c r="O145" s="733"/>
      <c r="P145" s="747"/>
      <c r="Q145" s="734"/>
    </row>
    <row r="146" spans="1:17" ht="14.4" customHeight="1" x14ac:dyDescent="0.3">
      <c r="A146" s="728" t="s">
        <v>541</v>
      </c>
      <c r="B146" s="729" t="s">
        <v>2307</v>
      </c>
      <c r="C146" s="729" t="s">
        <v>2145</v>
      </c>
      <c r="D146" s="729" t="s">
        <v>2522</v>
      </c>
      <c r="E146" s="729" t="s">
        <v>2523</v>
      </c>
      <c r="F146" s="733"/>
      <c r="G146" s="733"/>
      <c r="H146" s="733"/>
      <c r="I146" s="733"/>
      <c r="J146" s="733">
        <v>2</v>
      </c>
      <c r="K146" s="733">
        <v>4370</v>
      </c>
      <c r="L146" s="733">
        <v>1</v>
      </c>
      <c r="M146" s="733">
        <v>2185</v>
      </c>
      <c r="N146" s="733"/>
      <c r="O146" s="733"/>
      <c r="P146" s="747"/>
      <c r="Q146" s="734"/>
    </row>
    <row r="147" spans="1:17" ht="14.4" customHeight="1" x14ac:dyDescent="0.3">
      <c r="A147" s="728" t="s">
        <v>541</v>
      </c>
      <c r="B147" s="729" t="s">
        <v>2307</v>
      </c>
      <c r="C147" s="729" t="s">
        <v>2145</v>
      </c>
      <c r="D147" s="729" t="s">
        <v>2524</v>
      </c>
      <c r="E147" s="729" t="s">
        <v>2525</v>
      </c>
      <c r="F147" s="733"/>
      <c r="G147" s="733"/>
      <c r="H147" s="733"/>
      <c r="I147" s="733"/>
      <c r="J147" s="733">
        <v>1</v>
      </c>
      <c r="K147" s="733">
        <v>285</v>
      </c>
      <c r="L147" s="733">
        <v>1</v>
      </c>
      <c r="M147" s="733">
        <v>285</v>
      </c>
      <c r="N147" s="733">
        <v>7</v>
      </c>
      <c r="O147" s="733">
        <v>2002</v>
      </c>
      <c r="P147" s="747">
        <v>7.0245614035087716</v>
      </c>
      <c r="Q147" s="734">
        <v>286</v>
      </c>
    </row>
    <row r="148" spans="1:17" ht="14.4" customHeight="1" x14ac:dyDescent="0.3">
      <c r="A148" s="728" t="s">
        <v>541</v>
      </c>
      <c r="B148" s="729" t="s">
        <v>2307</v>
      </c>
      <c r="C148" s="729" t="s">
        <v>2145</v>
      </c>
      <c r="D148" s="729" t="s">
        <v>2526</v>
      </c>
      <c r="E148" s="729" t="s">
        <v>2527</v>
      </c>
      <c r="F148" s="733"/>
      <c r="G148" s="733"/>
      <c r="H148" s="733"/>
      <c r="I148" s="733"/>
      <c r="J148" s="733">
        <v>1</v>
      </c>
      <c r="K148" s="733">
        <v>721</v>
      </c>
      <c r="L148" s="733">
        <v>1</v>
      </c>
      <c r="M148" s="733">
        <v>721</v>
      </c>
      <c r="N148" s="733">
        <v>4</v>
      </c>
      <c r="O148" s="733">
        <v>2884</v>
      </c>
      <c r="P148" s="747">
        <v>4</v>
      </c>
      <c r="Q148" s="734">
        <v>721</v>
      </c>
    </row>
    <row r="149" spans="1:17" ht="14.4" customHeight="1" x14ac:dyDescent="0.3">
      <c r="A149" s="728" t="s">
        <v>541</v>
      </c>
      <c r="B149" s="729" t="s">
        <v>2307</v>
      </c>
      <c r="C149" s="729" t="s">
        <v>2145</v>
      </c>
      <c r="D149" s="729" t="s">
        <v>2528</v>
      </c>
      <c r="E149" s="729" t="s">
        <v>2529</v>
      </c>
      <c r="F149" s="733"/>
      <c r="G149" s="733"/>
      <c r="H149" s="733"/>
      <c r="I149" s="733"/>
      <c r="J149" s="733">
        <v>1</v>
      </c>
      <c r="K149" s="733">
        <v>3076</v>
      </c>
      <c r="L149" s="733">
        <v>1</v>
      </c>
      <c r="M149" s="733">
        <v>3076</v>
      </c>
      <c r="N149" s="733">
        <v>3</v>
      </c>
      <c r="O149" s="733">
        <v>9237</v>
      </c>
      <c r="P149" s="747">
        <v>3.002925877763329</v>
      </c>
      <c r="Q149" s="734">
        <v>3079</v>
      </c>
    </row>
    <row r="150" spans="1:17" ht="14.4" customHeight="1" x14ac:dyDescent="0.3">
      <c r="A150" s="728" t="s">
        <v>541</v>
      </c>
      <c r="B150" s="729" t="s">
        <v>2307</v>
      </c>
      <c r="C150" s="729" t="s">
        <v>2145</v>
      </c>
      <c r="D150" s="729" t="s">
        <v>2530</v>
      </c>
      <c r="E150" s="729" t="s">
        <v>2531</v>
      </c>
      <c r="F150" s="733">
        <v>0</v>
      </c>
      <c r="G150" s="733">
        <v>0</v>
      </c>
      <c r="H150" s="733"/>
      <c r="I150" s="733"/>
      <c r="J150" s="733">
        <v>0</v>
      </c>
      <c r="K150" s="733">
        <v>0</v>
      </c>
      <c r="L150" s="733"/>
      <c r="M150" s="733"/>
      <c r="N150" s="733">
        <v>0</v>
      </c>
      <c r="O150" s="733">
        <v>0</v>
      </c>
      <c r="P150" s="747"/>
      <c r="Q150" s="734"/>
    </row>
    <row r="151" spans="1:17" ht="14.4" customHeight="1" x14ac:dyDescent="0.3">
      <c r="A151" s="728" t="s">
        <v>541</v>
      </c>
      <c r="B151" s="729" t="s">
        <v>2307</v>
      </c>
      <c r="C151" s="729" t="s">
        <v>2145</v>
      </c>
      <c r="D151" s="729" t="s">
        <v>2532</v>
      </c>
      <c r="E151" s="729" t="s">
        <v>2533</v>
      </c>
      <c r="F151" s="733">
        <v>76</v>
      </c>
      <c r="G151" s="733">
        <v>0</v>
      </c>
      <c r="H151" s="733"/>
      <c r="I151" s="733">
        <v>0</v>
      </c>
      <c r="J151" s="733">
        <v>137</v>
      </c>
      <c r="K151" s="733">
        <v>0</v>
      </c>
      <c r="L151" s="733"/>
      <c r="M151" s="733">
        <v>0</v>
      </c>
      <c r="N151" s="733">
        <v>70</v>
      </c>
      <c r="O151" s="733">
        <v>0</v>
      </c>
      <c r="P151" s="747"/>
      <c r="Q151" s="734">
        <v>0</v>
      </c>
    </row>
    <row r="152" spans="1:17" ht="14.4" customHeight="1" x14ac:dyDescent="0.3">
      <c r="A152" s="728" t="s">
        <v>541</v>
      </c>
      <c r="B152" s="729" t="s">
        <v>2307</v>
      </c>
      <c r="C152" s="729" t="s">
        <v>2145</v>
      </c>
      <c r="D152" s="729" t="s">
        <v>2534</v>
      </c>
      <c r="E152" s="729" t="s">
        <v>2535</v>
      </c>
      <c r="F152" s="733">
        <v>26</v>
      </c>
      <c r="G152" s="733">
        <v>0</v>
      </c>
      <c r="H152" s="733"/>
      <c r="I152" s="733">
        <v>0</v>
      </c>
      <c r="J152" s="733">
        <v>12</v>
      </c>
      <c r="K152" s="733">
        <v>0</v>
      </c>
      <c r="L152" s="733"/>
      <c r="M152" s="733">
        <v>0</v>
      </c>
      <c r="N152" s="733">
        <v>20</v>
      </c>
      <c r="O152" s="733">
        <v>0</v>
      </c>
      <c r="P152" s="747"/>
      <c r="Q152" s="734">
        <v>0</v>
      </c>
    </row>
    <row r="153" spans="1:17" ht="14.4" customHeight="1" x14ac:dyDescent="0.3">
      <c r="A153" s="728" t="s">
        <v>541</v>
      </c>
      <c r="B153" s="729" t="s">
        <v>2307</v>
      </c>
      <c r="C153" s="729" t="s">
        <v>2145</v>
      </c>
      <c r="D153" s="729" t="s">
        <v>2271</v>
      </c>
      <c r="E153" s="729" t="s">
        <v>2272</v>
      </c>
      <c r="F153" s="733">
        <v>10</v>
      </c>
      <c r="G153" s="733">
        <v>820</v>
      </c>
      <c r="H153" s="733">
        <v>0.59593023255813948</v>
      </c>
      <c r="I153" s="733">
        <v>82</v>
      </c>
      <c r="J153" s="733">
        <v>16</v>
      </c>
      <c r="K153" s="733">
        <v>1376</v>
      </c>
      <c r="L153" s="733">
        <v>1</v>
      </c>
      <c r="M153" s="733">
        <v>86</v>
      </c>
      <c r="N153" s="733">
        <v>27</v>
      </c>
      <c r="O153" s="733">
        <v>2322</v>
      </c>
      <c r="P153" s="747">
        <v>1.6875</v>
      </c>
      <c r="Q153" s="734">
        <v>86</v>
      </c>
    </row>
    <row r="154" spans="1:17" ht="14.4" customHeight="1" x14ac:dyDescent="0.3">
      <c r="A154" s="728" t="s">
        <v>541</v>
      </c>
      <c r="B154" s="729" t="s">
        <v>2307</v>
      </c>
      <c r="C154" s="729" t="s">
        <v>2145</v>
      </c>
      <c r="D154" s="729" t="s">
        <v>2536</v>
      </c>
      <c r="E154" s="729" t="s">
        <v>2537</v>
      </c>
      <c r="F154" s="733">
        <v>1071</v>
      </c>
      <c r="G154" s="733">
        <v>1143892</v>
      </c>
      <c r="H154" s="733">
        <v>0.91594821201078425</v>
      </c>
      <c r="I154" s="733">
        <v>1068.0597572362278</v>
      </c>
      <c r="J154" s="733">
        <v>1202</v>
      </c>
      <c r="K154" s="733">
        <v>1248861</v>
      </c>
      <c r="L154" s="733">
        <v>1</v>
      </c>
      <c r="M154" s="733">
        <v>1038.985856905158</v>
      </c>
      <c r="N154" s="733">
        <v>1065</v>
      </c>
      <c r="O154" s="733">
        <v>1147949</v>
      </c>
      <c r="P154" s="747">
        <v>0.9191967720987364</v>
      </c>
      <c r="Q154" s="734">
        <v>1077.8863849765257</v>
      </c>
    </row>
    <row r="155" spans="1:17" ht="14.4" customHeight="1" x14ac:dyDescent="0.3">
      <c r="A155" s="728" t="s">
        <v>541</v>
      </c>
      <c r="B155" s="729" t="s">
        <v>2307</v>
      </c>
      <c r="C155" s="729" t="s">
        <v>2145</v>
      </c>
      <c r="D155" s="729" t="s">
        <v>2211</v>
      </c>
      <c r="E155" s="729" t="s">
        <v>2212</v>
      </c>
      <c r="F155" s="733">
        <v>4</v>
      </c>
      <c r="G155" s="733">
        <v>0</v>
      </c>
      <c r="H155" s="733"/>
      <c r="I155" s="733">
        <v>0</v>
      </c>
      <c r="J155" s="733">
        <v>22</v>
      </c>
      <c r="K155" s="733">
        <v>0</v>
      </c>
      <c r="L155" s="733"/>
      <c r="M155" s="733">
        <v>0</v>
      </c>
      <c r="N155" s="733">
        <v>7</v>
      </c>
      <c r="O155" s="733">
        <v>0</v>
      </c>
      <c r="P155" s="747"/>
      <c r="Q155" s="734">
        <v>0</v>
      </c>
    </row>
    <row r="156" spans="1:17" ht="14.4" customHeight="1" x14ac:dyDescent="0.3">
      <c r="A156" s="728" t="s">
        <v>541</v>
      </c>
      <c r="B156" s="729" t="s">
        <v>2307</v>
      </c>
      <c r="C156" s="729" t="s">
        <v>2145</v>
      </c>
      <c r="D156" s="729" t="s">
        <v>2538</v>
      </c>
      <c r="E156" s="729" t="s">
        <v>2539</v>
      </c>
      <c r="F156" s="733">
        <v>3</v>
      </c>
      <c r="G156" s="733">
        <v>5766</v>
      </c>
      <c r="H156" s="733"/>
      <c r="I156" s="733">
        <v>1922</v>
      </c>
      <c r="J156" s="733"/>
      <c r="K156" s="733"/>
      <c r="L156" s="733"/>
      <c r="M156" s="733"/>
      <c r="N156" s="733">
        <v>1</v>
      </c>
      <c r="O156" s="733">
        <v>1962</v>
      </c>
      <c r="P156" s="747"/>
      <c r="Q156" s="734">
        <v>1962</v>
      </c>
    </row>
    <row r="157" spans="1:17" ht="14.4" customHeight="1" x14ac:dyDescent="0.3">
      <c r="A157" s="728" t="s">
        <v>541</v>
      </c>
      <c r="B157" s="729" t="s">
        <v>2307</v>
      </c>
      <c r="C157" s="729" t="s">
        <v>2145</v>
      </c>
      <c r="D157" s="729" t="s">
        <v>2540</v>
      </c>
      <c r="E157" s="729" t="s">
        <v>2541</v>
      </c>
      <c r="F157" s="733">
        <v>7</v>
      </c>
      <c r="G157" s="733">
        <v>4837</v>
      </c>
      <c r="H157" s="733">
        <v>2.2518621973929238</v>
      </c>
      <c r="I157" s="733">
        <v>691</v>
      </c>
      <c r="J157" s="733">
        <v>3</v>
      </c>
      <c r="K157" s="733">
        <v>2148</v>
      </c>
      <c r="L157" s="733">
        <v>1</v>
      </c>
      <c r="M157" s="733">
        <v>716</v>
      </c>
      <c r="N157" s="733">
        <v>4</v>
      </c>
      <c r="O157" s="733">
        <v>2864</v>
      </c>
      <c r="P157" s="747">
        <v>1.3333333333333333</v>
      </c>
      <c r="Q157" s="734">
        <v>716</v>
      </c>
    </row>
    <row r="158" spans="1:17" ht="14.4" customHeight="1" x14ac:dyDescent="0.3">
      <c r="A158" s="728" t="s">
        <v>541</v>
      </c>
      <c r="B158" s="729" t="s">
        <v>2307</v>
      </c>
      <c r="C158" s="729" t="s">
        <v>2145</v>
      </c>
      <c r="D158" s="729" t="s">
        <v>2542</v>
      </c>
      <c r="E158" s="729" t="s">
        <v>2543</v>
      </c>
      <c r="F158" s="733">
        <v>4</v>
      </c>
      <c r="G158" s="733">
        <v>11528</v>
      </c>
      <c r="H158" s="733">
        <v>3.8083911463495208</v>
      </c>
      <c r="I158" s="733">
        <v>2882</v>
      </c>
      <c r="J158" s="733">
        <v>1</v>
      </c>
      <c r="K158" s="733">
        <v>3027</v>
      </c>
      <c r="L158" s="733">
        <v>1</v>
      </c>
      <c r="M158" s="733">
        <v>3027</v>
      </c>
      <c r="N158" s="733">
        <v>3</v>
      </c>
      <c r="O158" s="733">
        <v>9087</v>
      </c>
      <c r="P158" s="747">
        <v>3.0019821605550048</v>
      </c>
      <c r="Q158" s="734">
        <v>3029</v>
      </c>
    </row>
    <row r="159" spans="1:17" ht="14.4" customHeight="1" x14ac:dyDescent="0.3">
      <c r="A159" s="728" t="s">
        <v>541</v>
      </c>
      <c r="B159" s="729" t="s">
        <v>2307</v>
      </c>
      <c r="C159" s="729" t="s">
        <v>2145</v>
      </c>
      <c r="D159" s="729" t="s">
        <v>2287</v>
      </c>
      <c r="E159" s="729" t="s">
        <v>2288</v>
      </c>
      <c r="F159" s="733">
        <v>6</v>
      </c>
      <c r="G159" s="733">
        <v>15918</v>
      </c>
      <c r="H159" s="733">
        <v>1.4418478260869565</v>
      </c>
      <c r="I159" s="733">
        <v>2653</v>
      </c>
      <c r="J159" s="733">
        <v>4</v>
      </c>
      <c r="K159" s="733">
        <v>11040</v>
      </c>
      <c r="L159" s="733">
        <v>1</v>
      </c>
      <c r="M159" s="733">
        <v>2760</v>
      </c>
      <c r="N159" s="733">
        <v>1</v>
      </c>
      <c r="O159" s="733">
        <v>2762</v>
      </c>
      <c r="P159" s="747">
        <v>0.25018115942028984</v>
      </c>
      <c r="Q159" s="734">
        <v>2762</v>
      </c>
    </row>
    <row r="160" spans="1:17" ht="14.4" customHeight="1" x14ac:dyDescent="0.3">
      <c r="A160" s="728" t="s">
        <v>541</v>
      </c>
      <c r="B160" s="729" t="s">
        <v>2307</v>
      </c>
      <c r="C160" s="729" t="s">
        <v>2145</v>
      </c>
      <c r="D160" s="729" t="s">
        <v>2544</v>
      </c>
      <c r="E160" s="729" t="s">
        <v>2545</v>
      </c>
      <c r="F160" s="733">
        <v>4</v>
      </c>
      <c r="G160" s="733">
        <v>10034</v>
      </c>
      <c r="H160" s="733">
        <v>1.9141549027088898</v>
      </c>
      <c r="I160" s="733">
        <v>2508.5</v>
      </c>
      <c r="J160" s="733">
        <v>2</v>
      </c>
      <c r="K160" s="733">
        <v>5242</v>
      </c>
      <c r="L160" s="733">
        <v>1</v>
      </c>
      <c r="M160" s="733">
        <v>2621</v>
      </c>
      <c r="N160" s="733">
        <v>1</v>
      </c>
      <c r="O160" s="733">
        <v>2624</v>
      </c>
      <c r="P160" s="747">
        <v>0.50057230064860736</v>
      </c>
      <c r="Q160" s="734">
        <v>2624</v>
      </c>
    </row>
    <row r="161" spans="1:17" ht="14.4" customHeight="1" x14ac:dyDescent="0.3">
      <c r="A161" s="728" t="s">
        <v>541</v>
      </c>
      <c r="B161" s="729" t="s">
        <v>2307</v>
      </c>
      <c r="C161" s="729" t="s">
        <v>2145</v>
      </c>
      <c r="D161" s="729" t="s">
        <v>2546</v>
      </c>
      <c r="E161" s="729" t="s">
        <v>2547</v>
      </c>
      <c r="F161" s="733"/>
      <c r="G161" s="733"/>
      <c r="H161" s="733"/>
      <c r="I161" s="733"/>
      <c r="J161" s="733">
        <v>1</v>
      </c>
      <c r="K161" s="733">
        <v>5568</v>
      </c>
      <c r="L161" s="733">
        <v>1</v>
      </c>
      <c r="M161" s="733">
        <v>5568</v>
      </c>
      <c r="N161" s="733">
        <v>2</v>
      </c>
      <c r="O161" s="733">
        <v>11148</v>
      </c>
      <c r="P161" s="747">
        <v>2.0021551724137931</v>
      </c>
      <c r="Q161" s="734">
        <v>5574</v>
      </c>
    </row>
    <row r="162" spans="1:17" ht="14.4" customHeight="1" x14ac:dyDescent="0.3">
      <c r="A162" s="728" t="s">
        <v>541</v>
      </c>
      <c r="B162" s="729" t="s">
        <v>2307</v>
      </c>
      <c r="C162" s="729" t="s">
        <v>2145</v>
      </c>
      <c r="D162" s="729" t="s">
        <v>2548</v>
      </c>
      <c r="E162" s="729" t="s">
        <v>2549</v>
      </c>
      <c r="F162" s="733">
        <v>3</v>
      </c>
      <c r="G162" s="733">
        <v>6699</v>
      </c>
      <c r="H162" s="733">
        <v>0.57207514944491888</v>
      </c>
      <c r="I162" s="733">
        <v>2233</v>
      </c>
      <c r="J162" s="733">
        <v>5</v>
      </c>
      <c r="K162" s="733">
        <v>11710</v>
      </c>
      <c r="L162" s="733">
        <v>1</v>
      </c>
      <c r="M162" s="733">
        <v>2342</v>
      </c>
      <c r="N162" s="733">
        <v>10</v>
      </c>
      <c r="O162" s="733">
        <v>23450</v>
      </c>
      <c r="P162" s="747">
        <v>2.0025619128949614</v>
      </c>
      <c r="Q162" s="734">
        <v>2345</v>
      </c>
    </row>
    <row r="163" spans="1:17" ht="14.4" customHeight="1" x14ac:dyDescent="0.3">
      <c r="A163" s="728" t="s">
        <v>541</v>
      </c>
      <c r="B163" s="729" t="s">
        <v>2307</v>
      </c>
      <c r="C163" s="729" t="s">
        <v>2145</v>
      </c>
      <c r="D163" s="729" t="s">
        <v>2281</v>
      </c>
      <c r="E163" s="729" t="s">
        <v>2282</v>
      </c>
      <c r="F163" s="733"/>
      <c r="G163" s="733"/>
      <c r="H163" s="733"/>
      <c r="I163" s="733"/>
      <c r="J163" s="733"/>
      <c r="K163" s="733"/>
      <c r="L163" s="733"/>
      <c r="M163" s="733"/>
      <c r="N163" s="733">
        <v>1</v>
      </c>
      <c r="O163" s="733">
        <v>334</v>
      </c>
      <c r="P163" s="747"/>
      <c r="Q163" s="734">
        <v>334</v>
      </c>
    </row>
    <row r="164" spans="1:17" ht="14.4" customHeight="1" x14ac:dyDescent="0.3">
      <c r="A164" s="728" t="s">
        <v>541</v>
      </c>
      <c r="B164" s="729" t="s">
        <v>2307</v>
      </c>
      <c r="C164" s="729" t="s">
        <v>2145</v>
      </c>
      <c r="D164" s="729" t="s">
        <v>2550</v>
      </c>
      <c r="E164" s="729" t="s">
        <v>2551</v>
      </c>
      <c r="F164" s="733">
        <v>232</v>
      </c>
      <c r="G164" s="733">
        <v>80966</v>
      </c>
      <c r="H164" s="733">
        <v>0.80611310234966149</v>
      </c>
      <c r="I164" s="733">
        <v>348.99137931034483</v>
      </c>
      <c r="J164" s="733">
        <v>270</v>
      </c>
      <c r="K164" s="733">
        <v>100440</v>
      </c>
      <c r="L164" s="733">
        <v>1</v>
      </c>
      <c r="M164" s="733">
        <v>372</v>
      </c>
      <c r="N164" s="733">
        <v>271</v>
      </c>
      <c r="O164" s="733">
        <v>101083</v>
      </c>
      <c r="P164" s="747">
        <v>1.0064018319394663</v>
      </c>
      <c r="Q164" s="734">
        <v>373</v>
      </c>
    </row>
    <row r="165" spans="1:17" ht="14.4" customHeight="1" x14ac:dyDescent="0.3">
      <c r="A165" s="728" t="s">
        <v>541</v>
      </c>
      <c r="B165" s="729" t="s">
        <v>2307</v>
      </c>
      <c r="C165" s="729" t="s">
        <v>2145</v>
      </c>
      <c r="D165" s="729" t="s">
        <v>2552</v>
      </c>
      <c r="E165" s="729" t="s">
        <v>2553</v>
      </c>
      <c r="F165" s="733">
        <v>2</v>
      </c>
      <c r="G165" s="733">
        <v>2716</v>
      </c>
      <c r="H165" s="733">
        <v>0.63310023310023311</v>
      </c>
      <c r="I165" s="733">
        <v>1358</v>
      </c>
      <c r="J165" s="733">
        <v>3</v>
      </c>
      <c r="K165" s="733">
        <v>4290</v>
      </c>
      <c r="L165" s="733">
        <v>1</v>
      </c>
      <c r="M165" s="733">
        <v>1430</v>
      </c>
      <c r="N165" s="733">
        <v>4</v>
      </c>
      <c r="O165" s="733">
        <v>5724</v>
      </c>
      <c r="P165" s="747">
        <v>1.3342657342657342</v>
      </c>
      <c r="Q165" s="734">
        <v>1431</v>
      </c>
    </row>
    <row r="166" spans="1:17" ht="14.4" customHeight="1" x14ac:dyDescent="0.3">
      <c r="A166" s="728" t="s">
        <v>541</v>
      </c>
      <c r="B166" s="729" t="s">
        <v>2307</v>
      </c>
      <c r="C166" s="729" t="s">
        <v>2145</v>
      </c>
      <c r="D166" s="729" t="s">
        <v>2554</v>
      </c>
      <c r="E166" s="729" t="s">
        <v>2555</v>
      </c>
      <c r="F166" s="733">
        <v>29</v>
      </c>
      <c r="G166" s="733">
        <v>71094</v>
      </c>
      <c r="H166" s="733">
        <v>0.61689444227515289</v>
      </c>
      <c r="I166" s="733">
        <v>2451.5172413793102</v>
      </c>
      <c r="J166" s="733">
        <v>45</v>
      </c>
      <c r="K166" s="733">
        <v>115245</v>
      </c>
      <c r="L166" s="733">
        <v>1</v>
      </c>
      <c r="M166" s="733">
        <v>2561</v>
      </c>
      <c r="N166" s="733">
        <v>50</v>
      </c>
      <c r="O166" s="733">
        <v>128200</v>
      </c>
      <c r="P166" s="747">
        <v>1.1124126860167469</v>
      </c>
      <c r="Q166" s="734">
        <v>2564</v>
      </c>
    </row>
    <row r="167" spans="1:17" ht="14.4" customHeight="1" x14ac:dyDescent="0.3">
      <c r="A167" s="728" t="s">
        <v>541</v>
      </c>
      <c r="B167" s="729" t="s">
        <v>2307</v>
      </c>
      <c r="C167" s="729" t="s">
        <v>2145</v>
      </c>
      <c r="D167" s="729" t="s">
        <v>2556</v>
      </c>
      <c r="E167" s="729" t="s">
        <v>2557</v>
      </c>
      <c r="F167" s="733">
        <v>1</v>
      </c>
      <c r="G167" s="733">
        <v>4612</v>
      </c>
      <c r="H167" s="733">
        <v>0.47743271221532091</v>
      </c>
      <c r="I167" s="733">
        <v>4612</v>
      </c>
      <c r="J167" s="733">
        <v>2</v>
      </c>
      <c r="K167" s="733">
        <v>9660</v>
      </c>
      <c r="L167" s="733">
        <v>1</v>
      </c>
      <c r="M167" s="733">
        <v>4830</v>
      </c>
      <c r="N167" s="733"/>
      <c r="O167" s="733"/>
      <c r="P167" s="747"/>
      <c r="Q167" s="734"/>
    </row>
    <row r="168" spans="1:17" ht="14.4" customHeight="1" x14ac:dyDescent="0.3">
      <c r="A168" s="728" t="s">
        <v>541</v>
      </c>
      <c r="B168" s="729" t="s">
        <v>2307</v>
      </c>
      <c r="C168" s="729" t="s">
        <v>2145</v>
      </c>
      <c r="D168" s="729" t="s">
        <v>2558</v>
      </c>
      <c r="E168" s="729" t="s">
        <v>2559</v>
      </c>
      <c r="F168" s="733">
        <v>3</v>
      </c>
      <c r="G168" s="733">
        <v>15396</v>
      </c>
      <c r="H168" s="733">
        <v>0.56832779623477303</v>
      </c>
      <c r="I168" s="733">
        <v>5132</v>
      </c>
      <c r="J168" s="733">
        <v>5</v>
      </c>
      <c r="K168" s="733">
        <v>27090</v>
      </c>
      <c r="L168" s="733">
        <v>1</v>
      </c>
      <c r="M168" s="733">
        <v>5418</v>
      </c>
      <c r="N168" s="733">
        <v>8</v>
      </c>
      <c r="O168" s="733">
        <v>43384</v>
      </c>
      <c r="P168" s="747">
        <v>1.6014765596160945</v>
      </c>
      <c r="Q168" s="734">
        <v>5423</v>
      </c>
    </row>
    <row r="169" spans="1:17" ht="14.4" customHeight="1" x14ac:dyDescent="0.3">
      <c r="A169" s="728" t="s">
        <v>541</v>
      </c>
      <c r="B169" s="729" t="s">
        <v>2307</v>
      </c>
      <c r="C169" s="729" t="s">
        <v>2145</v>
      </c>
      <c r="D169" s="729" t="s">
        <v>2560</v>
      </c>
      <c r="E169" s="729" t="s">
        <v>2561</v>
      </c>
      <c r="F169" s="733">
        <v>2</v>
      </c>
      <c r="G169" s="733">
        <v>5924</v>
      </c>
      <c r="H169" s="733">
        <v>1.9005453962143086</v>
      </c>
      <c r="I169" s="733">
        <v>2962</v>
      </c>
      <c r="J169" s="733">
        <v>1</v>
      </c>
      <c r="K169" s="733">
        <v>3117</v>
      </c>
      <c r="L169" s="733">
        <v>1</v>
      </c>
      <c r="M169" s="733">
        <v>3117</v>
      </c>
      <c r="N169" s="733"/>
      <c r="O169" s="733"/>
      <c r="P169" s="747"/>
      <c r="Q169" s="734"/>
    </row>
    <row r="170" spans="1:17" ht="14.4" customHeight="1" x14ac:dyDescent="0.3">
      <c r="A170" s="728" t="s">
        <v>541</v>
      </c>
      <c r="B170" s="729" t="s">
        <v>2307</v>
      </c>
      <c r="C170" s="729" t="s">
        <v>2145</v>
      </c>
      <c r="D170" s="729" t="s">
        <v>2562</v>
      </c>
      <c r="E170" s="729" t="s">
        <v>2563</v>
      </c>
      <c r="F170" s="733">
        <v>1</v>
      </c>
      <c r="G170" s="733">
        <v>1273</v>
      </c>
      <c r="H170" s="733"/>
      <c r="I170" s="733">
        <v>1273</v>
      </c>
      <c r="J170" s="733"/>
      <c r="K170" s="733"/>
      <c r="L170" s="733"/>
      <c r="M170" s="733"/>
      <c r="N170" s="733">
        <v>1</v>
      </c>
      <c r="O170" s="733">
        <v>1329</v>
      </c>
      <c r="P170" s="747"/>
      <c r="Q170" s="734">
        <v>1329</v>
      </c>
    </row>
    <row r="171" spans="1:17" ht="14.4" customHeight="1" x14ac:dyDescent="0.3">
      <c r="A171" s="728" t="s">
        <v>541</v>
      </c>
      <c r="B171" s="729" t="s">
        <v>2307</v>
      </c>
      <c r="C171" s="729" t="s">
        <v>2145</v>
      </c>
      <c r="D171" s="729" t="s">
        <v>2564</v>
      </c>
      <c r="E171" s="729" t="s">
        <v>2565</v>
      </c>
      <c r="F171" s="733">
        <v>17</v>
      </c>
      <c r="G171" s="733">
        <v>10336</v>
      </c>
      <c r="H171" s="733">
        <v>1.0699792960662526</v>
      </c>
      <c r="I171" s="733">
        <v>608</v>
      </c>
      <c r="J171" s="733">
        <v>15</v>
      </c>
      <c r="K171" s="733">
        <v>9660</v>
      </c>
      <c r="L171" s="733">
        <v>1</v>
      </c>
      <c r="M171" s="733">
        <v>644</v>
      </c>
      <c r="N171" s="733">
        <v>10</v>
      </c>
      <c r="O171" s="733">
        <v>6450</v>
      </c>
      <c r="P171" s="747">
        <v>0.66770186335403725</v>
      </c>
      <c r="Q171" s="734">
        <v>645</v>
      </c>
    </row>
    <row r="172" spans="1:17" ht="14.4" customHeight="1" x14ac:dyDescent="0.3">
      <c r="A172" s="728" t="s">
        <v>541</v>
      </c>
      <c r="B172" s="729" t="s">
        <v>2307</v>
      </c>
      <c r="C172" s="729" t="s">
        <v>2145</v>
      </c>
      <c r="D172" s="729" t="s">
        <v>2566</v>
      </c>
      <c r="E172" s="729" t="s">
        <v>2567</v>
      </c>
      <c r="F172" s="733">
        <v>13</v>
      </c>
      <c r="G172" s="733">
        <v>19175</v>
      </c>
      <c r="H172" s="733">
        <v>1.0322459086993971</v>
      </c>
      <c r="I172" s="733">
        <v>1475</v>
      </c>
      <c r="J172" s="733">
        <v>12</v>
      </c>
      <c r="K172" s="733">
        <v>18576</v>
      </c>
      <c r="L172" s="733">
        <v>1</v>
      </c>
      <c r="M172" s="733">
        <v>1548</v>
      </c>
      <c r="N172" s="733">
        <v>12</v>
      </c>
      <c r="O172" s="733">
        <v>18588</v>
      </c>
      <c r="P172" s="747">
        <v>1.0006459948320414</v>
      </c>
      <c r="Q172" s="734">
        <v>1549</v>
      </c>
    </row>
    <row r="173" spans="1:17" ht="14.4" customHeight="1" x14ac:dyDescent="0.3">
      <c r="A173" s="728" t="s">
        <v>541</v>
      </c>
      <c r="B173" s="729" t="s">
        <v>2307</v>
      </c>
      <c r="C173" s="729" t="s">
        <v>2145</v>
      </c>
      <c r="D173" s="729" t="s">
        <v>2568</v>
      </c>
      <c r="E173" s="729" t="s">
        <v>2569</v>
      </c>
      <c r="F173" s="733"/>
      <c r="G173" s="733"/>
      <c r="H173" s="733"/>
      <c r="I173" s="733"/>
      <c r="J173" s="733">
        <v>2</v>
      </c>
      <c r="K173" s="733">
        <v>4918</v>
      </c>
      <c r="L173" s="733">
        <v>1</v>
      </c>
      <c r="M173" s="733">
        <v>2459</v>
      </c>
      <c r="N173" s="733">
        <v>2</v>
      </c>
      <c r="O173" s="733">
        <v>4922</v>
      </c>
      <c r="P173" s="747">
        <v>1.0008133387555918</v>
      </c>
      <c r="Q173" s="734">
        <v>2461</v>
      </c>
    </row>
    <row r="174" spans="1:17" ht="14.4" customHeight="1" x14ac:dyDescent="0.3">
      <c r="A174" s="728" t="s">
        <v>541</v>
      </c>
      <c r="B174" s="729" t="s">
        <v>2307</v>
      </c>
      <c r="C174" s="729" t="s">
        <v>2145</v>
      </c>
      <c r="D174" s="729" t="s">
        <v>2570</v>
      </c>
      <c r="E174" s="729" t="s">
        <v>2571</v>
      </c>
      <c r="F174" s="733">
        <v>5</v>
      </c>
      <c r="G174" s="733">
        <v>15815</v>
      </c>
      <c r="H174" s="733"/>
      <c r="I174" s="733">
        <v>3163</v>
      </c>
      <c r="J174" s="733"/>
      <c r="K174" s="733"/>
      <c r="L174" s="733"/>
      <c r="M174" s="733"/>
      <c r="N174" s="733">
        <v>5</v>
      </c>
      <c r="O174" s="733">
        <v>16550</v>
      </c>
      <c r="P174" s="747"/>
      <c r="Q174" s="734">
        <v>3310</v>
      </c>
    </row>
    <row r="175" spans="1:17" ht="14.4" customHeight="1" x14ac:dyDescent="0.3">
      <c r="A175" s="728" t="s">
        <v>541</v>
      </c>
      <c r="B175" s="729" t="s">
        <v>2307</v>
      </c>
      <c r="C175" s="729" t="s">
        <v>2145</v>
      </c>
      <c r="D175" s="729" t="s">
        <v>2572</v>
      </c>
      <c r="E175" s="729" t="s">
        <v>2573</v>
      </c>
      <c r="F175" s="733">
        <v>3</v>
      </c>
      <c r="G175" s="733">
        <v>9291</v>
      </c>
      <c r="H175" s="733">
        <v>0.47763726095003084</v>
      </c>
      <c r="I175" s="733">
        <v>3097</v>
      </c>
      <c r="J175" s="733">
        <v>6</v>
      </c>
      <c r="K175" s="733">
        <v>19452</v>
      </c>
      <c r="L175" s="733">
        <v>1</v>
      </c>
      <c r="M175" s="733">
        <v>3242</v>
      </c>
      <c r="N175" s="733">
        <v>5</v>
      </c>
      <c r="O175" s="733">
        <v>16220</v>
      </c>
      <c r="P175" s="747">
        <v>0.83384741928850503</v>
      </c>
      <c r="Q175" s="734">
        <v>3244</v>
      </c>
    </row>
    <row r="176" spans="1:17" ht="14.4" customHeight="1" x14ac:dyDescent="0.3">
      <c r="A176" s="728" t="s">
        <v>541</v>
      </c>
      <c r="B176" s="729" t="s">
        <v>2307</v>
      </c>
      <c r="C176" s="729" t="s">
        <v>2145</v>
      </c>
      <c r="D176" s="729" t="s">
        <v>2574</v>
      </c>
      <c r="E176" s="729" t="s">
        <v>2575</v>
      </c>
      <c r="F176" s="733">
        <v>4</v>
      </c>
      <c r="G176" s="733">
        <v>14752</v>
      </c>
      <c r="H176" s="733">
        <v>0.38030420211394689</v>
      </c>
      <c r="I176" s="733">
        <v>3688</v>
      </c>
      <c r="J176" s="733">
        <v>10</v>
      </c>
      <c r="K176" s="733">
        <v>38790</v>
      </c>
      <c r="L176" s="733">
        <v>1</v>
      </c>
      <c r="M176" s="733">
        <v>3879</v>
      </c>
      <c r="N176" s="733">
        <v>10</v>
      </c>
      <c r="O176" s="733">
        <v>38830</v>
      </c>
      <c r="P176" s="747">
        <v>1.0010311936065996</v>
      </c>
      <c r="Q176" s="734">
        <v>3883</v>
      </c>
    </row>
    <row r="177" spans="1:17" ht="14.4" customHeight="1" x14ac:dyDescent="0.3">
      <c r="A177" s="728" t="s">
        <v>541</v>
      </c>
      <c r="B177" s="729" t="s">
        <v>2307</v>
      </c>
      <c r="C177" s="729" t="s">
        <v>2145</v>
      </c>
      <c r="D177" s="729" t="s">
        <v>2576</v>
      </c>
      <c r="E177" s="729" t="s">
        <v>2577</v>
      </c>
      <c r="F177" s="733"/>
      <c r="G177" s="733"/>
      <c r="H177" s="733"/>
      <c r="I177" s="733"/>
      <c r="J177" s="733"/>
      <c r="K177" s="733"/>
      <c r="L177" s="733"/>
      <c r="M177" s="733"/>
      <c r="N177" s="733">
        <v>5</v>
      </c>
      <c r="O177" s="733">
        <v>26155</v>
      </c>
      <c r="P177" s="747"/>
      <c r="Q177" s="734">
        <v>5231</v>
      </c>
    </row>
    <row r="178" spans="1:17" ht="14.4" customHeight="1" x14ac:dyDescent="0.3">
      <c r="A178" s="728" t="s">
        <v>541</v>
      </c>
      <c r="B178" s="729" t="s">
        <v>2307</v>
      </c>
      <c r="C178" s="729" t="s">
        <v>2145</v>
      </c>
      <c r="D178" s="729" t="s">
        <v>2578</v>
      </c>
      <c r="E178" s="729" t="s">
        <v>2579</v>
      </c>
      <c r="F178" s="733">
        <v>20</v>
      </c>
      <c r="G178" s="733">
        <v>35640</v>
      </c>
      <c r="H178" s="733">
        <v>1.2008086253369272</v>
      </c>
      <c r="I178" s="733">
        <v>1782</v>
      </c>
      <c r="J178" s="733">
        <v>16</v>
      </c>
      <c r="K178" s="733">
        <v>29680</v>
      </c>
      <c r="L178" s="733">
        <v>1</v>
      </c>
      <c r="M178" s="733">
        <v>1855</v>
      </c>
      <c r="N178" s="733">
        <v>6</v>
      </c>
      <c r="O178" s="733">
        <v>11136</v>
      </c>
      <c r="P178" s="747">
        <v>0.37520215633423182</v>
      </c>
      <c r="Q178" s="734">
        <v>1856</v>
      </c>
    </row>
    <row r="179" spans="1:17" ht="14.4" customHeight="1" x14ac:dyDescent="0.3">
      <c r="A179" s="728" t="s">
        <v>541</v>
      </c>
      <c r="B179" s="729" t="s">
        <v>2307</v>
      </c>
      <c r="C179" s="729" t="s">
        <v>2145</v>
      </c>
      <c r="D179" s="729" t="s">
        <v>2580</v>
      </c>
      <c r="E179" s="729" t="s">
        <v>2581</v>
      </c>
      <c r="F179" s="733"/>
      <c r="G179" s="733"/>
      <c r="H179" s="733"/>
      <c r="I179" s="733"/>
      <c r="J179" s="733">
        <v>2</v>
      </c>
      <c r="K179" s="733">
        <v>5864</v>
      </c>
      <c r="L179" s="733">
        <v>1</v>
      </c>
      <c r="M179" s="733">
        <v>2932</v>
      </c>
      <c r="N179" s="733">
        <v>2</v>
      </c>
      <c r="O179" s="733">
        <v>5870</v>
      </c>
      <c r="P179" s="747">
        <v>1.0010231923601638</v>
      </c>
      <c r="Q179" s="734">
        <v>2935</v>
      </c>
    </row>
    <row r="180" spans="1:17" ht="14.4" customHeight="1" x14ac:dyDescent="0.3">
      <c r="A180" s="728" t="s">
        <v>541</v>
      </c>
      <c r="B180" s="729" t="s">
        <v>2307</v>
      </c>
      <c r="C180" s="729" t="s">
        <v>2145</v>
      </c>
      <c r="D180" s="729" t="s">
        <v>2582</v>
      </c>
      <c r="E180" s="729" t="s">
        <v>2583</v>
      </c>
      <c r="F180" s="733">
        <v>4</v>
      </c>
      <c r="G180" s="733">
        <v>4400</v>
      </c>
      <c r="H180" s="733">
        <v>1.9349164467897977</v>
      </c>
      <c r="I180" s="733">
        <v>1100</v>
      </c>
      <c r="J180" s="733">
        <v>2</v>
      </c>
      <c r="K180" s="733">
        <v>2274</v>
      </c>
      <c r="L180" s="733">
        <v>1</v>
      </c>
      <c r="M180" s="733">
        <v>1137</v>
      </c>
      <c r="N180" s="733">
        <v>1</v>
      </c>
      <c r="O180" s="733">
        <v>1138</v>
      </c>
      <c r="P180" s="747">
        <v>0.50043975373790672</v>
      </c>
      <c r="Q180" s="734">
        <v>1138</v>
      </c>
    </row>
    <row r="181" spans="1:17" ht="14.4" customHeight="1" x14ac:dyDescent="0.3">
      <c r="A181" s="728" t="s">
        <v>541</v>
      </c>
      <c r="B181" s="729" t="s">
        <v>2307</v>
      </c>
      <c r="C181" s="729" t="s">
        <v>2145</v>
      </c>
      <c r="D181" s="729" t="s">
        <v>2584</v>
      </c>
      <c r="E181" s="729" t="s">
        <v>2585</v>
      </c>
      <c r="F181" s="733">
        <v>2</v>
      </c>
      <c r="G181" s="733">
        <v>1076</v>
      </c>
      <c r="H181" s="733">
        <v>0.46864111498257838</v>
      </c>
      <c r="I181" s="733">
        <v>538</v>
      </c>
      <c r="J181" s="733">
        <v>4</v>
      </c>
      <c r="K181" s="733">
        <v>2296</v>
      </c>
      <c r="L181" s="733">
        <v>1</v>
      </c>
      <c r="M181" s="733">
        <v>574</v>
      </c>
      <c r="N181" s="733">
        <v>3</v>
      </c>
      <c r="O181" s="733">
        <v>1725</v>
      </c>
      <c r="P181" s="747">
        <v>0.75130662020905925</v>
      </c>
      <c r="Q181" s="734">
        <v>575</v>
      </c>
    </row>
    <row r="182" spans="1:17" ht="14.4" customHeight="1" x14ac:dyDescent="0.3">
      <c r="A182" s="728" t="s">
        <v>541</v>
      </c>
      <c r="B182" s="729" t="s">
        <v>2307</v>
      </c>
      <c r="C182" s="729" t="s">
        <v>2145</v>
      </c>
      <c r="D182" s="729" t="s">
        <v>2586</v>
      </c>
      <c r="E182" s="729" t="s">
        <v>2587</v>
      </c>
      <c r="F182" s="733">
        <v>2</v>
      </c>
      <c r="G182" s="733">
        <v>952</v>
      </c>
      <c r="H182" s="733">
        <v>0.63593854375417502</v>
      </c>
      <c r="I182" s="733">
        <v>476</v>
      </c>
      <c r="J182" s="733">
        <v>3</v>
      </c>
      <c r="K182" s="733">
        <v>1497</v>
      </c>
      <c r="L182" s="733">
        <v>1</v>
      </c>
      <c r="M182" s="733">
        <v>499</v>
      </c>
      <c r="N182" s="733">
        <v>2</v>
      </c>
      <c r="O182" s="733">
        <v>998</v>
      </c>
      <c r="P182" s="747">
        <v>0.66666666666666663</v>
      </c>
      <c r="Q182" s="734">
        <v>499</v>
      </c>
    </row>
    <row r="183" spans="1:17" ht="14.4" customHeight="1" x14ac:dyDescent="0.3">
      <c r="A183" s="728" t="s">
        <v>541</v>
      </c>
      <c r="B183" s="729" t="s">
        <v>2307</v>
      </c>
      <c r="C183" s="729" t="s">
        <v>2145</v>
      </c>
      <c r="D183" s="729" t="s">
        <v>2588</v>
      </c>
      <c r="E183" s="729" t="s">
        <v>2589</v>
      </c>
      <c r="F183" s="733"/>
      <c r="G183" s="733"/>
      <c r="H183" s="733"/>
      <c r="I183" s="733"/>
      <c r="J183" s="733">
        <v>1</v>
      </c>
      <c r="K183" s="733">
        <v>1307</v>
      </c>
      <c r="L183" s="733">
        <v>1</v>
      </c>
      <c r="M183" s="733">
        <v>1307</v>
      </c>
      <c r="N183" s="733"/>
      <c r="O183" s="733"/>
      <c r="P183" s="747"/>
      <c r="Q183" s="734"/>
    </row>
    <row r="184" spans="1:17" ht="14.4" customHeight="1" x14ac:dyDescent="0.3">
      <c r="A184" s="728" t="s">
        <v>541</v>
      </c>
      <c r="B184" s="729" t="s">
        <v>2307</v>
      </c>
      <c r="C184" s="729" t="s">
        <v>2145</v>
      </c>
      <c r="D184" s="729" t="s">
        <v>2590</v>
      </c>
      <c r="E184" s="729" t="s">
        <v>2591</v>
      </c>
      <c r="F184" s="733">
        <v>1</v>
      </c>
      <c r="G184" s="733">
        <v>3619</v>
      </c>
      <c r="H184" s="733">
        <v>0.95211786372007368</v>
      </c>
      <c r="I184" s="733">
        <v>3619</v>
      </c>
      <c r="J184" s="733">
        <v>1</v>
      </c>
      <c r="K184" s="733">
        <v>3801</v>
      </c>
      <c r="L184" s="733">
        <v>1</v>
      </c>
      <c r="M184" s="733">
        <v>3801</v>
      </c>
      <c r="N184" s="733"/>
      <c r="O184" s="733"/>
      <c r="P184" s="747"/>
      <c r="Q184" s="734"/>
    </row>
    <row r="185" spans="1:17" ht="14.4" customHeight="1" x14ac:dyDescent="0.3">
      <c r="A185" s="728" t="s">
        <v>541</v>
      </c>
      <c r="B185" s="729" t="s">
        <v>2307</v>
      </c>
      <c r="C185" s="729" t="s">
        <v>2145</v>
      </c>
      <c r="D185" s="729" t="s">
        <v>2592</v>
      </c>
      <c r="E185" s="729" t="s">
        <v>2593</v>
      </c>
      <c r="F185" s="733">
        <v>1</v>
      </c>
      <c r="G185" s="733">
        <v>2086</v>
      </c>
      <c r="H185" s="733"/>
      <c r="I185" s="733">
        <v>2086</v>
      </c>
      <c r="J185" s="733"/>
      <c r="K185" s="733"/>
      <c r="L185" s="733"/>
      <c r="M185" s="733"/>
      <c r="N185" s="733"/>
      <c r="O185" s="733"/>
      <c r="P185" s="747"/>
      <c r="Q185" s="734"/>
    </row>
    <row r="186" spans="1:17" ht="14.4" customHeight="1" x14ac:dyDescent="0.3">
      <c r="A186" s="728" t="s">
        <v>541</v>
      </c>
      <c r="B186" s="729" t="s">
        <v>2307</v>
      </c>
      <c r="C186" s="729" t="s">
        <v>2145</v>
      </c>
      <c r="D186" s="729" t="s">
        <v>2594</v>
      </c>
      <c r="E186" s="729" t="s">
        <v>2595</v>
      </c>
      <c r="F186" s="733">
        <v>1</v>
      </c>
      <c r="G186" s="733">
        <v>1879</v>
      </c>
      <c r="H186" s="733"/>
      <c r="I186" s="733">
        <v>1879</v>
      </c>
      <c r="J186" s="733"/>
      <c r="K186" s="733"/>
      <c r="L186" s="733"/>
      <c r="M186" s="733"/>
      <c r="N186" s="733"/>
      <c r="O186" s="733"/>
      <c r="P186" s="747"/>
      <c r="Q186" s="734"/>
    </row>
    <row r="187" spans="1:17" ht="14.4" customHeight="1" x14ac:dyDescent="0.3">
      <c r="A187" s="728" t="s">
        <v>541</v>
      </c>
      <c r="B187" s="729" t="s">
        <v>2307</v>
      </c>
      <c r="C187" s="729" t="s">
        <v>2145</v>
      </c>
      <c r="D187" s="729" t="s">
        <v>2596</v>
      </c>
      <c r="E187" s="729" t="s">
        <v>2597</v>
      </c>
      <c r="F187" s="733"/>
      <c r="G187" s="733"/>
      <c r="H187" s="733"/>
      <c r="I187" s="733"/>
      <c r="J187" s="733">
        <v>1</v>
      </c>
      <c r="K187" s="733">
        <v>1723</v>
      </c>
      <c r="L187" s="733">
        <v>1</v>
      </c>
      <c r="M187" s="733">
        <v>1723</v>
      </c>
      <c r="N187" s="733"/>
      <c r="O187" s="733"/>
      <c r="P187" s="747"/>
      <c r="Q187" s="734"/>
    </row>
    <row r="188" spans="1:17" ht="14.4" customHeight="1" x14ac:dyDescent="0.3">
      <c r="A188" s="728" t="s">
        <v>541</v>
      </c>
      <c r="B188" s="729" t="s">
        <v>2307</v>
      </c>
      <c r="C188" s="729" t="s">
        <v>2145</v>
      </c>
      <c r="D188" s="729" t="s">
        <v>2598</v>
      </c>
      <c r="E188" s="729" t="s">
        <v>2599</v>
      </c>
      <c r="F188" s="733"/>
      <c r="G188" s="733"/>
      <c r="H188" s="733"/>
      <c r="I188" s="733"/>
      <c r="J188" s="733">
        <v>1</v>
      </c>
      <c r="K188" s="733">
        <v>1642</v>
      </c>
      <c r="L188" s="733">
        <v>1</v>
      </c>
      <c r="M188" s="733">
        <v>1642</v>
      </c>
      <c r="N188" s="733"/>
      <c r="O188" s="733"/>
      <c r="P188" s="747"/>
      <c r="Q188" s="734"/>
    </row>
    <row r="189" spans="1:17" ht="14.4" customHeight="1" x14ac:dyDescent="0.3">
      <c r="A189" s="728" t="s">
        <v>541</v>
      </c>
      <c r="B189" s="729" t="s">
        <v>2307</v>
      </c>
      <c r="C189" s="729" t="s">
        <v>2145</v>
      </c>
      <c r="D189" s="729" t="s">
        <v>2600</v>
      </c>
      <c r="E189" s="729" t="s">
        <v>2601</v>
      </c>
      <c r="F189" s="733"/>
      <c r="G189" s="733"/>
      <c r="H189" s="733"/>
      <c r="I189" s="733"/>
      <c r="J189" s="733"/>
      <c r="K189" s="733"/>
      <c r="L189" s="733"/>
      <c r="M189" s="733"/>
      <c r="N189" s="733">
        <v>1</v>
      </c>
      <c r="O189" s="733">
        <v>2751</v>
      </c>
      <c r="P189" s="747"/>
      <c r="Q189" s="734">
        <v>2751</v>
      </c>
    </row>
    <row r="190" spans="1:17" ht="14.4" customHeight="1" x14ac:dyDescent="0.3">
      <c r="A190" s="728" t="s">
        <v>541</v>
      </c>
      <c r="B190" s="729" t="s">
        <v>2307</v>
      </c>
      <c r="C190" s="729" t="s">
        <v>2145</v>
      </c>
      <c r="D190" s="729" t="s">
        <v>2602</v>
      </c>
      <c r="E190" s="729" t="s">
        <v>2603</v>
      </c>
      <c r="F190" s="733"/>
      <c r="G190" s="733"/>
      <c r="H190" s="733"/>
      <c r="I190" s="733"/>
      <c r="J190" s="733"/>
      <c r="K190" s="733"/>
      <c r="L190" s="733"/>
      <c r="M190" s="733"/>
      <c r="N190" s="733">
        <v>2</v>
      </c>
      <c r="O190" s="733">
        <v>4912</v>
      </c>
      <c r="P190" s="747"/>
      <c r="Q190" s="734">
        <v>2456</v>
      </c>
    </row>
    <row r="191" spans="1:17" ht="14.4" customHeight="1" thickBot="1" x14ac:dyDescent="0.35">
      <c r="A191" s="735" t="s">
        <v>541</v>
      </c>
      <c r="B191" s="736" t="s">
        <v>2307</v>
      </c>
      <c r="C191" s="736" t="s">
        <v>2145</v>
      </c>
      <c r="D191" s="736" t="s">
        <v>2604</v>
      </c>
      <c r="E191" s="736" t="s">
        <v>2605</v>
      </c>
      <c r="F191" s="740"/>
      <c r="G191" s="740"/>
      <c r="H191" s="740"/>
      <c r="I191" s="740"/>
      <c r="J191" s="740"/>
      <c r="K191" s="740"/>
      <c r="L191" s="740"/>
      <c r="M191" s="740"/>
      <c r="N191" s="740">
        <v>1</v>
      </c>
      <c r="O191" s="740">
        <v>3963</v>
      </c>
      <c r="P191" s="748"/>
      <c r="Q191" s="741">
        <v>3963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4" t="s">
        <v>135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</row>
    <row r="2" spans="1:17" ht="14.4" customHeight="1" thickBot="1" x14ac:dyDescent="0.35">
      <c r="A2" s="374" t="s">
        <v>320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6" t="s">
        <v>70</v>
      </c>
      <c r="B3" s="605" t="s">
        <v>71</v>
      </c>
      <c r="C3" s="606"/>
      <c r="D3" s="606"/>
      <c r="E3" s="607"/>
      <c r="F3" s="608"/>
      <c r="G3" s="605" t="s">
        <v>253</v>
      </c>
      <c r="H3" s="606"/>
      <c r="I3" s="606"/>
      <c r="J3" s="607"/>
      <c r="K3" s="608"/>
      <c r="L3" s="121"/>
      <c r="M3" s="122"/>
      <c r="N3" s="121"/>
      <c r="O3" s="123"/>
    </row>
    <row r="4" spans="1:17" ht="14.4" customHeight="1" thickBot="1" x14ac:dyDescent="0.35">
      <c r="A4" s="647"/>
      <c r="B4" s="124">
        <v>2015</v>
      </c>
      <c r="C4" s="125">
        <v>2016</v>
      </c>
      <c r="D4" s="125">
        <v>2017</v>
      </c>
      <c r="E4" s="460" t="s">
        <v>298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298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309</v>
      </c>
      <c r="Q4" s="128" t="s">
        <v>310</v>
      </c>
    </row>
    <row r="5" spans="1:17" ht="14.4" hidden="1" customHeight="1" outlineLevel="1" x14ac:dyDescent="0.3">
      <c r="A5" s="485" t="s">
        <v>168</v>
      </c>
      <c r="B5" s="119">
        <v>170.87100000000001</v>
      </c>
      <c r="C5" s="114">
        <v>195.08199999999999</v>
      </c>
      <c r="D5" s="114">
        <v>202.233</v>
      </c>
      <c r="E5" s="466">
        <f>IF(OR(D5=0,B5=0),"",D5/B5)</f>
        <v>1.183541970258265</v>
      </c>
      <c r="F5" s="129">
        <f>IF(OR(D5=0,C5=0),"",D5/C5)</f>
        <v>1.0366563803938857</v>
      </c>
      <c r="G5" s="130">
        <v>111</v>
      </c>
      <c r="H5" s="114">
        <v>135</v>
      </c>
      <c r="I5" s="114">
        <v>143</v>
      </c>
      <c r="J5" s="466">
        <f>IF(OR(I5=0,G5=0),"",I5/G5)</f>
        <v>1.2882882882882882</v>
      </c>
      <c r="K5" s="131">
        <f>IF(OR(I5=0,H5=0),"",I5/H5)</f>
        <v>1.0592592592592593</v>
      </c>
      <c r="L5" s="121"/>
      <c r="M5" s="121"/>
      <c r="N5" s="7">
        <f>D5-C5</f>
        <v>7.1510000000000105</v>
      </c>
      <c r="O5" s="8">
        <f>I5-H5</f>
        <v>8</v>
      </c>
      <c r="P5" s="7">
        <f>D5-B5</f>
        <v>31.361999999999995</v>
      </c>
      <c r="Q5" s="8">
        <f>I5-G5</f>
        <v>32</v>
      </c>
    </row>
    <row r="6" spans="1:17" ht="14.4" hidden="1" customHeight="1" outlineLevel="1" x14ac:dyDescent="0.3">
      <c r="A6" s="486" t="s">
        <v>169</v>
      </c>
      <c r="B6" s="120">
        <v>21.917000000000002</v>
      </c>
      <c r="C6" s="113">
        <v>39.988</v>
      </c>
      <c r="D6" s="113">
        <v>43.076999999999998</v>
      </c>
      <c r="E6" s="466">
        <f t="shared" ref="E6:E12" si="0">IF(OR(D6=0,B6=0),"",D6/B6)</f>
        <v>1.9654606013596749</v>
      </c>
      <c r="F6" s="129">
        <f t="shared" ref="F6:F12" si="1">IF(OR(D6=0,C6=0),"",D6/C6)</f>
        <v>1.0772481744523357</v>
      </c>
      <c r="G6" s="133">
        <v>18</v>
      </c>
      <c r="H6" s="113">
        <v>26</v>
      </c>
      <c r="I6" s="113">
        <v>27</v>
      </c>
      <c r="J6" s="467">
        <f t="shared" ref="J6:J12" si="2">IF(OR(I6=0,G6=0),"",I6/G6)</f>
        <v>1.5</v>
      </c>
      <c r="K6" s="134">
        <f t="shared" ref="K6:K12" si="3">IF(OR(I6=0,H6=0),"",I6/H6)</f>
        <v>1.0384615384615385</v>
      </c>
      <c r="L6" s="121"/>
      <c r="M6" s="121"/>
      <c r="N6" s="5">
        <f t="shared" ref="N6:N13" si="4">D6-C6</f>
        <v>3.0889999999999986</v>
      </c>
      <c r="O6" s="6">
        <f t="shared" ref="O6:O13" si="5">I6-H6</f>
        <v>1</v>
      </c>
      <c r="P6" s="5">
        <f t="shared" ref="P6:P13" si="6">D6-B6</f>
        <v>21.159999999999997</v>
      </c>
      <c r="Q6" s="6">
        <f t="shared" ref="Q6:Q13" si="7">I6-G6</f>
        <v>9</v>
      </c>
    </row>
    <row r="7" spans="1:17" ht="14.4" hidden="1" customHeight="1" outlineLevel="1" x14ac:dyDescent="0.3">
      <c r="A7" s="486" t="s">
        <v>170</v>
      </c>
      <c r="B7" s="120">
        <v>84.894000000000005</v>
      </c>
      <c r="C7" s="113">
        <v>99.326999999999998</v>
      </c>
      <c r="D7" s="113">
        <v>124.37</v>
      </c>
      <c r="E7" s="466">
        <f t="shared" si="0"/>
        <v>1.4650034160246896</v>
      </c>
      <c r="F7" s="129">
        <f t="shared" si="1"/>
        <v>1.2521268134545491</v>
      </c>
      <c r="G7" s="133">
        <v>61</v>
      </c>
      <c r="H7" s="113">
        <v>69</v>
      </c>
      <c r="I7" s="113">
        <v>75</v>
      </c>
      <c r="J7" s="467">
        <f t="shared" si="2"/>
        <v>1.2295081967213115</v>
      </c>
      <c r="K7" s="134">
        <f t="shared" si="3"/>
        <v>1.0869565217391304</v>
      </c>
      <c r="L7" s="121"/>
      <c r="M7" s="121"/>
      <c r="N7" s="5">
        <f t="shared" si="4"/>
        <v>25.043000000000006</v>
      </c>
      <c r="O7" s="6">
        <f t="shared" si="5"/>
        <v>6</v>
      </c>
      <c r="P7" s="5">
        <f t="shared" si="6"/>
        <v>39.475999999999999</v>
      </c>
      <c r="Q7" s="6">
        <f t="shared" si="7"/>
        <v>14</v>
      </c>
    </row>
    <row r="8" spans="1:17" ht="14.4" hidden="1" customHeight="1" outlineLevel="1" x14ac:dyDescent="0.3">
      <c r="A8" s="486" t="s">
        <v>171</v>
      </c>
      <c r="B8" s="120">
        <v>27.337</v>
      </c>
      <c r="C8" s="113">
        <v>18.178000000000001</v>
      </c>
      <c r="D8" s="113">
        <v>12.797000000000001</v>
      </c>
      <c r="E8" s="466">
        <f t="shared" si="0"/>
        <v>0.46812013022643306</v>
      </c>
      <c r="F8" s="129">
        <f t="shared" si="1"/>
        <v>0.70398283639564307</v>
      </c>
      <c r="G8" s="133">
        <v>20</v>
      </c>
      <c r="H8" s="113">
        <v>15</v>
      </c>
      <c r="I8" s="113">
        <v>11</v>
      </c>
      <c r="J8" s="467">
        <f t="shared" si="2"/>
        <v>0.55000000000000004</v>
      </c>
      <c r="K8" s="134">
        <f t="shared" si="3"/>
        <v>0.73333333333333328</v>
      </c>
      <c r="L8" s="121"/>
      <c r="M8" s="121"/>
      <c r="N8" s="5">
        <f t="shared" si="4"/>
        <v>-5.3810000000000002</v>
      </c>
      <c r="O8" s="6">
        <f t="shared" si="5"/>
        <v>-4</v>
      </c>
      <c r="P8" s="5">
        <f t="shared" si="6"/>
        <v>-14.54</v>
      </c>
      <c r="Q8" s="6">
        <f t="shared" si="7"/>
        <v>-9</v>
      </c>
    </row>
    <row r="9" spans="1:17" ht="14.4" hidden="1" customHeight="1" outlineLevel="1" x14ac:dyDescent="0.3">
      <c r="A9" s="486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6" t="s">
        <v>173</v>
      </c>
      <c r="B10" s="120">
        <v>49.085000000000001</v>
      </c>
      <c r="C10" s="113">
        <v>64.423000000000002</v>
      </c>
      <c r="D10" s="113">
        <v>43.712000000000003</v>
      </c>
      <c r="E10" s="466">
        <f t="shared" si="0"/>
        <v>0.89053682387694821</v>
      </c>
      <c r="F10" s="129">
        <f t="shared" si="1"/>
        <v>0.6785154370333577</v>
      </c>
      <c r="G10" s="133">
        <v>33</v>
      </c>
      <c r="H10" s="113">
        <v>49</v>
      </c>
      <c r="I10" s="113">
        <v>29</v>
      </c>
      <c r="J10" s="467">
        <f t="shared" si="2"/>
        <v>0.87878787878787878</v>
      </c>
      <c r="K10" s="134">
        <f t="shared" si="3"/>
        <v>0.59183673469387754</v>
      </c>
      <c r="L10" s="121"/>
      <c r="M10" s="121"/>
      <c r="N10" s="5">
        <f t="shared" si="4"/>
        <v>-20.710999999999999</v>
      </c>
      <c r="O10" s="6">
        <f t="shared" si="5"/>
        <v>-20</v>
      </c>
      <c r="P10" s="5">
        <f t="shared" si="6"/>
        <v>-5.3729999999999976</v>
      </c>
      <c r="Q10" s="6">
        <f t="shared" si="7"/>
        <v>-4</v>
      </c>
    </row>
    <row r="11" spans="1:17" ht="14.4" hidden="1" customHeight="1" outlineLevel="1" x14ac:dyDescent="0.3">
      <c r="A11" s="486" t="s">
        <v>174</v>
      </c>
      <c r="B11" s="120">
        <v>24.024000000000001</v>
      </c>
      <c r="C11" s="113">
        <v>28.501000000000001</v>
      </c>
      <c r="D11" s="113">
        <v>25.135000000000002</v>
      </c>
      <c r="E11" s="466">
        <f t="shared" si="0"/>
        <v>1.0462454212454213</v>
      </c>
      <c r="F11" s="129">
        <f t="shared" si="1"/>
        <v>0.88189888074102663</v>
      </c>
      <c r="G11" s="133">
        <v>17</v>
      </c>
      <c r="H11" s="113">
        <v>22</v>
      </c>
      <c r="I11" s="113">
        <v>13</v>
      </c>
      <c r="J11" s="467">
        <f t="shared" si="2"/>
        <v>0.76470588235294112</v>
      </c>
      <c r="K11" s="134">
        <f t="shared" si="3"/>
        <v>0.59090909090909094</v>
      </c>
      <c r="L11" s="121"/>
      <c r="M11" s="121"/>
      <c r="N11" s="5">
        <f t="shared" si="4"/>
        <v>-3.3659999999999997</v>
      </c>
      <c r="O11" s="6">
        <f t="shared" si="5"/>
        <v>-9</v>
      </c>
      <c r="P11" s="5">
        <f t="shared" si="6"/>
        <v>1.1110000000000007</v>
      </c>
      <c r="Q11" s="6">
        <f t="shared" si="7"/>
        <v>-4</v>
      </c>
    </row>
    <row r="12" spans="1:17" ht="14.4" hidden="1" customHeight="1" outlineLevel="1" thickBot="1" x14ac:dyDescent="0.35">
      <c r="A12" s="487" t="s">
        <v>209</v>
      </c>
      <c r="B12" s="238">
        <v>1.841</v>
      </c>
      <c r="C12" s="239">
        <v>2.3759999999999999</v>
      </c>
      <c r="D12" s="239">
        <v>5.7439999999999998</v>
      </c>
      <c r="E12" s="466">
        <f t="shared" si="0"/>
        <v>3.1200434546442151</v>
      </c>
      <c r="F12" s="129">
        <f t="shared" si="1"/>
        <v>2.4175084175084174</v>
      </c>
      <c r="G12" s="241">
        <v>1</v>
      </c>
      <c r="H12" s="239">
        <v>2</v>
      </c>
      <c r="I12" s="239">
        <v>5</v>
      </c>
      <c r="J12" s="468">
        <f t="shared" si="2"/>
        <v>5</v>
      </c>
      <c r="K12" s="242">
        <f t="shared" si="3"/>
        <v>2.5</v>
      </c>
      <c r="L12" s="121"/>
      <c r="M12" s="121"/>
      <c r="N12" s="243">
        <f t="shared" si="4"/>
        <v>3.3679999999999999</v>
      </c>
      <c r="O12" s="244">
        <f t="shared" si="5"/>
        <v>3</v>
      </c>
      <c r="P12" s="243">
        <f t="shared" si="6"/>
        <v>3.9029999999999996</v>
      </c>
      <c r="Q12" s="244">
        <f t="shared" si="7"/>
        <v>4</v>
      </c>
    </row>
    <row r="13" spans="1:17" ht="14.4" customHeight="1" collapsed="1" thickBot="1" x14ac:dyDescent="0.35">
      <c r="A13" s="117" t="s">
        <v>3</v>
      </c>
      <c r="B13" s="115">
        <f>SUM(B5:B12)</f>
        <v>379.96899999999999</v>
      </c>
      <c r="C13" s="116">
        <f>SUM(C5:C12)</f>
        <v>447.87499999999994</v>
      </c>
      <c r="D13" s="116">
        <f>SUM(D5:D12)</f>
        <v>457.06799999999998</v>
      </c>
      <c r="E13" s="462">
        <f>IF(OR(D13=0,B13=0),0,D13/B13)</f>
        <v>1.2029086583379169</v>
      </c>
      <c r="F13" s="135">
        <f>IF(OR(D13=0,C13=0),0,D13/C13)</f>
        <v>1.0205258163550099</v>
      </c>
      <c r="G13" s="136">
        <f>SUM(G5:G12)</f>
        <v>261</v>
      </c>
      <c r="H13" s="116">
        <f>SUM(H5:H12)</f>
        <v>318</v>
      </c>
      <c r="I13" s="116">
        <f>SUM(I5:I12)</f>
        <v>303</v>
      </c>
      <c r="J13" s="462">
        <f>IF(OR(I13=0,G13=0),0,I13/G13)</f>
        <v>1.1609195402298851</v>
      </c>
      <c r="K13" s="137">
        <f>IF(OR(I13=0,H13=0),0,I13/H13)</f>
        <v>0.95283018867924529</v>
      </c>
      <c r="L13" s="121"/>
      <c r="M13" s="121"/>
      <c r="N13" s="127">
        <f t="shared" si="4"/>
        <v>9.1930000000000405</v>
      </c>
      <c r="O13" s="138">
        <f t="shared" si="5"/>
        <v>-15</v>
      </c>
      <c r="P13" s="127">
        <f t="shared" si="6"/>
        <v>77.09899999999999</v>
      </c>
      <c r="Q13" s="138">
        <f t="shared" si="7"/>
        <v>42</v>
      </c>
    </row>
    <row r="14" spans="1:17" ht="14.4" customHeight="1" x14ac:dyDescent="0.3">
      <c r="A14" s="139"/>
      <c r="B14" s="625"/>
      <c r="C14" s="625"/>
      <c r="D14" s="625"/>
      <c r="E14" s="648"/>
      <c r="F14" s="625"/>
      <c r="G14" s="625"/>
      <c r="H14" s="625"/>
      <c r="I14" s="625"/>
      <c r="J14" s="648"/>
      <c r="K14" s="625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9" t="s">
        <v>299</v>
      </c>
      <c r="B16" s="651" t="s">
        <v>71</v>
      </c>
      <c r="C16" s="652"/>
      <c r="D16" s="652"/>
      <c r="E16" s="653"/>
      <c r="F16" s="654"/>
      <c r="G16" s="651" t="s">
        <v>253</v>
      </c>
      <c r="H16" s="652"/>
      <c r="I16" s="652"/>
      <c r="J16" s="653"/>
      <c r="K16" s="654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50"/>
      <c r="B17" s="140">
        <v>2015</v>
      </c>
      <c r="C17" s="141">
        <v>2016</v>
      </c>
      <c r="D17" s="141">
        <v>2017</v>
      </c>
      <c r="E17" s="141" t="s">
        <v>298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298</v>
      </c>
      <c r="K17" s="142" t="s">
        <v>2</v>
      </c>
      <c r="L17" s="644" t="s">
        <v>180</v>
      </c>
      <c r="M17" s="645"/>
      <c r="N17" s="143" t="s">
        <v>72</v>
      </c>
      <c r="O17" s="144" t="s">
        <v>73</v>
      </c>
      <c r="P17" s="143" t="s">
        <v>309</v>
      </c>
      <c r="Q17" s="144" t="s">
        <v>310</v>
      </c>
    </row>
    <row r="18" spans="1:17" ht="14.4" hidden="1" customHeight="1" outlineLevel="1" x14ac:dyDescent="0.3">
      <c r="A18" s="485" t="s">
        <v>168</v>
      </c>
      <c r="B18" s="119">
        <v>170.87100000000001</v>
      </c>
      <c r="C18" s="114">
        <v>195.08199999999999</v>
      </c>
      <c r="D18" s="114">
        <v>202.233</v>
      </c>
      <c r="E18" s="466">
        <f>IF(OR(D18=0,B18=0),"",D18/B18)</f>
        <v>1.183541970258265</v>
      </c>
      <c r="F18" s="129">
        <f>IF(OR(D18=0,C18=0),"",D18/C18)</f>
        <v>1.0366563803938857</v>
      </c>
      <c r="G18" s="119">
        <v>111</v>
      </c>
      <c r="H18" s="114">
        <v>135</v>
      </c>
      <c r="I18" s="114">
        <v>143</v>
      </c>
      <c r="J18" s="466">
        <f>IF(OR(I18=0,G18=0),"",I18/G18)</f>
        <v>1.2882882882882882</v>
      </c>
      <c r="K18" s="131">
        <f>IF(OR(I18=0,H18=0),"",I18/H18)</f>
        <v>1.0592592592592593</v>
      </c>
      <c r="L18" s="640">
        <v>0.91871999999999998</v>
      </c>
      <c r="M18" s="641"/>
      <c r="N18" s="145">
        <f t="shared" ref="N18:N26" si="8">D18-C18</f>
        <v>7.1510000000000105</v>
      </c>
      <c r="O18" s="146">
        <f t="shared" ref="O18:O26" si="9">I18-H18</f>
        <v>8</v>
      </c>
      <c r="P18" s="145">
        <f t="shared" ref="P18:P26" si="10">D18-B18</f>
        <v>31.361999999999995</v>
      </c>
      <c r="Q18" s="146">
        <f t="shared" ref="Q18:Q26" si="11">I18-G18</f>
        <v>32</v>
      </c>
    </row>
    <row r="19" spans="1:17" ht="14.4" hidden="1" customHeight="1" outlineLevel="1" x14ac:dyDescent="0.3">
      <c r="A19" s="486" t="s">
        <v>169</v>
      </c>
      <c r="B19" s="120">
        <v>21.917000000000002</v>
      </c>
      <c r="C19" s="113">
        <v>39.988</v>
      </c>
      <c r="D19" s="113">
        <v>43.076999999999998</v>
      </c>
      <c r="E19" s="467">
        <f t="shared" ref="E19:E25" si="12">IF(OR(D19=0,B19=0),"",D19/B19)</f>
        <v>1.9654606013596749</v>
      </c>
      <c r="F19" s="132">
        <f t="shared" ref="F19:F25" si="13">IF(OR(D19=0,C19=0),"",D19/C19)</f>
        <v>1.0772481744523357</v>
      </c>
      <c r="G19" s="120">
        <v>18</v>
      </c>
      <c r="H19" s="113">
        <v>26</v>
      </c>
      <c r="I19" s="113">
        <v>27</v>
      </c>
      <c r="J19" s="467">
        <f t="shared" ref="J19:J25" si="14">IF(OR(I19=0,G19=0),"",I19/G19)</f>
        <v>1.5</v>
      </c>
      <c r="K19" s="134">
        <f t="shared" ref="K19:K25" si="15">IF(OR(I19=0,H19=0),"",I19/H19)</f>
        <v>1.0384615384615385</v>
      </c>
      <c r="L19" s="640">
        <v>0.99456</v>
      </c>
      <c r="M19" s="641"/>
      <c r="N19" s="147">
        <f t="shared" si="8"/>
        <v>3.0889999999999986</v>
      </c>
      <c r="O19" s="148">
        <f t="shared" si="9"/>
        <v>1</v>
      </c>
      <c r="P19" s="147">
        <f t="shared" si="10"/>
        <v>21.159999999999997</v>
      </c>
      <c r="Q19" s="148">
        <f t="shared" si="11"/>
        <v>9</v>
      </c>
    </row>
    <row r="20" spans="1:17" ht="14.4" hidden="1" customHeight="1" outlineLevel="1" x14ac:dyDescent="0.3">
      <c r="A20" s="486" t="s">
        <v>170</v>
      </c>
      <c r="B20" s="120">
        <v>84.894000000000005</v>
      </c>
      <c r="C20" s="113">
        <v>99.326999999999998</v>
      </c>
      <c r="D20" s="113">
        <v>124.37</v>
      </c>
      <c r="E20" s="467">
        <f t="shared" si="12"/>
        <v>1.4650034160246896</v>
      </c>
      <c r="F20" s="132">
        <f t="shared" si="13"/>
        <v>1.2521268134545491</v>
      </c>
      <c r="G20" s="120">
        <v>61</v>
      </c>
      <c r="H20" s="113">
        <v>69</v>
      </c>
      <c r="I20" s="113">
        <v>75</v>
      </c>
      <c r="J20" s="467">
        <f t="shared" si="14"/>
        <v>1.2295081967213115</v>
      </c>
      <c r="K20" s="134">
        <f t="shared" si="15"/>
        <v>1.0869565217391304</v>
      </c>
      <c r="L20" s="640">
        <v>0.96671999999999991</v>
      </c>
      <c r="M20" s="641"/>
      <c r="N20" s="147">
        <f t="shared" si="8"/>
        <v>25.043000000000006</v>
      </c>
      <c r="O20" s="148">
        <f t="shared" si="9"/>
        <v>6</v>
      </c>
      <c r="P20" s="147">
        <f t="shared" si="10"/>
        <v>39.475999999999999</v>
      </c>
      <c r="Q20" s="148">
        <f t="shared" si="11"/>
        <v>14</v>
      </c>
    </row>
    <row r="21" spans="1:17" ht="14.4" hidden="1" customHeight="1" outlineLevel="1" x14ac:dyDescent="0.3">
      <c r="A21" s="486" t="s">
        <v>171</v>
      </c>
      <c r="B21" s="120">
        <v>27.337</v>
      </c>
      <c r="C21" s="113">
        <v>18.178000000000001</v>
      </c>
      <c r="D21" s="113">
        <v>12.797000000000001</v>
      </c>
      <c r="E21" s="467">
        <f t="shared" si="12"/>
        <v>0.46812013022643306</v>
      </c>
      <c r="F21" s="132">
        <f t="shared" si="13"/>
        <v>0.70398283639564307</v>
      </c>
      <c r="G21" s="120">
        <v>20</v>
      </c>
      <c r="H21" s="113">
        <v>15</v>
      </c>
      <c r="I21" s="113">
        <v>11</v>
      </c>
      <c r="J21" s="467">
        <f t="shared" si="14"/>
        <v>0.55000000000000004</v>
      </c>
      <c r="K21" s="134">
        <f t="shared" si="15"/>
        <v>0.73333333333333328</v>
      </c>
      <c r="L21" s="640">
        <v>1.11744</v>
      </c>
      <c r="M21" s="641"/>
      <c r="N21" s="147">
        <f t="shared" si="8"/>
        <v>-5.3810000000000002</v>
      </c>
      <c r="O21" s="148">
        <f t="shared" si="9"/>
        <v>-4</v>
      </c>
      <c r="P21" s="147">
        <f t="shared" si="10"/>
        <v>-14.54</v>
      </c>
      <c r="Q21" s="148">
        <f t="shared" si="11"/>
        <v>-9</v>
      </c>
    </row>
    <row r="22" spans="1:17" ht="14.4" hidden="1" customHeight="1" outlineLevel="1" x14ac:dyDescent="0.3">
      <c r="A22" s="486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40">
        <v>0.96</v>
      </c>
      <c r="M22" s="641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6" t="s">
        <v>173</v>
      </c>
      <c r="B23" s="120">
        <v>49.085000000000001</v>
      </c>
      <c r="C23" s="113">
        <v>64.423000000000002</v>
      </c>
      <c r="D23" s="113">
        <v>43.712000000000003</v>
      </c>
      <c r="E23" s="467">
        <f t="shared" si="12"/>
        <v>0.89053682387694821</v>
      </c>
      <c r="F23" s="132">
        <f t="shared" si="13"/>
        <v>0.6785154370333577</v>
      </c>
      <c r="G23" s="120">
        <v>33</v>
      </c>
      <c r="H23" s="113">
        <v>49</v>
      </c>
      <c r="I23" s="113">
        <v>29</v>
      </c>
      <c r="J23" s="467">
        <f t="shared" si="14"/>
        <v>0.87878787878787878</v>
      </c>
      <c r="K23" s="134">
        <f t="shared" si="15"/>
        <v>0.59183673469387754</v>
      </c>
      <c r="L23" s="640">
        <v>0.98495999999999995</v>
      </c>
      <c r="M23" s="641"/>
      <c r="N23" s="147">
        <f t="shared" si="8"/>
        <v>-20.710999999999999</v>
      </c>
      <c r="O23" s="148">
        <f t="shared" si="9"/>
        <v>-20</v>
      </c>
      <c r="P23" s="147">
        <f t="shared" si="10"/>
        <v>-5.3729999999999976</v>
      </c>
      <c r="Q23" s="148">
        <f t="shared" si="11"/>
        <v>-4</v>
      </c>
    </row>
    <row r="24" spans="1:17" ht="14.4" hidden="1" customHeight="1" outlineLevel="1" x14ac:dyDescent="0.3">
      <c r="A24" s="486" t="s">
        <v>174</v>
      </c>
      <c r="B24" s="120">
        <v>24.024000000000001</v>
      </c>
      <c r="C24" s="113">
        <v>28.501000000000001</v>
      </c>
      <c r="D24" s="113">
        <v>25.135000000000002</v>
      </c>
      <c r="E24" s="467">
        <f t="shared" si="12"/>
        <v>1.0462454212454213</v>
      </c>
      <c r="F24" s="132">
        <f t="shared" si="13"/>
        <v>0.88189888074102663</v>
      </c>
      <c r="G24" s="120">
        <v>17</v>
      </c>
      <c r="H24" s="113">
        <v>22</v>
      </c>
      <c r="I24" s="113">
        <v>13</v>
      </c>
      <c r="J24" s="467">
        <f t="shared" si="14"/>
        <v>0.76470588235294112</v>
      </c>
      <c r="K24" s="134">
        <f t="shared" si="15"/>
        <v>0.59090909090909094</v>
      </c>
      <c r="L24" s="640">
        <v>1.0147199999999998</v>
      </c>
      <c r="M24" s="641"/>
      <c r="N24" s="147">
        <f t="shared" si="8"/>
        <v>-3.3659999999999997</v>
      </c>
      <c r="O24" s="148">
        <f t="shared" si="9"/>
        <v>-9</v>
      </c>
      <c r="P24" s="147">
        <f t="shared" si="10"/>
        <v>1.1110000000000007</v>
      </c>
      <c r="Q24" s="148">
        <f t="shared" si="11"/>
        <v>-4</v>
      </c>
    </row>
    <row r="25" spans="1:17" ht="14.4" hidden="1" customHeight="1" outlineLevel="1" thickBot="1" x14ac:dyDescent="0.35">
      <c r="A25" s="487" t="s">
        <v>209</v>
      </c>
      <c r="B25" s="238">
        <v>1.841</v>
      </c>
      <c r="C25" s="239">
        <v>2.3759999999999999</v>
      </c>
      <c r="D25" s="239">
        <v>5.7439999999999998</v>
      </c>
      <c r="E25" s="468">
        <f t="shared" si="12"/>
        <v>3.1200434546442151</v>
      </c>
      <c r="F25" s="240">
        <f t="shared" si="13"/>
        <v>2.4175084175084174</v>
      </c>
      <c r="G25" s="238">
        <v>1</v>
      </c>
      <c r="H25" s="239">
        <v>2</v>
      </c>
      <c r="I25" s="239">
        <v>5</v>
      </c>
      <c r="J25" s="468">
        <f t="shared" si="14"/>
        <v>5</v>
      </c>
      <c r="K25" s="242">
        <f t="shared" si="15"/>
        <v>2.5</v>
      </c>
      <c r="L25" s="356"/>
      <c r="M25" s="357"/>
      <c r="N25" s="245">
        <f t="shared" si="8"/>
        <v>3.3679999999999999</v>
      </c>
      <c r="O25" s="246">
        <f t="shared" si="9"/>
        <v>3</v>
      </c>
      <c r="P25" s="245">
        <f t="shared" si="10"/>
        <v>3.9029999999999996</v>
      </c>
      <c r="Q25" s="246">
        <f t="shared" si="11"/>
        <v>4</v>
      </c>
    </row>
    <row r="26" spans="1:17" ht="14.4" customHeight="1" collapsed="1" thickBot="1" x14ac:dyDescent="0.35">
      <c r="A26" s="490" t="s">
        <v>3</v>
      </c>
      <c r="B26" s="149">
        <f>SUM(B18:B25)</f>
        <v>379.96899999999999</v>
      </c>
      <c r="C26" s="150">
        <f>SUM(C18:C25)</f>
        <v>447.87499999999994</v>
      </c>
      <c r="D26" s="150">
        <f>SUM(D18:D25)</f>
        <v>457.06799999999998</v>
      </c>
      <c r="E26" s="463">
        <f>IF(OR(D26=0,B26=0),0,D26/B26)</f>
        <v>1.2029086583379169</v>
      </c>
      <c r="F26" s="151">
        <f>IF(OR(D26=0,C26=0),0,D26/C26)</f>
        <v>1.0205258163550099</v>
      </c>
      <c r="G26" s="149">
        <f>SUM(G18:G25)</f>
        <v>261</v>
      </c>
      <c r="H26" s="150">
        <f>SUM(H18:H25)</f>
        <v>318</v>
      </c>
      <c r="I26" s="150">
        <f>SUM(I18:I25)</f>
        <v>303</v>
      </c>
      <c r="J26" s="463">
        <f>IF(OR(I26=0,G26=0),0,I26/G26)</f>
        <v>1.1609195402298851</v>
      </c>
      <c r="K26" s="152">
        <f>IF(OR(I26=0,H26=0),0,I26/H26)</f>
        <v>0.95283018867924529</v>
      </c>
      <c r="L26" s="121"/>
      <c r="M26" s="121"/>
      <c r="N26" s="143">
        <f t="shared" si="8"/>
        <v>9.1930000000000405</v>
      </c>
      <c r="O26" s="153">
        <f t="shared" si="9"/>
        <v>-15</v>
      </c>
      <c r="P26" s="143">
        <f t="shared" si="10"/>
        <v>77.09899999999999</v>
      </c>
      <c r="Q26" s="153">
        <f t="shared" si="11"/>
        <v>42</v>
      </c>
    </row>
    <row r="27" spans="1:17" ht="14.4" customHeight="1" x14ac:dyDescent="0.3">
      <c r="A27" s="154"/>
      <c r="B27" s="625" t="s">
        <v>207</v>
      </c>
      <c r="C27" s="626"/>
      <c r="D27" s="626"/>
      <c r="E27" s="627"/>
      <c r="F27" s="626"/>
      <c r="G27" s="625" t="s">
        <v>208</v>
      </c>
      <c r="H27" s="626"/>
      <c r="I27" s="626"/>
      <c r="J27" s="627"/>
      <c r="K27" s="626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4" t="s">
        <v>300</v>
      </c>
      <c r="B29" s="636" t="s">
        <v>71</v>
      </c>
      <c r="C29" s="637"/>
      <c r="D29" s="637"/>
      <c r="E29" s="638"/>
      <c r="F29" s="639"/>
      <c r="G29" s="637" t="s">
        <v>253</v>
      </c>
      <c r="H29" s="637"/>
      <c r="I29" s="637"/>
      <c r="J29" s="638"/>
      <c r="K29" s="639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5"/>
      <c r="B30" s="157">
        <v>2015</v>
      </c>
      <c r="C30" s="158">
        <v>2016</v>
      </c>
      <c r="D30" s="158">
        <v>2017</v>
      </c>
      <c r="E30" s="158" t="s">
        <v>298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298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309</v>
      </c>
      <c r="Q30" s="161" t="s">
        <v>310</v>
      </c>
    </row>
    <row r="31" spans="1:17" ht="14.4" hidden="1" customHeight="1" outlineLevel="1" x14ac:dyDescent="0.3">
      <c r="A31" s="485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6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6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6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6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6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6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7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9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8" t="s">
        <v>301</v>
      </c>
      <c r="B42" s="630" t="s">
        <v>71</v>
      </c>
      <c r="C42" s="631"/>
      <c r="D42" s="631"/>
      <c r="E42" s="632"/>
      <c r="F42" s="633"/>
      <c r="G42" s="631" t="s">
        <v>253</v>
      </c>
      <c r="H42" s="631"/>
      <c r="I42" s="631"/>
      <c r="J42" s="632"/>
      <c r="K42" s="633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9"/>
      <c r="B43" s="449">
        <v>2015</v>
      </c>
      <c r="C43" s="450">
        <v>2016</v>
      </c>
      <c r="D43" s="450">
        <v>2017</v>
      </c>
      <c r="E43" s="450" t="s">
        <v>298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298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309</v>
      </c>
      <c r="Q43" s="459" t="s">
        <v>310</v>
      </c>
    </row>
    <row r="44" spans="1:17" ht="14.4" hidden="1" customHeight="1" outlineLevel="1" x14ac:dyDescent="0.3">
      <c r="A44" s="485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6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6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6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6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6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6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7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8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297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293</v>
      </c>
    </row>
    <row r="56" spans="1:17" ht="14.4" customHeight="1" x14ac:dyDescent="0.25">
      <c r="A56" s="427" t="s">
        <v>294</v>
      </c>
    </row>
    <row r="57" spans="1:17" ht="14.4" customHeight="1" x14ac:dyDescent="0.25">
      <c r="A57" s="426" t="s">
        <v>295</v>
      </c>
    </row>
    <row r="58" spans="1:17" ht="14.4" customHeight="1" x14ac:dyDescent="0.25">
      <c r="A58" s="427" t="s">
        <v>304</v>
      </c>
    </row>
    <row r="59" spans="1:17" ht="14.4" customHeight="1" x14ac:dyDescent="0.25">
      <c r="A59" s="427" t="s">
        <v>305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9" t="s">
        <v>115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</row>
    <row r="2" spans="1:13" ht="14.4" customHeight="1" x14ac:dyDescent="0.3">
      <c r="A2" s="374" t="s">
        <v>320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5" t="s">
        <v>83</v>
      </c>
      <c r="C31" s="656"/>
      <c r="D31" s="656"/>
      <c r="E31" s="657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375</v>
      </c>
      <c r="C33" s="199">
        <v>283</v>
      </c>
      <c r="D33" s="84">
        <f>IF(C33="","",C33-B33)</f>
        <v>-92</v>
      </c>
      <c r="E33" s="85">
        <f>IF(C33="","",C33/B33)</f>
        <v>0.75466666666666671</v>
      </c>
      <c r="F33" s="86">
        <v>22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780</v>
      </c>
      <c r="C34" s="200">
        <v>644</v>
      </c>
      <c r="D34" s="87">
        <f t="shared" ref="D34:D45" si="0">IF(C34="","",C34-B34)</f>
        <v>-136</v>
      </c>
      <c r="E34" s="88">
        <f t="shared" ref="E34:E45" si="1">IF(C34="","",C34/B34)</f>
        <v>0.82564102564102559</v>
      </c>
      <c r="F34" s="89">
        <v>82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1203</v>
      </c>
      <c r="C35" s="200">
        <v>998</v>
      </c>
      <c r="D35" s="87">
        <f t="shared" si="0"/>
        <v>-205</v>
      </c>
      <c r="E35" s="88">
        <f t="shared" si="1"/>
        <v>0.82959268495428096</v>
      </c>
      <c r="F35" s="89">
        <v>121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1711</v>
      </c>
      <c r="C36" s="200">
        <v>1482</v>
      </c>
      <c r="D36" s="87">
        <f t="shared" si="0"/>
        <v>-229</v>
      </c>
      <c r="E36" s="88">
        <f t="shared" si="1"/>
        <v>0.86616014026884858</v>
      </c>
      <c r="F36" s="89">
        <v>214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01" t="s">
        <v>2731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</row>
    <row r="2" spans="1:25" ht="14.4" customHeight="1" thickBot="1" x14ac:dyDescent="0.35">
      <c r="A2" s="374" t="s">
        <v>320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6" t="s">
        <v>75</v>
      </c>
      <c r="B3" s="668">
        <v>2015</v>
      </c>
      <c r="C3" s="669"/>
      <c r="D3" s="670"/>
      <c r="E3" s="668">
        <v>2016</v>
      </c>
      <c r="F3" s="669"/>
      <c r="G3" s="670"/>
      <c r="H3" s="668">
        <v>2017</v>
      </c>
      <c r="I3" s="669"/>
      <c r="J3" s="670"/>
      <c r="K3" s="671" t="s">
        <v>76</v>
      </c>
      <c r="L3" s="660" t="s">
        <v>77</v>
      </c>
      <c r="M3" s="660" t="s">
        <v>78</v>
      </c>
      <c r="N3" s="660" t="s">
        <v>79</v>
      </c>
      <c r="O3" s="263" t="s">
        <v>80</v>
      </c>
      <c r="P3" s="662" t="s">
        <v>81</v>
      </c>
      <c r="Q3" s="664" t="s">
        <v>318</v>
      </c>
      <c r="R3" s="665"/>
      <c r="S3" s="664" t="s">
        <v>82</v>
      </c>
      <c r="T3" s="665"/>
      <c r="U3" s="658" t="s">
        <v>83</v>
      </c>
      <c r="V3" s="659"/>
      <c r="W3" s="659"/>
      <c r="X3" s="659"/>
      <c r="Y3" s="214" t="s">
        <v>83</v>
      </c>
    </row>
    <row r="4" spans="1:25" s="95" customFormat="1" ht="14.4" customHeight="1" thickBot="1" x14ac:dyDescent="0.35">
      <c r="A4" s="667"/>
      <c r="B4" s="493" t="s">
        <v>84</v>
      </c>
      <c r="C4" s="491" t="s">
        <v>72</v>
      </c>
      <c r="D4" s="494" t="s">
        <v>85</v>
      </c>
      <c r="E4" s="493" t="s">
        <v>84</v>
      </c>
      <c r="F4" s="491" t="s">
        <v>72</v>
      </c>
      <c r="G4" s="494" t="s">
        <v>85</v>
      </c>
      <c r="H4" s="493" t="s">
        <v>84</v>
      </c>
      <c r="I4" s="491" t="s">
        <v>72</v>
      </c>
      <c r="J4" s="494" t="s">
        <v>85</v>
      </c>
      <c r="K4" s="672"/>
      <c r="L4" s="661"/>
      <c r="M4" s="661"/>
      <c r="N4" s="661"/>
      <c r="O4" s="495"/>
      <c r="P4" s="663"/>
      <c r="Q4" s="496" t="s">
        <v>73</v>
      </c>
      <c r="R4" s="497" t="s">
        <v>72</v>
      </c>
      <c r="S4" s="496" t="s">
        <v>73</v>
      </c>
      <c r="T4" s="497" t="s">
        <v>72</v>
      </c>
      <c r="U4" s="498" t="s">
        <v>86</v>
      </c>
      <c r="V4" s="492" t="s">
        <v>87</v>
      </c>
      <c r="W4" s="492" t="s">
        <v>88</v>
      </c>
      <c r="X4" s="499" t="s">
        <v>2</v>
      </c>
      <c r="Y4" s="500" t="s">
        <v>89</v>
      </c>
    </row>
    <row r="5" spans="1:25" s="501" customFormat="1" ht="14.4" customHeight="1" x14ac:dyDescent="0.3">
      <c r="A5" s="908" t="s">
        <v>2607</v>
      </c>
      <c r="B5" s="909"/>
      <c r="C5" s="910"/>
      <c r="D5" s="911"/>
      <c r="E5" s="912"/>
      <c r="F5" s="913"/>
      <c r="G5" s="914"/>
      <c r="H5" s="915">
        <v>1</v>
      </c>
      <c r="I5" s="916">
        <v>7.21</v>
      </c>
      <c r="J5" s="917">
        <v>24</v>
      </c>
      <c r="K5" s="918">
        <v>7.09</v>
      </c>
      <c r="L5" s="919">
        <v>5</v>
      </c>
      <c r="M5" s="919">
        <v>45</v>
      </c>
      <c r="N5" s="920">
        <v>15</v>
      </c>
      <c r="O5" s="919" t="s">
        <v>2608</v>
      </c>
      <c r="P5" s="921" t="s">
        <v>2609</v>
      </c>
      <c r="Q5" s="922">
        <f>H5-B5</f>
        <v>1</v>
      </c>
      <c r="R5" s="935">
        <f>I5-C5</f>
        <v>7.21</v>
      </c>
      <c r="S5" s="922">
        <f>H5-E5</f>
        <v>1</v>
      </c>
      <c r="T5" s="935">
        <f>I5-F5</f>
        <v>7.21</v>
      </c>
      <c r="U5" s="945">
        <v>15</v>
      </c>
      <c r="V5" s="909">
        <v>24</v>
      </c>
      <c r="W5" s="909">
        <v>9</v>
      </c>
      <c r="X5" s="946">
        <v>1.6</v>
      </c>
      <c r="Y5" s="947">
        <v>9</v>
      </c>
    </row>
    <row r="6" spans="1:25" ht="14.4" customHeight="1" x14ac:dyDescent="0.3">
      <c r="A6" s="907" t="s">
        <v>2610</v>
      </c>
      <c r="B6" s="503"/>
      <c r="C6" s="894"/>
      <c r="D6" s="893"/>
      <c r="E6" s="895"/>
      <c r="F6" s="896"/>
      <c r="G6" s="880"/>
      <c r="H6" s="897">
        <v>1</v>
      </c>
      <c r="I6" s="898">
        <v>9.02</v>
      </c>
      <c r="J6" s="881">
        <v>26</v>
      </c>
      <c r="K6" s="899">
        <v>7.77</v>
      </c>
      <c r="L6" s="900">
        <v>5</v>
      </c>
      <c r="M6" s="900">
        <v>45</v>
      </c>
      <c r="N6" s="901">
        <v>15</v>
      </c>
      <c r="O6" s="900" t="s">
        <v>2608</v>
      </c>
      <c r="P6" s="902" t="s">
        <v>2611</v>
      </c>
      <c r="Q6" s="903">
        <f t="shared" ref="Q6:R69" si="0">H6-B6</f>
        <v>1</v>
      </c>
      <c r="R6" s="936">
        <f t="shared" si="0"/>
        <v>9.02</v>
      </c>
      <c r="S6" s="903">
        <f t="shared" ref="S6:S69" si="1">H6-E6</f>
        <v>1</v>
      </c>
      <c r="T6" s="936">
        <f t="shared" ref="T6:T69" si="2">I6-F6</f>
        <v>9.02</v>
      </c>
      <c r="U6" s="944">
        <v>15</v>
      </c>
      <c r="V6" s="503">
        <v>26</v>
      </c>
      <c r="W6" s="503">
        <v>11</v>
      </c>
      <c r="X6" s="942">
        <v>1.7333333333333334</v>
      </c>
      <c r="Y6" s="940">
        <v>11</v>
      </c>
    </row>
    <row r="7" spans="1:25" ht="14.4" customHeight="1" x14ac:dyDescent="0.3">
      <c r="A7" s="906" t="s">
        <v>2612</v>
      </c>
      <c r="B7" s="888"/>
      <c r="C7" s="889"/>
      <c r="D7" s="890"/>
      <c r="E7" s="891">
        <v>1</v>
      </c>
      <c r="F7" s="871">
        <v>1.24</v>
      </c>
      <c r="G7" s="872">
        <v>4</v>
      </c>
      <c r="H7" s="873"/>
      <c r="I7" s="874"/>
      <c r="J7" s="882"/>
      <c r="K7" s="876">
        <v>1.24</v>
      </c>
      <c r="L7" s="877">
        <v>2</v>
      </c>
      <c r="M7" s="877">
        <v>18</v>
      </c>
      <c r="N7" s="878">
        <v>6</v>
      </c>
      <c r="O7" s="877" t="s">
        <v>2608</v>
      </c>
      <c r="P7" s="892" t="s">
        <v>2613</v>
      </c>
      <c r="Q7" s="879">
        <f t="shared" si="0"/>
        <v>0</v>
      </c>
      <c r="R7" s="937">
        <f t="shared" si="0"/>
        <v>0</v>
      </c>
      <c r="S7" s="879">
        <f t="shared" si="1"/>
        <v>-1</v>
      </c>
      <c r="T7" s="937">
        <f t="shared" si="2"/>
        <v>-1.24</v>
      </c>
      <c r="U7" s="943" t="s">
        <v>543</v>
      </c>
      <c r="V7" s="888" t="s">
        <v>543</v>
      </c>
      <c r="W7" s="888" t="s">
        <v>543</v>
      </c>
      <c r="X7" s="941" t="s">
        <v>543</v>
      </c>
      <c r="Y7" s="939"/>
    </row>
    <row r="8" spans="1:25" ht="14.4" customHeight="1" x14ac:dyDescent="0.3">
      <c r="A8" s="907" t="s">
        <v>2614</v>
      </c>
      <c r="B8" s="503"/>
      <c r="C8" s="894"/>
      <c r="D8" s="893"/>
      <c r="E8" s="895"/>
      <c r="F8" s="896"/>
      <c r="G8" s="880"/>
      <c r="H8" s="897">
        <v>1</v>
      </c>
      <c r="I8" s="898">
        <v>2.5</v>
      </c>
      <c r="J8" s="883">
        <v>11</v>
      </c>
      <c r="K8" s="899">
        <v>2.5</v>
      </c>
      <c r="L8" s="900">
        <v>4</v>
      </c>
      <c r="M8" s="900">
        <v>36</v>
      </c>
      <c r="N8" s="901">
        <v>12</v>
      </c>
      <c r="O8" s="900" t="s">
        <v>2608</v>
      </c>
      <c r="P8" s="902" t="s">
        <v>2615</v>
      </c>
      <c r="Q8" s="903">
        <f t="shared" si="0"/>
        <v>1</v>
      </c>
      <c r="R8" s="936">
        <f t="shared" si="0"/>
        <v>2.5</v>
      </c>
      <c r="S8" s="903">
        <f t="shared" si="1"/>
        <v>1</v>
      </c>
      <c r="T8" s="936">
        <f t="shared" si="2"/>
        <v>2.5</v>
      </c>
      <c r="U8" s="944">
        <v>12</v>
      </c>
      <c r="V8" s="503">
        <v>11</v>
      </c>
      <c r="W8" s="503">
        <v>-1</v>
      </c>
      <c r="X8" s="942">
        <v>0.91666666666666663</v>
      </c>
      <c r="Y8" s="940"/>
    </row>
    <row r="9" spans="1:25" ht="14.4" customHeight="1" x14ac:dyDescent="0.3">
      <c r="A9" s="906" t="s">
        <v>2616</v>
      </c>
      <c r="B9" s="888"/>
      <c r="C9" s="889"/>
      <c r="D9" s="890"/>
      <c r="E9" s="873">
        <v>1</v>
      </c>
      <c r="F9" s="874">
        <v>0.5</v>
      </c>
      <c r="G9" s="882">
        <v>8</v>
      </c>
      <c r="H9" s="877"/>
      <c r="I9" s="871"/>
      <c r="J9" s="872"/>
      <c r="K9" s="876">
        <v>0.5</v>
      </c>
      <c r="L9" s="877">
        <v>2</v>
      </c>
      <c r="M9" s="877">
        <v>18</v>
      </c>
      <c r="N9" s="878">
        <v>6</v>
      </c>
      <c r="O9" s="877" t="s">
        <v>2608</v>
      </c>
      <c r="P9" s="892" t="s">
        <v>2617</v>
      </c>
      <c r="Q9" s="879">
        <f t="shared" si="0"/>
        <v>0</v>
      </c>
      <c r="R9" s="937">
        <f t="shared" si="0"/>
        <v>0</v>
      </c>
      <c r="S9" s="879">
        <f t="shared" si="1"/>
        <v>-1</v>
      </c>
      <c r="T9" s="937">
        <f t="shared" si="2"/>
        <v>-0.5</v>
      </c>
      <c r="U9" s="943" t="s">
        <v>543</v>
      </c>
      <c r="V9" s="888" t="s">
        <v>543</v>
      </c>
      <c r="W9" s="888" t="s">
        <v>543</v>
      </c>
      <c r="X9" s="941" t="s">
        <v>543</v>
      </c>
      <c r="Y9" s="939"/>
    </row>
    <row r="10" spans="1:25" ht="14.4" customHeight="1" x14ac:dyDescent="0.3">
      <c r="A10" s="906" t="s">
        <v>2618</v>
      </c>
      <c r="B10" s="884">
        <v>1</v>
      </c>
      <c r="C10" s="885">
        <v>0.67</v>
      </c>
      <c r="D10" s="886">
        <v>5</v>
      </c>
      <c r="E10" s="891"/>
      <c r="F10" s="871"/>
      <c r="G10" s="872"/>
      <c r="H10" s="877"/>
      <c r="I10" s="871"/>
      <c r="J10" s="872"/>
      <c r="K10" s="876">
        <v>0.67</v>
      </c>
      <c r="L10" s="877">
        <v>2</v>
      </c>
      <c r="M10" s="877">
        <v>18</v>
      </c>
      <c r="N10" s="878">
        <v>6</v>
      </c>
      <c r="O10" s="877" t="s">
        <v>2608</v>
      </c>
      <c r="P10" s="892" t="s">
        <v>2619</v>
      </c>
      <c r="Q10" s="879">
        <f t="shared" si="0"/>
        <v>-1</v>
      </c>
      <c r="R10" s="937">
        <f t="shared" si="0"/>
        <v>-0.67</v>
      </c>
      <c r="S10" s="879">
        <f t="shared" si="1"/>
        <v>0</v>
      </c>
      <c r="T10" s="937">
        <f t="shared" si="2"/>
        <v>0</v>
      </c>
      <c r="U10" s="943" t="s">
        <v>543</v>
      </c>
      <c r="V10" s="888" t="s">
        <v>543</v>
      </c>
      <c r="W10" s="888" t="s">
        <v>543</v>
      </c>
      <c r="X10" s="941" t="s">
        <v>543</v>
      </c>
      <c r="Y10" s="939"/>
    </row>
    <row r="11" spans="1:25" ht="14.4" customHeight="1" x14ac:dyDescent="0.3">
      <c r="A11" s="906" t="s">
        <v>2620</v>
      </c>
      <c r="B11" s="888">
        <v>1</v>
      </c>
      <c r="C11" s="889">
        <v>0.38</v>
      </c>
      <c r="D11" s="890">
        <v>3</v>
      </c>
      <c r="E11" s="873">
        <v>4</v>
      </c>
      <c r="F11" s="874">
        <v>1.53</v>
      </c>
      <c r="G11" s="882">
        <v>3.5</v>
      </c>
      <c r="H11" s="877">
        <v>1</v>
      </c>
      <c r="I11" s="871">
        <v>0.38</v>
      </c>
      <c r="J11" s="872">
        <v>3</v>
      </c>
      <c r="K11" s="876">
        <v>0.38</v>
      </c>
      <c r="L11" s="877">
        <v>1</v>
      </c>
      <c r="M11" s="877">
        <v>9</v>
      </c>
      <c r="N11" s="878">
        <v>3</v>
      </c>
      <c r="O11" s="877" t="s">
        <v>2608</v>
      </c>
      <c r="P11" s="892" t="s">
        <v>2621</v>
      </c>
      <c r="Q11" s="879">
        <f t="shared" si="0"/>
        <v>0</v>
      </c>
      <c r="R11" s="937">
        <f t="shared" si="0"/>
        <v>0</v>
      </c>
      <c r="S11" s="879">
        <f t="shared" si="1"/>
        <v>-3</v>
      </c>
      <c r="T11" s="937">
        <f t="shared" si="2"/>
        <v>-1.1499999999999999</v>
      </c>
      <c r="U11" s="943">
        <v>3</v>
      </c>
      <c r="V11" s="888">
        <v>3</v>
      </c>
      <c r="W11" s="888">
        <v>0</v>
      </c>
      <c r="X11" s="941">
        <v>1</v>
      </c>
      <c r="Y11" s="939"/>
    </row>
    <row r="12" spans="1:25" ht="14.4" customHeight="1" x14ac:dyDescent="0.3">
      <c r="A12" s="907" t="s">
        <v>2622</v>
      </c>
      <c r="B12" s="503">
        <v>1</v>
      </c>
      <c r="C12" s="894">
        <v>0.51</v>
      </c>
      <c r="D12" s="893">
        <v>3</v>
      </c>
      <c r="E12" s="897"/>
      <c r="F12" s="898"/>
      <c r="G12" s="883"/>
      <c r="H12" s="900"/>
      <c r="I12" s="896"/>
      <c r="J12" s="880"/>
      <c r="K12" s="899">
        <v>0.51</v>
      </c>
      <c r="L12" s="900">
        <v>2</v>
      </c>
      <c r="M12" s="900">
        <v>18</v>
      </c>
      <c r="N12" s="901">
        <v>6</v>
      </c>
      <c r="O12" s="900" t="s">
        <v>2608</v>
      </c>
      <c r="P12" s="902" t="s">
        <v>2623</v>
      </c>
      <c r="Q12" s="903">
        <f t="shared" si="0"/>
        <v>-1</v>
      </c>
      <c r="R12" s="936">
        <f t="shared" si="0"/>
        <v>-0.51</v>
      </c>
      <c r="S12" s="903">
        <f t="shared" si="1"/>
        <v>0</v>
      </c>
      <c r="T12" s="936">
        <f t="shared" si="2"/>
        <v>0</v>
      </c>
      <c r="U12" s="944" t="s">
        <v>543</v>
      </c>
      <c r="V12" s="503" t="s">
        <v>543</v>
      </c>
      <c r="W12" s="503" t="s">
        <v>543</v>
      </c>
      <c r="X12" s="942" t="s">
        <v>543</v>
      </c>
      <c r="Y12" s="940"/>
    </row>
    <row r="13" spans="1:25" ht="14.4" customHeight="1" x14ac:dyDescent="0.3">
      <c r="A13" s="906" t="s">
        <v>2624</v>
      </c>
      <c r="B13" s="884">
        <v>3</v>
      </c>
      <c r="C13" s="885">
        <v>3.41</v>
      </c>
      <c r="D13" s="886">
        <v>6</v>
      </c>
      <c r="E13" s="891"/>
      <c r="F13" s="871"/>
      <c r="G13" s="872"/>
      <c r="H13" s="877">
        <v>2</v>
      </c>
      <c r="I13" s="871">
        <v>2.27</v>
      </c>
      <c r="J13" s="872">
        <v>3.5</v>
      </c>
      <c r="K13" s="876">
        <v>1.1399999999999999</v>
      </c>
      <c r="L13" s="877">
        <v>2</v>
      </c>
      <c r="M13" s="877">
        <v>21</v>
      </c>
      <c r="N13" s="878">
        <v>7</v>
      </c>
      <c r="O13" s="877" t="s">
        <v>2608</v>
      </c>
      <c r="P13" s="892" t="s">
        <v>2625</v>
      </c>
      <c r="Q13" s="879">
        <f t="shared" si="0"/>
        <v>-1</v>
      </c>
      <c r="R13" s="937">
        <f t="shared" si="0"/>
        <v>-1.1400000000000001</v>
      </c>
      <c r="S13" s="879">
        <f t="shared" si="1"/>
        <v>2</v>
      </c>
      <c r="T13" s="937">
        <f t="shared" si="2"/>
        <v>2.27</v>
      </c>
      <c r="U13" s="943">
        <v>14</v>
      </c>
      <c r="V13" s="888">
        <v>7</v>
      </c>
      <c r="W13" s="888">
        <v>-7</v>
      </c>
      <c r="X13" s="941">
        <v>0.5</v>
      </c>
      <c r="Y13" s="939"/>
    </row>
    <row r="14" spans="1:25" ht="14.4" customHeight="1" x14ac:dyDescent="0.3">
      <c r="A14" s="907" t="s">
        <v>2626</v>
      </c>
      <c r="B14" s="904">
        <v>2</v>
      </c>
      <c r="C14" s="905">
        <v>3.33</v>
      </c>
      <c r="D14" s="887">
        <v>5</v>
      </c>
      <c r="E14" s="895"/>
      <c r="F14" s="896"/>
      <c r="G14" s="880"/>
      <c r="H14" s="900">
        <v>2</v>
      </c>
      <c r="I14" s="896">
        <v>3.33</v>
      </c>
      <c r="J14" s="880">
        <v>4</v>
      </c>
      <c r="K14" s="899">
        <v>1.66</v>
      </c>
      <c r="L14" s="900">
        <v>3</v>
      </c>
      <c r="M14" s="900">
        <v>27</v>
      </c>
      <c r="N14" s="901">
        <v>9</v>
      </c>
      <c r="O14" s="900" t="s">
        <v>2608</v>
      </c>
      <c r="P14" s="902" t="s">
        <v>2627</v>
      </c>
      <c r="Q14" s="903">
        <f t="shared" si="0"/>
        <v>0</v>
      </c>
      <c r="R14" s="936">
        <f t="shared" si="0"/>
        <v>0</v>
      </c>
      <c r="S14" s="903">
        <f t="shared" si="1"/>
        <v>2</v>
      </c>
      <c r="T14" s="936">
        <f t="shared" si="2"/>
        <v>3.33</v>
      </c>
      <c r="U14" s="944">
        <v>18</v>
      </c>
      <c r="V14" s="503">
        <v>8</v>
      </c>
      <c r="W14" s="503">
        <v>-10</v>
      </c>
      <c r="X14" s="942">
        <v>0.44444444444444442</v>
      </c>
      <c r="Y14" s="940"/>
    </row>
    <row r="15" spans="1:25" ht="14.4" customHeight="1" x14ac:dyDescent="0.3">
      <c r="A15" s="906" t="s">
        <v>2628</v>
      </c>
      <c r="B15" s="888"/>
      <c r="C15" s="889"/>
      <c r="D15" s="890"/>
      <c r="E15" s="873">
        <v>2</v>
      </c>
      <c r="F15" s="874">
        <v>0.68</v>
      </c>
      <c r="G15" s="882">
        <v>3</v>
      </c>
      <c r="H15" s="877"/>
      <c r="I15" s="871"/>
      <c r="J15" s="872"/>
      <c r="K15" s="876">
        <v>0.34</v>
      </c>
      <c r="L15" s="877">
        <v>1</v>
      </c>
      <c r="M15" s="877">
        <v>12</v>
      </c>
      <c r="N15" s="878">
        <v>4</v>
      </c>
      <c r="O15" s="877" t="s">
        <v>2608</v>
      </c>
      <c r="P15" s="892" t="s">
        <v>2629</v>
      </c>
      <c r="Q15" s="879">
        <f t="shared" si="0"/>
        <v>0</v>
      </c>
      <c r="R15" s="937">
        <f t="shared" si="0"/>
        <v>0</v>
      </c>
      <c r="S15" s="879">
        <f t="shared" si="1"/>
        <v>-2</v>
      </c>
      <c r="T15" s="937">
        <f t="shared" si="2"/>
        <v>-0.68</v>
      </c>
      <c r="U15" s="943" t="s">
        <v>543</v>
      </c>
      <c r="V15" s="888" t="s">
        <v>543</v>
      </c>
      <c r="W15" s="888" t="s">
        <v>543</v>
      </c>
      <c r="X15" s="941" t="s">
        <v>543</v>
      </c>
      <c r="Y15" s="939"/>
    </row>
    <row r="16" spans="1:25" ht="14.4" customHeight="1" x14ac:dyDescent="0.3">
      <c r="A16" s="906" t="s">
        <v>2630</v>
      </c>
      <c r="B16" s="888">
        <v>6</v>
      </c>
      <c r="C16" s="889">
        <v>14.25</v>
      </c>
      <c r="D16" s="890">
        <v>14.8</v>
      </c>
      <c r="E16" s="873">
        <v>10</v>
      </c>
      <c r="F16" s="874">
        <v>22.65</v>
      </c>
      <c r="G16" s="882">
        <v>8.6999999999999993</v>
      </c>
      <c r="H16" s="877">
        <v>5</v>
      </c>
      <c r="I16" s="871">
        <v>10.23</v>
      </c>
      <c r="J16" s="872">
        <v>8.8000000000000007</v>
      </c>
      <c r="K16" s="876">
        <v>2.19</v>
      </c>
      <c r="L16" s="877">
        <v>3</v>
      </c>
      <c r="M16" s="877">
        <v>27</v>
      </c>
      <c r="N16" s="878">
        <v>9</v>
      </c>
      <c r="O16" s="877" t="s">
        <v>2608</v>
      </c>
      <c r="P16" s="892" t="s">
        <v>2631</v>
      </c>
      <c r="Q16" s="879">
        <f t="shared" si="0"/>
        <v>-1</v>
      </c>
      <c r="R16" s="937">
        <f t="shared" si="0"/>
        <v>-4.0199999999999996</v>
      </c>
      <c r="S16" s="879">
        <f t="shared" si="1"/>
        <v>-5</v>
      </c>
      <c r="T16" s="937">
        <f t="shared" si="2"/>
        <v>-12.419999999999998</v>
      </c>
      <c r="U16" s="943">
        <v>45</v>
      </c>
      <c r="V16" s="888">
        <v>44</v>
      </c>
      <c r="W16" s="888">
        <v>-1</v>
      </c>
      <c r="X16" s="941">
        <v>0.97777777777777775</v>
      </c>
      <c r="Y16" s="939">
        <v>7</v>
      </c>
    </row>
    <row r="17" spans="1:25" ht="14.4" customHeight="1" x14ac:dyDescent="0.3">
      <c r="A17" s="907" t="s">
        <v>2632</v>
      </c>
      <c r="B17" s="503">
        <v>4</v>
      </c>
      <c r="C17" s="894">
        <v>17.52</v>
      </c>
      <c r="D17" s="893">
        <v>16.8</v>
      </c>
      <c r="E17" s="897">
        <v>5</v>
      </c>
      <c r="F17" s="898">
        <v>21.92</v>
      </c>
      <c r="G17" s="883">
        <v>21.6</v>
      </c>
      <c r="H17" s="900">
        <v>6</v>
      </c>
      <c r="I17" s="896">
        <v>25.77</v>
      </c>
      <c r="J17" s="881">
        <v>16.7</v>
      </c>
      <c r="K17" s="899">
        <v>4.29</v>
      </c>
      <c r="L17" s="900">
        <v>5</v>
      </c>
      <c r="M17" s="900">
        <v>45</v>
      </c>
      <c r="N17" s="901">
        <v>15</v>
      </c>
      <c r="O17" s="900" t="s">
        <v>2608</v>
      </c>
      <c r="P17" s="902" t="s">
        <v>2633</v>
      </c>
      <c r="Q17" s="903">
        <f t="shared" si="0"/>
        <v>2</v>
      </c>
      <c r="R17" s="936">
        <f t="shared" si="0"/>
        <v>8.25</v>
      </c>
      <c r="S17" s="903">
        <f t="shared" si="1"/>
        <v>1</v>
      </c>
      <c r="T17" s="936">
        <f t="shared" si="2"/>
        <v>3.8499999999999979</v>
      </c>
      <c r="U17" s="944">
        <v>90</v>
      </c>
      <c r="V17" s="503">
        <v>100.19999999999999</v>
      </c>
      <c r="W17" s="503">
        <v>10.199999999999989</v>
      </c>
      <c r="X17" s="942">
        <v>1.1133333333333333</v>
      </c>
      <c r="Y17" s="940">
        <v>19</v>
      </c>
    </row>
    <row r="18" spans="1:25" ht="14.4" customHeight="1" x14ac:dyDescent="0.3">
      <c r="A18" s="907" t="s">
        <v>2634</v>
      </c>
      <c r="B18" s="503"/>
      <c r="C18" s="894"/>
      <c r="D18" s="893"/>
      <c r="E18" s="897"/>
      <c r="F18" s="898"/>
      <c r="G18" s="883"/>
      <c r="H18" s="900">
        <v>3</v>
      </c>
      <c r="I18" s="896">
        <v>21.05</v>
      </c>
      <c r="J18" s="880">
        <v>16.7</v>
      </c>
      <c r="K18" s="899">
        <v>6.86</v>
      </c>
      <c r="L18" s="900">
        <v>6</v>
      </c>
      <c r="M18" s="900">
        <v>57</v>
      </c>
      <c r="N18" s="901">
        <v>19</v>
      </c>
      <c r="O18" s="900" t="s">
        <v>2608</v>
      </c>
      <c r="P18" s="902" t="s">
        <v>2635</v>
      </c>
      <c r="Q18" s="903">
        <f t="shared" si="0"/>
        <v>3</v>
      </c>
      <c r="R18" s="936">
        <f t="shared" si="0"/>
        <v>21.05</v>
      </c>
      <c r="S18" s="903">
        <f t="shared" si="1"/>
        <v>3</v>
      </c>
      <c r="T18" s="936">
        <f t="shared" si="2"/>
        <v>21.05</v>
      </c>
      <c r="U18" s="944">
        <v>57</v>
      </c>
      <c r="V18" s="503">
        <v>50.099999999999994</v>
      </c>
      <c r="W18" s="503">
        <v>-6.9000000000000057</v>
      </c>
      <c r="X18" s="942">
        <v>0.87894736842105248</v>
      </c>
      <c r="Y18" s="940"/>
    </row>
    <row r="19" spans="1:25" ht="14.4" customHeight="1" x14ac:dyDescent="0.3">
      <c r="A19" s="906" t="s">
        <v>2636</v>
      </c>
      <c r="B19" s="888">
        <v>22</v>
      </c>
      <c r="C19" s="889">
        <v>65.319999999999993</v>
      </c>
      <c r="D19" s="890">
        <v>6.5</v>
      </c>
      <c r="E19" s="891">
        <v>23</v>
      </c>
      <c r="F19" s="871">
        <v>69.989999999999995</v>
      </c>
      <c r="G19" s="872">
        <v>4.4000000000000004</v>
      </c>
      <c r="H19" s="873">
        <v>24</v>
      </c>
      <c r="I19" s="874">
        <v>72.459999999999994</v>
      </c>
      <c r="J19" s="882">
        <v>4.5</v>
      </c>
      <c r="K19" s="876">
        <v>2.95</v>
      </c>
      <c r="L19" s="877">
        <v>2</v>
      </c>
      <c r="M19" s="877">
        <v>18</v>
      </c>
      <c r="N19" s="878">
        <v>6</v>
      </c>
      <c r="O19" s="877" t="s">
        <v>2608</v>
      </c>
      <c r="P19" s="892" t="s">
        <v>2637</v>
      </c>
      <c r="Q19" s="879">
        <f t="shared" si="0"/>
        <v>2</v>
      </c>
      <c r="R19" s="937">
        <f t="shared" si="0"/>
        <v>7.1400000000000006</v>
      </c>
      <c r="S19" s="879">
        <f t="shared" si="1"/>
        <v>1</v>
      </c>
      <c r="T19" s="937">
        <f t="shared" si="2"/>
        <v>2.4699999999999989</v>
      </c>
      <c r="U19" s="943">
        <v>144</v>
      </c>
      <c r="V19" s="888">
        <v>108</v>
      </c>
      <c r="W19" s="888">
        <v>-36</v>
      </c>
      <c r="X19" s="941">
        <v>0.75</v>
      </c>
      <c r="Y19" s="939">
        <v>10</v>
      </c>
    </row>
    <row r="20" spans="1:25" ht="14.4" customHeight="1" x14ac:dyDescent="0.3">
      <c r="A20" s="907" t="s">
        <v>2638</v>
      </c>
      <c r="B20" s="503">
        <v>2</v>
      </c>
      <c r="C20" s="894">
        <v>6.2</v>
      </c>
      <c r="D20" s="893">
        <v>4.5</v>
      </c>
      <c r="E20" s="895">
        <v>4</v>
      </c>
      <c r="F20" s="896">
        <v>13.07</v>
      </c>
      <c r="G20" s="880">
        <v>11.3</v>
      </c>
      <c r="H20" s="897">
        <v>3</v>
      </c>
      <c r="I20" s="898">
        <v>9.66</v>
      </c>
      <c r="J20" s="883">
        <v>5.3</v>
      </c>
      <c r="K20" s="899">
        <v>3.1</v>
      </c>
      <c r="L20" s="900">
        <v>3</v>
      </c>
      <c r="M20" s="900">
        <v>24</v>
      </c>
      <c r="N20" s="901">
        <v>8</v>
      </c>
      <c r="O20" s="900" t="s">
        <v>2608</v>
      </c>
      <c r="P20" s="902" t="s">
        <v>2637</v>
      </c>
      <c r="Q20" s="903">
        <f t="shared" si="0"/>
        <v>1</v>
      </c>
      <c r="R20" s="936">
        <f t="shared" si="0"/>
        <v>3.46</v>
      </c>
      <c r="S20" s="903">
        <f t="shared" si="1"/>
        <v>-1</v>
      </c>
      <c r="T20" s="936">
        <f t="shared" si="2"/>
        <v>-3.41</v>
      </c>
      <c r="U20" s="944">
        <v>24</v>
      </c>
      <c r="V20" s="503">
        <v>15.899999999999999</v>
      </c>
      <c r="W20" s="503">
        <v>-8.1000000000000014</v>
      </c>
      <c r="X20" s="942">
        <v>0.66249999999999998</v>
      </c>
      <c r="Y20" s="940"/>
    </row>
    <row r="21" spans="1:25" ht="14.4" customHeight="1" x14ac:dyDescent="0.3">
      <c r="A21" s="906" t="s">
        <v>2639</v>
      </c>
      <c r="B21" s="888">
        <v>76</v>
      </c>
      <c r="C21" s="889">
        <v>103.65</v>
      </c>
      <c r="D21" s="890">
        <v>5.2</v>
      </c>
      <c r="E21" s="873">
        <v>82</v>
      </c>
      <c r="F21" s="874">
        <v>113</v>
      </c>
      <c r="G21" s="882">
        <v>4.7</v>
      </c>
      <c r="H21" s="877">
        <v>72</v>
      </c>
      <c r="I21" s="871">
        <v>98.39</v>
      </c>
      <c r="J21" s="872">
        <v>4.5</v>
      </c>
      <c r="K21" s="876">
        <v>1.36</v>
      </c>
      <c r="L21" s="877">
        <v>2</v>
      </c>
      <c r="M21" s="877">
        <v>15</v>
      </c>
      <c r="N21" s="878">
        <v>5</v>
      </c>
      <c r="O21" s="877" t="s">
        <v>2608</v>
      </c>
      <c r="P21" s="892" t="s">
        <v>2640</v>
      </c>
      <c r="Q21" s="879">
        <f t="shared" si="0"/>
        <v>-4</v>
      </c>
      <c r="R21" s="937">
        <f t="shared" si="0"/>
        <v>-5.2600000000000051</v>
      </c>
      <c r="S21" s="879">
        <f t="shared" si="1"/>
        <v>-10</v>
      </c>
      <c r="T21" s="937">
        <f t="shared" si="2"/>
        <v>-14.61</v>
      </c>
      <c r="U21" s="943">
        <v>360</v>
      </c>
      <c r="V21" s="888">
        <v>324</v>
      </c>
      <c r="W21" s="888">
        <v>-36</v>
      </c>
      <c r="X21" s="941">
        <v>0.9</v>
      </c>
      <c r="Y21" s="939">
        <v>55</v>
      </c>
    </row>
    <row r="22" spans="1:25" ht="14.4" customHeight="1" x14ac:dyDescent="0.3">
      <c r="A22" s="907" t="s">
        <v>2641</v>
      </c>
      <c r="B22" s="503">
        <v>17</v>
      </c>
      <c r="C22" s="894">
        <v>36.03</v>
      </c>
      <c r="D22" s="893">
        <v>5.3</v>
      </c>
      <c r="E22" s="897">
        <v>14</v>
      </c>
      <c r="F22" s="898">
        <v>30.03</v>
      </c>
      <c r="G22" s="883">
        <v>5.0999999999999996</v>
      </c>
      <c r="H22" s="900">
        <v>11</v>
      </c>
      <c r="I22" s="896">
        <v>22.69</v>
      </c>
      <c r="J22" s="880">
        <v>6.3</v>
      </c>
      <c r="K22" s="899">
        <v>2.12</v>
      </c>
      <c r="L22" s="900">
        <v>3</v>
      </c>
      <c r="M22" s="900">
        <v>24</v>
      </c>
      <c r="N22" s="901">
        <v>8</v>
      </c>
      <c r="O22" s="900" t="s">
        <v>2608</v>
      </c>
      <c r="P22" s="902" t="s">
        <v>2642</v>
      </c>
      <c r="Q22" s="903">
        <f t="shared" si="0"/>
        <v>-6</v>
      </c>
      <c r="R22" s="936">
        <f t="shared" si="0"/>
        <v>-13.34</v>
      </c>
      <c r="S22" s="903">
        <f t="shared" si="1"/>
        <v>-3</v>
      </c>
      <c r="T22" s="936">
        <f t="shared" si="2"/>
        <v>-7.34</v>
      </c>
      <c r="U22" s="944">
        <v>88</v>
      </c>
      <c r="V22" s="503">
        <v>69.3</v>
      </c>
      <c r="W22" s="503">
        <v>-18.700000000000003</v>
      </c>
      <c r="X22" s="942">
        <v>0.78749999999999998</v>
      </c>
      <c r="Y22" s="940">
        <v>10</v>
      </c>
    </row>
    <row r="23" spans="1:25" ht="14.4" customHeight="1" x14ac:dyDescent="0.3">
      <c r="A23" s="907" t="s">
        <v>2643</v>
      </c>
      <c r="B23" s="503">
        <v>2</v>
      </c>
      <c r="C23" s="894">
        <v>4.72</v>
      </c>
      <c r="D23" s="893">
        <v>4.5</v>
      </c>
      <c r="E23" s="897"/>
      <c r="F23" s="898"/>
      <c r="G23" s="883"/>
      <c r="H23" s="900">
        <v>3</v>
      </c>
      <c r="I23" s="896">
        <v>7.08</v>
      </c>
      <c r="J23" s="880">
        <v>5.3</v>
      </c>
      <c r="K23" s="899">
        <v>2.36</v>
      </c>
      <c r="L23" s="900">
        <v>2</v>
      </c>
      <c r="M23" s="900">
        <v>21</v>
      </c>
      <c r="N23" s="901">
        <v>7</v>
      </c>
      <c r="O23" s="900" t="s">
        <v>2608</v>
      </c>
      <c r="P23" s="902" t="s">
        <v>2644</v>
      </c>
      <c r="Q23" s="903">
        <f t="shared" si="0"/>
        <v>1</v>
      </c>
      <c r="R23" s="936">
        <f t="shared" si="0"/>
        <v>2.3600000000000003</v>
      </c>
      <c r="S23" s="903">
        <f t="shared" si="1"/>
        <v>3</v>
      </c>
      <c r="T23" s="936">
        <f t="shared" si="2"/>
        <v>7.08</v>
      </c>
      <c r="U23" s="944">
        <v>21</v>
      </c>
      <c r="V23" s="503">
        <v>15.899999999999999</v>
      </c>
      <c r="W23" s="503">
        <v>-5.1000000000000014</v>
      </c>
      <c r="X23" s="942">
        <v>0.75714285714285712</v>
      </c>
      <c r="Y23" s="940">
        <v>2</v>
      </c>
    </row>
    <row r="24" spans="1:25" ht="14.4" customHeight="1" x14ac:dyDescent="0.3">
      <c r="A24" s="906" t="s">
        <v>2645</v>
      </c>
      <c r="B24" s="884">
        <v>6</v>
      </c>
      <c r="C24" s="885">
        <v>7.8</v>
      </c>
      <c r="D24" s="886">
        <v>5.7</v>
      </c>
      <c r="E24" s="891">
        <v>8</v>
      </c>
      <c r="F24" s="871">
        <v>10.4</v>
      </c>
      <c r="G24" s="872">
        <v>4.3</v>
      </c>
      <c r="H24" s="877">
        <v>4</v>
      </c>
      <c r="I24" s="871">
        <v>5.2</v>
      </c>
      <c r="J24" s="872">
        <v>4.5</v>
      </c>
      <c r="K24" s="876">
        <v>1.3</v>
      </c>
      <c r="L24" s="877">
        <v>2</v>
      </c>
      <c r="M24" s="877">
        <v>18</v>
      </c>
      <c r="N24" s="878">
        <v>6</v>
      </c>
      <c r="O24" s="877" t="s">
        <v>2608</v>
      </c>
      <c r="P24" s="892" t="s">
        <v>2646</v>
      </c>
      <c r="Q24" s="879">
        <f t="shared" si="0"/>
        <v>-2</v>
      </c>
      <c r="R24" s="937">
        <f t="shared" si="0"/>
        <v>-2.5999999999999996</v>
      </c>
      <c r="S24" s="879">
        <f t="shared" si="1"/>
        <v>-4</v>
      </c>
      <c r="T24" s="937">
        <f t="shared" si="2"/>
        <v>-5.2</v>
      </c>
      <c r="U24" s="943">
        <v>24</v>
      </c>
      <c r="V24" s="888">
        <v>18</v>
      </c>
      <c r="W24" s="888">
        <v>-6</v>
      </c>
      <c r="X24" s="941">
        <v>0.75</v>
      </c>
      <c r="Y24" s="939"/>
    </row>
    <row r="25" spans="1:25" ht="14.4" customHeight="1" x14ac:dyDescent="0.3">
      <c r="A25" s="907" t="s">
        <v>2647</v>
      </c>
      <c r="B25" s="904">
        <v>4</v>
      </c>
      <c r="C25" s="905">
        <v>6.39</v>
      </c>
      <c r="D25" s="887">
        <v>6.8</v>
      </c>
      <c r="E25" s="895">
        <v>1</v>
      </c>
      <c r="F25" s="896">
        <v>1.6</v>
      </c>
      <c r="G25" s="880">
        <v>6</v>
      </c>
      <c r="H25" s="900">
        <v>3</v>
      </c>
      <c r="I25" s="896">
        <v>4.79</v>
      </c>
      <c r="J25" s="880">
        <v>3</v>
      </c>
      <c r="K25" s="899">
        <v>1.6</v>
      </c>
      <c r="L25" s="900">
        <v>2</v>
      </c>
      <c r="M25" s="900">
        <v>18</v>
      </c>
      <c r="N25" s="901">
        <v>6</v>
      </c>
      <c r="O25" s="900" t="s">
        <v>2608</v>
      </c>
      <c r="P25" s="902" t="s">
        <v>2648</v>
      </c>
      <c r="Q25" s="903">
        <f t="shared" si="0"/>
        <v>-1</v>
      </c>
      <c r="R25" s="936">
        <f t="shared" si="0"/>
        <v>-1.5999999999999996</v>
      </c>
      <c r="S25" s="903">
        <f t="shared" si="1"/>
        <v>2</v>
      </c>
      <c r="T25" s="936">
        <f t="shared" si="2"/>
        <v>3.19</v>
      </c>
      <c r="U25" s="944">
        <v>18</v>
      </c>
      <c r="V25" s="503">
        <v>9</v>
      </c>
      <c r="W25" s="503">
        <v>-9</v>
      </c>
      <c r="X25" s="942">
        <v>0.5</v>
      </c>
      <c r="Y25" s="940"/>
    </row>
    <row r="26" spans="1:25" ht="14.4" customHeight="1" x14ac:dyDescent="0.3">
      <c r="A26" s="907" t="s">
        <v>2649</v>
      </c>
      <c r="B26" s="904"/>
      <c r="C26" s="905"/>
      <c r="D26" s="887"/>
      <c r="E26" s="895"/>
      <c r="F26" s="896"/>
      <c r="G26" s="880"/>
      <c r="H26" s="900">
        <v>2</v>
      </c>
      <c r="I26" s="896">
        <v>3.29</v>
      </c>
      <c r="J26" s="880">
        <v>5</v>
      </c>
      <c r="K26" s="899">
        <v>1.65</v>
      </c>
      <c r="L26" s="900">
        <v>2</v>
      </c>
      <c r="M26" s="900">
        <v>18</v>
      </c>
      <c r="N26" s="901">
        <v>6</v>
      </c>
      <c r="O26" s="900" t="s">
        <v>2608</v>
      </c>
      <c r="P26" s="902" t="s">
        <v>2650</v>
      </c>
      <c r="Q26" s="903">
        <f t="shared" si="0"/>
        <v>2</v>
      </c>
      <c r="R26" s="936">
        <f t="shared" si="0"/>
        <v>3.29</v>
      </c>
      <c r="S26" s="903">
        <f t="shared" si="1"/>
        <v>2</v>
      </c>
      <c r="T26" s="936">
        <f t="shared" si="2"/>
        <v>3.29</v>
      </c>
      <c r="U26" s="944">
        <v>12</v>
      </c>
      <c r="V26" s="503">
        <v>10</v>
      </c>
      <c r="W26" s="503">
        <v>-2</v>
      </c>
      <c r="X26" s="942">
        <v>0.83333333333333337</v>
      </c>
      <c r="Y26" s="940"/>
    </row>
    <row r="27" spans="1:25" ht="14.4" customHeight="1" x14ac:dyDescent="0.3">
      <c r="A27" s="906" t="s">
        <v>2651</v>
      </c>
      <c r="B27" s="888">
        <v>3</v>
      </c>
      <c r="C27" s="889">
        <v>3.27</v>
      </c>
      <c r="D27" s="890">
        <v>5.3</v>
      </c>
      <c r="E27" s="891">
        <v>5</v>
      </c>
      <c r="F27" s="871">
        <v>5.43</v>
      </c>
      <c r="G27" s="872">
        <v>4.4000000000000004</v>
      </c>
      <c r="H27" s="873">
        <v>6</v>
      </c>
      <c r="I27" s="874">
        <v>6.53</v>
      </c>
      <c r="J27" s="882">
        <v>3.8</v>
      </c>
      <c r="K27" s="876">
        <v>1.0900000000000001</v>
      </c>
      <c r="L27" s="877">
        <v>2</v>
      </c>
      <c r="M27" s="877">
        <v>18</v>
      </c>
      <c r="N27" s="878">
        <v>6</v>
      </c>
      <c r="O27" s="877" t="s">
        <v>2608</v>
      </c>
      <c r="P27" s="892" t="s">
        <v>2652</v>
      </c>
      <c r="Q27" s="879">
        <f t="shared" si="0"/>
        <v>3</v>
      </c>
      <c r="R27" s="937">
        <f t="shared" si="0"/>
        <v>3.2600000000000002</v>
      </c>
      <c r="S27" s="879">
        <f t="shared" si="1"/>
        <v>1</v>
      </c>
      <c r="T27" s="937">
        <f t="shared" si="2"/>
        <v>1.1000000000000005</v>
      </c>
      <c r="U27" s="943">
        <v>36</v>
      </c>
      <c r="V27" s="888">
        <v>22.799999999999997</v>
      </c>
      <c r="W27" s="888">
        <v>-13.200000000000003</v>
      </c>
      <c r="X27" s="941">
        <v>0.6333333333333333</v>
      </c>
      <c r="Y27" s="939"/>
    </row>
    <row r="28" spans="1:25" ht="14.4" customHeight="1" x14ac:dyDescent="0.3">
      <c r="A28" s="907" t="s">
        <v>2653</v>
      </c>
      <c r="B28" s="503"/>
      <c r="C28" s="894"/>
      <c r="D28" s="893"/>
      <c r="E28" s="895"/>
      <c r="F28" s="896"/>
      <c r="G28" s="880"/>
      <c r="H28" s="897">
        <v>1</v>
      </c>
      <c r="I28" s="898">
        <v>1.32</v>
      </c>
      <c r="J28" s="883">
        <v>3</v>
      </c>
      <c r="K28" s="899">
        <v>1.32</v>
      </c>
      <c r="L28" s="900">
        <v>2</v>
      </c>
      <c r="M28" s="900">
        <v>21</v>
      </c>
      <c r="N28" s="901">
        <v>7</v>
      </c>
      <c r="O28" s="900" t="s">
        <v>2608</v>
      </c>
      <c r="P28" s="902" t="s">
        <v>2654</v>
      </c>
      <c r="Q28" s="903">
        <f t="shared" si="0"/>
        <v>1</v>
      </c>
      <c r="R28" s="936">
        <f t="shared" si="0"/>
        <v>1.32</v>
      </c>
      <c r="S28" s="903">
        <f t="shared" si="1"/>
        <v>1</v>
      </c>
      <c r="T28" s="936">
        <f t="shared" si="2"/>
        <v>1.32</v>
      </c>
      <c r="U28" s="944">
        <v>7</v>
      </c>
      <c r="V28" s="503">
        <v>3</v>
      </c>
      <c r="W28" s="503">
        <v>-4</v>
      </c>
      <c r="X28" s="942">
        <v>0.42857142857142855</v>
      </c>
      <c r="Y28" s="940"/>
    </row>
    <row r="29" spans="1:25" ht="14.4" customHeight="1" x14ac:dyDescent="0.3">
      <c r="A29" s="906" t="s">
        <v>2655</v>
      </c>
      <c r="B29" s="888">
        <v>6</v>
      </c>
      <c r="C29" s="889">
        <v>3.41</v>
      </c>
      <c r="D29" s="890">
        <v>3.7</v>
      </c>
      <c r="E29" s="873">
        <v>10</v>
      </c>
      <c r="F29" s="874">
        <v>8.98</v>
      </c>
      <c r="G29" s="882">
        <v>9.6</v>
      </c>
      <c r="H29" s="877">
        <v>3</v>
      </c>
      <c r="I29" s="871">
        <v>1.71</v>
      </c>
      <c r="J29" s="872">
        <v>4</v>
      </c>
      <c r="K29" s="876">
        <v>0.56999999999999995</v>
      </c>
      <c r="L29" s="877">
        <v>1</v>
      </c>
      <c r="M29" s="877">
        <v>12</v>
      </c>
      <c r="N29" s="878">
        <v>4</v>
      </c>
      <c r="O29" s="877" t="s">
        <v>2608</v>
      </c>
      <c r="P29" s="892" t="s">
        <v>2656</v>
      </c>
      <c r="Q29" s="879">
        <f t="shared" si="0"/>
        <v>-3</v>
      </c>
      <c r="R29" s="937">
        <f t="shared" si="0"/>
        <v>-1.7000000000000002</v>
      </c>
      <c r="S29" s="879">
        <f t="shared" si="1"/>
        <v>-7</v>
      </c>
      <c r="T29" s="937">
        <f t="shared" si="2"/>
        <v>-7.2700000000000005</v>
      </c>
      <c r="U29" s="943">
        <v>12</v>
      </c>
      <c r="V29" s="888">
        <v>12</v>
      </c>
      <c r="W29" s="888">
        <v>0</v>
      </c>
      <c r="X29" s="941">
        <v>1</v>
      </c>
      <c r="Y29" s="939">
        <v>2</v>
      </c>
    </row>
    <row r="30" spans="1:25" ht="14.4" customHeight="1" x14ac:dyDescent="0.3">
      <c r="A30" s="907" t="s">
        <v>2657</v>
      </c>
      <c r="B30" s="503">
        <v>3</v>
      </c>
      <c r="C30" s="894">
        <v>2.4700000000000002</v>
      </c>
      <c r="D30" s="893">
        <v>9</v>
      </c>
      <c r="E30" s="897">
        <v>1</v>
      </c>
      <c r="F30" s="898">
        <v>0.82</v>
      </c>
      <c r="G30" s="883">
        <v>6</v>
      </c>
      <c r="H30" s="900">
        <v>2</v>
      </c>
      <c r="I30" s="896">
        <v>1.65</v>
      </c>
      <c r="J30" s="880">
        <v>4</v>
      </c>
      <c r="K30" s="899">
        <v>0.82</v>
      </c>
      <c r="L30" s="900">
        <v>2</v>
      </c>
      <c r="M30" s="900">
        <v>18</v>
      </c>
      <c r="N30" s="901">
        <v>6</v>
      </c>
      <c r="O30" s="900" t="s">
        <v>2608</v>
      </c>
      <c r="P30" s="902" t="s">
        <v>2656</v>
      </c>
      <c r="Q30" s="903">
        <f t="shared" si="0"/>
        <v>-1</v>
      </c>
      <c r="R30" s="936">
        <f t="shared" si="0"/>
        <v>-0.82000000000000028</v>
      </c>
      <c r="S30" s="903">
        <f t="shared" si="1"/>
        <v>1</v>
      </c>
      <c r="T30" s="936">
        <f t="shared" si="2"/>
        <v>0.83</v>
      </c>
      <c r="U30" s="944">
        <v>12</v>
      </c>
      <c r="V30" s="503">
        <v>8</v>
      </c>
      <c r="W30" s="503">
        <v>-4</v>
      </c>
      <c r="X30" s="942">
        <v>0.66666666666666663</v>
      </c>
      <c r="Y30" s="940"/>
    </row>
    <row r="31" spans="1:25" ht="14.4" customHeight="1" x14ac:dyDescent="0.3">
      <c r="A31" s="907" t="s">
        <v>2658</v>
      </c>
      <c r="B31" s="503"/>
      <c r="C31" s="894"/>
      <c r="D31" s="893"/>
      <c r="E31" s="897"/>
      <c r="F31" s="898"/>
      <c r="G31" s="883"/>
      <c r="H31" s="900">
        <v>1</v>
      </c>
      <c r="I31" s="896">
        <v>1.41</v>
      </c>
      <c r="J31" s="880">
        <v>4</v>
      </c>
      <c r="K31" s="899">
        <v>1.41</v>
      </c>
      <c r="L31" s="900">
        <v>3</v>
      </c>
      <c r="M31" s="900">
        <v>24</v>
      </c>
      <c r="N31" s="901">
        <v>8</v>
      </c>
      <c r="O31" s="900" t="s">
        <v>2608</v>
      </c>
      <c r="P31" s="902" t="s">
        <v>2656</v>
      </c>
      <c r="Q31" s="903">
        <f t="shared" si="0"/>
        <v>1</v>
      </c>
      <c r="R31" s="936">
        <f t="shared" si="0"/>
        <v>1.41</v>
      </c>
      <c r="S31" s="903">
        <f t="shared" si="1"/>
        <v>1</v>
      </c>
      <c r="T31" s="936">
        <f t="shared" si="2"/>
        <v>1.41</v>
      </c>
      <c r="U31" s="944">
        <v>8</v>
      </c>
      <c r="V31" s="503">
        <v>4</v>
      </c>
      <c r="W31" s="503">
        <v>-4</v>
      </c>
      <c r="X31" s="942">
        <v>0.5</v>
      </c>
      <c r="Y31" s="940"/>
    </row>
    <row r="32" spans="1:25" ht="14.4" customHeight="1" x14ac:dyDescent="0.3">
      <c r="A32" s="906" t="s">
        <v>2659</v>
      </c>
      <c r="B32" s="888">
        <v>3</v>
      </c>
      <c r="C32" s="889">
        <v>1.71</v>
      </c>
      <c r="D32" s="890">
        <v>6</v>
      </c>
      <c r="E32" s="873">
        <v>10</v>
      </c>
      <c r="F32" s="874">
        <v>4.9800000000000004</v>
      </c>
      <c r="G32" s="882">
        <v>5.8</v>
      </c>
      <c r="H32" s="877"/>
      <c r="I32" s="871"/>
      <c r="J32" s="872"/>
      <c r="K32" s="876">
        <v>0.45</v>
      </c>
      <c r="L32" s="877">
        <v>2</v>
      </c>
      <c r="M32" s="877">
        <v>15</v>
      </c>
      <c r="N32" s="878">
        <v>5</v>
      </c>
      <c r="O32" s="877" t="s">
        <v>2608</v>
      </c>
      <c r="P32" s="892" t="s">
        <v>2660</v>
      </c>
      <c r="Q32" s="879">
        <f t="shared" si="0"/>
        <v>-3</v>
      </c>
      <c r="R32" s="937">
        <f t="shared" si="0"/>
        <v>-1.71</v>
      </c>
      <c r="S32" s="879">
        <f t="shared" si="1"/>
        <v>-10</v>
      </c>
      <c r="T32" s="937">
        <f t="shared" si="2"/>
        <v>-4.9800000000000004</v>
      </c>
      <c r="U32" s="943" t="s">
        <v>543</v>
      </c>
      <c r="V32" s="888" t="s">
        <v>543</v>
      </c>
      <c r="W32" s="888" t="s">
        <v>543</v>
      </c>
      <c r="X32" s="941" t="s">
        <v>543</v>
      </c>
      <c r="Y32" s="939"/>
    </row>
    <row r="33" spans="1:25" ht="14.4" customHeight="1" x14ac:dyDescent="0.3">
      <c r="A33" s="907" t="s">
        <v>2661</v>
      </c>
      <c r="B33" s="503">
        <v>1</v>
      </c>
      <c r="C33" s="894">
        <v>0.51</v>
      </c>
      <c r="D33" s="893">
        <v>5</v>
      </c>
      <c r="E33" s="897">
        <v>2</v>
      </c>
      <c r="F33" s="898">
        <v>1.03</v>
      </c>
      <c r="G33" s="883">
        <v>4.5</v>
      </c>
      <c r="H33" s="900">
        <v>10</v>
      </c>
      <c r="I33" s="896">
        <v>5.69</v>
      </c>
      <c r="J33" s="880">
        <v>5.3</v>
      </c>
      <c r="K33" s="899">
        <v>0.51</v>
      </c>
      <c r="L33" s="900">
        <v>2</v>
      </c>
      <c r="M33" s="900">
        <v>18</v>
      </c>
      <c r="N33" s="901">
        <v>6</v>
      </c>
      <c r="O33" s="900" t="s">
        <v>2608</v>
      </c>
      <c r="P33" s="902" t="s">
        <v>2662</v>
      </c>
      <c r="Q33" s="903">
        <f t="shared" si="0"/>
        <v>9</v>
      </c>
      <c r="R33" s="936">
        <f t="shared" si="0"/>
        <v>5.1800000000000006</v>
      </c>
      <c r="S33" s="903">
        <f t="shared" si="1"/>
        <v>8</v>
      </c>
      <c r="T33" s="936">
        <f t="shared" si="2"/>
        <v>4.66</v>
      </c>
      <c r="U33" s="944">
        <v>60</v>
      </c>
      <c r="V33" s="503">
        <v>53</v>
      </c>
      <c r="W33" s="503">
        <v>-7</v>
      </c>
      <c r="X33" s="942">
        <v>0.8833333333333333</v>
      </c>
      <c r="Y33" s="940">
        <v>6</v>
      </c>
    </row>
    <row r="34" spans="1:25" ht="14.4" customHeight="1" x14ac:dyDescent="0.3">
      <c r="A34" s="907" t="s">
        <v>2663</v>
      </c>
      <c r="B34" s="503"/>
      <c r="C34" s="894"/>
      <c r="D34" s="893"/>
      <c r="E34" s="897">
        <v>1</v>
      </c>
      <c r="F34" s="898">
        <v>4.78</v>
      </c>
      <c r="G34" s="883">
        <v>44</v>
      </c>
      <c r="H34" s="900"/>
      <c r="I34" s="896"/>
      <c r="J34" s="880"/>
      <c r="K34" s="899">
        <v>0.86</v>
      </c>
      <c r="L34" s="900">
        <v>3</v>
      </c>
      <c r="M34" s="900">
        <v>27</v>
      </c>
      <c r="N34" s="901">
        <v>9</v>
      </c>
      <c r="O34" s="900" t="s">
        <v>2608</v>
      </c>
      <c r="P34" s="902" t="s">
        <v>2664</v>
      </c>
      <c r="Q34" s="903">
        <f t="shared" si="0"/>
        <v>0</v>
      </c>
      <c r="R34" s="936">
        <f t="shared" si="0"/>
        <v>0</v>
      </c>
      <c r="S34" s="903">
        <f t="shared" si="1"/>
        <v>-1</v>
      </c>
      <c r="T34" s="936">
        <f t="shared" si="2"/>
        <v>-4.78</v>
      </c>
      <c r="U34" s="944" t="s">
        <v>543</v>
      </c>
      <c r="V34" s="503" t="s">
        <v>543</v>
      </c>
      <c r="W34" s="503" t="s">
        <v>543</v>
      </c>
      <c r="X34" s="942" t="s">
        <v>543</v>
      </c>
      <c r="Y34" s="940"/>
    </row>
    <row r="35" spans="1:25" ht="14.4" customHeight="1" x14ac:dyDescent="0.3">
      <c r="A35" s="906" t="s">
        <v>2665</v>
      </c>
      <c r="B35" s="888">
        <v>1</v>
      </c>
      <c r="C35" s="889">
        <v>1.57</v>
      </c>
      <c r="D35" s="890">
        <v>9</v>
      </c>
      <c r="E35" s="873"/>
      <c r="F35" s="874"/>
      <c r="G35" s="882"/>
      <c r="H35" s="877"/>
      <c r="I35" s="871"/>
      <c r="J35" s="872"/>
      <c r="K35" s="876">
        <v>0.32</v>
      </c>
      <c r="L35" s="877">
        <v>1</v>
      </c>
      <c r="M35" s="877">
        <v>12</v>
      </c>
      <c r="N35" s="878">
        <v>4</v>
      </c>
      <c r="O35" s="877" t="s">
        <v>2608</v>
      </c>
      <c r="P35" s="892" t="s">
        <v>2666</v>
      </c>
      <c r="Q35" s="879">
        <f t="shared" si="0"/>
        <v>-1</v>
      </c>
      <c r="R35" s="937">
        <f t="shared" si="0"/>
        <v>-1.57</v>
      </c>
      <c r="S35" s="879">
        <f t="shared" si="1"/>
        <v>0</v>
      </c>
      <c r="T35" s="937">
        <f t="shared" si="2"/>
        <v>0</v>
      </c>
      <c r="U35" s="943" t="s">
        <v>543</v>
      </c>
      <c r="V35" s="888" t="s">
        <v>543</v>
      </c>
      <c r="W35" s="888" t="s">
        <v>543</v>
      </c>
      <c r="X35" s="941" t="s">
        <v>543</v>
      </c>
      <c r="Y35" s="939"/>
    </row>
    <row r="36" spans="1:25" ht="14.4" customHeight="1" x14ac:dyDescent="0.3">
      <c r="A36" s="907" t="s">
        <v>2667</v>
      </c>
      <c r="B36" s="503"/>
      <c r="C36" s="894"/>
      <c r="D36" s="893"/>
      <c r="E36" s="897">
        <v>1</v>
      </c>
      <c r="F36" s="898">
        <v>0.23</v>
      </c>
      <c r="G36" s="883">
        <v>1</v>
      </c>
      <c r="H36" s="900"/>
      <c r="I36" s="896"/>
      <c r="J36" s="880"/>
      <c r="K36" s="899">
        <v>0.45</v>
      </c>
      <c r="L36" s="900">
        <v>2</v>
      </c>
      <c r="M36" s="900">
        <v>15</v>
      </c>
      <c r="N36" s="901">
        <v>5</v>
      </c>
      <c r="O36" s="900" t="s">
        <v>2608</v>
      </c>
      <c r="P36" s="902" t="s">
        <v>2666</v>
      </c>
      <c r="Q36" s="903">
        <f t="shared" si="0"/>
        <v>0</v>
      </c>
      <c r="R36" s="936">
        <f t="shared" si="0"/>
        <v>0</v>
      </c>
      <c r="S36" s="903">
        <f t="shared" si="1"/>
        <v>-1</v>
      </c>
      <c r="T36" s="936">
        <f t="shared" si="2"/>
        <v>-0.23</v>
      </c>
      <c r="U36" s="944" t="s">
        <v>543</v>
      </c>
      <c r="V36" s="503" t="s">
        <v>543</v>
      </c>
      <c r="W36" s="503" t="s">
        <v>543</v>
      </c>
      <c r="X36" s="942" t="s">
        <v>543</v>
      </c>
      <c r="Y36" s="940"/>
    </row>
    <row r="37" spans="1:25" ht="14.4" customHeight="1" x14ac:dyDescent="0.3">
      <c r="A37" s="906" t="s">
        <v>2668</v>
      </c>
      <c r="B37" s="888">
        <v>52</v>
      </c>
      <c r="C37" s="889">
        <v>51.86</v>
      </c>
      <c r="D37" s="890">
        <v>3.8</v>
      </c>
      <c r="E37" s="891">
        <v>75</v>
      </c>
      <c r="F37" s="871">
        <v>74.78</v>
      </c>
      <c r="G37" s="872">
        <v>3.8</v>
      </c>
      <c r="H37" s="873">
        <v>68</v>
      </c>
      <c r="I37" s="874">
        <v>67.91</v>
      </c>
      <c r="J37" s="882">
        <v>3.6</v>
      </c>
      <c r="K37" s="876">
        <v>1</v>
      </c>
      <c r="L37" s="877">
        <v>1</v>
      </c>
      <c r="M37" s="877">
        <v>12</v>
      </c>
      <c r="N37" s="878">
        <v>4</v>
      </c>
      <c r="O37" s="877" t="s">
        <v>2608</v>
      </c>
      <c r="P37" s="892" t="s">
        <v>2669</v>
      </c>
      <c r="Q37" s="879">
        <f t="shared" si="0"/>
        <v>16</v>
      </c>
      <c r="R37" s="937">
        <f t="shared" si="0"/>
        <v>16.049999999999997</v>
      </c>
      <c r="S37" s="879">
        <f t="shared" si="1"/>
        <v>-7</v>
      </c>
      <c r="T37" s="937">
        <f t="shared" si="2"/>
        <v>-6.8700000000000045</v>
      </c>
      <c r="U37" s="943">
        <v>272</v>
      </c>
      <c r="V37" s="888">
        <v>244.8</v>
      </c>
      <c r="W37" s="888">
        <v>-27.199999999999989</v>
      </c>
      <c r="X37" s="941">
        <v>0.9</v>
      </c>
      <c r="Y37" s="939">
        <v>23</v>
      </c>
    </row>
    <row r="38" spans="1:25" ht="14.4" customHeight="1" x14ac:dyDescent="0.3">
      <c r="A38" s="907" t="s">
        <v>2670</v>
      </c>
      <c r="B38" s="503">
        <v>18</v>
      </c>
      <c r="C38" s="894">
        <v>18.059999999999999</v>
      </c>
      <c r="D38" s="893">
        <v>4.4000000000000004</v>
      </c>
      <c r="E38" s="895">
        <v>20</v>
      </c>
      <c r="F38" s="896">
        <v>20.239999999999998</v>
      </c>
      <c r="G38" s="880">
        <v>3.8</v>
      </c>
      <c r="H38" s="897">
        <v>32</v>
      </c>
      <c r="I38" s="898">
        <v>34.85</v>
      </c>
      <c r="J38" s="881">
        <v>5</v>
      </c>
      <c r="K38" s="899">
        <v>1</v>
      </c>
      <c r="L38" s="900">
        <v>1</v>
      </c>
      <c r="M38" s="900">
        <v>12</v>
      </c>
      <c r="N38" s="901">
        <v>4</v>
      </c>
      <c r="O38" s="900" t="s">
        <v>2608</v>
      </c>
      <c r="P38" s="902" t="s">
        <v>2671</v>
      </c>
      <c r="Q38" s="903">
        <f t="shared" si="0"/>
        <v>14</v>
      </c>
      <c r="R38" s="936">
        <f t="shared" si="0"/>
        <v>16.790000000000003</v>
      </c>
      <c r="S38" s="903">
        <f t="shared" si="1"/>
        <v>12</v>
      </c>
      <c r="T38" s="936">
        <f t="shared" si="2"/>
        <v>14.610000000000003</v>
      </c>
      <c r="U38" s="944">
        <v>128</v>
      </c>
      <c r="V38" s="503">
        <v>160</v>
      </c>
      <c r="W38" s="503">
        <v>32</v>
      </c>
      <c r="X38" s="942">
        <v>1.25</v>
      </c>
      <c r="Y38" s="940">
        <v>46</v>
      </c>
    </row>
    <row r="39" spans="1:25" ht="14.4" customHeight="1" x14ac:dyDescent="0.3">
      <c r="A39" s="907" t="s">
        <v>2672</v>
      </c>
      <c r="B39" s="503">
        <v>4</v>
      </c>
      <c r="C39" s="894">
        <v>8.6</v>
      </c>
      <c r="D39" s="893">
        <v>4.5</v>
      </c>
      <c r="E39" s="895">
        <v>6</v>
      </c>
      <c r="F39" s="896">
        <v>14.04</v>
      </c>
      <c r="G39" s="880">
        <v>4.2</v>
      </c>
      <c r="H39" s="897">
        <v>3</v>
      </c>
      <c r="I39" s="898">
        <v>3.75</v>
      </c>
      <c r="J39" s="883">
        <v>3</v>
      </c>
      <c r="K39" s="899">
        <v>1.49</v>
      </c>
      <c r="L39" s="900">
        <v>2</v>
      </c>
      <c r="M39" s="900">
        <v>18</v>
      </c>
      <c r="N39" s="901">
        <v>6</v>
      </c>
      <c r="O39" s="900" t="s">
        <v>2608</v>
      </c>
      <c r="P39" s="902" t="s">
        <v>2673</v>
      </c>
      <c r="Q39" s="903">
        <f t="shared" si="0"/>
        <v>-1</v>
      </c>
      <c r="R39" s="936">
        <f t="shared" si="0"/>
        <v>-4.8499999999999996</v>
      </c>
      <c r="S39" s="903">
        <f t="shared" si="1"/>
        <v>-3</v>
      </c>
      <c r="T39" s="936">
        <f t="shared" si="2"/>
        <v>-10.29</v>
      </c>
      <c r="U39" s="944">
        <v>18</v>
      </c>
      <c r="V39" s="503">
        <v>9</v>
      </c>
      <c r="W39" s="503">
        <v>-9</v>
      </c>
      <c r="X39" s="942">
        <v>0.5</v>
      </c>
      <c r="Y39" s="940"/>
    </row>
    <row r="40" spans="1:25" ht="14.4" customHeight="1" x14ac:dyDescent="0.3">
      <c r="A40" s="906" t="s">
        <v>2674</v>
      </c>
      <c r="B40" s="888">
        <v>1</v>
      </c>
      <c r="C40" s="889">
        <v>0.37</v>
      </c>
      <c r="D40" s="890">
        <v>7</v>
      </c>
      <c r="E40" s="891"/>
      <c r="F40" s="871"/>
      <c r="G40" s="872"/>
      <c r="H40" s="873"/>
      <c r="I40" s="874"/>
      <c r="J40" s="882"/>
      <c r="K40" s="876">
        <v>0.35</v>
      </c>
      <c r="L40" s="877">
        <v>1</v>
      </c>
      <c r="M40" s="877">
        <v>12</v>
      </c>
      <c r="N40" s="878">
        <v>4</v>
      </c>
      <c r="O40" s="877" t="s">
        <v>2608</v>
      </c>
      <c r="P40" s="892" t="s">
        <v>2675</v>
      </c>
      <c r="Q40" s="879">
        <f t="shared" si="0"/>
        <v>-1</v>
      </c>
      <c r="R40" s="937">
        <f t="shared" si="0"/>
        <v>-0.37</v>
      </c>
      <c r="S40" s="879">
        <f t="shared" si="1"/>
        <v>0</v>
      </c>
      <c r="T40" s="937">
        <f t="shared" si="2"/>
        <v>0</v>
      </c>
      <c r="U40" s="943" t="s">
        <v>543</v>
      </c>
      <c r="V40" s="888" t="s">
        <v>543</v>
      </c>
      <c r="W40" s="888" t="s">
        <v>543</v>
      </c>
      <c r="X40" s="941" t="s">
        <v>543</v>
      </c>
      <c r="Y40" s="939"/>
    </row>
    <row r="41" spans="1:25" ht="14.4" customHeight="1" x14ac:dyDescent="0.3">
      <c r="A41" s="907" t="s">
        <v>2676</v>
      </c>
      <c r="B41" s="503"/>
      <c r="C41" s="894"/>
      <c r="D41" s="893"/>
      <c r="E41" s="895"/>
      <c r="F41" s="896"/>
      <c r="G41" s="880"/>
      <c r="H41" s="897">
        <v>1</v>
      </c>
      <c r="I41" s="898">
        <v>0.55000000000000004</v>
      </c>
      <c r="J41" s="883">
        <v>4</v>
      </c>
      <c r="K41" s="899">
        <v>0.55000000000000004</v>
      </c>
      <c r="L41" s="900">
        <v>2</v>
      </c>
      <c r="M41" s="900">
        <v>18</v>
      </c>
      <c r="N41" s="901">
        <v>6</v>
      </c>
      <c r="O41" s="900" t="s">
        <v>2608</v>
      </c>
      <c r="P41" s="902" t="s">
        <v>2677</v>
      </c>
      <c r="Q41" s="903">
        <f t="shared" si="0"/>
        <v>1</v>
      </c>
      <c r="R41" s="936">
        <f t="shared" si="0"/>
        <v>0.55000000000000004</v>
      </c>
      <c r="S41" s="903">
        <f t="shared" si="1"/>
        <v>1</v>
      </c>
      <c r="T41" s="936">
        <f t="shared" si="2"/>
        <v>0.55000000000000004</v>
      </c>
      <c r="U41" s="944">
        <v>6</v>
      </c>
      <c r="V41" s="503">
        <v>4</v>
      </c>
      <c r="W41" s="503">
        <v>-2</v>
      </c>
      <c r="X41" s="942">
        <v>0.66666666666666663</v>
      </c>
      <c r="Y41" s="940"/>
    </row>
    <row r="42" spans="1:25" ht="14.4" customHeight="1" x14ac:dyDescent="0.3">
      <c r="A42" s="906" t="s">
        <v>2678</v>
      </c>
      <c r="B42" s="888">
        <v>1</v>
      </c>
      <c r="C42" s="889">
        <v>2.12</v>
      </c>
      <c r="D42" s="890">
        <v>4</v>
      </c>
      <c r="E42" s="891"/>
      <c r="F42" s="871"/>
      <c r="G42" s="872"/>
      <c r="H42" s="873">
        <v>2</v>
      </c>
      <c r="I42" s="874">
        <v>3.61</v>
      </c>
      <c r="J42" s="882">
        <v>3.5</v>
      </c>
      <c r="K42" s="876">
        <v>2.12</v>
      </c>
      <c r="L42" s="877">
        <v>3</v>
      </c>
      <c r="M42" s="877">
        <v>24</v>
      </c>
      <c r="N42" s="878">
        <v>8</v>
      </c>
      <c r="O42" s="877" t="s">
        <v>2608</v>
      </c>
      <c r="P42" s="892" t="s">
        <v>2679</v>
      </c>
      <c r="Q42" s="879">
        <f t="shared" si="0"/>
        <v>1</v>
      </c>
      <c r="R42" s="937">
        <f t="shared" si="0"/>
        <v>1.4899999999999998</v>
      </c>
      <c r="S42" s="879">
        <f t="shared" si="1"/>
        <v>2</v>
      </c>
      <c r="T42" s="937">
        <f t="shared" si="2"/>
        <v>3.61</v>
      </c>
      <c r="U42" s="943">
        <v>16</v>
      </c>
      <c r="V42" s="888">
        <v>7</v>
      </c>
      <c r="W42" s="888">
        <v>-9</v>
      </c>
      <c r="X42" s="941">
        <v>0.4375</v>
      </c>
      <c r="Y42" s="939"/>
    </row>
    <row r="43" spans="1:25" ht="14.4" customHeight="1" x14ac:dyDescent="0.3">
      <c r="A43" s="906" t="s">
        <v>2680</v>
      </c>
      <c r="B43" s="888"/>
      <c r="C43" s="889"/>
      <c r="D43" s="890"/>
      <c r="E43" s="891">
        <v>1</v>
      </c>
      <c r="F43" s="871">
        <v>0.32</v>
      </c>
      <c r="G43" s="872">
        <v>2</v>
      </c>
      <c r="H43" s="873">
        <v>1</v>
      </c>
      <c r="I43" s="874">
        <v>0.32</v>
      </c>
      <c r="J43" s="882">
        <v>3</v>
      </c>
      <c r="K43" s="876">
        <v>0.32</v>
      </c>
      <c r="L43" s="877">
        <v>1</v>
      </c>
      <c r="M43" s="877">
        <v>12</v>
      </c>
      <c r="N43" s="878">
        <v>4</v>
      </c>
      <c r="O43" s="877" t="s">
        <v>2608</v>
      </c>
      <c r="P43" s="892" t="s">
        <v>2681</v>
      </c>
      <c r="Q43" s="879">
        <f t="shared" si="0"/>
        <v>1</v>
      </c>
      <c r="R43" s="937">
        <f t="shared" si="0"/>
        <v>0.32</v>
      </c>
      <c r="S43" s="879">
        <f t="shared" si="1"/>
        <v>0</v>
      </c>
      <c r="T43" s="937">
        <f t="shared" si="2"/>
        <v>0</v>
      </c>
      <c r="U43" s="943">
        <v>4</v>
      </c>
      <c r="V43" s="888">
        <v>3</v>
      </c>
      <c r="W43" s="888">
        <v>-1</v>
      </c>
      <c r="X43" s="941">
        <v>0.75</v>
      </c>
      <c r="Y43" s="939"/>
    </row>
    <row r="44" spans="1:25" ht="14.4" customHeight="1" x14ac:dyDescent="0.3">
      <c r="A44" s="906" t="s">
        <v>2682</v>
      </c>
      <c r="B44" s="884">
        <v>1</v>
      </c>
      <c r="C44" s="885">
        <v>0.31</v>
      </c>
      <c r="D44" s="886">
        <v>2</v>
      </c>
      <c r="E44" s="891"/>
      <c r="F44" s="871"/>
      <c r="G44" s="872"/>
      <c r="H44" s="877"/>
      <c r="I44" s="871"/>
      <c r="J44" s="872"/>
      <c r="K44" s="876">
        <v>0.31</v>
      </c>
      <c r="L44" s="877">
        <v>1</v>
      </c>
      <c r="M44" s="877">
        <v>12</v>
      </c>
      <c r="N44" s="878">
        <v>4</v>
      </c>
      <c r="O44" s="877" t="s">
        <v>2608</v>
      </c>
      <c r="P44" s="892" t="s">
        <v>2683</v>
      </c>
      <c r="Q44" s="879">
        <f t="shared" si="0"/>
        <v>-1</v>
      </c>
      <c r="R44" s="937">
        <f t="shared" si="0"/>
        <v>-0.31</v>
      </c>
      <c r="S44" s="879">
        <f t="shared" si="1"/>
        <v>0</v>
      </c>
      <c r="T44" s="937">
        <f t="shared" si="2"/>
        <v>0</v>
      </c>
      <c r="U44" s="943" t="s">
        <v>543</v>
      </c>
      <c r="V44" s="888" t="s">
        <v>543</v>
      </c>
      <c r="W44" s="888" t="s">
        <v>543</v>
      </c>
      <c r="X44" s="941" t="s">
        <v>543</v>
      </c>
      <c r="Y44" s="939"/>
    </row>
    <row r="45" spans="1:25" ht="14.4" customHeight="1" x14ac:dyDescent="0.3">
      <c r="A45" s="906" t="s">
        <v>2684</v>
      </c>
      <c r="B45" s="888"/>
      <c r="C45" s="889"/>
      <c r="D45" s="890"/>
      <c r="E45" s="891"/>
      <c r="F45" s="871"/>
      <c r="G45" s="872"/>
      <c r="H45" s="873">
        <v>2</v>
      </c>
      <c r="I45" s="874">
        <v>1.57</v>
      </c>
      <c r="J45" s="882">
        <v>3</v>
      </c>
      <c r="K45" s="876">
        <v>0.79</v>
      </c>
      <c r="L45" s="877">
        <v>2</v>
      </c>
      <c r="M45" s="877">
        <v>15</v>
      </c>
      <c r="N45" s="878">
        <v>5</v>
      </c>
      <c r="O45" s="877" t="s">
        <v>2608</v>
      </c>
      <c r="P45" s="892" t="s">
        <v>2685</v>
      </c>
      <c r="Q45" s="879">
        <f t="shared" si="0"/>
        <v>2</v>
      </c>
      <c r="R45" s="937">
        <f t="shared" si="0"/>
        <v>1.57</v>
      </c>
      <c r="S45" s="879">
        <f t="shared" si="1"/>
        <v>2</v>
      </c>
      <c r="T45" s="937">
        <f t="shared" si="2"/>
        <v>1.57</v>
      </c>
      <c r="U45" s="943">
        <v>10</v>
      </c>
      <c r="V45" s="888">
        <v>6</v>
      </c>
      <c r="W45" s="888">
        <v>-4</v>
      </c>
      <c r="X45" s="941">
        <v>0.6</v>
      </c>
      <c r="Y45" s="939"/>
    </row>
    <row r="46" spans="1:25" ht="14.4" customHeight="1" x14ac:dyDescent="0.3">
      <c r="A46" s="907" t="s">
        <v>2686</v>
      </c>
      <c r="B46" s="503">
        <v>2</v>
      </c>
      <c r="C46" s="894">
        <v>3</v>
      </c>
      <c r="D46" s="893">
        <v>4.5</v>
      </c>
      <c r="E46" s="895"/>
      <c r="F46" s="896"/>
      <c r="G46" s="880"/>
      <c r="H46" s="897"/>
      <c r="I46" s="898"/>
      <c r="J46" s="883"/>
      <c r="K46" s="899">
        <v>1.84</v>
      </c>
      <c r="L46" s="900">
        <v>5</v>
      </c>
      <c r="M46" s="900">
        <v>42</v>
      </c>
      <c r="N46" s="901">
        <v>14</v>
      </c>
      <c r="O46" s="900" t="s">
        <v>2608</v>
      </c>
      <c r="P46" s="902" t="s">
        <v>2685</v>
      </c>
      <c r="Q46" s="903">
        <f t="shared" si="0"/>
        <v>-2</v>
      </c>
      <c r="R46" s="936">
        <f t="shared" si="0"/>
        <v>-3</v>
      </c>
      <c r="S46" s="903">
        <f t="shared" si="1"/>
        <v>0</v>
      </c>
      <c r="T46" s="936">
        <f t="shared" si="2"/>
        <v>0</v>
      </c>
      <c r="U46" s="944" t="s">
        <v>543</v>
      </c>
      <c r="V46" s="503" t="s">
        <v>543</v>
      </c>
      <c r="W46" s="503" t="s">
        <v>543</v>
      </c>
      <c r="X46" s="942" t="s">
        <v>543</v>
      </c>
      <c r="Y46" s="940"/>
    </row>
    <row r="47" spans="1:25" ht="14.4" customHeight="1" x14ac:dyDescent="0.3">
      <c r="A47" s="906" t="s">
        <v>2687</v>
      </c>
      <c r="B47" s="888">
        <v>1</v>
      </c>
      <c r="C47" s="889">
        <v>0.74</v>
      </c>
      <c r="D47" s="890">
        <v>4</v>
      </c>
      <c r="E47" s="891"/>
      <c r="F47" s="871"/>
      <c r="G47" s="872"/>
      <c r="H47" s="873">
        <v>1</v>
      </c>
      <c r="I47" s="874">
        <v>0.74</v>
      </c>
      <c r="J47" s="882">
        <v>4</v>
      </c>
      <c r="K47" s="876">
        <v>0.74</v>
      </c>
      <c r="L47" s="877">
        <v>1</v>
      </c>
      <c r="M47" s="877">
        <v>12</v>
      </c>
      <c r="N47" s="878">
        <v>4</v>
      </c>
      <c r="O47" s="877" t="s">
        <v>2608</v>
      </c>
      <c r="P47" s="892" t="s">
        <v>2688</v>
      </c>
      <c r="Q47" s="879">
        <f t="shared" si="0"/>
        <v>0</v>
      </c>
      <c r="R47" s="937">
        <f t="shared" si="0"/>
        <v>0</v>
      </c>
      <c r="S47" s="879">
        <f t="shared" si="1"/>
        <v>1</v>
      </c>
      <c r="T47" s="937">
        <f t="shared" si="2"/>
        <v>0.74</v>
      </c>
      <c r="U47" s="943">
        <v>4</v>
      </c>
      <c r="V47" s="888">
        <v>4</v>
      </c>
      <c r="W47" s="888">
        <v>0</v>
      </c>
      <c r="X47" s="941">
        <v>1</v>
      </c>
      <c r="Y47" s="939"/>
    </row>
    <row r="48" spans="1:25" ht="14.4" customHeight="1" x14ac:dyDescent="0.3">
      <c r="A48" s="906" t="s">
        <v>2689</v>
      </c>
      <c r="B48" s="888"/>
      <c r="C48" s="889"/>
      <c r="D48" s="890"/>
      <c r="E48" s="873">
        <v>1</v>
      </c>
      <c r="F48" s="874">
        <v>0.68</v>
      </c>
      <c r="G48" s="882">
        <v>4</v>
      </c>
      <c r="H48" s="877"/>
      <c r="I48" s="871"/>
      <c r="J48" s="872"/>
      <c r="K48" s="876">
        <v>0.68</v>
      </c>
      <c r="L48" s="877">
        <v>3</v>
      </c>
      <c r="M48" s="877">
        <v>24</v>
      </c>
      <c r="N48" s="878">
        <v>8</v>
      </c>
      <c r="O48" s="877" t="s">
        <v>2608</v>
      </c>
      <c r="P48" s="892" t="s">
        <v>2690</v>
      </c>
      <c r="Q48" s="879">
        <f t="shared" si="0"/>
        <v>0</v>
      </c>
      <c r="R48" s="937">
        <f t="shared" si="0"/>
        <v>0</v>
      </c>
      <c r="S48" s="879">
        <f t="shared" si="1"/>
        <v>-1</v>
      </c>
      <c r="T48" s="937">
        <f t="shared" si="2"/>
        <v>-0.68</v>
      </c>
      <c r="U48" s="943" t="s">
        <v>543</v>
      </c>
      <c r="V48" s="888" t="s">
        <v>543</v>
      </c>
      <c r="W48" s="888" t="s">
        <v>543</v>
      </c>
      <c r="X48" s="941" t="s">
        <v>543</v>
      </c>
      <c r="Y48" s="939"/>
    </row>
    <row r="49" spans="1:25" ht="14.4" customHeight="1" x14ac:dyDescent="0.3">
      <c r="A49" s="906" t="s">
        <v>2691</v>
      </c>
      <c r="B49" s="888">
        <v>1</v>
      </c>
      <c r="C49" s="889">
        <v>0.74</v>
      </c>
      <c r="D49" s="890">
        <v>5</v>
      </c>
      <c r="E49" s="873">
        <v>8</v>
      </c>
      <c r="F49" s="874">
        <v>5.91</v>
      </c>
      <c r="G49" s="882">
        <v>3.1</v>
      </c>
      <c r="H49" s="877">
        <v>8</v>
      </c>
      <c r="I49" s="871">
        <v>5.91</v>
      </c>
      <c r="J49" s="872">
        <v>3.6</v>
      </c>
      <c r="K49" s="876">
        <v>0.74</v>
      </c>
      <c r="L49" s="877">
        <v>2</v>
      </c>
      <c r="M49" s="877">
        <v>15</v>
      </c>
      <c r="N49" s="878">
        <v>5</v>
      </c>
      <c r="O49" s="877" t="s">
        <v>2608</v>
      </c>
      <c r="P49" s="892" t="s">
        <v>2692</v>
      </c>
      <c r="Q49" s="879">
        <f t="shared" si="0"/>
        <v>7</v>
      </c>
      <c r="R49" s="937">
        <f t="shared" si="0"/>
        <v>5.17</v>
      </c>
      <c r="S49" s="879">
        <f t="shared" si="1"/>
        <v>0</v>
      </c>
      <c r="T49" s="937">
        <f t="shared" si="2"/>
        <v>0</v>
      </c>
      <c r="U49" s="943">
        <v>40</v>
      </c>
      <c r="V49" s="888">
        <v>28.8</v>
      </c>
      <c r="W49" s="888">
        <v>-11.2</v>
      </c>
      <c r="X49" s="941">
        <v>0.72</v>
      </c>
      <c r="Y49" s="939">
        <v>5</v>
      </c>
    </row>
    <row r="50" spans="1:25" ht="14.4" customHeight="1" x14ac:dyDescent="0.3">
      <c r="A50" s="907" t="s">
        <v>2693</v>
      </c>
      <c r="B50" s="503">
        <v>4</v>
      </c>
      <c r="C50" s="894">
        <v>4.3499999999999996</v>
      </c>
      <c r="D50" s="893">
        <v>4.8</v>
      </c>
      <c r="E50" s="897">
        <v>3</v>
      </c>
      <c r="F50" s="898">
        <v>3.41</v>
      </c>
      <c r="G50" s="883">
        <v>4.7</v>
      </c>
      <c r="H50" s="900">
        <v>3</v>
      </c>
      <c r="I50" s="896">
        <v>4.22</v>
      </c>
      <c r="J50" s="880">
        <v>8.3000000000000007</v>
      </c>
      <c r="K50" s="899">
        <v>1.24</v>
      </c>
      <c r="L50" s="900">
        <v>4</v>
      </c>
      <c r="M50" s="900">
        <v>33</v>
      </c>
      <c r="N50" s="901">
        <v>11</v>
      </c>
      <c r="O50" s="900" t="s">
        <v>2608</v>
      </c>
      <c r="P50" s="902" t="s">
        <v>2694</v>
      </c>
      <c r="Q50" s="903">
        <f t="shared" si="0"/>
        <v>-1</v>
      </c>
      <c r="R50" s="936">
        <f t="shared" si="0"/>
        <v>-0.12999999999999989</v>
      </c>
      <c r="S50" s="903">
        <f t="shared" si="1"/>
        <v>0</v>
      </c>
      <c r="T50" s="936">
        <f t="shared" si="2"/>
        <v>0.80999999999999961</v>
      </c>
      <c r="U50" s="944">
        <v>33</v>
      </c>
      <c r="V50" s="503">
        <v>24.900000000000002</v>
      </c>
      <c r="W50" s="503">
        <v>-8.0999999999999979</v>
      </c>
      <c r="X50" s="942">
        <v>0.75454545454545463</v>
      </c>
      <c r="Y50" s="940">
        <v>6</v>
      </c>
    </row>
    <row r="51" spans="1:25" ht="14.4" customHeight="1" x14ac:dyDescent="0.3">
      <c r="A51" s="907" t="s">
        <v>2695</v>
      </c>
      <c r="B51" s="503"/>
      <c r="C51" s="894"/>
      <c r="D51" s="893"/>
      <c r="E51" s="897">
        <v>1</v>
      </c>
      <c r="F51" s="898">
        <v>1.32</v>
      </c>
      <c r="G51" s="883">
        <v>3</v>
      </c>
      <c r="H51" s="900"/>
      <c r="I51" s="896"/>
      <c r="J51" s="880"/>
      <c r="K51" s="899">
        <v>2.48</v>
      </c>
      <c r="L51" s="900">
        <v>6</v>
      </c>
      <c r="M51" s="900">
        <v>57</v>
      </c>
      <c r="N51" s="901">
        <v>19</v>
      </c>
      <c r="O51" s="900" t="s">
        <v>2608</v>
      </c>
      <c r="P51" s="902" t="s">
        <v>2696</v>
      </c>
      <c r="Q51" s="903">
        <f t="shared" si="0"/>
        <v>0</v>
      </c>
      <c r="R51" s="936">
        <f t="shared" si="0"/>
        <v>0</v>
      </c>
      <c r="S51" s="903">
        <f t="shared" si="1"/>
        <v>-1</v>
      </c>
      <c r="T51" s="936">
        <f t="shared" si="2"/>
        <v>-1.32</v>
      </c>
      <c r="U51" s="944" t="s">
        <v>543</v>
      </c>
      <c r="V51" s="503" t="s">
        <v>543</v>
      </c>
      <c r="W51" s="503" t="s">
        <v>543</v>
      </c>
      <c r="X51" s="942" t="s">
        <v>543</v>
      </c>
      <c r="Y51" s="940"/>
    </row>
    <row r="52" spans="1:25" ht="14.4" customHeight="1" x14ac:dyDescent="0.3">
      <c r="A52" s="906" t="s">
        <v>2697</v>
      </c>
      <c r="B52" s="888"/>
      <c r="C52" s="889"/>
      <c r="D52" s="890"/>
      <c r="E52" s="891">
        <v>1</v>
      </c>
      <c r="F52" s="871">
        <v>0.45</v>
      </c>
      <c r="G52" s="872">
        <v>4</v>
      </c>
      <c r="H52" s="873">
        <v>2</v>
      </c>
      <c r="I52" s="874">
        <v>0.9</v>
      </c>
      <c r="J52" s="882">
        <v>2.5</v>
      </c>
      <c r="K52" s="876">
        <v>0.45</v>
      </c>
      <c r="L52" s="877">
        <v>1</v>
      </c>
      <c r="M52" s="877">
        <v>12</v>
      </c>
      <c r="N52" s="878">
        <v>4</v>
      </c>
      <c r="O52" s="877" t="s">
        <v>2608</v>
      </c>
      <c r="P52" s="892" t="s">
        <v>2698</v>
      </c>
      <c r="Q52" s="879">
        <f t="shared" si="0"/>
        <v>2</v>
      </c>
      <c r="R52" s="937">
        <f t="shared" si="0"/>
        <v>0.9</v>
      </c>
      <c r="S52" s="879">
        <f t="shared" si="1"/>
        <v>1</v>
      </c>
      <c r="T52" s="937">
        <f t="shared" si="2"/>
        <v>0.45</v>
      </c>
      <c r="U52" s="943">
        <v>8</v>
      </c>
      <c r="V52" s="888">
        <v>5</v>
      </c>
      <c r="W52" s="888">
        <v>-3</v>
      </c>
      <c r="X52" s="941">
        <v>0.625</v>
      </c>
      <c r="Y52" s="939"/>
    </row>
    <row r="53" spans="1:25" ht="14.4" customHeight="1" x14ac:dyDescent="0.3">
      <c r="A53" s="907" t="s">
        <v>2699</v>
      </c>
      <c r="B53" s="503"/>
      <c r="C53" s="894"/>
      <c r="D53" s="893"/>
      <c r="E53" s="895">
        <v>1</v>
      </c>
      <c r="F53" s="896">
        <v>0.72</v>
      </c>
      <c r="G53" s="880">
        <v>4</v>
      </c>
      <c r="H53" s="897">
        <v>2</v>
      </c>
      <c r="I53" s="898">
        <v>1.44</v>
      </c>
      <c r="J53" s="883">
        <v>3</v>
      </c>
      <c r="K53" s="899">
        <v>0.72</v>
      </c>
      <c r="L53" s="900">
        <v>3</v>
      </c>
      <c r="M53" s="900">
        <v>24</v>
      </c>
      <c r="N53" s="901">
        <v>8</v>
      </c>
      <c r="O53" s="900" t="s">
        <v>2608</v>
      </c>
      <c r="P53" s="902" t="s">
        <v>2698</v>
      </c>
      <c r="Q53" s="903">
        <f t="shared" si="0"/>
        <v>2</v>
      </c>
      <c r="R53" s="936">
        <f t="shared" si="0"/>
        <v>1.44</v>
      </c>
      <c r="S53" s="903">
        <f t="shared" si="1"/>
        <v>1</v>
      </c>
      <c r="T53" s="936">
        <f t="shared" si="2"/>
        <v>0.72</v>
      </c>
      <c r="U53" s="944">
        <v>16</v>
      </c>
      <c r="V53" s="503">
        <v>6</v>
      </c>
      <c r="W53" s="503">
        <v>-10</v>
      </c>
      <c r="X53" s="942">
        <v>0.375</v>
      </c>
      <c r="Y53" s="940"/>
    </row>
    <row r="54" spans="1:25" ht="14.4" customHeight="1" x14ac:dyDescent="0.3">
      <c r="A54" s="907" t="s">
        <v>2700</v>
      </c>
      <c r="B54" s="503"/>
      <c r="C54" s="894"/>
      <c r="D54" s="893"/>
      <c r="E54" s="895">
        <v>1</v>
      </c>
      <c r="F54" s="896">
        <v>1.52</v>
      </c>
      <c r="G54" s="880">
        <v>8</v>
      </c>
      <c r="H54" s="897"/>
      <c r="I54" s="898"/>
      <c r="J54" s="883"/>
      <c r="K54" s="899">
        <v>1.52</v>
      </c>
      <c r="L54" s="900">
        <v>4</v>
      </c>
      <c r="M54" s="900">
        <v>36</v>
      </c>
      <c r="N54" s="901">
        <v>12</v>
      </c>
      <c r="O54" s="900" t="s">
        <v>2608</v>
      </c>
      <c r="P54" s="902" t="s">
        <v>2698</v>
      </c>
      <c r="Q54" s="903">
        <f t="shared" si="0"/>
        <v>0</v>
      </c>
      <c r="R54" s="936">
        <f t="shared" si="0"/>
        <v>0</v>
      </c>
      <c r="S54" s="903">
        <f t="shared" si="1"/>
        <v>-1</v>
      </c>
      <c r="T54" s="936">
        <f t="shared" si="2"/>
        <v>-1.52</v>
      </c>
      <c r="U54" s="944" t="s">
        <v>543</v>
      </c>
      <c r="V54" s="503" t="s">
        <v>543</v>
      </c>
      <c r="W54" s="503" t="s">
        <v>543</v>
      </c>
      <c r="X54" s="942" t="s">
        <v>543</v>
      </c>
      <c r="Y54" s="940"/>
    </row>
    <row r="55" spans="1:25" ht="14.4" customHeight="1" x14ac:dyDescent="0.3">
      <c r="A55" s="906" t="s">
        <v>2701</v>
      </c>
      <c r="B55" s="884">
        <v>1</v>
      </c>
      <c r="C55" s="885">
        <v>0.49</v>
      </c>
      <c r="D55" s="886">
        <v>3</v>
      </c>
      <c r="E55" s="891"/>
      <c r="F55" s="871"/>
      <c r="G55" s="872"/>
      <c r="H55" s="877"/>
      <c r="I55" s="871"/>
      <c r="J55" s="872"/>
      <c r="K55" s="876">
        <v>0.49</v>
      </c>
      <c r="L55" s="877">
        <v>2</v>
      </c>
      <c r="M55" s="877">
        <v>21</v>
      </c>
      <c r="N55" s="878">
        <v>7</v>
      </c>
      <c r="O55" s="877" t="s">
        <v>2608</v>
      </c>
      <c r="P55" s="892" t="s">
        <v>2702</v>
      </c>
      <c r="Q55" s="879">
        <f t="shared" si="0"/>
        <v>-1</v>
      </c>
      <c r="R55" s="937">
        <f t="shared" si="0"/>
        <v>-0.49</v>
      </c>
      <c r="S55" s="879">
        <f t="shared" si="1"/>
        <v>0</v>
      </c>
      <c r="T55" s="937">
        <f t="shared" si="2"/>
        <v>0</v>
      </c>
      <c r="U55" s="943" t="s">
        <v>543</v>
      </c>
      <c r="V55" s="888" t="s">
        <v>543</v>
      </c>
      <c r="W55" s="888" t="s">
        <v>543</v>
      </c>
      <c r="X55" s="941" t="s">
        <v>543</v>
      </c>
      <c r="Y55" s="939"/>
    </row>
    <row r="56" spans="1:25" ht="14.4" customHeight="1" x14ac:dyDescent="0.3">
      <c r="A56" s="906" t="s">
        <v>2703</v>
      </c>
      <c r="B56" s="888"/>
      <c r="C56" s="889"/>
      <c r="D56" s="890"/>
      <c r="E56" s="891">
        <v>1</v>
      </c>
      <c r="F56" s="871">
        <v>0.25</v>
      </c>
      <c r="G56" s="872">
        <v>2</v>
      </c>
      <c r="H56" s="873">
        <v>2</v>
      </c>
      <c r="I56" s="874">
        <v>0.49</v>
      </c>
      <c r="J56" s="875">
        <v>4.5</v>
      </c>
      <c r="K56" s="876">
        <v>0.25</v>
      </c>
      <c r="L56" s="877">
        <v>1</v>
      </c>
      <c r="M56" s="877">
        <v>9</v>
      </c>
      <c r="N56" s="878">
        <v>3</v>
      </c>
      <c r="O56" s="877" t="s">
        <v>2608</v>
      </c>
      <c r="P56" s="892" t="s">
        <v>2704</v>
      </c>
      <c r="Q56" s="879">
        <f t="shared" si="0"/>
        <v>2</v>
      </c>
      <c r="R56" s="937">
        <f t="shared" si="0"/>
        <v>0.49</v>
      </c>
      <c r="S56" s="879">
        <f t="shared" si="1"/>
        <v>1</v>
      </c>
      <c r="T56" s="937">
        <f t="shared" si="2"/>
        <v>0.24</v>
      </c>
      <c r="U56" s="943">
        <v>6</v>
      </c>
      <c r="V56" s="888">
        <v>9</v>
      </c>
      <c r="W56" s="888">
        <v>3</v>
      </c>
      <c r="X56" s="941">
        <v>1.5</v>
      </c>
      <c r="Y56" s="939">
        <v>3</v>
      </c>
    </row>
    <row r="57" spans="1:25" ht="14.4" customHeight="1" x14ac:dyDescent="0.3">
      <c r="A57" s="906" t="s">
        <v>2705</v>
      </c>
      <c r="B57" s="888">
        <v>1</v>
      </c>
      <c r="C57" s="889">
        <v>0.34</v>
      </c>
      <c r="D57" s="890">
        <v>3</v>
      </c>
      <c r="E57" s="873">
        <v>2</v>
      </c>
      <c r="F57" s="874">
        <v>0.91</v>
      </c>
      <c r="G57" s="882">
        <v>4.5</v>
      </c>
      <c r="H57" s="877"/>
      <c r="I57" s="871"/>
      <c r="J57" s="872"/>
      <c r="K57" s="876">
        <v>0.34</v>
      </c>
      <c r="L57" s="877">
        <v>2</v>
      </c>
      <c r="M57" s="877">
        <v>15</v>
      </c>
      <c r="N57" s="878">
        <v>5</v>
      </c>
      <c r="O57" s="877" t="s">
        <v>2608</v>
      </c>
      <c r="P57" s="892" t="s">
        <v>2706</v>
      </c>
      <c r="Q57" s="879">
        <f t="shared" si="0"/>
        <v>-1</v>
      </c>
      <c r="R57" s="937">
        <f t="shared" si="0"/>
        <v>-0.34</v>
      </c>
      <c r="S57" s="879">
        <f t="shared" si="1"/>
        <v>-2</v>
      </c>
      <c r="T57" s="937">
        <f t="shared" si="2"/>
        <v>-0.91</v>
      </c>
      <c r="U57" s="943" t="s">
        <v>543</v>
      </c>
      <c r="V57" s="888" t="s">
        <v>543</v>
      </c>
      <c r="W57" s="888" t="s">
        <v>543</v>
      </c>
      <c r="X57" s="941" t="s">
        <v>543</v>
      </c>
      <c r="Y57" s="939"/>
    </row>
    <row r="58" spans="1:25" ht="14.4" customHeight="1" x14ac:dyDescent="0.3">
      <c r="A58" s="906" t="s">
        <v>2707</v>
      </c>
      <c r="B58" s="888"/>
      <c r="C58" s="889"/>
      <c r="D58" s="890"/>
      <c r="E58" s="873">
        <v>1</v>
      </c>
      <c r="F58" s="874">
        <v>0.7</v>
      </c>
      <c r="G58" s="882">
        <v>4</v>
      </c>
      <c r="H58" s="877"/>
      <c r="I58" s="871"/>
      <c r="J58" s="872"/>
      <c r="K58" s="876">
        <v>0.7</v>
      </c>
      <c r="L58" s="877">
        <v>1</v>
      </c>
      <c r="M58" s="877">
        <v>12</v>
      </c>
      <c r="N58" s="878">
        <v>4</v>
      </c>
      <c r="O58" s="877" t="s">
        <v>2608</v>
      </c>
      <c r="P58" s="892" t="s">
        <v>2708</v>
      </c>
      <c r="Q58" s="879">
        <f t="shared" si="0"/>
        <v>0</v>
      </c>
      <c r="R58" s="937">
        <f t="shared" si="0"/>
        <v>0</v>
      </c>
      <c r="S58" s="879">
        <f t="shared" si="1"/>
        <v>-1</v>
      </c>
      <c r="T58" s="937">
        <f t="shared" si="2"/>
        <v>-0.7</v>
      </c>
      <c r="U58" s="943" t="s">
        <v>543</v>
      </c>
      <c r="V58" s="888" t="s">
        <v>543</v>
      </c>
      <c r="W58" s="888" t="s">
        <v>543</v>
      </c>
      <c r="X58" s="941" t="s">
        <v>543</v>
      </c>
      <c r="Y58" s="939"/>
    </row>
    <row r="59" spans="1:25" ht="14.4" customHeight="1" x14ac:dyDescent="0.3">
      <c r="A59" s="906" t="s">
        <v>2709</v>
      </c>
      <c r="B59" s="888"/>
      <c r="C59" s="889"/>
      <c r="D59" s="890"/>
      <c r="E59" s="873">
        <v>2</v>
      </c>
      <c r="F59" s="874">
        <v>2.06</v>
      </c>
      <c r="G59" s="882">
        <v>3</v>
      </c>
      <c r="H59" s="877"/>
      <c r="I59" s="871"/>
      <c r="J59" s="872"/>
      <c r="K59" s="876">
        <v>1.03</v>
      </c>
      <c r="L59" s="877">
        <v>2</v>
      </c>
      <c r="M59" s="877">
        <v>18</v>
      </c>
      <c r="N59" s="878">
        <v>6</v>
      </c>
      <c r="O59" s="877" t="s">
        <v>2608</v>
      </c>
      <c r="P59" s="892" t="s">
        <v>2710</v>
      </c>
      <c r="Q59" s="879">
        <f t="shared" si="0"/>
        <v>0</v>
      </c>
      <c r="R59" s="937">
        <f t="shared" si="0"/>
        <v>0</v>
      </c>
      <c r="S59" s="879">
        <f t="shared" si="1"/>
        <v>-2</v>
      </c>
      <c r="T59" s="937">
        <f t="shared" si="2"/>
        <v>-2.06</v>
      </c>
      <c r="U59" s="943" t="s">
        <v>543</v>
      </c>
      <c r="V59" s="888" t="s">
        <v>543</v>
      </c>
      <c r="W59" s="888" t="s">
        <v>543</v>
      </c>
      <c r="X59" s="941" t="s">
        <v>543</v>
      </c>
      <c r="Y59" s="939"/>
    </row>
    <row r="60" spans="1:25" ht="14.4" customHeight="1" x14ac:dyDescent="0.3">
      <c r="A60" s="906" t="s">
        <v>2711</v>
      </c>
      <c r="B60" s="888">
        <v>1</v>
      </c>
      <c r="C60" s="889">
        <v>0.39</v>
      </c>
      <c r="D60" s="890">
        <v>3</v>
      </c>
      <c r="E60" s="891">
        <v>4</v>
      </c>
      <c r="F60" s="871">
        <v>1.55</v>
      </c>
      <c r="G60" s="872">
        <v>2.5</v>
      </c>
      <c r="H60" s="873">
        <v>4</v>
      </c>
      <c r="I60" s="874">
        <v>1.55</v>
      </c>
      <c r="J60" s="882">
        <v>3</v>
      </c>
      <c r="K60" s="876">
        <v>0.39</v>
      </c>
      <c r="L60" s="877">
        <v>2</v>
      </c>
      <c r="M60" s="877">
        <v>15</v>
      </c>
      <c r="N60" s="878">
        <v>5</v>
      </c>
      <c r="O60" s="877" t="s">
        <v>2608</v>
      </c>
      <c r="P60" s="892" t="s">
        <v>2712</v>
      </c>
      <c r="Q60" s="879">
        <f t="shared" si="0"/>
        <v>3</v>
      </c>
      <c r="R60" s="937">
        <f t="shared" si="0"/>
        <v>1.1600000000000001</v>
      </c>
      <c r="S60" s="879">
        <f t="shared" si="1"/>
        <v>0</v>
      </c>
      <c r="T60" s="937">
        <f t="shared" si="2"/>
        <v>0</v>
      </c>
      <c r="U60" s="943">
        <v>20</v>
      </c>
      <c r="V60" s="888">
        <v>12</v>
      </c>
      <c r="W60" s="888">
        <v>-8</v>
      </c>
      <c r="X60" s="941">
        <v>0.6</v>
      </c>
      <c r="Y60" s="939"/>
    </row>
    <row r="61" spans="1:25" ht="14.4" customHeight="1" x14ac:dyDescent="0.3">
      <c r="A61" s="907" t="s">
        <v>2713</v>
      </c>
      <c r="B61" s="503">
        <v>1</v>
      </c>
      <c r="C61" s="894">
        <v>0.64</v>
      </c>
      <c r="D61" s="893">
        <v>3</v>
      </c>
      <c r="E61" s="895"/>
      <c r="F61" s="896"/>
      <c r="G61" s="880"/>
      <c r="H61" s="897"/>
      <c r="I61" s="898"/>
      <c r="J61" s="883"/>
      <c r="K61" s="899">
        <v>0.64</v>
      </c>
      <c r="L61" s="900">
        <v>2</v>
      </c>
      <c r="M61" s="900">
        <v>21</v>
      </c>
      <c r="N61" s="901">
        <v>7</v>
      </c>
      <c r="O61" s="900" t="s">
        <v>2608</v>
      </c>
      <c r="P61" s="902" t="s">
        <v>2714</v>
      </c>
      <c r="Q61" s="903">
        <f t="shared" si="0"/>
        <v>-1</v>
      </c>
      <c r="R61" s="936">
        <f t="shared" si="0"/>
        <v>-0.64</v>
      </c>
      <c r="S61" s="903">
        <f t="shared" si="1"/>
        <v>0</v>
      </c>
      <c r="T61" s="936">
        <f t="shared" si="2"/>
        <v>0</v>
      </c>
      <c r="U61" s="944" t="s">
        <v>543</v>
      </c>
      <c r="V61" s="503" t="s">
        <v>543</v>
      </c>
      <c r="W61" s="503" t="s">
        <v>543</v>
      </c>
      <c r="X61" s="942" t="s">
        <v>543</v>
      </c>
      <c r="Y61" s="940"/>
    </row>
    <row r="62" spans="1:25" ht="14.4" customHeight="1" x14ac:dyDescent="0.3">
      <c r="A62" s="906" t="s">
        <v>2715</v>
      </c>
      <c r="B62" s="884">
        <v>2</v>
      </c>
      <c r="C62" s="885">
        <v>0.51</v>
      </c>
      <c r="D62" s="886">
        <v>3</v>
      </c>
      <c r="E62" s="891">
        <v>1</v>
      </c>
      <c r="F62" s="871">
        <v>0.26</v>
      </c>
      <c r="G62" s="872">
        <v>3</v>
      </c>
      <c r="H62" s="877">
        <v>1</v>
      </c>
      <c r="I62" s="871">
        <v>0.26</v>
      </c>
      <c r="J62" s="872">
        <v>2</v>
      </c>
      <c r="K62" s="876">
        <v>0.26</v>
      </c>
      <c r="L62" s="877">
        <v>1</v>
      </c>
      <c r="M62" s="877">
        <v>9</v>
      </c>
      <c r="N62" s="878">
        <v>3</v>
      </c>
      <c r="O62" s="877" t="s">
        <v>2608</v>
      </c>
      <c r="P62" s="892" t="s">
        <v>2716</v>
      </c>
      <c r="Q62" s="879">
        <f t="shared" si="0"/>
        <v>-1</v>
      </c>
      <c r="R62" s="937">
        <f t="shared" si="0"/>
        <v>-0.25</v>
      </c>
      <c r="S62" s="879">
        <f t="shared" si="1"/>
        <v>0</v>
      </c>
      <c r="T62" s="937">
        <f t="shared" si="2"/>
        <v>0</v>
      </c>
      <c r="U62" s="943">
        <v>3</v>
      </c>
      <c r="V62" s="888">
        <v>2</v>
      </c>
      <c r="W62" s="888">
        <v>-1</v>
      </c>
      <c r="X62" s="941">
        <v>0.66666666666666663</v>
      </c>
      <c r="Y62" s="939"/>
    </row>
    <row r="63" spans="1:25" ht="14.4" customHeight="1" x14ac:dyDescent="0.3">
      <c r="A63" s="907" t="s">
        <v>2717</v>
      </c>
      <c r="B63" s="904">
        <v>1</v>
      </c>
      <c r="C63" s="905">
        <v>0.36</v>
      </c>
      <c r="D63" s="887">
        <v>2</v>
      </c>
      <c r="E63" s="895"/>
      <c r="F63" s="896"/>
      <c r="G63" s="880"/>
      <c r="H63" s="900"/>
      <c r="I63" s="896"/>
      <c r="J63" s="880"/>
      <c r="K63" s="899">
        <v>0.36</v>
      </c>
      <c r="L63" s="900">
        <v>1</v>
      </c>
      <c r="M63" s="900">
        <v>12</v>
      </c>
      <c r="N63" s="901">
        <v>4</v>
      </c>
      <c r="O63" s="900" t="s">
        <v>2608</v>
      </c>
      <c r="P63" s="902" t="s">
        <v>2718</v>
      </c>
      <c r="Q63" s="903">
        <f t="shared" si="0"/>
        <v>-1</v>
      </c>
      <c r="R63" s="936">
        <f t="shared" si="0"/>
        <v>-0.36</v>
      </c>
      <c r="S63" s="903">
        <f t="shared" si="1"/>
        <v>0</v>
      </c>
      <c r="T63" s="936">
        <f t="shared" si="2"/>
        <v>0</v>
      </c>
      <c r="U63" s="944" t="s">
        <v>543</v>
      </c>
      <c r="V63" s="503" t="s">
        <v>543</v>
      </c>
      <c r="W63" s="503" t="s">
        <v>543</v>
      </c>
      <c r="X63" s="942" t="s">
        <v>543</v>
      </c>
      <c r="Y63" s="940"/>
    </row>
    <row r="64" spans="1:25" ht="14.4" customHeight="1" x14ac:dyDescent="0.3">
      <c r="A64" s="907" t="s">
        <v>2719</v>
      </c>
      <c r="B64" s="904">
        <v>1</v>
      </c>
      <c r="C64" s="905">
        <v>0.59</v>
      </c>
      <c r="D64" s="887">
        <v>2</v>
      </c>
      <c r="E64" s="895"/>
      <c r="F64" s="896"/>
      <c r="G64" s="880"/>
      <c r="H64" s="900"/>
      <c r="I64" s="896"/>
      <c r="J64" s="880"/>
      <c r="K64" s="899">
        <v>0.85</v>
      </c>
      <c r="L64" s="900">
        <v>3</v>
      </c>
      <c r="M64" s="900">
        <v>24</v>
      </c>
      <c r="N64" s="901">
        <v>8</v>
      </c>
      <c r="O64" s="900" t="s">
        <v>2608</v>
      </c>
      <c r="P64" s="902" t="s">
        <v>2720</v>
      </c>
      <c r="Q64" s="903">
        <f t="shared" si="0"/>
        <v>-1</v>
      </c>
      <c r="R64" s="936">
        <f t="shared" si="0"/>
        <v>-0.59</v>
      </c>
      <c r="S64" s="903">
        <f t="shared" si="1"/>
        <v>0</v>
      </c>
      <c r="T64" s="936">
        <f t="shared" si="2"/>
        <v>0</v>
      </c>
      <c r="U64" s="944" t="s">
        <v>543</v>
      </c>
      <c r="V64" s="503" t="s">
        <v>543</v>
      </c>
      <c r="W64" s="503" t="s">
        <v>543</v>
      </c>
      <c r="X64" s="942" t="s">
        <v>543</v>
      </c>
      <c r="Y64" s="940"/>
    </row>
    <row r="65" spans="1:25" ht="14.4" customHeight="1" x14ac:dyDescent="0.3">
      <c r="A65" s="906" t="s">
        <v>2721</v>
      </c>
      <c r="B65" s="888"/>
      <c r="C65" s="889"/>
      <c r="D65" s="890"/>
      <c r="E65" s="891"/>
      <c r="F65" s="871"/>
      <c r="G65" s="872"/>
      <c r="H65" s="873">
        <v>1</v>
      </c>
      <c r="I65" s="874">
        <v>2.65</v>
      </c>
      <c r="J65" s="882">
        <v>3</v>
      </c>
      <c r="K65" s="876">
        <v>4.07</v>
      </c>
      <c r="L65" s="877">
        <v>5</v>
      </c>
      <c r="M65" s="877">
        <v>45</v>
      </c>
      <c r="N65" s="878">
        <v>15</v>
      </c>
      <c r="O65" s="877" t="s">
        <v>2608</v>
      </c>
      <c r="P65" s="892" t="s">
        <v>2722</v>
      </c>
      <c r="Q65" s="879">
        <f t="shared" si="0"/>
        <v>1</v>
      </c>
      <c r="R65" s="937">
        <f t="shared" si="0"/>
        <v>2.65</v>
      </c>
      <c r="S65" s="879">
        <f t="shared" si="1"/>
        <v>1</v>
      </c>
      <c r="T65" s="937">
        <f t="shared" si="2"/>
        <v>2.65</v>
      </c>
      <c r="U65" s="943">
        <v>15</v>
      </c>
      <c r="V65" s="888">
        <v>3</v>
      </c>
      <c r="W65" s="888">
        <v>-12</v>
      </c>
      <c r="X65" s="941">
        <v>0.2</v>
      </c>
      <c r="Y65" s="939"/>
    </row>
    <row r="66" spans="1:25" ht="14.4" customHeight="1" x14ac:dyDescent="0.3">
      <c r="A66" s="906" t="s">
        <v>2723</v>
      </c>
      <c r="B66" s="888"/>
      <c r="C66" s="889"/>
      <c r="D66" s="890"/>
      <c r="E66" s="873">
        <v>1</v>
      </c>
      <c r="F66" s="874">
        <v>1.62</v>
      </c>
      <c r="G66" s="882">
        <v>8</v>
      </c>
      <c r="H66" s="877"/>
      <c r="I66" s="871"/>
      <c r="J66" s="872"/>
      <c r="K66" s="876">
        <v>1.62</v>
      </c>
      <c r="L66" s="877">
        <v>4</v>
      </c>
      <c r="M66" s="877">
        <v>36</v>
      </c>
      <c r="N66" s="878">
        <v>12</v>
      </c>
      <c r="O66" s="877" t="s">
        <v>2608</v>
      </c>
      <c r="P66" s="892" t="s">
        <v>2724</v>
      </c>
      <c r="Q66" s="879">
        <f t="shared" si="0"/>
        <v>0</v>
      </c>
      <c r="R66" s="937">
        <f t="shared" si="0"/>
        <v>0</v>
      </c>
      <c r="S66" s="879">
        <f t="shared" si="1"/>
        <v>-1</v>
      </c>
      <c r="T66" s="937">
        <f t="shared" si="2"/>
        <v>-1.62</v>
      </c>
      <c r="U66" s="943" t="s">
        <v>543</v>
      </c>
      <c r="V66" s="888" t="s">
        <v>543</v>
      </c>
      <c r="W66" s="888" t="s">
        <v>543</v>
      </c>
      <c r="X66" s="941" t="s">
        <v>543</v>
      </c>
      <c r="Y66" s="939"/>
    </row>
    <row r="67" spans="1:25" ht="14.4" customHeight="1" x14ac:dyDescent="0.3">
      <c r="A67" s="906" t="s">
        <v>2725</v>
      </c>
      <c r="B67" s="888">
        <v>2</v>
      </c>
      <c r="C67" s="889">
        <v>2.0099999999999998</v>
      </c>
      <c r="D67" s="890">
        <v>4</v>
      </c>
      <c r="E67" s="873">
        <v>2</v>
      </c>
      <c r="F67" s="874">
        <v>2.0099999999999998</v>
      </c>
      <c r="G67" s="882">
        <v>4.5</v>
      </c>
      <c r="H67" s="877">
        <v>2</v>
      </c>
      <c r="I67" s="871">
        <v>2.0099999999999998</v>
      </c>
      <c r="J67" s="872">
        <v>3</v>
      </c>
      <c r="K67" s="876">
        <v>1</v>
      </c>
      <c r="L67" s="877">
        <v>2</v>
      </c>
      <c r="M67" s="877">
        <v>18</v>
      </c>
      <c r="N67" s="878">
        <v>6</v>
      </c>
      <c r="O67" s="877" t="s">
        <v>2608</v>
      </c>
      <c r="P67" s="892" t="s">
        <v>2726</v>
      </c>
      <c r="Q67" s="879">
        <f t="shared" si="0"/>
        <v>0</v>
      </c>
      <c r="R67" s="937">
        <f t="shared" si="0"/>
        <v>0</v>
      </c>
      <c r="S67" s="879">
        <f t="shared" si="1"/>
        <v>0</v>
      </c>
      <c r="T67" s="937">
        <f t="shared" si="2"/>
        <v>0</v>
      </c>
      <c r="U67" s="943">
        <v>12</v>
      </c>
      <c r="V67" s="888">
        <v>6</v>
      </c>
      <c r="W67" s="888">
        <v>-6</v>
      </c>
      <c r="X67" s="941">
        <v>0.5</v>
      </c>
      <c r="Y67" s="939"/>
    </row>
    <row r="68" spans="1:25" ht="14.4" customHeight="1" x14ac:dyDescent="0.3">
      <c r="A68" s="907" t="s">
        <v>2727</v>
      </c>
      <c r="B68" s="503"/>
      <c r="C68" s="894"/>
      <c r="D68" s="893"/>
      <c r="E68" s="897">
        <v>1</v>
      </c>
      <c r="F68" s="898">
        <v>2.2599999999999998</v>
      </c>
      <c r="G68" s="883">
        <v>18</v>
      </c>
      <c r="H68" s="900"/>
      <c r="I68" s="896"/>
      <c r="J68" s="880"/>
      <c r="K68" s="899">
        <v>2.2599999999999998</v>
      </c>
      <c r="L68" s="900">
        <v>4</v>
      </c>
      <c r="M68" s="900">
        <v>39</v>
      </c>
      <c r="N68" s="901">
        <v>13</v>
      </c>
      <c r="O68" s="900" t="s">
        <v>2608</v>
      </c>
      <c r="P68" s="902" t="s">
        <v>2728</v>
      </c>
      <c r="Q68" s="903">
        <f t="shared" si="0"/>
        <v>0</v>
      </c>
      <c r="R68" s="936">
        <f t="shared" si="0"/>
        <v>0</v>
      </c>
      <c r="S68" s="903">
        <f t="shared" si="1"/>
        <v>-1</v>
      </c>
      <c r="T68" s="936">
        <f t="shared" si="2"/>
        <v>-2.2599999999999998</v>
      </c>
      <c r="U68" s="944" t="s">
        <v>543</v>
      </c>
      <c r="V68" s="503" t="s">
        <v>543</v>
      </c>
      <c r="W68" s="503" t="s">
        <v>543</v>
      </c>
      <c r="X68" s="942" t="s">
        <v>543</v>
      </c>
      <c r="Y68" s="940"/>
    </row>
    <row r="69" spans="1:25" ht="14.4" customHeight="1" thickBot="1" x14ac:dyDescent="0.35">
      <c r="A69" s="923" t="s">
        <v>2729</v>
      </c>
      <c r="B69" s="924">
        <v>2</v>
      </c>
      <c r="C69" s="925">
        <v>1.36</v>
      </c>
      <c r="D69" s="926">
        <v>6.5</v>
      </c>
      <c r="E69" s="927"/>
      <c r="F69" s="928"/>
      <c r="G69" s="929"/>
      <c r="H69" s="930">
        <v>1</v>
      </c>
      <c r="I69" s="928">
        <v>0.68</v>
      </c>
      <c r="J69" s="929">
        <v>3</v>
      </c>
      <c r="K69" s="931">
        <v>0.68</v>
      </c>
      <c r="L69" s="930">
        <v>2</v>
      </c>
      <c r="M69" s="930">
        <v>15</v>
      </c>
      <c r="N69" s="932">
        <v>5</v>
      </c>
      <c r="O69" s="930" t="s">
        <v>2608</v>
      </c>
      <c r="P69" s="933" t="s">
        <v>2730</v>
      </c>
      <c r="Q69" s="934">
        <f t="shared" si="0"/>
        <v>-1</v>
      </c>
      <c r="R69" s="938">
        <f t="shared" si="0"/>
        <v>-0.68</v>
      </c>
      <c r="S69" s="934">
        <f t="shared" si="1"/>
        <v>1</v>
      </c>
      <c r="T69" s="938">
        <f t="shared" si="2"/>
        <v>0.68</v>
      </c>
      <c r="U69" s="948">
        <v>5</v>
      </c>
      <c r="V69" s="949">
        <v>3</v>
      </c>
      <c r="W69" s="949">
        <v>-2</v>
      </c>
      <c r="X69" s="950">
        <v>0.6</v>
      </c>
      <c r="Y69" s="95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0:Q1048576">
    <cfRule type="cellIs" dxfId="13" priority="10" stopIfTrue="1" operator="lessThan">
      <formula>0</formula>
    </cfRule>
  </conditionalFormatting>
  <conditionalFormatting sqref="W70:W1048576">
    <cfRule type="cellIs" dxfId="12" priority="9" stopIfTrue="1" operator="greaterThan">
      <formula>0</formula>
    </cfRule>
  </conditionalFormatting>
  <conditionalFormatting sqref="X70:X1048576">
    <cfRule type="cellIs" dxfId="11" priority="8" stopIfTrue="1" operator="greaterThan">
      <formula>1</formula>
    </cfRule>
  </conditionalFormatting>
  <conditionalFormatting sqref="X70:X1048576">
    <cfRule type="cellIs" dxfId="10" priority="5" stopIfTrue="1" operator="greaterThan">
      <formula>1</formula>
    </cfRule>
  </conditionalFormatting>
  <conditionalFormatting sqref="W70:W1048576">
    <cfRule type="cellIs" dxfId="9" priority="6" stopIfTrue="1" operator="greaterThan">
      <formula>0</formula>
    </cfRule>
  </conditionalFormatting>
  <conditionalFormatting sqref="Q70:Q1048576">
    <cfRule type="cellIs" dxfId="8" priority="7" stopIfTrue="1" operator="lessThan">
      <formula>0</formula>
    </cfRule>
  </conditionalFormatting>
  <conditionalFormatting sqref="Q5:Q69">
    <cfRule type="cellIs" dxfId="7" priority="4" stopIfTrue="1" operator="lessThan">
      <formula>0</formula>
    </cfRule>
  </conditionalFormatting>
  <conditionalFormatting sqref="X5:X69">
    <cfRule type="cellIs" dxfId="6" priority="2" stopIfTrue="1" operator="greaterThan">
      <formula>1</formula>
    </cfRule>
  </conditionalFormatting>
  <conditionalFormatting sqref="W5:W69">
    <cfRule type="cellIs" dxfId="5" priority="3" stopIfTrue="1" operator="greaterThan">
      <formula>0</formula>
    </cfRule>
  </conditionalFormatting>
  <conditionalFormatting sqref="S5:S6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9" t="s">
        <v>175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 ht="14.4" customHeight="1" thickBot="1" x14ac:dyDescent="0.35">
      <c r="A2" s="374" t="s">
        <v>320</v>
      </c>
      <c r="B2" s="220"/>
      <c r="C2" s="220"/>
      <c r="D2" s="220"/>
      <c r="E2" s="220"/>
      <c r="F2" s="220"/>
    </row>
    <row r="3" spans="1:10" ht="14.4" customHeight="1" x14ac:dyDescent="0.3">
      <c r="A3" s="530"/>
      <c r="B3" s="216">
        <v>2015</v>
      </c>
      <c r="C3" s="44">
        <v>2016</v>
      </c>
      <c r="D3" s="11"/>
      <c r="E3" s="534">
        <v>2017</v>
      </c>
      <c r="F3" s="535"/>
      <c r="G3" s="535"/>
      <c r="H3" s="536"/>
      <c r="I3" s="537">
        <v>2017</v>
      </c>
      <c r="J3" s="538"/>
    </row>
    <row r="4" spans="1:10" ht="14.4" customHeight="1" thickBot="1" x14ac:dyDescent="0.35">
      <c r="A4" s="531"/>
      <c r="B4" s="532" t="s">
        <v>94</v>
      </c>
      <c r="C4" s="53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307</v>
      </c>
      <c r="J4" s="476" t="s">
        <v>308</v>
      </c>
    </row>
    <row r="5" spans="1:10" ht="14.4" customHeight="1" x14ac:dyDescent="0.3">
      <c r="A5" s="221" t="str">
        <f>HYPERLINK("#'Léky Žádanky'!A1","Léky (Kč)")</f>
        <v>Léky (Kč)</v>
      </c>
      <c r="B5" s="31">
        <v>433.08893</v>
      </c>
      <c r="C5" s="33">
        <v>625.81735000000003</v>
      </c>
      <c r="D5" s="12"/>
      <c r="E5" s="226">
        <v>326.04795000000001</v>
      </c>
      <c r="F5" s="32">
        <v>694.66665528106694</v>
      </c>
      <c r="G5" s="225">
        <f>E5-F5</f>
        <v>-368.61870528106692</v>
      </c>
      <c r="H5" s="231">
        <f>IF(F5&lt;0.00000001,"",E5/F5)</f>
        <v>0.46935886085978712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534.69983000000002</v>
      </c>
      <c r="C6" s="35">
        <v>695.23735999999985</v>
      </c>
      <c r="D6" s="12"/>
      <c r="E6" s="227">
        <v>1256.44768</v>
      </c>
      <c r="F6" s="34">
        <v>1056.5818338241577</v>
      </c>
      <c r="G6" s="228">
        <f>E6-F6</f>
        <v>199.86584617584231</v>
      </c>
      <c r="H6" s="232">
        <f>IF(F6&lt;0.00000001,"",E6/F6)</f>
        <v>1.1891626751261228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8370.3621599999988</v>
      </c>
      <c r="C7" s="35">
        <v>8893.9572200000002</v>
      </c>
      <c r="D7" s="12"/>
      <c r="E7" s="227">
        <v>10271.162499999999</v>
      </c>
      <c r="F7" s="34">
        <v>9310.6666091003408</v>
      </c>
      <c r="G7" s="228">
        <f>E7-F7</f>
        <v>960.49589089965775</v>
      </c>
      <c r="H7" s="232">
        <f>IF(F7&lt;0.00000001,"",E7/F7)</f>
        <v>1.1031608080522246</v>
      </c>
    </row>
    <row r="8" spans="1:10" ht="14.4" customHeight="1" thickBot="1" x14ac:dyDescent="0.35">
      <c r="A8" s="1" t="s">
        <v>97</v>
      </c>
      <c r="B8" s="15">
        <v>2756.3663200000024</v>
      </c>
      <c r="C8" s="37">
        <v>3069.748239999999</v>
      </c>
      <c r="D8" s="12"/>
      <c r="E8" s="229">
        <v>3573.8953900000024</v>
      </c>
      <c r="F8" s="36">
        <v>2767.965808120729</v>
      </c>
      <c r="G8" s="230">
        <f>E8-F8</f>
        <v>805.92958187927343</v>
      </c>
      <c r="H8" s="233">
        <f>IF(F8&lt;0.00000001,"",E8/F8)</f>
        <v>1.2911631276350368</v>
      </c>
    </row>
    <row r="9" spans="1:10" ht="14.4" customHeight="1" thickBot="1" x14ac:dyDescent="0.35">
      <c r="A9" s="2" t="s">
        <v>98</v>
      </c>
      <c r="B9" s="3">
        <v>12094.517240000001</v>
      </c>
      <c r="C9" s="39">
        <v>13284.76017</v>
      </c>
      <c r="D9" s="12"/>
      <c r="E9" s="3">
        <v>15427.553520000001</v>
      </c>
      <c r="F9" s="38">
        <v>13829.880906326294</v>
      </c>
      <c r="G9" s="38">
        <f>E9-F9</f>
        <v>1597.672613673707</v>
      </c>
      <c r="H9" s="234">
        <f>IF(F9&lt;0.00000001,"",E9/F9)</f>
        <v>1.1155232372928732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6989.3487599999999</v>
      </c>
      <c r="C11" s="33">
        <f>IF(ISERROR(VLOOKUP("Celkem:",'ZV Vykáz.-A'!A:H,5,0)),0,VLOOKUP("Celkem:",'ZV Vykáz.-A'!A:H,5,0)/1000)</f>
        <v>7798.5742900000023</v>
      </c>
      <c r="D11" s="12"/>
      <c r="E11" s="226">
        <f>IF(ISERROR(VLOOKUP("Celkem:",'ZV Vykáz.-A'!A:H,8,0)),0,VLOOKUP("Celkem:",'ZV Vykáz.-A'!A:H,8,0)/1000)</f>
        <v>8386.9347500000022</v>
      </c>
      <c r="F11" s="32">
        <f>C11</f>
        <v>7798.5742900000023</v>
      </c>
      <c r="G11" s="225">
        <f>E11-F11</f>
        <v>588.36045999999988</v>
      </c>
      <c r="H11" s="231">
        <f>IF(F11&lt;0.00000001,"",E11/F11)</f>
        <v>1.0754446182239292</v>
      </c>
      <c r="I11" s="225">
        <f>E11-B11</f>
        <v>1397.5859900000023</v>
      </c>
      <c r="J11" s="231">
        <f>IF(B11&lt;0.00000001,"",E11/B11)</f>
        <v>1.1999594007954473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11399.07</v>
      </c>
      <c r="C12" s="37">
        <f>IF(ISERROR(VLOOKUP("Celkem",CaseMix!A:D,3,0)),0,VLOOKUP("Celkem",CaseMix!A:D,3,0)*30)</f>
        <v>13436.249999999998</v>
      </c>
      <c r="D12" s="12"/>
      <c r="E12" s="229">
        <f>IF(ISERROR(VLOOKUP("Celkem",CaseMix!A:D,4,0)),0,VLOOKUP("Celkem",CaseMix!A:D,4,0)*30)</f>
        <v>13712.039999999999</v>
      </c>
      <c r="F12" s="36">
        <f>C12</f>
        <v>13436.249999999998</v>
      </c>
      <c r="G12" s="230">
        <f>E12-F12</f>
        <v>275.79000000000087</v>
      </c>
      <c r="H12" s="233">
        <f>IF(F12&lt;0.00000001,"",E12/F12)</f>
        <v>1.0205258163550099</v>
      </c>
      <c r="I12" s="230">
        <f>E12-B12</f>
        <v>2312.9699999999993</v>
      </c>
      <c r="J12" s="233">
        <f>IF(B12&lt;0.00000001,"",E12/B12)</f>
        <v>1.2029086583379169</v>
      </c>
    </row>
    <row r="13" spans="1:10" ht="14.4" customHeight="1" thickBot="1" x14ac:dyDescent="0.35">
      <c r="A13" s="4" t="s">
        <v>101</v>
      </c>
      <c r="B13" s="9">
        <f>SUM(B11:B12)</f>
        <v>18388.41876</v>
      </c>
      <c r="C13" s="41">
        <f>SUM(C11:C12)</f>
        <v>21234.82429</v>
      </c>
      <c r="D13" s="12"/>
      <c r="E13" s="9">
        <f>SUM(E11:E12)</f>
        <v>22098.974750000001</v>
      </c>
      <c r="F13" s="40">
        <f>SUM(F11:F12)</f>
        <v>21234.82429</v>
      </c>
      <c r="G13" s="40">
        <f>E13-F13</f>
        <v>864.15046000000075</v>
      </c>
      <c r="H13" s="235">
        <f>IF(F13&lt;0.00000001,"",E13/F13)</f>
        <v>1.04069496635331</v>
      </c>
      <c r="I13" s="40">
        <f>SUM(I11:I12)</f>
        <v>3710.5559900000017</v>
      </c>
      <c r="J13" s="235">
        <f>IF(B13&lt;0.00000001,"",E13/B13)</f>
        <v>1.2017876598542288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1.5203929512113374</v>
      </c>
      <c r="C15" s="43">
        <f>IF(C9=0,"",C13/C9)</f>
        <v>1.5984348997095972</v>
      </c>
      <c r="D15" s="12"/>
      <c r="E15" s="10">
        <f>IF(E9=0,"",E13/E9)</f>
        <v>1.4324354617439046</v>
      </c>
      <c r="F15" s="42">
        <f>IF(F9=0,"",F13/F9)</f>
        <v>1.5354307411487842</v>
      </c>
      <c r="G15" s="42">
        <f>IF(ISERROR(F15-E15),"",E15-F15)</f>
        <v>-0.10299527940487962</v>
      </c>
      <c r="H15" s="236">
        <f>IF(ISERROR(F15-E15),"",IF(F15&lt;0.00000001,"",E15/F15))</f>
        <v>0.93292092137752813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265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306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40" t="s">
        <v>158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thickBot="1" x14ac:dyDescent="0.35">
      <c r="A2" s="374" t="s">
        <v>320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256648</v>
      </c>
      <c r="C3" s="344">
        <f t="shared" ref="C3:L3" si="0">SUBTOTAL(9,C6:C1048576)</f>
        <v>3.671615242515021</v>
      </c>
      <c r="D3" s="344">
        <f t="shared" si="0"/>
        <v>469156</v>
      </c>
      <c r="E3" s="344">
        <f t="shared" si="0"/>
        <v>7</v>
      </c>
      <c r="F3" s="344">
        <f t="shared" si="0"/>
        <v>453534</v>
      </c>
      <c r="G3" s="347">
        <f>IF(D3&lt;&gt;0,F3/D3,"")</f>
        <v>0.96670190725472982</v>
      </c>
      <c r="H3" s="343">
        <f t="shared" si="0"/>
        <v>51649.04</v>
      </c>
      <c r="I3" s="344">
        <f t="shared" si="0"/>
        <v>1.6829859492322874</v>
      </c>
      <c r="J3" s="344">
        <f t="shared" si="0"/>
        <v>45502.43</v>
      </c>
      <c r="K3" s="344">
        <f t="shared" si="0"/>
        <v>2</v>
      </c>
      <c r="L3" s="344">
        <f t="shared" si="0"/>
        <v>25433.670000000002</v>
      </c>
      <c r="M3" s="345">
        <f>IF(J3&lt;&gt;0,L3/J3,"")</f>
        <v>0.55895190652455273</v>
      </c>
    </row>
    <row r="4" spans="1:13" ht="14.4" customHeight="1" x14ac:dyDescent="0.3">
      <c r="A4" s="673" t="s">
        <v>118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</row>
    <row r="5" spans="1:13" s="330" customFormat="1" ht="14.4" customHeight="1" thickBot="1" x14ac:dyDescent="0.35">
      <c r="A5" s="952"/>
      <c r="B5" s="953">
        <v>2015</v>
      </c>
      <c r="C5" s="954"/>
      <c r="D5" s="954">
        <v>2016</v>
      </c>
      <c r="E5" s="954"/>
      <c r="F5" s="954">
        <v>2017</v>
      </c>
      <c r="G5" s="865" t="s">
        <v>2</v>
      </c>
      <c r="H5" s="953">
        <v>2015</v>
      </c>
      <c r="I5" s="954"/>
      <c r="J5" s="954">
        <v>2016</v>
      </c>
      <c r="K5" s="954"/>
      <c r="L5" s="954">
        <v>2017</v>
      </c>
      <c r="M5" s="865" t="s">
        <v>2</v>
      </c>
    </row>
    <row r="6" spans="1:13" ht="14.4" customHeight="1" x14ac:dyDescent="0.3">
      <c r="A6" s="820" t="s">
        <v>2732</v>
      </c>
      <c r="B6" s="847">
        <v>4946</v>
      </c>
      <c r="C6" s="806"/>
      <c r="D6" s="847"/>
      <c r="E6" s="806"/>
      <c r="F6" s="847"/>
      <c r="G6" s="811"/>
      <c r="H6" s="847"/>
      <c r="I6" s="806"/>
      <c r="J6" s="847"/>
      <c r="K6" s="806"/>
      <c r="L6" s="847"/>
      <c r="M6" s="231"/>
    </row>
    <row r="7" spans="1:13" ht="14.4" customHeight="1" x14ac:dyDescent="0.3">
      <c r="A7" s="757" t="s">
        <v>2733</v>
      </c>
      <c r="B7" s="849">
        <v>43020</v>
      </c>
      <c r="C7" s="729">
        <v>0.55579959174181548</v>
      </c>
      <c r="D7" s="849">
        <v>77402</v>
      </c>
      <c r="E7" s="729">
        <v>1</v>
      </c>
      <c r="F7" s="849">
        <v>29014</v>
      </c>
      <c r="G7" s="747">
        <v>0.37484819513707657</v>
      </c>
      <c r="H7" s="849">
        <v>48769.89</v>
      </c>
      <c r="I7" s="729">
        <v>1.2607241282772246</v>
      </c>
      <c r="J7" s="849">
        <v>38684.03</v>
      </c>
      <c r="K7" s="729">
        <v>1</v>
      </c>
      <c r="L7" s="849">
        <v>13692.68</v>
      </c>
      <c r="M7" s="770">
        <v>0.35396208719722327</v>
      </c>
    </row>
    <row r="8" spans="1:13" ht="14.4" customHeight="1" x14ac:dyDescent="0.3">
      <c r="A8" s="757" t="s">
        <v>2734</v>
      </c>
      <c r="B8" s="849">
        <v>8491</v>
      </c>
      <c r="C8" s="729">
        <v>0.27013871214049379</v>
      </c>
      <c r="D8" s="849">
        <v>31432</v>
      </c>
      <c r="E8" s="729">
        <v>1</v>
      </c>
      <c r="F8" s="849">
        <v>20469</v>
      </c>
      <c r="G8" s="747">
        <v>0.65121532196487653</v>
      </c>
      <c r="H8" s="849"/>
      <c r="I8" s="729"/>
      <c r="J8" s="849"/>
      <c r="K8" s="729"/>
      <c r="L8" s="849"/>
      <c r="M8" s="770"/>
    </row>
    <row r="9" spans="1:13" ht="14.4" customHeight="1" x14ac:dyDescent="0.3">
      <c r="A9" s="757" t="s">
        <v>2735</v>
      </c>
      <c r="B9" s="849">
        <v>15996</v>
      </c>
      <c r="C9" s="729">
        <v>0.36784252403072254</v>
      </c>
      <c r="D9" s="849">
        <v>43486</v>
      </c>
      <c r="E9" s="729">
        <v>1</v>
      </c>
      <c r="F9" s="849">
        <v>43033</v>
      </c>
      <c r="G9" s="747">
        <v>0.98958285425194314</v>
      </c>
      <c r="H9" s="849"/>
      <c r="I9" s="729"/>
      <c r="J9" s="849"/>
      <c r="K9" s="729"/>
      <c r="L9" s="849"/>
      <c r="M9" s="770"/>
    </row>
    <row r="10" spans="1:13" ht="14.4" customHeight="1" x14ac:dyDescent="0.3">
      <c r="A10" s="757" t="s">
        <v>2736</v>
      </c>
      <c r="B10" s="849">
        <v>54448</v>
      </c>
      <c r="C10" s="729">
        <v>0.96786120591581337</v>
      </c>
      <c r="D10" s="849">
        <v>56256</v>
      </c>
      <c r="E10" s="729">
        <v>1</v>
      </c>
      <c r="F10" s="849">
        <v>46959</v>
      </c>
      <c r="G10" s="747">
        <v>0.8347376279863481</v>
      </c>
      <c r="H10" s="849">
        <v>2879.15</v>
      </c>
      <c r="I10" s="729">
        <v>0.42226182095506282</v>
      </c>
      <c r="J10" s="849">
        <v>6818.4</v>
      </c>
      <c r="K10" s="729">
        <v>1</v>
      </c>
      <c r="L10" s="849">
        <v>11740.990000000002</v>
      </c>
      <c r="M10" s="770">
        <v>1.7219567640502174</v>
      </c>
    </row>
    <row r="11" spans="1:13" ht="14.4" customHeight="1" x14ac:dyDescent="0.3">
      <c r="A11" s="757" t="s">
        <v>2737</v>
      </c>
      <c r="B11" s="849">
        <v>6758</v>
      </c>
      <c r="C11" s="729">
        <v>0.41401703118299332</v>
      </c>
      <c r="D11" s="849">
        <v>16323</v>
      </c>
      <c r="E11" s="729">
        <v>1</v>
      </c>
      <c r="F11" s="849">
        <v>31881</v>
      </c>
      <c r="G11" s="747">
        <v>1.9531336151442749</v>
      </c>
      <c r="H11" s="849"/>
      <c r="I11" s="729"/>
      <c r="J11" s="849"/>
      <c r="K11" s="729"/>
      <c r="L11" s="849"/>
      <c r="M11" s="770"/>
    </row>
    <row r="12" spans="1:13" ht="14.4" customHeight="1" x14ac:dyDescent="0.3">
      <c r="A12" s="757" t="s">
        <v>2738</v>
      </c>
      <c r="B12" s="849">
        <v>102329</v>
      </c>
      <c r="C12" s="729">
        <v>0.48644473072480165</v>
      </c>
      <c r="D12" s="849">
        <v>210361</v>
      </c>
      <c r="E12" s="729">
        <v>1</v>
      </c>
      <c r="F12" s="849">
        <v>247629</v>
      </c>
      <c r="G12" s="747">
        <v>1.1771621165520225</v>
      </c>
      <c r="H12" s="849"/>
      <c r="I12" s="729"/>
      <c r="J12" s="849"/>
      <c r="K12" s="729"/>
      <c r="L12" s="849"/>
      <c r="M12" s="770"/>
    </row>
    <row r="13" spans="1:13" ht="14.4" customHeight="1" x14ac:dyDescent="0.3">
      <c r="A13" s="757" t="s">
        <v>2739</v>
      </c>
      <c r="B13" s="849">
        <v>20660</v>
      </c>
      <c r="C13" s="729">
        <v>0.60951144677838098</v>
      </c>
      <c r="D13" s="849">
        <v>33896</v>
      </c>
      <c r="E13" s="729">
        <v>1</v>
      </c>
      <c r="F13" s="849">
        <v>33066</v>
      </c>
      <c r="G13" s="747">
        <v>0.97551333490677361</v>
      </c>
      <c r="H13" s="849"/>
      <c r="I13" s="729"/>
      <c r="J13" s="849"/>
      <c r="K13" s="729"/>
      <c r="L13" s="849"/>
      <c r="M13" s="770"/>
    </row>
    <row r="14" spans="1:13" ht="14.4" customHeight="1" thickBot="1" x14ac:dyDescent="0.35">
      <c r="A14" s="853" t="s">
        <v>2740</v>
      </c>
      <c r="B14" s="851"/>
      <c r="C14" s="736"/>
      <c r="D14" s="851"/>
      <c r="E14" s="736"/>
      <c r="F14" s="851">
        <v>1483</v>
      </c>
      <c r="G14" s="748"/>
      <c r="H14" s="851"/>
      <c r="I14" s="736"/>
      <c r="J14" s="851"/>
      <c r="K14" s="736"/>
      <c r="L14" s="851"/>
      <c r="M14" s="77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7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40" t="s">
        <v>3075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320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2641.79</v>
      </c>
      <c r="G3" s="211">
        <f t="shared" si="0"/>
        <v>308297.03999999998</v>
      </c>
      <c r="H3" s="212"/>
      <c r="I3" s="212"/>
      <c r="J3" s="207">
        <f t="shared" si="0"/>
        <v>3359.83</v>
      </c>
      <c r="K3" s="211">
        <f t="shared" si="0"/>
        <v>514658.43</v>
      </c>
      <c r="L3" s="212"/>
      <c r="M3" s="212"/>
      <c r="N3" s="207">
        <f t="shared" si="0"/>
        <v>2847.9799999999996</v>
      </c>
      <c r="O3" s="211">
        <f t="shared" si="0"/>
        <v>478967.67000000004</v>
      </c>
      <c r="P3" s="177">
        <f>IF(K3=0,"",O3/K3)</f>
        <v>0.93065155854923054</v>
      </c>
      <c r="Q3" s="209">
        <f>IF(N3=0,"",O3/N3)</f>
        <v>168.1780314468501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90</v>
      </c>
      <c r="E4" s="614" t="s">
        <v>11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6"/>
      <c r="B5" s="854"/>
      <c r="C5" s="856"/>
      <c r="D5" s="866"/>
      <c r="E5" s="858"/>
      <c r="F5" s="867" t="s">
        <v>91</v>
      </c>
      <c r="G5" s="868" t="s">
        <v>14</v>
      </c>
      <c r="H5" s="869"/>
      <c r="I5" s="869"/>
      <c r="J5" s="867" t="s">
        <v>91</v>
      </c>
      <c r="K5" s="868" t="s">
        <v>14</v>
      </c>
      <c r="L5" s="869"/>
      <c r="M5" s="869"/>
      <c r="N5" s="867" t="s">
        <v>91</v>
      </c>
      <c r="O5" s="868" t="s">
        <v>14</v>
      </c>
      <c r="P5" s="870"/>
      <c r="Q5" s="863"/>
    </row>
    <row r="6" spans="1:17" ht="14.4" customHeight="1" x14ac:dyDescent="0.3">
      <c r="A6" s="805" t="s">
        <v>2741</v>
      </c>
      <c r="B6" s="806" t="s">
        <v>2742</v>
      </c>
      <c r="C6" s="806" t="s">
        <v>2145</v>
      </c>
      <c r="D6" s="806" t="s">
        <v>2743</v>
      </c>
      <c r="E6" s="806" t="s">
        <v>2744</v>
      </c>
      <c r="F6" s="225">
        <v>2</v>
      </c>
      <c r="G6" s="225">
        <v>1352</v>
      </c>
      <c r="H6" s="225"/>
      <c r="I6" s="225">
        <v>676</v>
      </c>
      <c r="J6" s="225"/>
      <c r="K6" s="225"/>
      <c r="L6" s="225"/>
      <c r="M6" s="225"/>
      <c r="N6" s="225"/>
      <c r="O6" s="225"/>
      <c r="P6" s="811"/>
      <c r="Q6" s="819"/>
    </row>
    <row r="7" spans="1:17" ht="14.4" customHeight="1" x14ac:dyDescent="0.3">
      <c r="A7" s="728" t="s">
        <v>2741</v>
      </c>
      <c r="B7" s="729" t="s">
        <v>2742</v>
      </c>
      <c r="C7" s="729" t="s">
        <v>2145</v>
      </c>
      <c r="D7" s="729" t="s">
        <v>2745</v>
      </c>
      <c r="E7" s="729" t="s">
        <v>2746</v>
      </c>
      <c r="F7" s="733">
        <v>2</v>
      </c>
      <c r="G7" s="733">
        <v>484</v>
      </c>
      <c r="H7" s="733"/>
      <c r="I7" s="733">
        <v>242</v>
      </c>
      <c r="J7" s="733"/>
      <c r="K7" s="733"/>
      <c r="L7" s="733"/>
      <c r="M7" s="733"/>
      <c r="N7" s="733"/>
      <c r="O7" s="733"/>
      <c r="P7" s="747"/>
      <c r="Q7" s="734"/>
    </row>
    <row r="8" spans="1:17" ht="14.4" customHeight="1" x14ac:dyDescent="0.3">
      <c r="A8" s="728" t="s">
        <v>2741</v>
      </c>
      <c r="B8" s="729" t="s">
        <v>2742</v>
      </c>
      <c r="C8" s="729" t="s">
        <v>2145</v>
      </c>
      <c r="D8" s="729" t="s">
        <v>2747</v>
      </c>
      <c r="E8" s="729" t="s">
        <v>2748</v>
      </c>
      <c r="F8" s="733">
        <v>20</v>
      </c>
      <c r="G8" s="733">
        <v>1620</v>
      </c>
      <c r="H8" s="733"/>
      <c r="I8" s="733">
        <v>81</v>
      </c>
      <c r="J8" s="733"/>
      <c r="K8" s="733"/>
      <c r="L8" s="733"/>
      <c r="M8" s="733"/>
      <c r="N8" s="733"/>
      <c r="O8" s="733"/>
      <c r="P8" s="747"/>
      <c r="Q8" s="734"/>
    </row>
    <row r="9" spans="1:17" ht="14.4" customHeight="1" x14ac:dyDescent="0.3">
      <c r="A9" s="728" t="s">
        <v>2741</v>
      </c>
      <c r="B9" s="729" t="s">
        <v>2742</v>
      </c>
      <c r="C9" s="729" t="s">
        <v>2145</v>
      </c>
      <c r="D9" s="729" t="s">
        <v>2749</v>
      </c>
      <c r="E9" s="729" t="s">
        <v>2750</v>
      </c>
      <c r="F9" s="733">
        <v>2</v>
      </c>
      <c r="G9" s="733">
        <v>332</v>
      </c>
      <c r="H9" s="733"/>
      <c r="I9" s="733">
        <v>166</v>
      </c>
      <c r="J9" s="733"/>
      <c r="K9" s="733"/>
      <c r="L9" s="733"/>
      <c r="M9" s="733"/>
      <c r="N9" s="733"/>
      <c r="O9" s="733"/>
      <c r="P9" s="747"/>
      <c r="Q9" s="734"/>
    </row>
    <row r="10" spans="1:17" ht="14.4" customHeight="1" x14ac:dyDescent="0.3">
      <c r="A10" s="728" t="s">
        <v>2741</v>
      </c>
      <c r="B10" s="729" t="s">
        <v>2742</v>
      </c>
      <c r="C10" s="729" t="s">
        <v>2145</v>
      </c>
      <c r="D10" s="729" t="s">
        <v>2751</v>
      </c>
      <c r="E10" s="729" t="s">
        <v>2752</v>
      </c>
      <c r="F10" s="733">
        <v>1</v>
      </c>
      <c r="G10" s="733">
        <v>170</v>
      </c>
      <c r="H10" s="733"/>
      <c r="I10" s="733">
        <v>170</v>
      </c>
      <c r="J10" s="733"/>
      <c r="K10" s="733"/>
      <c r="L10" s="733"/>
      <c r="M10" s="733"/>
      <c r="N10" s="733"/>
      <c r="O10" s="733"/>
      <c r="P10" s="747"/>
      <c r="Q10" s="734"/>
    </row>
    <row r="11" spans="1:17" ht="14.4" customHeight="1" x14ac:dyDescent="0.3">
      <c r="A11" s="728" t="s">
        <v>2741</v>
      </c>
      <c r="B11" s="729" t="s">
        <v>2742</v>
      </c>
      <c r="C11" s="729" t="s">
        <v>2145</v>
      </c>
      <c r="D11" s="729" t="s">
        <v>2753</v>
      </c>
      <c r="E11" s="729" t="s">
        <v>2754</v>
      </c>
      <c r="F11" s="733">
        <v>4</v>
      </c>
      <c r="G11" s="733">
        <v>988</v>
      </c>
      <c r="H11" s="733"/>
      <c r="I11" s="733">
        <v>247</v>
      </c>
      <c r="J11" s="733"/>
      <c r="K11" s="733"/>
      <c r="L11" s="733"/>
      <c r="M11" s="733"/>
      <c r="N11" s="733"/>
      <c r="O11" s="733"/>
      <c r="P11" s="747"/>
      <c r="Q11" s="734"/>
    </row>
    <row r="12" spans="1:17" ht="14.4" customHeight="1" x14ac:dyDescent="0.3">
      <c r="A12" s="728" t="s">
        <v>2755</v>
      </c>
      <c r="B12" s="729" t="s">
        <v>2756</v>
      </c>
      <c r="C12" s="729" t="s">
        <v>2252</v>
      </c>
      <c r="D12" s="729" t="s">
        <v>2757</v>
      </c>
      <c r="E12" s="729" t="s">
        <v>2758</v>
      </c>
      <c r="F12" s="733"/>
      <c r="G12" s="733"/>
      <c r="H12" s="733"/>
      <c r="I12" s="733"/>
      <c r="J12" s="733">
        <v>0.25</v>
      </c>
      <c r="K12" s="733">
        <v>502.41</v>
      </c>
      <c r="L12" s="733">
        <v>1</v>
      </c>
      <c r="M12" s="733">
        <v>2009.64</v>
      </c>
      <c r="N12" s="733"/>
      <c r="O12" s="733"/>
      <c r="P12" s="747"/>
      <c r="Q12" s="734"/>
    </row>
    <row r="13" spans="1:17" ht="14.4" customHeight="1" x14ac:dyDescent="0.3">
      <c r="A13" s="728" t="s">
        <v>2755</v>
      </c>
      <c r="B13" s="729" t="s">
        <v>2756</v>
      </c>
      <c r="C13" s="729" t="s">
        <v>2252</v>
      </c>
      <c r="D13" s="729" t="s">
        <v>2759</v>
      </c>
      <c r="E13" s="729" t="s">
        <v>2760</v>
      </c>
      <c r="F13" s="733">
        <v>1.45</v>
      </c>
      <c r="G13" s="733">
        <v>2567.66</v>
      </c>
      <c r="H13" s="733">
        <v>0.93548387096774199</v>
      </c>
      <c r="I13" s="733">
        <v>1770.8</v>
      </c>
      <c r="J13" s="733">
        <v>1.5500000000000003</v>
      </c>
      <c r="K13" s="733">
        <v>2744.74</v>
      </c>
      <c r="L13" s="733">
        <v>1</v>
      </c>
      <c r="M13" s="733">
        <v>1770.7999999999995</v>
      </c>
      <c r="N13" s="733">
        <v>1.1000000000000001</v>
      </c>
      <c r="O13" s="733">
        <v>2000.95</v>
      </c>
      <c r="P13" s="747">
        <v>0.72901258406989378</v>
      </c>
      <c r="Q13" s="734">
        <v>1819.0454545454545</v>
      </c>
    </row>
    <row r="14" spans="1:17" ht="14.4" customHeight="1" x14ac:dyDescent="0.3">
      <c r="A14" s="728" t="s">
        <v>2755</v>
      </c>
      <c r="B14" s="729" t="s">
        <v>2756</v>
      </c>
      <c r="C14" s="729" t="s">
        <v>2252</v>
      </c>
      <c r="D14" s="729" t="s">
        <v>2761</v>
      </c>
      <c r="E14" s="729" t="s">
        <v>2762</v>
      </c>
      <c r="F14" s="733">
        <v>0.15000000000000002</v>
      </c>
      <c r="G14" s="733">
        <v>135.57</v>
      </c>
      <c r="H14" s="733">
        <v>1.5</v>
      </c>
      <c r="I14" s="733">
        <v>903.79999999999984</v>
      </c>
      <c r="J14" s="733">
        <v>0.1</v>
      </c>
      <c r="K14" s="733">
        <v>90.38</v>
      </c>
      <c r="L14" s="733">
        <v>1</v>
      </c>
      <c r="M14" s="733">
        <v>903.8</v>
      </c>
      <c r="N14" s="733">
        <v>0.1</v>
      </c>
      <c r="O14" s="733">
        <v>90.38</v>
      </c>
      <c r="P14" s="747">
        <v>1</v>
      </c>
      <c r="Q14" s="734">
        <v>903.8</v>
      </c>
    </row>
    <row r="15" spans="1:17" ht="14.4" customHeight="1" x14ac:dyDescent="0.3">
      <c r="A15" s="728" t="s">
        <v>2755</v>
      </c>
      <c r="B15" s="729" t="s">
        <v>2756</v>
      </c>
      <c r="C15" s="729" t="s">
        <v>2358</v>
      </c>
      <c r="D15" s="729" t="s">
        <v>2763</v>
      </c>
      <c r="E15" s="729" t="s">
        <v>2764</v>
      </c>
      <c r="F15" s="733"/>
      <c r="G15" s="733"/>
      <c r="H15" s="733"/>
      <c r="I15" s="733"/>
      <c r="J15" s="733">
        <v>390</v>
      </c>
      <c r="K15" s="733">
        <v>7948.2</v>
      </c>
      <c r="L15" s="733">
        <v>1</v>
      </c>
      <c r="M15" s="733">
        <v>20.38</v>
      </c>
      <c r="N15" s="733"/>
      <c r="O15" s="733"/>
      <c r="P15" s="747"/>
      <c r="Q15" s="734"/>
    </row>
    <row r="16" spans="1:17" ht="14.4" customHeight="1" x14ac:dyDescent="0.3">
      <c r="A16" s="728" t="s">
        <v>2755</v>
      </c>
      <c r="B16" s="729" t="s">
        <v>2756</v>
      </c>
      <c r="C16" s="729" t="s">
        <v>2358</v>
      </c>
      <c r="D16" s="729" t="s">
        <v>2765</v>
      </c>
      <c r="E16" s="729" t="s">
        <v>2766</v>
      </c>
      <c r="F16" s="733">
        <v>1294</v>
      </c>
      <c r="G16" s="733">
        <v>43413.7</v>
      </c>
      <c r="H16" s="733">
        <v>1.5845399167101608</v>
      </c>
      <c r="I16" s="733">
        <v>33.549999999999997</v>
      </c>
      <c r="J16" s="733">
        <v>830</v>
      </c>
      <c r="K16" s="733">
        <v>27398.3</v>
      </c>
      <c r="L16" s="733">
        <v>1</v>
      </c>
      <c r="M16" s="733">
        <v>33.01</v>
      </c>
      <c r="N16" s="733">
        <v>348</v>
      </c>
      <c r="O16" s="733">
        <v>11601.35</v>
      </c>
      <c r="P16" s="747">
        <v>0.42343320570984333</v>
      </c>
      <c r="Q16" s="734">
        <v>33.337212643678164</v>
      </c>
    </row>
    <row r="17" spans="1:17" ht="14.4" customHeight="1" x14ac:dyDescent="0.3">
      <c r="A17" s="728" t="s">
        <v>2755</v>
      </c>
      <c r="B17" s="729" t="s">
        <v>2756</v>
      </c>
      <c r="C17" s="729" t="s">
        <v>2371</v>
      </c>
      <c r="D17" s="729" t="s">
        <v>2767</v>
      </c>
      <c r="E17" s="729" t="s">
        <v>2768</v>
      </c>
      <c r="F17" s="733">
        <v>3</v>
      </c>
      <c r="G17" s="733">
        <v>2652.96</v>
      </c>
      <c r="H17" s="733"/>
      <c r="I17" s="733">
        <v>884.32</v>
      </c>
      <c r="J17" s="733"/>
      <c r="K17" s="733"/>
      <c r="L17" s="733"/>
      <c r="M17" s="733"/>
      <c r="N17" s="733"/>
      <c r="O17" s="733"/>
      <c r="P17" s="747"/>
      <c r="Q17" s="734"/>
    </row>
    <row r="18" spans="1:17" ht="14.4" customHeight="1" x14ac:dyDescent="0.3">
      <c r="A18" s="728" t="s">
        <v>2755</v>
      </c>
      <c r="B18" s="729" t="s">
        <v>2756</v>
      </c>
      <c r="C18" s="729" t="s">
        <v>2145</v>
      </c>
      <c r="D18" s="729" t="s">
        <v>2769</v>
      </c>
      <c r="E18" s="729" t="s">
        <v>2770</v>
      </c>
      <c r="F18" s="733"/>
      <c r="G18" s="733"/>
      <c r="H18" s="733"/>
      <c r="I18" s="733"/>
      <c r="J18" s="733">
        <v>1</v>
      </c>
      <c r="K18" s="733">
        <v>1825</v>
      </c>
      <c r="L18" s="733">
        <v>1</v>
      </c>
      <c r="M18" s="733">
        <v>1825</v>
      </c>
      <c r="N18" s="733"/>
      <c r="O18" s="733"/>
      <c r="P18" s="747"/>
      <c r="Q18" s="734"/>
    </row>
    <row r="19" spans="1:17" ht="14.4" customHeight="1" x14ac:dyDescent="0.3">
      <c r="A19" s="728" t="s">
        <v>2755</v>
      </c>
      <c r="B19" s="729" t="s">
        <v>2756</v>
      </c>
      <c r="C19" s="729" t="s">
        <v>2145</v>
      </c>
      <c r="D19" s="729" t="s">
        <v>2771</v>
      </c>
      <c r="E19" s="729" t="s">
        <v>2772</v>
      </c>
      <c r="F19" s="733">
        <v>3</v>
      </c>
      <c r="G19" s="733">
        <v>43020</v>
      </c>
      <c r="H19" s="733">
        <v>0.59313387563766717</v>
      </c>
      <c r="I19" s="733">
        <v>14340</v>
      </c>
      <c r="J19" s="733">
        <v>5</v>
      </c>
      <c r="K19" s="733">
        <v>72530</v>
      </c>
      <c r="L19" s="733">
        <v>1</v>
      </c>
      <c r="M19" s="733">
        <v>14506</v>
      </c>
      <c r="N19" s="733">
        <v>2</v>
      </c>
      <c r="O19" s="733">
        <v>29014</v>
      </c>
      <c r="P19" s="747">
        <v>0.40002757479663587</v>
      </c>
      <c r="Q19" s="734">
        <v>14507</v>
      </c>
    </row>
    <row r="20" spans="1:17" ht="14.4" customHeight="1" x14ac:dyDescent="0.3">
      <c r="A20" s="728" t="s">
        <v>2755</v>
      </c>
      <c r="B20" s="729" t="s">
        <v>2756</v>
      </c>
      <c r="C20" s="729" t="s">
        <v>2145</v>
      </c>
      <c r="D20" s="729" t="s">
        <v>2773</v>
      </c>
      <c r="E20" s="729" t="s">
        <v>2774</v>
      </c>
      <c r="F20" s="733"/>
      <c r="G20" s="733"/>
      <c r="H20" s="733"/>
      <c r="I20" s="733"/>
      <c r="J20" s="733">
        <v>1</v>
      </c>
      <c r="K20" s="733">
        <v>2329</v>
      </c>
      <c r="L20" s="733">
        <v>1</v>
      </c>
      <c r="M20" s="733">
        <v>2329</v>
      </c>
      <c r="N20" s="733"/>
      <c r="O20" s="733"/>
      <c r="P20" s="747"/>
      <c r="Q20" s="734"/>
    </row>
    <row r="21" spans="1:17" ht="14.4" customHeight="1" x14ac:dyDescent="0.3">
      <c r="A21" s="728" t="s">
        <v>2755</v>
      </c>
      <c r="B21" s="729" t="s">
        <v>2756</v>
      </c>
      <c r="C21" s="729" t="s">
        <v>2145</v>
      </c>
      <c r="D21" s="729" t="s">
        <v>2775</v>
      </c>
      <c r="E21" s="729" t="s">
        <v>2776</v>
      </c>
      <c r="F21" s="733"/>
      <c r="G21" s="733"/>
      <c r="H21" s="733"/>
      <c r="I21" s="733"/>
      <c r="J21" s="733">
        <v>1</v>
      </c>
      <c r="K21" s="733">
        <v>718</v>
      </c>
      <c r="L21" s="733">
        <v>1</v>
      </c>
      <c r="M21" s="733">
        <v>718</v>
      </c>
      <c r="N21" s="733"/>
      <c r="O21" s="733"/>
      <c r="P21" s="747"/>
      <c r="Q21" s="734"/>
    </row>
    <row r="22" spans="1:17" ht="14.4" customHeight="1" x14ac:dyDescent="0.3">
      <c r="A22" s="728" t="s">
        <v>2777</v>
      </c>
      <c r="B22" s="729" t="s">
        <v>2778</v>
      </c>
      <c r="C22" s="729" t="s">
        <v>2145</v>
      </c>
      <c r="D22" s="729" t="s">
        <v>2779</v>
      </c>
      <c r="E22" s="729" t="s">
        <v>2780</v>
      </c>
      <c r="F22" s="733"/>
      <c r="G22" s="733"/>
      <c r="H22" s="733"/>
      <c r="I22" s="733"/>
      <c r="J22" s="733">
        <v>1</v>
      </c>
      <c r="K22" s="733">
        <v>314</v>
      </c>
      <c r="L22" s="733">
        <v>1</v>
      </c>
      <c r="M22" s="733">
        <v>314</v>
      </c>
      <c r="N22" s="733"/>
      <c r="O22" s="733"/>
      <c r="P22" s="747"/>
      <c r="Q22" s="734"/>
    </row>
    <row r="23" spans="1:17" ht="14.4" customHeight="1" x14ac:dyDescent="0.3">
      <c r="A23" s="728" t="s">
        <v>2777</v>
      </c>
      <c r="B23" s="729" t="s">
        <v>2778</v>
      </c>
      <c r="C23" s="729" t="s">
        <v>2145</v>
      </c>
      <c r="D23" s="729" t="s">
        <v>2781</v>
      </c>
      <c r="E23" s="729" t="s">
        <v>2782</v>
      </c>
      <c r="F23" s="733"/>
      <c r="G23" s="733"/>
      <c r="H23" s="733"/>
      <c r="I23" s="733"/>
      <c r="J23" s="733">
        <v>2</v>
      </c>
      <c r="K23" s="733">
        <v>2566</v>
      </c>
      <c r="L23" s="733">
        <v>1</v>
      </c>
      <c r="M23" s="733">
        <v>1283</v>
      </c>
      <c r="N23" s="733"/>
      <c r="O23" s="733"/>
      <c r="P23" s="747"/>
      <c r="Q23" s="734"/>
    </row>
    <row r="24" spans="1:17" ht="14.4" customHeight="1" x14ac:dyDescent="0.3">
      <c r="A24" s="728" t="s">
        <v>2777</v>
      </c>
      <c r="B24" s="729" t="s">
        <v>2778</v>
      </c>
      <c r="C24" s="729" t="s">
        <v>2145</v>
      </c>
      <c r="D24" s="729" t="s">
        <v>2783</v>
      </c>
      <c r="E24" s="729" t="s">
        <v>2784</v>
      </c>
      <c r="F24" s="733"/>
      <c r="G24" s="733"/>
      <c r="H24" s="733"/>
      <c r="I24" s="733"/>
      <c r="J24" s="733">
        <v>1</v>
      </c>
      <c r="K24" s="733">
        <v>10372</v>
      </c>
      <c r="L24" s="733">
        <v>1</v>
      </c>
      <c r="M24" s="733">
        <v>10372</v>
      </c>
      <c r="N24" s="733"/>
      <c r="O24" s="733"/>
      <c r="P24" s="747"/>
      <c r="Q24" s="734"/>
    </row>
    <row r="25" spans="1:17" ht="14.4" customHeight="1" x14ac:dyDescent="0.3">
      <c r="A25" s="728" t="s">
        <v>2777</v>
      </c>
      <c r="B25" s="729" t="s">
        <v>2785</v>
      </c>
      <c r="C25" s="729" t="s">
        <v>2145</v>
      </c>
      <c r="D25" s="729" t="s">
        <v>2786</v>
      </c>
      <c r="E25" s="729" t="s">
        <v>2787</v>
      </c>
      <c r="F25" s="733"/>
      <c r="G25" s="733"/>
      <c r="H25" s="733"/>
      <c r="I25" s="733"/>
      <c r="J25" s="733">
        <v>1</v>
      </c>
      <c r="K25" s="733">
        <v>354</v>
      </c>
      <c r="L25" s="733">
        <v>1</v>
      </c>
      <c r="M25" s="733">
        <v>354</v>
      </c>
      <c r="N25" s="733">
        <v>10</v>
      </c>
      <c r="O25" s="733">
        <v>3540</v>
      </c>
      <c r="P25" s="747">
        <v>10</v>
      </c>
      <c r="Q25" s="734">
        <v>354</v>
      </c>
    </row>
    <row r="26" spans="1:17" ht="14.4" customHeight="1" x14ac:dyDescent="0.3">
      <c r="A26" s="728" t="s">
        <v>2777</v>
      </c>
      <c r="B26" s="729" t="s">
        <v>2785</v>
      </c>
      <c r="C26" s="729" t="s">
        <v>2145</v>
      </c>
      <c r="D26" s="729" t="s">
        <v>2788</v>
      </c>
      <c r="E26" s="729" t="s">
        <v>2789</v>
      </c>
      <c r="F26" s="733">
        <v>20</v>
      </c>
      <c r="G26" s="733">
        <v>1300</v>
      </c>
      <c r="H26" s="733">
        <v>0.37735849056603776</v>
      </c>
      <c r="I26" s="733">
        <v>65</v>
      </c>
      <c r="J26" s="733">
        <v>53</v>
      </c>
      <c r="K26" s="733">
        <v>3445</v>
      </c>
      <c r="L26" s="733">
        <v>1</v>
      </c>
      <c r="M26" s="733">
        <v>65</v>
      </c>
      <c r="N26" s="733">
        <v>67</v>
      </c>
      <c r="O26" s="733">
        <v>4355</v>
      </c>
      <c r="P26" s="747">
        <v>1.2641509433962264</v>
      </c>
      <c r="Q26" s="734">
        <v>65</v>
      </c>
    </row>
    <row r="27" spans="1:17" ht="14.4" customHeight="1" x14ac:dyDescent="0.3">
      <c r="A27" s="728" t="s">
        <v>2777</v>
      </c>
      <c r="B27" s="729" t="s">
        <v>2785</v>
      </c>
      <c r="C27" s="729" t="s">
        <v>2145</v>
      </c>
      <c r="D27" s="729" t="s">
        <v>2790</v>
      </c>
      <c r="E27" s="729" t="s">
        <v>2791</v>
      </c>
      <c r="F27" s="733"/>
      <c r="G27" s="733"/>
      <c r="H27" s="733"/>
      <c r="I27" s="733"/>
      <c r="J27" s="733">
        <v>5</v>
      </c>
      <c r="K27" s="733">
        <v>2960</v>
      </c>
      <c r="L27" s="733">
        <v>1</v>
      </c>
      <c r="M27" s="733">
        <v>592</v>
      </c>
      <c r="N27" s="733"/>
      <c r="O27" s="733"/>
      <c r="P27" s="747"/>
      <c r="Q27" s="734"/>
    </row>
    <row r="28" spans="1:17" ht="14.4" customHeight="1" x14ac:dyDescent="0.3">
      <c r="A28" s="728" t="s">
        <v>2777</v>
      </c>
      <c r="B28" s="729" t="s">
        <v>2785</v>
      </c>
      <c r="C28" s="729" t="s">
        <v>2145</v>
      </c>
      <c r="D28" s="729" t="s">
        <v>2792</v>
      </c>
      <c r="E28" s="729" t="s">
        <v>2793</v>
      </c>
      <c r="F28" s="733">
        <v>1</v>
      </c>
      <c r="G28" s="733">
        <v>24</v>
      </c>
      <c r="H28" s="733"/>
      <c r="I28" s="733">
        <v>24</v>
      </c>
      <c r="J28" s="733"/>
      <c r="K28" s="733"/>
      <c r="L28" s="733"/>
      <c r="M28" s="733"/>
      <c r="N28" s="733">
        <v>1</v>
      </c>
      <c r="O28" s="733">
        <v>24</v>
      </c>
      <c r="P28" s="747"/>
      <c r="Q28" s="734">
        <v>24</v>
      </c>
    </row>
    <row r="29" spans="1:17" ht="14.4" customHeight="1" x14ac:dyDescent="0.3">
      <c r="A29" s="728" t="s">
        <v>2777</v>
      </c>
      <c r="B29" s="729" t="s">
        <v>2785</v>
      </c>
      <c r="C29" s="729" t="s">
        <v>2145</v>
      </c>
      <c r="D29" s="729" t="s">
        <v>2794</v>
      </c>
      <c r="E29" s="729" t="s">
        <v>2795</v>
      </c>
      <c r="F29" s="733"/>
      <c r="G29" s="733"/>
      <c r="H29" s="733"/>
      <c r="I29" s="733"/>
      <c r="J29" s="733"/>
      <c r="K29" s="733"/>
      <c r="L29" s="733"/>
      <c r="M29" s="733"/>
      <c r="N29" s="733">
        <v>1</v>
      </c>
      <c r="O29" s="733">
        <v>55</v>
      </c>
      <c r="P29" s="747"/>
      <c r="Q29" s="734">
        <v>55</v>
      </c>
    </row>
    <row r="30" spans="1:17" ht="14.4" customHeight="1" x14ac:dyDescent="0.3">
      <c r="A30" s="728" t="s">
        <v>2777</v>
      </c>
      <c r="B30" s="729" t="s">
        <v>2785</v>
      </c>
      <c r="C30" s="729" t="s">
        <v>2145</v>
      </c>
      <c r="D30" s="729" t="s">
        <v>2796</v>
      </c>
      <c r="E30" s="729" t="s">
        <v>2797</v>
      </c>
      <c r="F30" s="733">
        <v>64</v>
      </c>
      <c r="G30" s="733">
        <v>4928</v>
      </c>
      <c r="H30" s="733">
        <v>0.94117647058823528</v>
      </c>
      <c r="I30" s="733">
        <v>77</v>
      </c>
      <c r="J30" s="733">
        <v>68</v>
      </c>
      <c r="K30" s="733">
        <v>5236</v>
      </c>
      <c r="L30" s="733">
        <v>1</v>
      </c>
      <c r="M30" s="733">
        <v>77</v>
      </c>
      <c r="N30" s="733">
        <v>129</v>
      </c>
      <c r="O30" s="733">
        <v>9933</v>
      </c>
      <c r="P30" s="747">
        <v>1.8970588235294117</v>
      </c>
      <c r="Q30" s="734">
        <v>77</v>
      </c>
    </row>
    <row r="31" spans="1:17" ht="14.4" customHeight="1" x14ac:dyDescent="0.3">
      <c r="A31" s="728" t="s">
        <v>2777</v>
      </c>
      <c r="B31" s="729" t="s">
        <v>2785</v>
      </c>
      <c r="C31" s="729" t="s">
        <v>2145</v>
      </c>
      <c r="D31" s="729" t="s">
        <v>2798</v>
      </c>
      <c r="E31" s="729" t="s">
        <v>2799</v>
      </c>
      <c r="F31" s="733">
        <v>2</v>
      </c>
      <c r="G31" s="733">
        <v>46</v>
      </c>
      <c r="H31" s="733">
        <v>0.38333333333333336</v>
      </c>
      <c r="I31" s="733">
        <v>23</v>
      </c>
      <c r="J31" s="733">
        <v>5</v>
      </c>
      <c r="K31" s="733">
        <v>120</v>
      </c>
      <c r="L31" s="733">
        <v>1</v>
      </c>
      <c r="M31" s="733">
        <v>24</v>
      </c>
      <c r="N31" s="733">
        <v>5</v>
      </c>
      <c r="O31" s="733">
        <v>120</v>
      </c>
      <c r="P31" s="747">
        <v>1</v>
      </c>
      <c r="Q31" s="734">
        <v>24</v>
      </c>
    </row>
    <row r="32" spans="1:17" ht="14.4" customHeight="1" x14ac:dyDescent="0.3">
      <c r="A32" s="728" t="s">
        <v>2777</v>
      </c>
      <c r="B32" s="729" t="s">
        <v>2785</v>
      </c>
      <c r="C32" s="729" t="s">
        <v>2145</v>
      </c>
      <c r="D32" s="729" t="s">
        <v>2800</v>
      </c>
      <c r="E32" s="729" t="s">
        <v>2801</v>
      </c>
      <c r="F32" s="733"/>
      <c r="G32" s="733"/>
      <c r="H32" s="733"/>
      <c r="I32" s="733"/>
      <c r="J32" s="733">
        <v>2</v>
      </c>
      <c r="K32" s="733">
        <v>132</v>
      </c>
      <c r="L32" s="733">
        <v>1</v>
      </c>
      <c r="M32" s="733">
        <v>66</v>
      </c>
      <c r="N32" s="733">
        <v>2</v>
      </c>
      <c r="O32" s="733">
        <v>132</v>
      </c>
      <c r="P32" s="747">
        <v>1</v>
      </c>
      <c r="Q32" s="734">
        <v>66</v>
      </c>
    </row>
    <row r="33" spans="1:17" ht="14.4" customHeight="1" x14ac:dyDescent="0.3">
      <c r="A33" s="728" t="s">
        <v>2777</v>
      </c>
      <c r="B33" s="729" t="s">
        <v>2785</v>
      </c>
      <c r="C33" s="729" t="s">
        <v>2145</v>
      </c>
      <c r="D33" s="729" t="s">
        <v>2802</v>
      </c>
      <c r="E33" s="729" t="s">
        <v>2803</v>
      </c>
      <c r="F33" s="733"/>
      <c r="G33" s="733"/>
      <c r="H33" s="733"/>
      <c r="I33" s="733"/>
      <c r="J33" s="733">
        <v>12</v>
      </c>
      <c r="K33" s="733">
        <v>4200</v>
      </c>
      <c r="L33" s="733">
        <v>1</v>
      </c>
      <c r="M33" s="733">
        <v>350</v>
      </c>
      <c r="N33" s="733"/>
      <c r="O33" s="733"/>
      <c r="P33" s="747"/>
      <c r="Q33" s="734"/>
    </row>
    <row r="34" spans="1:17" ht="14.4" customHeight="1" x14ac:dyDescent="0.3">
      <c r="A34" s="728" t="s">
        <v>2777</v>
      </c>
      <c r="B34" s="729" t="s">
        <v>2785</v>
      </c>
      <c r="C34" s="729" t="s">
        <v>2145</v>
      </c>
      <c r="D34" s="729" t="s">
        <v>2804</v>
      </c>
      <c r="E34" s="729" t="s">
        <v>2805</v>
      </c>
      <c r="F34" s="733">
        <v>1</v>
      </c>
      <c r="G34" s="733">
        <v>24</v>
      </c>
      <c r="H34" s="733">
        <v>0.192</v>
      </c>
      <c r="I34" s="733">
        <v>24</v>
      </c>
      <c r="J34" s="733">
        <v>5</v>
      </c>
      <c r="K34" s="733">
        <v>125</v>
      </c>
      <c r="L34" s="733">
        <v>1</v>
      </c>
      <c r="M34" s="733">
        <v>25</v>
      </c>
      <c r="N34" s="733">
        <v>4</v>
      </c>
      <c r="O34" s="733">
        <v>100</v>
      </c>
      <c r="P34" s="747">
        <v>0.8</v>
      </c>
      <c r="Q34" s="734">
        <v>25</v>
      </c>
    </row>
    <row r="35" spans="1:17" ht="14.4" customHeight="1" x14ac:dyDescent="0.3">
      <c r="A35" s="728" t="s">
        <v>2777</v>
      </c>
      <c r="B35" s="729" t="s">
        <v>2785</v>
      </c>
      <c r="C35" s="729" t="s">
        <v>2145</v>
      </c>
      <c r="D35" s="729" t="s">
        <v>2806</v>
      </c>
      <c r="E35" s="729" t="s">
        <v>2807</v>
      </c>
      <c r="F35" s="733">
        <v>1</v>
      </c>
      <c r="G35" s="733">
        <v>180</v>
      </c>
      <c r="H35" s="733"/>
      <c r="I35" s="733">
        <v>180</v>
      </c>
      <c r="J35" s="733"/>
      <c r="K35" s="733"/>
      <c r="L35" s="733"/>
      <c r="M35" s="733"/>
      <c r="N35" s="733">
        <v>2</v>
      </c>
      <c r="O35" s="733">
        <v>362</v>
      </c>
      <c r="P35" s="747"/>
      <c r="Q35" s="734">
        <v>181</v>
      </c>
    </row>
    <row r="36" spans="1:17" ht="14.4" customHeight="1" x14ac:dyDescent="0.3">
      <c r="A36" s="728" t="s">
        <v>2777</v>
      </c>
      <c r="B36" s="729" t="s">
        <v>2785</v>
      </c>
      <c r="C36" s="729" t="s">
        <v>2145</v>
      </c>
      <c r="D36" s="729" t="s">
        <v>2808</v>
      </c>
      <c r="E36" s="729" t="s">
        <v>2809</v>
      </c>
      <c r="F36" s="733"/>
      <c r="G36" s="733"/>
      <c r="H36" s="733"/>
      <c r="I36" s="733"/>
      <c r="J36" s="733">
        <v>4</v>
      </c>
      <c r="K36" s="733">
        <v>1016</v>
      </c>
      <c r="L36" s="733">
        <v>1</v>
      </c>
      <c r="M36" s="733">
        <v>254</v>
      </c>
      <c r="N36" s="733">
        <v>3</v>
      </c>
      <c r="O36" s="733">
        <v>762</v>
      </c>
      <c r="P36" s="747">
        <v>0.75</v>
      </c>
      <c r="Q36" s="734">
        <v>254</v>
      </c>
    </row>
    <row r="37" spans="1:17" ht="14.4" customHeight="1" x14ac:dyDescent="0.3">
      <c r="A37" s="728" t="s">
        <v>2777</v>
      </c>
      <c r="B37" s="729" t="s">
        <v>2785</v>
      </c>
      <c r="C37" s="729" t="s">
        <v>2145</v>
      </c>
      <c r="D37" s="729" t="s">
        <v>2810</v>
      </c>
      <c r="E37" s="729" t="s">
        <v>2811</v>
      </c>
      <c r="F37" s="733">
        <v>1</v>
      </c>
      <c r="G37" s="733">
        <v>216</v>
      </c>
      <c r="H37" s="733"/>
      <c r="I37" s="733">
        <v>216</v>
      </c>
      <c r="J37" s="733"/>
      <c r="K37" s="733"/>
      <c r="L37" s="733"/>
      <c r="M37" s="733"/>
      <c r="N37" s="733">
        <v>2</v>
      </c>
      <c r="O37" s="733">
        <v>434</v>
      </c>
      <c r="P37" s="747"/>
      <c r="Q37" s="734">
        <v>217</v>
      </c>
    </row>
    <row r="38" spans="1:17" ht="14.4" customHeight="1" x14ac:dyDescent="0.3">
      <c r="A38" s="728" t="s">
        <v>2777</v>
      </c>
      <c r="B38" s="729" t="s">
        <v>2785</v>
      </c>
      <c r="C38" s="729" t="s">
        <v>2145</v>
      </c>
      <c r="D38" s="729" t="s">
        <v>2812</v>
      </c>
      <c r="E38" s="729" t="s">
        <v>2813</v>
      </c>
      <c r="F38" s="733">
        <v>3</v>
      </c>
      <c r="G38" s="733">
        <v>1773</v>
      </c>
      <c r="H38" s="733">
        <v>2.9949324324324325</v>
      </c>
      <c r="I38" s="733">
        <v>591</v>
      </c>
      <c r="J38" s="733">
        <v>1</v>
      </c>
      <c r="K38" s="733">
        <v>592</v>
      </c>
      <c r="L38" s="733">
        <v>1</v>
      </c>
      <c r="M38" s="733">
        <v>592</v>
      </c>
      <c r="N38" s="733"/>
      <c r="O38" s="733"/>
      <c r="P38" s="747"/>
      <c r="Q38" s="734"/>
    </row>
    <row r="39" spans="1:17" ht="14.4" customHeight="1" x14ac:dyDescent="0.3">
      <c r="A39" s="728" t="s">
        <v>2777</v>
      </c>
      <c r="B39" s="729" t="s">
        <v>2785</v>
      </c>
      <c r="C39" s="729" t="s">
        <v>2145</v>
      </c>
      <c r="D39" s="729" t="s">
        <v>2814</v>
      </c>
      <c r="E39" s="729" t="s">
        <v>2815</v>
      </c>
      <c r="F39" s="733"/>
      <c r="G39" s="733"/>
      <c r="H39" s="733"/>
      <c r="I39" s="733"/>
      <c r="J39" s="733"/>
      <c r="K39" s="733"/>
      <c r="L39" s="733"/>
      <c r="M39" s="733"/>
      <c r="N39" s="733">
        <v>1</v>
      </c>
      <c r="O39" s="733">
        <v>652</v>
      </c>
      <c r="P39" s="747"/>
      <c r="Q39" s="734">
        <v>652</v>
      </c>
    </row>
    <row r="40" spans="1:17" ht="14.4" customHeight="1" x14ac:dyDescent="0.3">
      <c r="A40" s="728" t="s">
        <v>2816</v>
      </c>
      <c r="B40" s="729" t="s">
        <v>2817</v>
      </c>
      <c r="C40" s="729" t="s">
        <v>2145</v>
      </c>
      <c r="D40" s="729" t="s">
        <v>2818</v>
      </c>
      <c r="E40" s="729" t="s">
        <v>2819</v>
      </c>
      <c r="F40" s="733">
        <v>31</v>
      </c>
      <c r="G40" s="733">
        <v>837</v>
      </c>
      <c r="H40" s="733">
        <v>0.93939393939393945</v>
      </c>
      <c r="I40" s="733">
        <v>27</v>
      </c>
      <c r="J40" s="733">
        <v>33</v>
      </c>
      <c r="K40" s="733">
        <v>891</v>
      </c>
      <c r="L40" s="733">
        <v>1</v>
      </c>
      <c r="M40" s="733">
        <v>27</v>
      </c>
      <c r="N40" s="733">
        <v>47</v>
      </c>
      <c r="O40" s="733">
        <v>1269</v>
      </c>
      <c r="P40" s="747">
        <v>1.4242424242424243</v>
      </c>
      <c r="Q40" s="734">
        <v>27</v>
      </c>
    </row>
    <row r="41" spans="1:17" ht="14.4" customHeight="1" x14ac:dyDescent="0.3">
      <c r="A41" s="728" t="s">
        <v>2816</v>
      </c>
      <c r="B41" s="729" t="s">
        <v>2817</v>
      </c>
      <c r="C41" s="729" t="s">
        <v>2145</v>
      </c>
      <c r="D41" s="729" t="s">
        <v>2820</v>
      </c>
      <c r="E41" s="729" t="s">
        <v>2821</v>
      </c>
      <c r="F41" s="733">
        <v>3</v>
      </c>
      <c r="G41" s="733">
        <v>162</v>
      </c>
      <c r="H41" s="733">
        <v>1.5</v>
      </c>
      <c r="I41" s="733">
        <v>54</v>
      </c>
      <c r="J41" s="733">
        <v>2</v>
      </c>
      <c r="K41" s="733">
        <v>108</v>
      </c>
      <c r="L41" s="733">
        <v>1</v>
      </c>
      <c r="M41" s="733">
        <v>54</v>
      </c>
      <c r="N41" s="733">
        <v>1</v>
      </c>
      <c r="O41" s="733">
        <v>54</v>
      </c>
      <c r="P41" s="747">
        <v>0.5</v>
      </c>
      <c r="Q41" s="734">
        <v>54</v>
      </c>
    </row>
    <row r="42" spans="1:17" ht="14.4" customHeight="1" x14ac:dyDescent="0.3">
      <c r="A42" s="728" t="s">
        <v>2816</v>
      </c>
      <c r="B42" s="729" t="s">
        <v>2817</v>
      </c>
      <c r="C42" s="729" t="s">
        <v>2145</v>
      </c>
      <c r="D42" s="729" t="s">
        <v>2822</v>
      </c>
      <c r="E42" s="729" t="s">
        <v>2823</v>
      </c>
      <c r="F42" s="733">
        <v>30</v>
      </c>
      <c r="G42" s="733">
        <v>720</v>
      </c>
      <c r="H42" s="733">
        <v>1</v>
      </c>
      <c r="I42" s="733">
        <v>24</v>
      </c>
      <c r="J42" s="733">
        <v>30</v>
      </c>
      <c r="K42" s="733">
        <v>720</v>
      </c>
      <c r="L42" s="733">
        <v>1</v>
      </c>
      <c r="M42" s="733">
        <v>24</v>
      </c>
      <c r="N42" s="733">
        <v>45</v>
      </c>
      <c r="O42" s="733">
        <v>1080</v>
      </c>
      <c r="P42" s="747">
        <v>1.5</v>
      </c>
      <c r="Q42" s="734">
        <v>24</v>
      </c>
    </row>
    <row r="43" spans="1:17" ht="14.4" customHeight="1" x14ac:dyDescent="0.3">
      <c r="A43" s="728" t="s">
        <v>2816</v>
      </c>
      <c r="B43" s="729" t="s">
        <v>2817</v>
      </c>
      <c r="C43" s="729" t="s">
        <v>2145</v>
      </c>
      <c r="D43" s="729" t="s">
        <v>2824</v>
      </c>
      <c r="E43" s="729" t="s">
        <v>2825</v>
      </c>
      <c r="F43" s="733">
        <v>32</v>
      </c>
      <c r="G43" s="733">
        <v>864</v>
      </c>
      <c r="H43" s="733">
        <v>0.8</v>
      </c>
      <c r="I43" s="733">
        <v>27</v>
      </c>
      <c r="J43" s="733">
        <v>40</v>
      </c>
      <c r="K43" s="733">
        <v>1080</v>
      </c>
      <c r="L43" s="733">
        <v>1</v>
      </c>
      <c r="M43" s="733">
        <v>27</v>
      </c>
      <c r="N43" s="733">
        <v>49</v>
      </c>
      <c r="O43" s="733">
        <v>1323</v>
      </c>
      <c r="P43" s="747">
        <v>1.2250000000000001</v>
      </c>
      <c r="Q43" s="734">
        <v>27</v>
      </c>
    </row>
    <row r="44" spans="1:17" ht="14.4" customHeight="1" x14ac:dyDescent="0.3">
      <c r="A44" s="728" t="s">
        <v>2816</v>
      </c>
      <c r="B44" s="729" t="s">
        <v>2817</v>
      </c>
      <c r="C44" s="729" t="s">
        <v>2145</v>
      </c>
      <c r="D44" s="729" t="s">
        <v>2826</v>
      </c>
      <c r="E44" s="729" t="s">
        <v>2827</v>
      </c>
      <c r="F44" s="733">
        <v>19</v>
      </c>
      <c r="G44" s="733">
        <v>513</v>
      </c>
      <c r="H44" s="733">
        <v>1.7272727272727273</v>
      </c>
      <c r="I44" s="733">
        <v>27</v>
      </c>
      <c r="J44" s="733">
        <v>11</v>
      </c>
      <c r="K44" s="733">
        <v>297</v>
      </c>
      <c r="L44" s="733">
        <v>1</v>
      </c>
      <c r="M44" s="733">
        <v>27</v>
      </c>
      <c r="N44" s="733">
        <v>10</v>
      </c>
      <c r="O44" s="733">
        <v>270</v>
      </c>
      <c r="P44" s="747">
        <v>0.90909090909090906</v>
      </c>
      <c r="Q44" s="734">
        <v>27</v>
      </c>
    </row>
    <row r="45" spans="1:17" ht="14.4" customHeight="1" x14ac:dyDescent="0.3">
      <c r="A45" s="728" t="s">
        <v>2816</v>
      </c>
      <c r="B45" s="729" t="s">
        <v>2817</v>
      </c>
      <c r="C45" s="729" t="s">
        <v>2145</v>
      </c>
      <c r="D45" s="729" t="s">
        <v>2828</v>
      </c>
      <c r="E45" s="729" t="s">
        <v>2829</v>
      </c>
      <c r="F45" s="733">
        <v>35</v>
      </c>
      <c r="G45" s="733">
        <v>770</v>
      </c>
      <c r="H45" s="733">
        <v>0.875</v>
      </c>
      <c r="I45" s="733">
        <v>22</v>
      </c>
      <c r="J45" s="733">
        <v>40</v>
      </c>
      <c r="K45" s="733">
        <v>880</v>
      </c>
      <c r="L45" s="733">
        <v>1</v>
      </c>
      <c r="M45" s="733">
        <v>22</v>
      </c>
      <c r="N45" s="733">
        <v>70</v>
      </c>
      <c r="O45" s="733">
        <v>1540</v>
      </c>
      <c r="P45" s="747">
        <v>1.75</v>
      </c>
      <c r="Q45" s="734">
        <v>22</v>
      </c>
    </row>
    <row r="46" spans="1:17" ht="14.4" customHeight="1" x14ac:dyDescent="0.3">
      <c r="A46" s="728" t="s">
        <v>2816</v>
      </c>
      <c r="B46" s="729" t="s">
        <v>2817</v>
      </c>
      <c r="C46" s="729" t="s">
        <v>2145</v>
      </c>
      <c r="D46" s="729" t="s">
        <v>2830</v>
      </c>
      <c r="E46" s="729" t="s">
        <v>2831</v>
      </c>
      <c r="F46" s="733"/>
      <c r="G46" s="733"/>
      <c r="H46" s="733"/>
      <c r="I46" s="733"/>
      <c r="J46" s="733">
        <v>1</v>
      </c>
      <c r="K46" s="733">
        <v>62</v>
      </c>
      <c r="L46" s="733">
        <v>1</v>
      </c>
      <c r="M46" s="733">
        <v>62</v>
      </c>
      <c r="N46" s="733"/>
      <c r="O46" s="733"/>
      <c r="P46" s="747"/>
      <c r="Q46" s="734"/>
    </row>
    <row r="47" spans="1:17" ht="14.4" customHeight="1" x14ac:dyDescent="0.3">
      <c r="A47" s="728" t="s">
        <v>2816</v>
      </c>
      <c r="B47" s="729" t="s">
        <v>2817</v>
      </c>
      <c r="C47" s="729" t="s">
        <v>2145</v>
      </c>
      <c r="D47" s="729" t="s">
        <v>2832</v>
      </c>
      <c r="E47" s="729" t="s">
        <v>2833</v>
      </c>
      <c r="F47" s="733">
        <v>3</v>
      </c>
      <c r="G47" s="733">
        <v>186</v>
      </c>
      <c r="H47" s="733">
        <v>1.5</v>
      </c>
      <c r="I47" s="733">
        <v>62</v>
      </c>
      <c r="J47" s="733">
        <v>2</v>
      </c>
      <c r="K47" s="733">
        <v>124</v>
      </c>
      <c r="L47" s="733">
        <v>1</v>
      </c>
      <c r="M47" s="733">
        <v>62</v>
      </c>
      <c r="N47" s="733">
        <v>9</v>
      </c>
      <c r="O47" s="733">
        <v>558</v>
      </c>
      <c r="P47" s="747">
        <v>4.5</v>
      </c>
      <c r="Q47" s="734">
        <v>62</v>
      </c>
    </row>
    <row r="48" spans="1:17" ht="14.4" customHeight="1" x14ac:dyDescent="0.3">
      <c r="A48" s="728" t="s">
        <v>2816</v>
      </c>
      <c r="B48" s="729" t="s">
        <v>2817</v>
      </c>
      <c r="C48" s="729" t="s">
        <v>2145</v>
      </c>
      <c r="D48" s="729" t="s">
        <v>2834</v>
      </c>
      <c r="E48" s="729" t="s">
        <v>2835</v>
      </c>
      <c r="F48" s="733">
        <v>1</v>
      </c>
      <c r="G48" s="733">
        <v>987</v>
      </c>
      <c r="H48" s="733">
        <v>7.684521955777017E-2</v>
      </c>
      <c r="I48" s="733">
        <v>987</v>
      </c>
      <c r="J48" s="733">
        <v>13</v>
      </c>
      <c r="K48" s="733">
        <v>12844</v>
      </c>
      <c r="L48" s="733">
        <v>1</v>
      </c>
      <c r="M48" s="733">
        <v>988</v>
      </c>
      <c r="N48" s="733"/>
      <c r="O48" s="733"/>
      <c r="P48" s="747"/>
      <c r="Q48" s="734"/>
    </row>
    <row r="49" spans="1:17" ht="14.4" customHeight="1" x14ac:dyDescent="0.3">
      <c r="A49" s="728" t="s">
        <v>2816</v>
      </c>
      <c r="B49" s="729" t="s">
        <v>2817</v>
      </c>
      <c r="C49" s="729" t="s">
        <v>2145</v>
      </c>
      <c r="D49" s="729" t="s">
        <v>2836</v>
      </c>
      <c r="E49" s="729" t="s">
        <v>2837</v>
      </c>
      <c r="F49" s="733">
        <v>8</v>
      </c>
      <c r="G49" s="733">
        <v>136</v>
      </c>
      <c r="H49" s="733">
        <v>0.5714285714285714</v>
      </c>
      <c r="I49" s="733">
        <v>17</v>
      </c>
      <c r="J49" s="733">
        <v>14</v>
      </c>
      <c r="K49" s="733">
        <v>238</v>
      </c>
      <c r="L49" s="733">
        <v>1</v>
      </c>
      <c r="M49" s="733">
        <v>17</v>
      </c>
      <c r="N49" s="733">
        <v>19</v>
      </c>
      <c r="O49" s="733">
        <v>323</v>
      </c>
      <c r="P49" s="747">
        <v>1.3571428571428572</v>
      </c>
      <c r="Q49" s="734">
        <v>17</v>
      </c>
    </row>
    <row r="50" spans="1:17" ht="14.4" customHeight="1" x14ac:dyDescent="0.3">
      <c r="A50" s="728" t="s">
        <v>2816</v>
      </c>
      <c r="B50" s="729" t="s">
        <v>2817</v>
      </c>
      <c r="C50" s="729" t="s">
        <v>2145</v>
      </c>
      <c r="D50" s="729" t="s">
        <v>2838</v>
      </c>
      <c r="E50" s="729" t="s">
        <v>2839</v>
      </c>
      <c r="F50" s="733"/>
      <c r="G50" s="733"/>
      <c r="H50" s="733"/>
      <c r="I50" s="733"/>
      <c r="J50" s="733">
        <v>1</v>
      </c>
      <c r="K50" s="733">
        <v>19</v>
      </c>
      <c r="L50" s="733">
        <v>1</v>
      </c>
      <c r="M50" s="733">
        <v>19</v>
      </c>
      <c r="N50" s="733"/>
      <c r="O50" s="733"/>
      <c r="P50" s="747"/>
      <c r="Q50" s="734"/>
    </row>
    <row r="51" spans="1:17" ht="14.4" customHeight="1" x14ac:dyDescent="0.3">
      <c r="A51" s="728" t="s">
        <v>2816</v>
      </c>
      <c r="B51" s="729" t="s">
        <v>2817</v>
      </c>
      <c r="C51" s="729" t="s">
        <v>2145</v>
      </c>
      <c r="D51" s="729" t="s">
        <v>2840</v>
      </c>
      <c r="E51" s="729" t="s">
        <v>2841</v>
      </c>
      <c r="F51" s="733"/>
      <c r="G51" s="733"/>
      <c r="H51" s="733"/>
      <c r="I51" s="733"/>
      <c r="J51" s="733">
        <v>1</v>
      </c>
      <c r="K51" s="733">
        <v>313</v>
      </c>
      <c r="L51" s="733">
        <v>1</v>
      </c>
      <c r="M51" s="733">
        <v>313</v>
      </c>
      <c r="N51" s="733"/>
      <c r="O51" s="733"/>
      <c r="P51" s="747"/>
      <c r="Q51" s="734"/>
    </row>
    <row r="52" spans="1:17" ht="14.4" customHeight="1" x14ac:dyDescent="0.3">
      <c r="A52" s="728" t="s">
        <v>2816</v>
      </c>
      <c r="B52" s="729" t="s">
        <v>2817</v>
      </c>
      <c r="C52" s="729" t="s">
        <v>2145</v>
      </c>
      <c r="D52" s="729" t="s">
        <v>2842</v>
      </c>
      <c r="E52" s="729" t="s">
        <v>2843</v>
      </c>
      <c r="F52" s="733"/>
      <c r="G52" s="733"/>
      <c r="H52" s="733"/>
      <c r="I52" s="733"/>
      <c r="J52" s="733">
        <v>3</v>
      </c>
      <c r="K52" s="733">
        <v>2559</v>
      </c>
      <c r="L52" s="733">
        <v>1</v>
      </c>
      <c r="M52" s="733">
        <v>853</v>
      </c>
      <c r="N52" s="733">
        <v>1</v>
      </c>
      <c r="O52" s="733">
        <v>853</v>
      </c>
      <c r="P52" s="747">
        <v>0.33333333333333331</v>
      </c>
      <c r="Q52" s="734">
        <v>853</v>
      </c>
    </row>
    <row r="53" spans="1:17" ht="14.4" customHeight="1" x14ac:dyDescent="0.3">
      <c r="A53" s="728" t="s">
        <v>2816</v>
      </c>
      <c r="B53" s="729" t="s">
        <v>2817</v>
      </c>
      <c r="C53" s="729" t="s">
        <v>2145</v>
      </c>
      <c r="D53" s="729" t="s">
        <v>2844</v>
      </c>
      <c r="E53" s="729" t="s">
        <v>2845</v>
      </c>
      <c r="F53" s="733"/>
      <c r="G53" s="733"/>
      <c r="H53" s="733"/>
      <c r="I53" s="733"/>
      <c r="J53" s="733">
        <v>1</v>
      </c>
      <c r="K53" s="733">
        <v>187</v>
      </c>
      <c r="L53" s="733">
        <v>1</v>
      </c>
      <c r="M53" s="733">
        <v>187</v>
      </c>
      <c r="N53" s="733">
        <v>10</v>
      </c>
      <c r="O53" s="733">
        <v>1870</v>
      </c>
      <c r="P53" s="747">
        <v>10</v>
      </c>
      <c r="Q53" s="734">
        <v>187</v>
      </c>
    </row>
    <row r="54" spans="1:17" ht="14.4" customHeight="1" x14ac:dyDescent="0.3">
      <c r="A54" s="728" t="s">
        <v>2816</v>
      </c>
      <c r="B54" s="729" t="s">
        <v>2817</v>
      </c>
      <c r="C54" s="729" t="s">
        <v>2145</v>
      </c>
      <c r="D54" s="729" t="s">
        <v>2846</v>
      </c>
      <c r="E54" s="729" t="s">
        <v>2847</v>
      </c>
      <c r="F54" s="733"/>
      <c r="G54" s="733"/>
      <c r="H54" s="733"/>
      <c r="I54" s="733"/>
      <c r="J54" s="733">
        <v>1</v>
      </c>
      <c r="K54" s="733">
        <v>229</v>
      </c>
      <c r="L54" s="733">
        <v>1</v>
      </c>
      <c r="M54" s="733">
        <v>229</v>
      </c>
      <c r="N54" s="733"/>
      <c r="O54" s="733"/>
      <c r="P54" s="747"/>
      <c r="Q54" s="734"/>
    </row>
    <row r="55" spans="1:17" ht="14.4" customHeight="1" x14ac:dyDescent="0.3">
      <c r="A55" s="728" t="s">
        <v>2816</v>
      </c>
      <c r="B55" s="729" t="s">
        <v>2817</v>
      </c>
      <c r="C55" s="729" t="s">
        <v>2145</v>
      </c>
      <c r="D55" s="729" t="s">
        <v>2848</v>
      </c>
      <c r="E55" s="729" t="s">
        <v>2849</v>
      </c>
      <c r="F55" s="733">
        <v>1</v>
      </c>
      <c r="G55" s="733">
        <v>132</v>
      </c>
      <c r="H55" s="733"/>
      <c r="I55" s="733">
        <v>132</v>
      </c>
      <c r="J55" s="733"/>
      <c r="K55" s="733"/>
      <c r="L55" s="733"/>
      <c r="M55" s="733"/>
      <c r="N55" s="733"/>
      <c r="O55" s="733"/>
      <c r="P55" s="747"/>
      <c r="Q55" s="734"/>
    </row>
    <row r="56" spans="1:17" ht="14.4" customHeight="1" x14ac:dyDescent="0.3">
      <c r="A56" s="728" t="s">
        <v>2816</v>
      </c>
      <c r="B56" s="729" t="s">
        <v>2817</v>
      </c>
      <c r="C56" s="729" t="s">
        <v>2145</v>
      </c>
      <c r="D56" s="729" t="s">
        <v>2850</v>
      </c>
      <c r="E56" s="729" t="s">
        <v>2851</v>
      </c>
      <c r="F56" s="733">
        <v>35</v>
      </c>
      <c r="G56" s="733">
        <v>1050</v>
      </c>
      <c r="H56" s="733">
        <v>0.81395348837209303</v>
      </c>
      <c r="I56" s="733">
        <v>30</v>
      </c>
      <c r="J56" s="733">
        <v>43</v>
      </c>
      <c r="K56" s="733">
        <v>1290</v>
      </c>
      <c r="L56" s="733">
        <v>1</v>
      </c>
      <c r="M56" s="733">
        <v>30</v>
      </c>
      <c r="N56" s="733">
        <v>71</v>
      </c>
      <c r="O56" s="733">
        <v>2130</v>
      </c>
      <c r="P56" s="747">
        <v>1.6511627906976745</v>
      </c>
      <c r="Q56" s="734">
        <v>30</v>
      </c>
    </row>
    <row r="57" spans="1:17" ht="14.4" customHeight="1" x14ac:dyDescent="0.3">
      <c r="A57" s="728" t="s">
        <v>2816</v>
      </c>
      <c r="B57" s="729" t="s">
        <v>2817</v>
      </c>
      <c r="C57" s="729" t="s">
        <v>2145</v>
      </c>
      <c r="D57" s="729" t="s">
        <v>2852</v>
      </c>
      <c r="E57" s="729" t="s">
        <v>2853</v>
      </c>
      <c r="F57" s="733">
        <v>2</v>
      </c>
      <c r="G57" s="733">
        <v>24</v>
      </c>
      <c r="H57" s="733">
        <v>1</v>
      </c>
      <c r="I57" s="733">
        <v>12</v>
      </c>
      <c r="J57" s="733">
        <v>2</v>
      </c>
      <c r="K57" s="733">
        <v>24</v>
      </c>
      <c r="L57" s="733">
        <v>1</v>
      </c>
      <c r="M57" s="733">
        <v>12</v>
      </c>
      <c r="N57" s="733">
        <v>6</v>
      </c>
      <c r="O57" s="733">
        <v>72</v>
      </c>
      <c r="P57" s="747">
        <v>3</v>
      </c>
      <c r="Q57" s="734">
        <v>12</v>
      </c>
    </row>
    <row r="58" spans="1:17" ht="14.4" customHeight="1" x14ac:dyDescent="0.3">
      <c r="A58" s="728" t="s">
        <v>2816</v>
      </c>
      <c r="B58" s="729" t="s">
        <v>2817</v>
      </c>
      <c r="C58" s="729" t="s">
        <v>2145</v>
      </c>
      <c r="D58" s="729" t="s">
        <v>2854</v>
      </c>
      <c r="E58" s="729" t="s">
        <v>2855</v>
      </c>
      <c r="F58" s="733">
        <v>1</v>
      </c>
      <c r="G58" s="733">
        <v>182</v>
      </c>
      <c r="H58" s="733">
        <v>0.99453551912568305</v>
      </c>
      <c r="I58" s="733">
        <v>182</v>
      </c>
      <c r="J58" s="733">
        <v>1</v>
      </c>
      <c r="K58" s="733">
        <v>183</v>
      </c>
      <c r="L58" s="733">
        <v>1</v>
      </c>
      <c r="M58" s="733">
        <v>183</v>
      </c>
      <c r="N58" s="733"/>
      <c r="O58" s="733"/>
      <c r="P58" s="747"/>
      <c r="Q58" s="734"/>
    </row>
    <row r="59" spans="1:17" ht="14.4" customHeight="1" x14ac:dyDescent="0.3">
      <c r="A59" s="728" t="s">
        <v>2816</v>
      </c>
      <c r="B59" s="729" t="s">
        <v>2817</v>
      </c>
      <c r="C59" s="729" t="s">
        <v>2145</v>
      </c>
      <c r="D59" s="729" t="s">
        <v>2856</v>
      </c>
      <c r="E59" s="729" t="s">
        <v>2857</v>
      </c>
      <c r="F59" s="733"/>
      <c r="G59" s="733"/>
      <c r="H59" s="733"/>
      <c r="I59" s="733"/>
      <c r="J59" s="733">
        <v>1</v>
      </c>
      <c r="K59" s="733">
        <v>73</v>
      </c>
      <c r="L59" s="733">
        <v>1</v>
      </c>
      <c r="M59" s="733">
        <v>73</v>
      </c>
      <c r="N59" s="733">
        <v>2</v>
      </c>
      <c r="O59" s="733">
        <v>146</v>
      </c>
      <c r="P59" s="747">
        <v>2</v>
      </c>
      <c r="Q59" s="734">
        <v>73</v>
      </c>
    </row>
    <row r="60" spans="1:17" ht="14.4" customHeight="1" x14ac:dyDescent="0.3">
      <c r="A60" s="728" t="s">
        <v>2816</v>
      </c>
      <c r="B60" s="729" t="s">
        <v>2817</v>
      </c>
      <c r="C60" s="729" t="s">
        <v>2145</v>
      </c>
      <c r="D60" s="729" t="s">
        <v>2858</v>
      </c>
      <c r="E60" s="729" t="s">
        <v>2859</v>
      </c>
      <c r="F60" s="733">
        <v>1</v>
      </c>
      <c r="G60" s="733">
        <v>183</v>
      </c>
      <c r="H60" s="733"/>
      <c r="I60" s="733">
        <v>183</v>
      </c>
      <c r="J60" s="733"/>
      <c r="K60" s="733"/>
      <c r="L60" s="733"/>
      <c r="M60" s="733"/>
      <c r="N60" s="733"/>
      <c r="O60" s="733"/>
      <c r="P60" s="747"/>
      <c r="Q60" s="734"/>
    </row>
    <row r="61" spans="1:17" ht="14.4" customHeight="1" x14ac:dyDescent="0.3">
      <c r="A61" s="728" t="s">
        <v>2816</v>
      </c>
      <c r="B61" s="729" t="s">
        <v>2817</v>
      </c>
      <c r="C61" s="729" t="s">
        <v>2145</v>
      </c>
      <c r="D61" s="729" t="s">
        <v>2860</v>
      </c>
      <c r="E61" s="729" t="s">
        <v>2861</v>
      </c>
      <c r="F61" s="733">
        <v>26</v>
      </c>
      <c r="G61" s="733">
        <v>3848</v>
      </c>
      <c r="H61" s="733">
        <v>0.31115064283981564</v>
      </c>
      <c r="I61" s="733">
        <v>148</v>
      </c>
      <c r="J61" s="733">
        <v>83</v>
      </c>
      <c r="K61" s="733">
        <v>12367</v>
      </c>
      <c r="L61" s="733">
        <v>1</v>
      </c>
      <c r="M61" s="733">
        <v>149</v>
      </c>
      <c r="N61" s="733">
        <v>120</v>
      </c>
      <c r="O61" s="733">
        <v>17880</v>
      </c>
      <c r="P61" s="747">
        <v>1.4457831325301205</v>
      </c>
      <c r="Q61" s="734">
        <v>149</v>
      </c>
    </row>
    <row r="62" spans="1:17" ht="14.4" customHeight="1" x14ac:dyDescent="0.3">
      <c r="A62" s="728" t="s">
        <v>2816</v>
      </c>
      <c r="B62" s="729" t="s">
        <v>2817</v>
      </c>
      <c r="C62" s="729" t="s">
        <v>2145</v>
      </c>
      <c r="D62" s="729" t="s">
        <v>2862</v>
      </c>
      <c r="E62" s="729" t="s">
        <v>2863</v>
      </c>
      <c r="F62" s="733">
        <v>38</v>
      </c>
      <c r="G62" s="733">
        <v>1140</v>
      </c>
      <c r="H62" s="733">
        <v>0.80851063829787229</v>
      </c>
      <c r="I62" s="733">
        <v>30</v>
      </c>
      <c r="J62" s="733">
        <v>47</v>
      </c>
      <c r="K62" s="733">
        <v>1410</v>
      </c>
      <c r="L62" s="733">
        <v>1</v>
      </c>
      <c r="M62" s="733">
        <v>30</v>
      </c>
      <c r="N62" s="733">
        <v>73</v>
      </c>
      <c r="O62" s="733">
        <v>2190</v>
      </c>
      <c r="P62" s="747">
        <v>1.553191489361702</v>
      </c>
      <c r="Q62" s="734">
        <v>30</v>
      </c>
    </row>
    <row r="63" spans="1:17" ht="14.4" customHeight="1" x14ac:dyDescent="0.3">
      <c r="A63" s="728" t="s">
        <v>2816</v>
      </c>
      <c r="B63" s="729" t="s">
        <v>2817</v>
      </c>
      <c r="C63" s="729" t="s">
        <v>2145</v>
      </c>
      <c r="D63" s="729" t="s">
        <v>2864</v>
      </c>
      <c r="E63" s="729" t="s">
        <v>2865</v>
      </c>
      <c r="F63" s="733">
        <v>18</v>
      </c>
      <c r="G63" s="733">
        <v>558</v>
      </c>
      <c r="H63" s="733">
        <v>1.6363636363636365</v>
      </c>
      <c r="I63" s="733">
        <v>31</v>
      </c>
      <c r="J63" s="733">
        <v>11</v>
      </c>
      <c r="K63" s="733">
        <v>341</v>
      </c>
      <c r="L63" s="733">
        <v>1</v>
      </c>
      <c r="M63" s="733">
        <v>31</v>
      </c>
      <c r="N63" s="733">
        <v>14</v>
      </c>
      <c r="O63" s="733">
        <v>434</v>
      </c>
      <c r="P63" s="747">
        <v>1.2727272727272727</v>
      </c>
      <c r="Q63" s="734">
        <v>31</v>
      </c>
    </row>
    <row r="64" spans="1:17" ht="14.4" customHeight="1" x14ac:dyDescent="0.3">
      <c r="A64" s="728" t="s">
        <v>2816</v>
      </c>
      <c r="B64" s="729" t="s">
        <v>2817</v>
      </c>
      <c r="C64" s="729" t="s">
        <v>2145</v>
      </c>
      <c r="D64" s="729" t="s">
        <v>2866</v>
      </c>
      <c r="E64" s="729" t="s">
        <v>2867</v>
      </c>
      <c r="F64" s="733">
        <v>31</v>
      </c>
      <c r="G64" s="733">
        <v>837</v>
      </c>
      <c r="H64" s="733">
        <v>0.93939393939393945</v>
      </c>
      <c r="I64" s="733">
        <v>27</v>
      </c>
      <c r="J64" s="733">
        <v>33</v>
      </c>
      <c r="K64" s="733">
        <v>891</v>
      </c>
      <c r="L64" s="733">
        <v>1</v>
      </c>
      <c r="M64" s="733">
        <v>27</v>
      </c>
      <c r="N64" s="733">
        <v>48</v>
      </c>
      <c r="O64" s="733">
        <v>1296</v>
      </c>
      <c r="P64" s="747">
        <v>1.4545454545454546</v>
      </c>
      <c r="Q64" s="734">
        <v>27</v>
      </c>
    </row>
    <row r="65" spans="1:17" ht="14.4" customHeight="1" x14ac:dyDescent="0.3">
      <c r="A65" s="728" t="s">
        <v>2816</v>
      </c>
      <c r="B65" s="729" t="s">
        <v>2817</v>
      </c>
      <c r="C65" s="729" t="s">
        <v>2145</v>
      </c>
      <c r="D65" s="729" t="s">
        <v>2868</v>
      </c>
      <c r="E65" s="729" t="s">
        <v>2869</v>
      </c>
      <c r="F65" s="733"/>
      <c r="G65" s="733"/>
      <c r="H65" s="733"/>
      <c r="I65" s="733"/>
      <c r="J65" s="733">
        <v>3</v>
      </c>
      <c r="K65" s="733">
        <v>66</v>
      </c>
      <c r="L65" s="733">
        <v>1</v>
      </c>
      <c r="M65" s="733">
        <v>22</v>
      </c>
      <c r="N65" s="733">
        <v>4</v>
      </c>
      <c r="O65" s="733">
        <v>88</v>
      </c>
      <c r="P65" s="747">
        <v>1.3333333333333333</v>
      </c>
      <c r="Q65" s="734">
        <v>22</v>
      </c>
    </row>
    <row r="66" spans="1:17" ht="14.4" customHeight="1" x14ac:dyDescent="0.3">
      <c r="A66" s="728" t="s">
        <v>2816</v>
      </c>
      <c r="B66" s="729" t="s">
        <v>2817</v>
      </c>
      <c r="C66" s="729" t="s">
        <v>2145</v>
      </c>
      <c r="D66" s="729" t="s">
        <v>2870</v>
      </c>
      <c r="E66" s="729" t="s">
        <v>2871</v>
      </c>
      <c r="F66" s="733">
        <v>35</v>
      </c>
      <c r="G66" s="733">
        <v>875</v>
      </c>
      <c r="H66" s="733">
        <v>0.875</v>
      </c>
      <c r="I66" s="733">
        <v>25</v>
      </c>
      <c r="J66" s="733">
        <v>40</v>
      </c>
      <c r="K66" s="733">
        <v>1000</v>
      </c>
      <c r="L66" s="733">
        <v>1</v>
      </c>
      <c r="M66" s="733">
        <v>25</v>
      </c>
      <c r="N66" s="733">
        <v>51</v>
      </c>
      <c r="O66" s="733">
        <v>1275</v>
      </c>
      <c r="P66" s="747">
        <v>1.2749999999999999</v>
      </c>
      <c r="Q66" s="734">
        <v>25</v>
      </c>
    </row>
    <row r="67" spans="1:17" ht="14.4" customHeight="1" x14ac:dyDescent="0.3">
      <c r="A67" s="728" t="s">
        <v>2816</v>
      </c>
      <c r="B67" s="729" t="s">
        <v>2817</v>
      </c>
      <c r="C67" s="729" t="s">
        <v>2145</v>
      </c>
      <c r="D67" s="729" t="s">
        <v>2872</v>
      </c>
      <c r="E67" s="729" t="s">
        <v>2873</v>
      </c>
      <c r="F67" s="733"/>
      <c r="G67" s="733"/>
      <c r="H67" s="733"/>
      <c r="I67" s="733"/>
      <c r="J67" s="733">
        <v>2</v>
      </c>
      <c r="K67" s="733">
        <v>66</v>
      </c>
      <c r="L67" s="733">
        <v>1</v>
      </c>
      <c r="M67" s="733">
        <v>33</v>
      </c>
      <c r="N67" s="733">
        <v>3</v>
      </c>
      <c r="O67" s="733">
        <v>99</v>
      </c>
      <c r="P67" s="747">
        <v>1.5</v>
      </c>
      <c r="Q67" s="734">
        <v>33</v>
      </c>
    </row>
    <row r="68" spans="1:17" ht="14.4" customHeight="1" x14ac:dyDescent="0.3">
      <c r="A68" s="728" t="s">
        <v>2816</v>
      </c>
      <c r="B68" s="729" t="s">
        <v>2817</v>
      </c>
      <c r="C68" s="729" t="s">
        <v>2145</v>
      </c>
      <c r="D68" s="729" t="s">
        <v>2874</v>
      </c>
      <c r="E68" s="729" t="s">
        <v>2875</v>
      </c>
      <c r="F68" s="733">
        <v>1</v>
      </c>
      <c r="G68" s="733">
        <v>26</v>
      </c>
      <c r="H68" s="733">
        <v>0.5</v>
      </c>
      <c r="I68" s="733">
        <v>26</v>
      </c>
      <c r="J68" s="733">
        <v>2</v>
      </c>
      <c r="K68" s="733">
        <v>52</v>
      </c>
      <c r="L68" s="733">
        <v>1</v>
      </c>
      <c r="M68" s="733">
        <v>26</v>
      </c>
      <c r="N68" s="733">
        <v>5</v>
      </c>
      <c r="O68" s="733">
        <v>130</v>
      </c>
      <c r="P68" s="747">
        <v>2.5</v>
      </c>
      <c r="Q68" s="734">
        <v>26</v>
      </c>
    </row>
    <row r="69" spans="1:17" ht="14.4" customHeight="1" x14ac:dyDescent="0.3">
      <c r="A69" s="728" t="s">
        <v>2816</v>
      </c>
      <c r="B69" s="729" t="s">
        <v>2817</v>
      </c>
      <c r="C69" s="729" t="s">
        <v>2145</v>
      </c>
      <c r="D69" s="729" t="s">
        <v>2876</v>
      </c>
      <c r="E69" s="729" t="s">
        <v>2877</v>
      </c>
      <c r="F69" s="733">
        <v>1</v>
      </c>
      <c r="G69" s="733">
        <v>175</v>
      </c>
      <c r="H69" s="733">
        <v>0.99431818181818177</v>
      </c>
      <c r="I69" s="733">
        <v>175</v>
      </c>
      <c r="J69" s="733">
        <v>1</v>
      </c>
      <c r="K69" s="733">
        <v>176</v>
      </c>
      <c r="L69" s="733">
        <v>1</v>
      </c>
      <c r="M69" s="733">
        <v>176</v>
      </c>
      <c r="N69" s="733">
        <v>1</v>
      </c>
      <c r="O69" s="733">
        <v>176</v>
      </c>
      <c r="P69" s="747">
        <v>1</v>
      </c>
      <c r="Q69" s="734">
        <v>176</v>
      </c>
    </row>
    <row r="70" spans="1:17" ht="14.4" customHeight="1" x14ac:dyDescent="0.3">
      <c r="A70" s="728" t="s">
        <v>2816</v>
      </c>
      <c r="B70" s="729" t="s">
        <v>2817</v>
      </c>
      <c r="C70" s="729" t="s">
        <v>2145</v>
      </c>
      <c r="D70" s="729" t="s">
        <v>2878</v>
      </c>
      <c r="E70" s="729" t="s">
        <v>2879</v>
      </c>
      <c r="F70" s="733"/>
      <c r="G70" s="733"/>
      <c r="H70" s="733"/>
      <c r="I70" s="733"/>
      <c r="J70" s="733">
        <v>1</v>
      </c>
      <c r="K70" s="733">
        <v>253</v>
      </c>
      <c r="L70" s="733">
        <v>1</v>
      </c>
      <c r="M70" s="733">
        <v>253</v>
      </c>
      <c r="N70" s="733"/>
      <c r="O70" s="733"/>
      <c r="P70" s="747"/>
      <c r="Q70" s="734"/>
    </row>
    <row r="71" spans="1:17" ht="14.4" customHeight="1" x14ac:dyDescent="0.3">
      <c r="A71" s="728" t="s">
        <v>2816</v>
      </c>
      <c r="B71" s="729" t="s">
        <v>2817</v>
      </c>
      <c r="C71" s="729" t="s">
        <v>2145</v>
      </c>
      <c r="D71" s="729" t="s">
        <v>2880</v>
      </c>
      <c r="E71" s="729" t="s">
        <v>2881</v>
      </c>
      <c r="F71" s="733">
        <v>8</v>
      </c>
      <c r="G71" s="733">
        <v>120</v>
      </c>
      <c r="H71" s="733">
        <v>0.44444444444444442</v>
      </c>
      <c r="I71" s="733">
        <v>15</v>
      </c>
      <c r="J71" s="733">
        <v>18</v>
      </c>
      <c r="K71" s="733">
        <v>270</v>
      </c>
      <c r="L71" s="733">
        <v>1</v>
      </c>
      <c r="M71" s="733">
        <v>15</v>
      </c>
      <c r="N71" s="733">
        <v>16</v>
      </c>
      <c r="O71" s="733">
        <v>240</v>
      </c>
      <c r="P71" s="747">
        <v>0.88888888888888884</v>
      </c>
      <c r="Q71" s="734">
        <v>15</v>
      </c>
    </row>
    <row r="72" spans="1:17" ht="14.4" customHeight="1" x14ac:dyDescent="0.3">
      <c r="A72" s="728" t="s">
        <v>2816</v>
      </c>
      <c r="B72" s="729" t="s">
        <v>2817</v>
      </c>
      <c r="C72" s="729" t="s">
        <v>2145</v>
      </c>
      <c r="D72" s="729" t="s">
        <v>2882</v>
      </c>
      <c r="E72" s="729" t="s">
        <v>2883</v>
      </c>
      <c r="F72" s="733">
        <v>1</v>
      </c>
      <c r="G72" s="733">
        <v>23</v>
      </c>
      <c r="H72" s="733">
        <v>0.25</v>
      </c>
      <c r="I72" s="733">
        <v>23</v>
      </c>
      <c r="J72" s="733">
        <v>4</v>
      </c>
      <c r="K72" s="733">
        <v>92</v>
      </c>
      <c r="L72" s="733">
        <v>1</v>
      </c>
      <c r="M72" s="733">
        <v>23</v>
      </c>
      <c r="N72" s="733">
        <v>3</v>
      </c>
      <c r="O72" s="733">
        <v>69</v>
      </c>
      <c r="P72" s="747">
        <v>0.75</v>
      </c>
      <c r="Q72" s="734">
        <v>23</v>
      </c>
    </row>
    <row r="73" spans="1:17" ht="14.4" customHeight="1" x14ac:dyDescent="0.3">
      <c r="A73" s="728" t="s">
        <v>2816</v>
      </c>
      <c r="B73" s="729" t="s">
        <v>2817</v>
      </c>
      <c r="C73" s="729" t="s">
        <v>2145</v>
      </c>
      <c r="D73" s="729" t="s">
        <v>2884</v>
      </c>
      <c r="E73" s="729" t="s">
        <v>2885</v>
      </c>
      <c r="F73" s="733"/>
      <c r="G73" s="733"/>
      <c r="H73" s="733"/>
      <c r="I73" s="733"/>
      <c r="J73" s="733">
        <v>1</v>
      </c>
      <c r="K73" s="733">
        <v>252</v>
      </c>
      <c r="L73" s="733">
        <v>1</v>
      </c>
      <c r="M73" s="733">
        <v>252</v>
      </c>
      <c r="N73" s="733"/>
      <c r="O73" s="733"/>
      <c r="P73" s="747"/>
      <c r="Q73" s="734"/>
    </row>
    <row r="74" spans="1:17" ht="14.4" customHeight="1" x14ac:dyDescent="0.3">
      <c r="A74" s="728" t="s">
        <v>2816</v>
      </c>
      <c r="B74" s="729" t="s">
        <v>2817</v>
      </c>
      <c r="C74" s="729" t="s">
        <v>2145</v>
      </c>
      <c r="D74" s="729" t="s">
        <v>2886</v>
      </c>
      <c r="E74" s="729" t="s">
        <v>2887</v>
      </c>
      <c r="F74" s="733">
        <v>34</v>
      </c>
      <c r="G74" s="733">
        <v>782</v>
      </c>
      <c r="H74" s="733">
        <v>1.0625</v>
      </c>
      <c r="I74" s="733">
        <v>23</v>
      </c>
      <c r="J74" s="733">
        <v>32</v>
      </c>
      <c r="K74" s="733">
        <v>736</v>
      </c>
      <c r="L74" s="733">
        <v>1</v>
      </c>
      <c r="M74" s="733">
        <v>23</v>
      </c>
      <c r="N74" s="733">
        <v>63</v>
      </c>
      <c r="O74" s="733">
        <v>1449</v>
      </c>
      <c r="P74" s="747">
        <v>1.96875</v>
      </c>
      <c r="Q74" s="734">
        <v>23</v>
      </c>
    </row>
    <row r="75" spans="1:17" ht="14.4" customHeight="1" x14ac:dyDescent="0.3">
      <c r="A75" s="728" t="s">
        <v>2816</v>
      </c>
      <c r="B75" s="729" t="s">
        <v>2817</v>
      </c>
      <c r="C75" s="729" t="s">
        <v>2145</v>
      </c>
      <c r="D75" s="729" t="s">
        <v>2888</v>
      </c>
      <c r="E75" s="729" t="s">
        <v>2889</v>
      </c>
      <c r="F75" s="733"/>
      <c r="G75" s="733"/>
      <c r="H75" s="733"/>
      <c r="I75" s="733"/>
      <c r="J75" s="733"/>
      <c r="K75" s="733"/>
      <c r="L75" s="733"/>
      <c r="M75" s="733"/>
      <c r="N75" s="733">
        <v>1</v>
      </c>
      <c r="O75" s="733">
        <v>331</v>
      </c>
      <c r="P75" s="747"/>
      <c r="Q75" s="734">
        <v>331</v>
      </c>
    </row>
    <row r="76" spans="1:17" ht="14.4" customHeight="1" x14ac:dyDescent="0.3">
      <c r="A76" s="728" t="s">
        <v>2816</v>
      </c>
      <c r="B76" s="729" t="s">
        <v>2817</v>
      </c>
      <c r="C76" s="729" t="s">
        <v>2145</v>
      </c>
      <c r="D76" s="729" t="s">
        <v>2890</v>
      </c>
      <c r="E76" s="729" t="s">
        <v>2891</v>
      </c>
      <c r="F76" s="733">
        <v>1</v>
      </c>
      <c r="G76" s="733">
        <v>29</v>
      </c>
      <c r="H76" s="733">
        <v>0.16666666666666666</v>
      </c>
      <c r="I76" s="733">
        <v>29</v>
      </c>
      <c r="J76" s="733">
        <v>6</v>
      </c>
      <c r="K76" s="733">
        <v>174</v>
      </c>
      <c r="L76" s="733">
        <v>1</v>
      </c>
      <c r="M76" s="733">
        <v>29</v>
      </c>
      <c r="N76" s="733">
        <v>5</v>
      </c>
      <c r="O76" s="733">
        <v>145</v>
      </c>
      <c r="P76" s="747">
        <v>0.83333333333333337</v>
      </c>
      <c r="Q76" s="734">
        <v>29</v>
      </c>
    </row>
    <row r="77" spans="1:17" ht="14.4" customHeight="1" x14ac:dyDescent="0.3">
      <c r="A77" s="728" t="s">
        <v>2816</v>
      </c>
      <c r="B77" s="729" t="s">
        <v>2817</v>
      </c>
      <c r="C77" s="729" t="s">
        <v>2145</v>
      </c>
      <c r="D77" s="729" t="s">
        <v>2892</v>
      </c>
      <c r="E77" s="729" t="s">
        <v>2893</v>
      </c>
      <c r="F77" s="733">
        <v>3</v>
      </c>
      <c r="G77" s="733">
        <v>531</v>
      </c>
      <c r="H77" s="733">
        <v>0.7457865168539326</v>
      </c>
      <c r="I77" s="733">
        <v>177</v>
      </c>
      <c r="J77" s="733">
        <v>4</v>
      </c>
      <c r="K77" s="733">
        <v>712</v>
      </c>
      <c r="L77" s="733">
        <v>1</v>
      </c>
      <c r="M77" s="733">
        <v>178</v>
      </c>
      <c r="N77" s="733">
        <v>3</v>
      </c>
      <c r="O77" s="733">
        <v>534</v>
      </c>
      <c r="P77" s="747">
        <v>0.75</v>
      </c>
      <c r="Q77" s="734">
        <v>178</v>
      </c>
    </row>
    <row r="78" spans="1:17" ht="14.4" customHeight="1" x14ac:dyDescent="0.3">
      <c r="A78" s="728" t="s">
        <v>2816</v>
      </c>
      <c r="B78" s="729" t="s">
        <v>2817</v>
      </c>
      <c r="C78" s="729" t="s">
        <v>2145</v>
      </c>
      <c r="D78" s="729" t="s">
        <v>2894</v>
      </c>
      <c r="E78" s="729" t="s">
        <v>2895</v>
      </c>
      <c r="F78" s="733">
        <v>8</v>
      </c>
      <c r="G78" s="733">
        <v>152</v>
      </c>
      <c r="H78" s="733">
        <v>0.4</v>
      </c>
      <c r="I78" s="733">
        <v>19</v>
      </c>
      <c r="J78" s="733">
        <v>20</v>
      </c>
      <c r="K78" s="733">
        <v>380</v>
      </c>
      <c r="L78" s="733">
        <v>1</v>
      </c>
      <c r="M78" s="733">
        <v>19</v>
      </c>
      <c r="N78" s="733">
        <v>18</v>
      </c>
      <c r="O78" s="733">
        <v>342</v>
      </c>
      <c r="P78" s="747">
        <v>0.9</v>
      </c>
      <c r="Q78" s="734">
        <v>19</v>
      </c>
    </row>
    <row r="79" spans="1:17" ht="14.4" customHeight="1" x14ac:dyDescent="0.3">
      <c r="A79" s="728" t="s">
        <v>2816</v>
      </c>
      <c r="B79" s="729" t="s">
        <v>2817</v>
      </c>
      <c r="C79" s="729" t="s">
        <v>2145</v>
      </c>
      <c r="D79" s="729" t="s">
        <v>2896</v>
      </c>
      <c r="E79" s="729" t="s">
        <v>2897</v>
      </c>
      <c r="F79" s="733"/>
      <c r="G79" s="733"/>
      <c r="H79" s="733"/>
      <c r="I79" s="733"/>
      <c r="J79" s="733">
        <v>8</v>
      </c>
      <c r="K79" s="733">
        <v>160</v>
      </c>
      <c r="L79" s="733">
        <v>1</v>
      </c>
      <c r="M79" s="733">
        <v>20</v>
      </c>
      <c r="N79" s="733">
        <v>19</v>
      </c>
      <c r="O79" s="733">
        <v>380</v>
      </c>
      <c r="P79" s="747">
        <v>2.375</v>
      </c>
      <c r="Q79" s="734">
        <v>20</v>
      </c>
    </row>
    <row r="80" spans="1:17" ht="14.4" customHeight="1" x14ac:dyDescent="0.3">
      <c r="A80" s="728" t="s">
        <v>2816</v>
      </c>
      <c r="B80" s="729" t="s">
        <v>2817</v>
      </c>
      <c r="C80" s="729" t="s">
        <v>2145</v>
      </c>
      <c r="D80" s="729" t="s">
        <v>2898</v>
      </c>
      <c r="E80" s="729" t="s">
        <v>2899</v>
      </c>
      <c r="F80" s="733"/>
      <c r="G80" s="733"/>
      <c r="H80" s="733"/>
      <c r="I80" s="733"/>
      <c r="J80" s="733"/>
      <c r="K80" s="733"/>
      <c r="L80" s="733"/>
      <c r="M80" s="733"/>
      <c r="N80" s="733">
        <v>1</v>
      </c>
      <c r="O80" s="733">
        <v>301</v>
      </c>
      <c r="P80" s="747"/>
      <c r="Q80" s="734">
        <v>301</v>
      </c>
    </row>
    <row r="81" spans="1:17" ht="14.4" customHeight="1" x14ac:dyDescent="0.3">
      <c r="A81" s="728" t="s">
        <v>2816</v>
      </c>
      <c r="B81" s="729" t="s">
        <v>2817</v>
      </c>
      <c r="C81" s="729" t="s">
        <v>2145</v>
      </c>
      <c r="D81" s="729" t="s">
        <v>2900</v>
      </c>
      <c r="E81" s="729" t="s">
        <v>2901</v>
      </c>
      <c r="F81" s="733"/>
      <c r="G81" s="733"/>
      <c r="H81" s="733"/>
      <c r="I81" s="733"/>
      <c r="J81" s="733">
        <v>1</v>
      </c>
      <c r="K81" s="733">
        <v>21</v>
      </c>
      <c r="L81" s="733">
        <v>1</v>
      </c>
      <c r="M81" s="733">
        <v>21</v>
      </c>
      <c r="N81" s="733"/>
      <c r="O81" s="733"/>
      <c r="P81" s="747"/>
      <c r="Q81" s="734"/>
    </row>
    <row r="82" spans="1:17" ht="14.4" customHeight="1" x14ac:dyDescent="0.3">
      <c r="A82" s="728" t="s">
        <v>2816</v>
      </c>
      <c r="B82" s="729" t="s">
        <v>2817</v>
      </c>
      <c r="C82" s="729" t="s">
        <v>2145</v>
      </c>
      <c r="D82" s="729" t="s">
        <v>2902</v>
      </c>
      <c r="E82" s="729" t="s">
        <v>2903</v>
      </c>
      <c r="F82" s="733">
        <v>1</v>
      </c>
      <c r="G82" s="733">
        <v>22</v>
      </c>
      <c r="H82" s="733">
        <v>0.25</v>
      </c>
      <c r="I82" s="733">
        <v>22</v>
      </c>
      <c r="J82" s="733">
        <v>4</v>
      </c>
      <c r="K82" s="733">
        <v>88</v>
      </c>
      <c r="L82" s="733">
        <v>1</v>
      </c>
      <c r="M82" s="733">
        <v>22</v>
      </c>
      <c r="N82" s="733">
        <v>5</v>
      </c>
      <c r="O82" s="733">
        <v>110</v>
      </c>
      <c r="P82" s="747">
        <v>1.25</v>
      </c>
      <c r="Q82" s="734">
        <v>22</v>
      </c>
    </row>
    <row r="83" spans="1:17" ht="14.4" customHeight="1" x14ac:dyDescent="0.3">
      <c r="A83" s="728" t="s">
        <v>2816</v>
      </c>
      <c r="B83" s="729" t="s">
        <v>2817</v>
      </c>
      <c r="C83" s="729" t="s">
        <v>2145</v>
      </c>
      <c r="D83" s="729" t="s">
        <v>2904</v>
      </c>
      <c r="E83" s="729" t="s">
        <v>2905</v>
      </c>
      <c r="F83" s="733"/>
      <c r="G83" s="733"/>
      <c r="H83" s="733"/>
      <c r="I83" s="733"/>
      <c r="J83" s="733"/>
      <c r="K83" s="733"/>
      <c r="L83" s="733"/>
      <c r="M83" s="733"/>
      <c r="N83" s="733">
        <v>1</v>
      </c>
      <c r="O83" s="733">
        <v>205</v>
      </c>
      <c r="P83" s="747"/>
      <c r="Q83" s="734">
        <v>205</v>
      </c>
    </row>
    <row r="84" spans="1:17" ht="14.4" customHeight="1" x14ac:dyDescent="0.3">
      <c r="A84" s="728" t="s">
        <v>2816</v>
      </c>
      <c r="B84" s="729" t="s">
        <v>2817</v>
      </c>
      <c r="C84" s="729" t="s">
        <v>2145</v>
      </c>
      <c r="D84" s="729" t="s">
        <v>2906</v>
      </c>
      <c r="E84" s="729" t="s">
        <v>2907</v>
      </c>
      <c r="F84" s="733">
        <v>1</v>
      </c>
      <c r="G84" s="733">
        <v>132</v>
      </c>
      <c r="H84" s="733"/>
      <c r="I84" s="733">
        <v>132</v>
      </c>
      <c r="J84" s="733"/>
      <c r="K84" s="733"/>
      <c r="L84" s="733"/>
      <c r="M84" s="733"/>
      <c r="N84" s="733"/>
      <c r="O84" s="733"/>
      <c r="P84" s="747"/>
      <c r="Q84" s="734"/>
    </row>
    <row r="85" spans="1:17" ht="14.4" customHeight="1" x14ac:dyDescent="0.3">
      <c r="A85" s="728" t="s">
        <v>2816</v>
      </c>
      <c r="B85" s="729" t="s">
        <v>2817</v>
      </c>
      <c r="C85" s="729" t="s">
        <v>2145</v>
      </c>
      <c r="D85" s="729" t="s">
        <v>2908</v>
      </c>
      <c r="E85" s="729" t="s">
        <v>2909</v>
      </c>
      <c r="F85" s="733"/>
      <c r="G85" s="733"/>
      <c r="H85" s="733"/>
      <c r="I85" s="733"/>
      <c r="J85" s="733">
        <v>2</v>
      </c>
      <c r="K85" s="733">
        <v>90</v>
      </c>
      <c r="L85" s="733">
        <v>1</v>
      </c>
      <c r="M85" s="733">
        <v>45</v>
      </c>
      <c r="N85" s="733"/>
      <c r="O85" s="733"/>
      <c r="P85" s="747"/>
      <c r="Q85" s="734"/>
    </row>
    <row r="86" spans="1:17" ht="14.4" customHeight="1" x14ac:dyDescent="0.3">
      <c r="A86" s="728" t="s">
        <v>2816</v>
      </c>
      <c r="B86" s="729" t="s">
        <v>2817</v>
      </c>
      <c r="C86" s="729" t="s">
        <v>2145</v>
      </c>
      <c r="D86" s="729" t="s">
        <v>2910</v>
      </c>
      <c r="E86" s="729" t="s">
        <v>2911</v>
      </c>
      <c r="F86" s="733"/>
      <c r="G86" s="733"/>
      <c r="H86" s="733"/>
      <c r="I86" s="733"/>
      <c r="J86" s="733">
        <v>3</v>
      </c>
      <c r="K86" s="733">
        <v>399</v>
      </c>
      <c r="L86" s="733">
        <v>1</v>
      </c>
      <c r="M86" s="733">
        <v>133</v>
      </c>
      <c r="N86" s="733"/>
      <c r="O86" s="733"/>
      <c r="P86" s="747"/>
      <c r="Q86" s="734"/>
    </row>
    <row r="87" spans="1:17" ht="14.4" customHeight="1" x14ac:dyDescent="0.3">
      <c r="A87" s="728" t="s">
        <v>2816</v>
      </c>
      <c r="B87" s="729" t="s">
        <v>2817</v>
      </c>
      <c r="C87" s="729" t="s">
        <v>2145</v>
      </c>
      <c r="D87" s="729" t="s">
        <v>2912</v>
      </c>
      <c r="E87" s="729" t="s">
        <v>2913</v>
      </c>
      <c r="F87" s="733"/>
      <c r="G87" s="733"/>
      <c r="H87" s="733"/>
      <c r="I87" s="733"/>
      <c r="J87" s="733">
        <v>37</v>
      </c>
      <c r="K87" s="733">
        <v>1369</v>
      </c>
      <c r="L87" s="733">
        <v>1</v>
      </c>
      <c r="M87" s="733">
        <v>37</v>
      </c>
      <c r="N87" s="733">
        <v>82</v>
      </c>
      <c r="O87" s="733">
        <v>3034</v>
      </c>
      <c r="P87" s="747">
        <v>2.2162162162162162</v>
      </c>
      <c r="Q87" s="734">
        <v>37</v>
      </c>
    </row>
    <row r="88" spans="1:17" ht="14.4" customHeight="1" x14ac:dyDescent="0.3">
      <c r="A88" s="728" t="s">
        <v>2816</v>
      </c>
      <c r="B88" s="729" t="s">
        <v>2817</v>
      </c>
      <c r="C88" s="729" t="s">
        <v>2145</v>
      </c>
      <c r="D88" s="729" t="s">
        <v>2914</v>
      </c>
      <c r="E88" s="729" t="s">
        <v>2915</v>
      </c>
      <c r="F88" s="733"/>
      <c r="G88" s="733"/>
      <c r="H88" s="733"/>
      <c r="I88" s="733"/>
      <c r="J88" s="733"/>
      <c r="K88" s="733"/>
      <c r="L88" s="733"/>
      <c r="M88" s="733"/>
      <c r="N88" s="733">
        <v>9</v>
      </c>
      <c r="O88" s="733">
        <v>837</v>
      </c>
      <c r="P88" s="747"/>
      <c r="Q88" s="734">
        <v>93</v>
      </c>
    </row>
    <row r="89" spans="1:17" ht="14.4" customHeight="1" x14ac:dyDescent="0.3">
      <c r="A89" s="728" t="s">
        <v>2916</v>
      </c>
      <c r="B89" s="729" t="s">
        <v>2917</v>
      </c>
      <c r="C89" s="729" t="s">
        <v>2252</v>
      </c>
      <c r="D89" s="729" t="s">
        <v>2918</v>
      </c>
      <c r="E89" s="729" t="s">
        <v>2758</v>
      </c>
      <c r="F89" s="733"/>
      <c r="G89" s="733"/>
      <c r="H89" s="733"/>
      <c r="I89" s="733"/>
      <c r="J89" s="733">
        <v>0.6</v>
      </c>
      <c r="K89" s="733">
        <v>602.89</v>
      </c>
      <c r="L89" s="733">
        <v>1</v>
      </c>
      <c r="M89" s="733">
        <v>1004.8166666666667</v>
      </c>
      <c r="N89" s="733">
        <v>1.2999999999999998</v>
      </c>
      <c r="O89" s="733">
        <v>1306.27</v>
      </c>
      <c r="P89" s="747">
        <v>2.1666804889780891</v>
      </c>
      <c r="Q89" s="734">
        <v>1004.823076923077</v>
      </c>
    </row>
    <row r="90" spans="1:17" ht="14.4" customHeight="1" x14ac:dyDescent="0.3">
      <c r="A90" s="728" t="s">
        <v>2916</v>
      </c>
      <c r="B90" s="729" t="s">
        <v>2917</v>
      </c>
      <c r="C90" s="729" t="s">
        <v>2252</v>
      </c>
      <c r="D90" s="729" t="s">
        <v>2919</v>
      </c>
      <c r="E90" s="729" t="s">
        <v>2920</v>
      </c>
      <c r="F90" s="733">
        <v>0.13</v>
      </c>
      <c r="G90" s="733">
        <v>1285.43</v>
      </c>
      <c r="H90" s="733"/>
      <c r="I90" s="733">
        <v>9887.9230769230762</v>
      </c>
      <c r="J90" s="733"/>
      <c r="K90" s="733"/>
      <c r="L90" s="733"/>
      <c r="M90" s="733"/>
      <c r="N90" s="733">
        <v>0.1</v>
      </c>
      <c r="O90" s="733">
        <v>988.78</v>
      </c>
      <c r="P90" s="747"/>
      <c r="Q90" s="734">
        <v>9887.7999999999993</v>
      </c>
    </row>
    <row r="91" spans="1:17" ht="14.4" customHeight="1" x14ac:dyDescent="0.3">
      <c r="A91" s="728" t="s">
        <v>2916</v>
      </c>
      <c r="B91" s="729" t="s">
        <v>2917</v>
      </c>
      <c r="C91" s="729" t="s">
        <v>2252</v>
      </c>
      <c r="D91" s="729" t="s">
        <v>2921</v>
      </c>
      <c r="E91" s="729" t="s">
        <v>2760</v>
      </c>
      <c r="F91" s="733"/>
      <c r="G91" s="733"/>
      <c r="H91" s="733"/>
      <c r="I91" s="733"/>
      <c r="J91" s="733"/>
      <c r="K91" s="733"/>
      <c r="L91" s="733"/>
      <c r="M91" s="733"/>
      <c r="N91" s="733">
        <v>7.0000000000000007E-2</v>
      </c>
      <c r="O91" s="733">
        <v>636.66</v>
      </c>
      <c r="P91" s="747"/>
      <c r="Q91" s="734">
        <v>9095.1428571428551</v>
      </c>
    </row>
    <row r="92" spans="1:17" ht="14.4" customHeight="1" x14ac:dyDescent="0.3">
      <c r="A92" s="728" t="s">
        <v>2916</v>
      </c>
      <c r="B92" s="729" t="s">
        <v>2917</v>
      </c>
      <c r="C92" s="729" t="s">
        <v>2252</v>
      </c>
      <c r="D92" s="729" t="s">
        <v>2759</v>
      </c>
      <c r="E92" s="729" t="s">
        <v>2760</v>
      </c>
      <c r="F92" s="733"/>
      <c r="G92" s="733"/>
      <c r="H92" s="733"/>
      <c r="I92" s="733"/>
      <c r="J92" s="733">
        <v>2.25</v>
      </c>
      <c r="K92" s="733">
        <v>3984.2999999999997</v>
      </c>
      <c r="L92" s="733">
        <v>1</v>
      </c>
      <c r="M92" s="733">
        <v>1770.8</v>
      </c>
      <c r="N92" s="733">
        <v>1.1000000000000001</v>
      </c>
      <c r="O92" s="733">
        <v>2000.94</v>
      </c>
      <c r="P92" s="747">
        <v>0.50220615917476097</v>
      </c>
      <c r="Q92" s="734">
        <v>1819.0363636363636</v>
      </c>
    </row>
    <row r="93" spans="1:17" ht="14.4" customHeight="1" x14ac:dyDescent="0.3">
      <c r="A93" s="728" t="s">
        <v>2916</v>
      </c>
      <c r="B93" s="729" t="s">
        <v>2917</v>
      </c>
      <c r="C93" s="729" t="s">
        <v>2252</v>
      </c>
      <c r="D93" s="729" t="s">
        <v>2922</v>
      </c>
      <c r="E93" s="729" t="s">
        <v>2923</v>
      </c>
      <c r="F93" s="733"/>
      <c r="G93" s="733"/>
      <c r="H93" s="733"/>
      <c r="I93" s="733"/>
      <c r="J93" s="733"/>
      <c r="K93" s="733"/>
      <c r="L93" s="733"/>
      <c r="M93" s="733"/>
      <c r="N93" s="733">
        <v>0.15</v>
      </c>
      <c r="O93" s="733">
        <v>77.64</v>
      </c>
      <c r="P93" s="747"/>
      <c r="Q93" s="734">
        <v>517.6</v>
      </c>
    </row>
    <row r="94" spans="1:17" ht="14.4" customHeight="1" x14ac:dyDescent="0.3">
      <c r="A94" s="728" t="s">
        <v>2916</v>
      </c>
      <c r="B94" s="729" t="s">
        <v>2917</v>
      </c>
      <c r="C94" s="729" t="s">
        <v>2252</v>
      </c>
      <c r="D94" s="729" t="s">
        <v>2924</v>
      </c>
      <c r="E94" s="729" t="s">
        <v>2760</v>
      </c>
      <c r="F94" s="733">
        <v>0.06</v>
      </c>
      <c r="G94" s="733">
        <v>1593.72</v>
      </c>
      <c r="H94" s="733">
        <v>0.71428507401813368</v>
      </c>
      <c r="I94" s="733">
        <v>26562</v>
      </c>
      <c r="J94" s="733">
        <v>0.08</v>
      </c>
      <c r="K94" s="733">
        <v>2231.21</v>
      </c>
      <c r="L94" s="733">
        <v>1</v>
      </c>
      <c r="M94" s="733">
        <v>27890.125</v>
      </c>
      <c r="N94" s="733">
        <v>0.06</v>
      </c>
      <c r="O94" s="733">
        <v>1855.4099999999999</v>
      </c>
      <c r="P94" s="747">
        <v>0.83157121024018354</v>
      </c>
      <c r="Q94" s="734">
        <v>30923.5</v>
      </c>
    </row>
    <row r="95" spans="1:17" ht="14.4" customHeight="1" x14ac:dyDescent="0.3">
      <c r="A95" s="728" t="s">
        <v>2916</v>
      </c>
      <c r="B95" s="729" t="s">
        <v>2917</v>
      </c>
      <c r="C95" s="729" t="s">
        <v>2371</v>
      </c>
      <c r="D95" s="729" t="s">
        <v>2925</v>
      </c>
      <c r="E95" s="729" t="s">
        <v>2926</v>
      </c>
      <c r="F95" s="733"/>
      <c r="G95" s="733"/>
      <c r="H95" s="733"/>
      <c r="I95" s="733"/>
      <c r="J95" s="733"/>
      <c r="K95" s="733"/>
      <c r="L95" s="733"/>
      <c r="M95" s="733"/>
      <c r="N95" s="733">
        <v>1</v>
      </c>
      <c r="O95" s="733">
        <v>589.59</v>
      </c>
      <c r="P95" s="747"/>
      <c r="Q95" s="734">
        <v>589.59</v>
      </c>
    </row>
    <row r="96" spans="1:17" ht="14.4" customHeight="1" x14ac:dyDescent="0.3">
      <c r="A96" s="728" t="s">
        <v>2916</v>
      </c>
      <c r="B96" s="729" t="s">
        <v>2917</v>
      </c>
      <c r="C96" s="729" t="s">
        <v>2371</v>
      </c>
      <c r="D96" s="729" t="s">
        <v>2927</v>
      </c>
      <c r="E96" s="729" t="s">
        <v>2928</v>
      </c>
      <c r="F96" s="733"/>
      <c r="G96" s="733"/>
      <c r="H96" s="733"/>
      <c r="I96" s="733"/>
      <c r="J96" s="733"/>
      <c r="K96" s="733"/>
      <c r="L96" s="733"/>
      <c r="M96" s="733"/>
      <c r="N96" s="733">
        <v>1</v>
      </c>
      <c r="O96" s="733">
        <v>972.32</v>
      </c>
      <c r="P96" s="747"/>
      <c r="Q96" s="734">
        <v>972.32</v>
      </c>
    </row>
    <row r="97" spans="1:17" ht="14.4" customHeight="1" x14ac:dyDescent="0.3">
      <c r="A97" s="728" t="s">
        <v>2916</v>
      </c>
      <c r="B97" s="729" t="s">
        <v>2917</v>
      </c>
      <c r="C97" s="729" t="s">
        <v>2371</v>
      </c>
      <c r="D97" s="729" t="s">
        <v>2929</v>
      </c>
      <c r="E97" s="729" t="s">
        <v>2930</v>
      </c>
      <c r="F97" s="733"/>
      <c r="G97" s="733"/>
      <c r="H97" s="733"/>
      <c r="I97" s="733"/>
      <c r="J97" s="733"/>
      <c r="K97" s="733"/>
      <c r="L97" s="733"/>
      <c r="M97" s="733"/>
      <c r="N97" s="733">
        <v>1</v>
      </c>
      <c r="O97" s="733">
        <v>3003.38</v>
      </c>
      <c r="P97" s="747"/>
      <c r="Q97" s="734">
        <v>3003.38</v>
      </c>
    </row>
    <row r="98" spans="1:17" ht="14.4" customHeight="1" x14ac:dyDescent="0.3">
      <c r="A98" s="728" t="s">
        <v>2916</v>
      </c>
      <c r="B98" s="729" t="s">
        <v>2917</v>
      </c>
      <c r="C98" s="729" t="s">
        <v>2371</v>
      </c>
      <c r="D98" s="729" t="s">
        <v>2931</v>
      </c>
      <c r="E98" s="729" t="s">
        <v>2932</v>
      </c>
      <c r="F98" s="733"/>
      <c r="G98" s="733"/>
      <c r="H98" s="733"/>
      <c r="I98" s="733"/>
      <c r="J98" s="733"/>
      <c r="K98" s="733"/>
      <c r="L98" s="733"/>
      <c r="M98" s="733"/>
      <c r="N98" s="733">
        <v>1</v>
      </c>
      <c r="O98" s="733">
        <v>310</v>
      </c>
      <c r="P98" s="747"/>
      <c r="Q98" s="734">
        <v>310</v>
      </c>
    </row>
    <row r="99" spans="1:17" ht="14.4" customHeight="1" x14ac:dyDescent="0.3">
      <c r="A99" s="728" t="s">
        <v>2916</v>
      </c>
      <c r="B99" s="729" t="s">
        <v>2917</v>
      </c>
      <c r="C99" s="729" t="s">
        <v>2145</v>
      </c>
      <c r="D99" s="729" t="s">
        <v>2933</v>
      </c>
      <c r="E99" s="729" t="s">
        <v>2934</v>
      </c>
      <c r="F99" s="733">
        <v>12</v>
      </c>
      <c r="G99" s="733">
        <v>2484</v>
      </c>
      <c r="H99" s="733">
        <v>0.83299798792756541</v>
      </c>
      <c r="I99" s="733">
        <v>207</v>
      </c>
      <c r="J99" s="733">
        <v>14</v>
      </c>
      <c r="K99" s="733">
        <v>2982</v>
      </c>
      <c r="L99" s="733">
        <v>1</v>
      </c>
      <c r="M99" s="733">
        <v>213</v>
      </c>
      <c r="N99" s="733">
        <v>12</v>
      </c>
      <c r="O99" s="733">
        <v>2556</v>
      </c>
      <c r="P99" s="747">
        <v>0.8571428571428571</v>
      </c>
      <c r="Q99" s="734">
        <v>213</v>
      </c>
    </row>
    <row r="100" spans="1:17" ht="14.4" customHeight="1" x14ac:dyDescent="0.3">
      <c r="A100" s="728" t="s">
        <v>2916</v>
      </c>
      <c r="B100" s="729" t="s">
        <v>2917</v>
      </c>
      <c r="C100" s="729" t="s">
        <v>2145</v>
      </c>
      <c r="D100" s="729" t="s">
        <v>2935</v>
      </c>
      <c r="E100" s="729" t="s">
        <v>2936</v>
      </c>
      <c r="F100" s="733">
        <v>1</v>
      </c>
      <c r="G100" s="733">
        <v>151</v>
      </c>
      <c r="H100" s="733">
        <v>0.48709677419354841</v>
      </c>
      <c r="I100" s="733">
        <v>151</v>
      </c>
      <c r="J100" s="733">
        <v>2</v>
      </c>
      <c r="K100" s="733">
        <v>310</v>
      </c>
      <c r="L100" s="733">
        <v>1</v>
      </c>
      <c r="M100" s="733">
        <v>155</v>
      </c>
      <c r="N100" s="733"/>
      <c r="O100" s="733"/>
      <c r="P100" s="747"/>
      <c r="Q100" s="734"/>
    </row>
    <row r="101" spans="1:17" ht="14.4" customHeight="1" x14ac:dyDescent="0.3">
      <c r="A101" s="728" t="s">
        <v>2916</v>
      </c>
      <c r="B101" s="729" t="s">
        <v>2917</v>
      </c>
      <c r="C101" s="729" t="s">
        <v>2145</v>
      </c>
      <c r="D101" s="729" t="s">
        <v>2937</v>
      </c>
      <c r="E101" s="729" t="s">
        <v>2938</v>
      </c>
      <c r="F101" s="733"/>
      <c r="G101" s="733"/>
      <c r="H101" s="733"/>
      <c r="I101" s="733"/>
      <c r="J101" s="733"/>
      <c r="K101" s="733"/>
      <c r="L101" s="733"/>
      <c r="M101" s="733"/>
      <c r="N101" s="733">
        <v>2</v>
      </c>
      <c r="O101" s="733">
        <v>374</v>
      </c>
      <c r="P101" s="747"/>
      <c r="Q101" s="734">
        <v>187</v>
      </c>
    </row>
    <row r="102" spans="1:17" ht="14.4" customHeight="1" x14ac:dyDescent="0.3">
      <c r="A102" s="728" t="s">
        <v>2916</v>
      </c>
      <c r="B102" s="729" t="s">
        <v>2917</v>
      </c>
      <c r="C102" s="729" t="s">
        <v>2145</v>
      </c>
      <c r="D102" s="729" t="s">
        <v>2939</v>
      </c>
      <c r="E102" s="729" t="s">
        <v>2940</v>
      </c>
      <c r="F102" s="733"/>
      <c r="G102" s="733"/>
      <c r="H102" s="733"/>
      <c r="I102" s="733"/>
      <c r="J102" s="733">
        <v>1</v>
      </c>
      <c r="K102" s="733">
        <v>128</v>
      </c>
      <c r="L102" s="733">
        <v>1</v>
      </c>
      <c r="M102" s="733">
        <v>128</v>
      </c>
      <c r="N102" s="733">
        <v>1</v>
      </c>
      <c r="O102" s="733">
        <v>128</v>
      </c>
      <c r="P102" s="747">
        <v>1</v>
      </c>
      <c r="Q102" s="734">
        <v>128</v>
      </c>
    </row>
    <row r="103" spans="1:17" ht="14.4" customHeight="1" x14ac:dyDescent="0.3">
      <c r="A103" s="728" t="s">
        <v>2916</v>
      </c>
      <c r="B103" s="729" t="s">
        <v>2917</v>
      </c>
      <c r="C103" s="729" t="s">
        <v>2145</v>
      </c>
      <c r="D103" s="729" t="s">
        <v>2941</v>
      </c>
      <c r="E103" s="729" t="s">
        <v>2942</v>
      </c>
      <c r="F103" s="733">
        <v>7</v>
      </c>
      <c r="G103" s="733">
        <v>1533</v>
      </c>
      <c r="H103" s="733">
        <v>1.7186098654708519</v>
      </c>
      <c r="I103" s="733">
        <v>219</v>
      </c>
      <c r="J103" s="733">
        <v>4</v>
      </c>
      <c r="K103" s="733">
        <v>892</v>
      </c>
      <c r="L103" s="733">
        <v>1</v>
      </c>
      <c r="M103" s="733">
        <v>223</v>
      </c>
      <c r="N103" s="733">
        <v>1</v>
      </c>
      <c r="O103" s="733">
        <v>223</v>
      </c>
      <c r="P103" s="747">
        <v>0.25</v>
      </c>
      <c r="Q103" s="734">
        <v>223</v>
      </c>
    </row>
    <row r="104" spans="1:17" ht="14.4" customHeight="1" x14ac:dyDescent="0.3">
      <c r="A104" s="728" t="s">
        <v>2916</v>
      </c>
      <c r="B104" s="729" t="s">
        <v>2917</v>
      </c>
      <c r="C104" s="729" t="s">
        <v>2145</v>
      </c>
      <c r="D104" s="729" t="s">
        <v>2943</v>
      </c>
      <c r="E104" s="729" t="s">
        <v>2944</v>
      </c>
      <c r="F104" s="733">
        <v>2</v>
      </c>
      <c r="G104" s="733">
        <v>438</v>
      </c>
      <c r="H104" s="733">
        <v>0.98206278026905824</v>
      </c>
      <c r="I104" s="733">
        <v>219</v>
      </c>
      <c r="J104" s="733">
        <v>2</v>
      </c>
      <c r="K104" s="733">
        <v>446</v>
      </c>
      <c r="L104" s="733">
        <v>1</v>
      </c>
      <c r="M104" s="733">
        <v>223</v>
      </c>
      <c r="N104" s="733">
        <v>1</v>
      </c>
      <c r="O104" s="733">
        <v>223</v>
      </c>
      <c r="P104" s="747">
        <v>0.5</v>
      </c>
      <c r="Q104" s="734">
        <v>223</v>
      </c>
    </row>
    <row r="105" spans="1:17" ht="14.4" customHeight="1" x14ac:dyDescent="0.3">
      <c r="A105" s="728" t="s">
        <v>2916</v>
      </c>
      <c r="B105" s="729" t="s">
        <v>2917</v>
      </c>
      <c r="C105" s="729" t="s">
        <v>2145</v>
      </c>
      <c r="D105" s="729" t="s">
        <v>2945</v>
      </c>
      <c r="E105" s="729" t="s">
        <v>2946</v>
      </c>
      <c r="F105" s="733"/>
      <c r="G105" s="733"/>
      <c r="H105" s="733"/>
      <c r="I105" s="733"/>
      <c r="J105" s="733"/>
      <c r="K105" s="733"/>
      <c r="L105" s="733"/>
      <c r="M105" s="733"/>
      <c r="N105" s="733">
        <v>1</v>
      </c>
      <c r="O105" s="733">
        <v>626</v>
      </c>
      <c r="P105" s="747"/>
      <c r="Q105" s="734">
        <v>626</v>
      </c>
    </row>
    <row r="106" spans="1:17" ht="14.4" customHeight="1" x14ac:dyDescent="0.3">
      <c r="A106" s="728" t="s">
        <v>2916</v>
      </c>
      <c r="B106" s="729" t="s">
        <v>2917</v>
      </c>
      <c r="C106" s="729" t="s">
        <v>2145</v>
      </c>
      <c r="D106" s="729" t="s">
        <v>2947</v>
      </c>
      <c r="E106" s="729" t="s">
        <v>2948</v>
      </c>
      <c r="F106" s="733"/>
      <c r="G106" s="733"/>
      <c r="H106" s="733"/>
      <c r="I106" s="733"/>
      <c r="J106" s="733">
        <v>1</v>
      </c>
      <c r="K106" s="733">
        <v>349</v>
      </c>
      <c r="L106" s="733">
        <v>1</v>
      </c>
      <c r="M106" s="733">
        <v>349</v>
      </c>
      <c r="N106" s="733"/>
      <c r="O106" s="733"/>
      <c r="P106" s="747"/>
      <c r="Q106" s="734"/>
    </row>
    <row r="107" spans="1:17" ht="14.4" customHeight="1" x14ac:dyDescent="0.3">
      <c r="A107" s="728" t="s">
        <v>2916</v>
      </c>
      <c r="B107" s="729" t="s">
        <v>2917</v>
      </c>
      <c r="C107" s="729" t="s">
        <v>2145</v>
      </c>
      <c r="D107" s="729" t="s">
        <v>2949</v>
      </c>
      <c r="E107" s="729" t="s">
        <v>2950</v>
      </c>
      <c r="F107" s="733"/>
      <c r="G107" s="733"/>
      <c r="H107" s="733"/>
      <c r="I107" s="733"/>
      <c r="J107" s="733"/>
      <c r="K107" s="733"/>
      <c r="L107" s="733"/>
      <c r="M107" s="733"/>
      <c r="N107" s="733">
        <v>1</v>
      </c>
      <c r="O107" s="733">
        <v>801</v>
      </c>
      <c r="P107" s="747"/>
      <c r="Q107" s="734">
        <v>801</v>
      </c>
    </row>
    <row r="108" spans="1:17" ht="14.4" customHeight="1" x14ac:dyDescent="0.3">
      <c r="A108" s="728" t="s">
        <v>2916</v>
      </c>
      <c r="B108" s="729" t="s">
        <v>2917</v>
      </c>
      <c r="C108" s="729" t="s">
        <v>2145</v>
      </c>
      <c r="D108" s="729" t="s">
        <v>2951</v>
      </c>
      <c r="E108" s="729" t="s">
        <v>2952</v>
      </c>
      <c r="F108" s="733">
        <v>18</v>
      </c>
      <c r="G108" s="733">
        <v>3150</v>
      </c>
      <c r="H108" s="733">
        <v>0.77376565954310983</v>
      </c>
      <c r="I108" s="733">
        <v>175</v>
      </c>
      <c r="J108" s="733">
        <v>23</v>
      </c>
      <c r="K108" s="733">
        <v>4071</v>
      </c>
      <c r="L108" s="733">
        <v>1</v>
      </c>
      <c r="M108" s="733">
        <v>177</v>
      </c>
      <c r="N108" s="733">
        <v>14</v>
      </c>
      <c r="O108" s="733">
        <v>2478</v>
      </c>
      <c r="P108" s="747">
        <v>0.60869565217391308</v>
      </c>
      <c r="Q108" s="734">
        <v>177</v>
      </c>
    </row>
    <row r="109" spans="1:17" ht="14.4" customHeight="1" x14ac:dyDescent="0.3">
      <c r="A109" s="728" t="s">
        <v>2916</v>
      </c>
      <c r="B109" s="729" t="s">
        <v>2917</v>
      </c>
      <c r="C109" s="729" t="s">
        <v>2145</v>
      </c>
      <c r="D109" s="729" t="s">
        <v>2953</v>
      </c>
      <c r="E109" s="729" t="s">
        <v>2954</v>
      </c>
      <c r="F109" s="733">
        <v>12</v>
      </c>
      <c r="G109" s="733">
        <v>24012</v>
      </c>
      <c r="H109" s="733">
        <v>1.302734375</v>
      </c>
      <c r="I109" s="733">
        <v>2001</v>
      </c>
      <c r="J109" s="733">
        <v>9</v>
      </c>
      <c r="K109" s="733">
        <v>18432</v>
      </c>
      <c r="L109" s="733">
        <v>1</v>
      </c>
      <c r="M109" s="733">
        <v>2048</v>
      </c>
      <c r="N109" s="733">
        <v>6</v>
      </c>
      <c r="O109" s="733">
        <v>12294</v>
      </c>
      <c r="P109" s="747">
        <v>0.6669921875</v>
      </c>
      <c r="Q109" s="734">
        <v>2049</v>
      </c>
    </row>
    <row r="110" spans="1:17" ht="14.4" customHeight="1" x14ac:dyDescent="0.3">
      <c r="A110" s="728" t="s">
        <v>2916</v>
      </c>
      <c r="B110" s="729" t="s">
        <v>2917</v>
      </c>
      <c r="C110" s="729" t="s">
        <v>2145</v>
      </c>
      <c r="D110" s="729" t="s">
        <v>2955</v>
      </c>
      <c r="E110" s="729" t="s">
        <v>2956</v>
      </c>
      <c r="F110" s="733">
        <v>2</v>
      </c>
      <c r="G110" s="733">
        <v>302</v>
      </c>
      <c r="H110" s="733">
        <v>1.9483870967741936</v>
      </c>
      <c r="I110" s="733">
        <v>151</v>
      </c>
      <c r="J110" s="733">
        <v>1</v>
      </c>
      <c r="K110" s="733">
        <v>155</v>
      </c>
      <c r="L110" s="733">
        <v>1</v>
      </c>
      <c r="M110" s="733">
        <v>155</v>
      </c>
      <c r="N110" s="733">
        <v>1</v>
      </c>
      <c r="O110" s="733">
        <v>155</v>
      </c>
      <c r="P110" s="747">
        <v>1</v>
      </c>
      <c r="Q110" s="734">
        <v>155</v>
      </c>
    </row>
    <row r="111" spans="1:17" ht="14.4" customHeight="1" x14ac:dyDescent="0.3">
      <c r="A111" s="728" t="s">
        <v>2916</v>
      </c>
      <c r="B111" s="729" t="s">
        <v>2917</v>
      </c>
      <c r="C111" s="729" t="s">
        <v>2145</v>
      </c>
      <c r="D111" s="729" t="s">
        <v>2957</v>
      </c>
      <c r="E111" s="729" t="s">
        <v>2958</v>
      </c>
      <c r="F111" s="733">
        <v>1</v>
      </c>
      <c r="G111" s="733">
        <v>195</v>
      </c>
      <c r="H111" s="733"/>
      <c r="I111" s="733">
        <v>195</v>
      </c>
      <c r="J111" s="733"/>
      <c r="K111" s="733"/>
      <c r="L111" s="733"/>
      <c r="M111" s="733"/>
      <c r="N111" s="733"/>
      <c r="O111" s="733"/>
      <c r="P111" s="747"/>
      <c r="Q111" s="734"/>
    </row>
    <row r="112" spans="1:17" ht="14.4" customHeight="1" x14ac:dyDescent="0.3">
      <c r="A112" s="728" t="s">
        <v>2916</v>
      </c>
      <c r="B112" s="729" t="s">
        <v>2917</v>
      </c>
      <c r="C112" s="729" t="s">
        <v>2145</v>
      </c>
      <c r="D112" s="729" t="s">
        <v>2959</v>
      </c>
      <c r="E112" s="729" t="s">
        <v>2960</v>
      </c>
      <c r="F112" s="733">
        <v>3</v>
      </c>
      <c r="G112" s="733">
        <v>600</v>
      </c>
      <c r="H112" s="733"/>
      <c r="I112" s="733">
        <v>200</v>
      </c>
      <c r="J112" s="733"/>
      <c r="K112" s="733"/>
      <c r="L112" s="733"/>
      <c r="M112" s="733"/>
      <c r="N112" s="733"/>
      <c r="O112" s="733"/>
      <c r="P112" s="747"/>
      <c r="Q112" s="734"/>
    </row>
    <row r="113" spans="1:17" ht="14.4" customHeight="1" x14ac:dyDescent="0.3">
      <c r="A113" s="728" t="s">
        <v>2916</v>
      </c>
      <c r="B113" s="729" t="s">
        <v>2917</v>
      </c>
      <c r="C113" s="729" t="s">
        <v>2145</v>
      </c>
      <c r="D113" s="729" t="s">
        <v>2961</v>
      </c>
      <c r="E113" s="729" t="s">
        <v>2962</v>
      </c>
      <c r="F113" s="733"/>
      <c r="G113" s="733"/>
      <c r="H113" s="733"/>
      <c r="I113" s="733"/>
      <c r="J113" s="733"/>
      <c r="K113" s="733"/>
      <c r="L113" s="733"/>
      <c r="M113" s="733"/>
      <c r="N113" s="733">
        <v>1</v>
      </c>
      <c r="O113" s="733">
        <v>426</v>
      </c>
      <c r="P113" s="747"/>
      <c r="Q113" s="734">
        <v>426</v>
      </c>
    </row>
    <row r="114" spans="1:17" ht="14.4" customHeight="1" x14ac:dyDescent="0.3">
      <c r="A114" s="728" t="s">
        <v>2916</v>
      </c>
      <c r="B114" s="729" t="s">
        <v>2917</v>
      </c>
      <c r="C114" s="729" t="s">
        <v>2145</v>
      </c>
      <c r="D114" s="729" t="s">
        <v>2963</v>
      </c>
      <c r="E114" s="729" t="s">
        <v>2964</v>
      </c>
      <c r="F114" s="733">
        <v>6</v>
      </c>
      <c r="G114" s="733">
        <v>954</v>
      </c>
      <c r="H114" s="733">
        <v>1.9509202453987731</v>
      </c>
      <c r="I114" s="733">
        <v>159</v>
      </c>
      <c r="J114" s="733">
        <v>3</v>
      </c>
      <c r="K114" s="733">
        <v>489</v>
      </c>
      <c r="L114" s="733">
        <v>1</v>
      </c>
      <c r="M114" s="733">
        <v>163</v>
      </c>
      <c r="N114" s="733">
        <v>5</v>
      </c>
      <c r="O114" s="733">
        <v>815</v>
      </c>
      <c r="P114" s="747">
        <v>1.6666666666666667</v>
      </c>
      <c r="Q114" s="734">
        <v>163</v>
      </c>
    </row>
    <row r="115" spans="1:17" ht="14.4" customHeight="1" x14ac:dyDescent="0.3">
      <c r="A115" s="728" t="s">
        <v>2916</v>
      </c>
      <c r="B115" s="729" t="s">
        <v>2917</v>
      </c>
      <c r="C115" s="729" t="s">
        <v>2145</v>
      </c>
      <c r="D115" s="729" t="s">
        <v>2965</v>
      </c>
      <c r="E115" s="729" t="s">
        <v>2966</v>
      </c>
      <c r="F115" s="733">
        <v>4</v>
      </c>
      <c r="G115" s="733">
        <v>8492</v>
      </c>
      <c r="H115" s="733">
        <v>0.30326405256767375</v>
      </c>
      <c r="I115" s="733">
        <v>2123</v>
      </c>
      <c r="J115" s="733">
        <v>13</v>
      </c>
      <c r="K115" s="733">
        <v>28002</v>
      </c>
      <c r="L115" s="733">
        <v>1</v>
      </c>
      <c r="M115" s="733">
        <v>2154</v>
      </c>
      <c r="N115" s="733">
        <v>12</v>
      </c>
      <c r="O115" s="733">
        <v>25860</v>
      </c>
      <c r="P115" s="747">
        <v>0.92350546389543609</v>
      </c>
      <c r="Q115" s="734">
        <v>2155</v>
      </c>
    </row>
    <row r="116" spans="1:17" ht="14.4" customHeight="1" x14ac:dyDescent="0.3">
      <c r="A116" s="728" t="s">
        <v>2916</v>
      </c>
      <c r="B116" s="729" t="s">
        <v>2917</v>
      </c>
      <c r="C116" s="729" t="s">
        <v>2145</v>
      </c>
      <c r="D116" s="729" t="s">
        <v>2967</v>
      </c>
      <c r="E116" s="729" t="s">
        <v>2968</v>
      </c>
      <c r="F116" s="733">
        <v>2</v>
      </c>
      <c r="G116" s="733">
        <v>3738</v>
      </c>
      <c r="H116" s="733"/>
      <c r="I116" s="733">
        <v>1869</v>
      </c>
      <c r="J116" s="733"/>
      <c r="K116" s="733"/>
      <c r="L116" s="733"/>
      <c r="M116" s="733"/>
      <c r="N116" s="733"/>
      <c r="O116" s="733"/>
      <c r="P116" s="747"/>
      <c r="Q116" s="734"/>
    </row>
    <row r="117" spans="1:17" ht="14.4" customHeight="1" x14ac:dyDescent="0.3">
      <c r="A117" s="728" t="s">
        <v>2916</v>
      </c>
      <c r="B117" s="729" t="s">
        <v>2917</v>
      </c>
      <c r="C117" s="729" t="s">
        <v>2145</v>
      </c>
      <c r="D117" s="729" t="s">
        <v>2969</v>
      </c>
      <c r="E117" s="729" t="s">
        <v>2970</v>
      </c>
      <c r="F117" s="733">
        <v>1</v>
      </c>
      <c r="G117" s="733">
        <v>8399</v>
      </c>
      <c r="H117" s="733"/>
      <c r="I117" s="733">
        <v>8399</v>
      </c>
      <c r="J117" s="733"/>
      <c r="K117" s="733"/>
      <c r="L117" s="733"/>
      <c r="M117" s="733"/>
      <c r="N117" s="733"/>
      <c r="O117" s="733"/>
      <c r="P117" s="747"/>
      <c r="Q117" s="734"/>
    </row>
    <row r="118" spans="1:17" ht="14.4" customHeight="1" x14ac:dyDescent="0.3">
      <c r="A118" s="728" t="s">
        <v>2971</v>
      </c>
      <c r="B118" s="729" t="s">
        <v>2972</v>
      </c>
      <c r="C118" s="729" t="s">
        <v>2145</v>
      </c>
      <c r="D118" s="729" t="s">
        <v>2973</v>
      </c>
      <c r="E118" s="729" t="s">
        <v>2974</v>
      </c>
      <c r="F118" s="733">
        <v>6</v>
      </c>
      <c r="G118" s="733">
        <v>1236</v>
      </c>
      <c r="H118" s="733">
        <v>0.25468782196579437</v>
      </c>
      <c r="I118" s="733">
        <v>206</v>
      </c>
      <c r="J118" s="733">
        <v>23</v>
      </c>
      <c r="K118" s="733">
        <v>4853</v>
      </c>
      <c r="L118" s="733">
        <v>1</v>
      </c>
      <c r="M118" s="733">
        <v>211</v>
      </c>
      <c r="N118" s="733">
        <v>8</v>
      </c>
      <c r="O118" s="733">
        <v>1688</v>
      </c>
      <c r="P118" s="747">
        <v>0.34782608695652173</v>
      </c>
      <c r="Q118" s="734">
        <v>211</v>
      </c>
    </row>
    <row r="119" spans="1:17" ht="14.4" customHeight="1" x14ac:dyDescent="0.3">
      <c r="A119" s="728" t="s">
        <v>2971</v>
      </c>
      <c r="B119" s="729" t="s">
        <v>2972</v>
      </c>
      <c r="C119" s="729" t="s">
        <v>2145</v>
      </c>
      <c r="D119" s="729" t="s">
        <v>2975</v>
      </c>
      <c r="E119" s="729" t="s">
        <v>2976</v>
      </c>
      <c r="F119" s="733"/>
      <c r="G119" s="733"/>
      <c r="H119" s="733"/>
      <c r="I119" s="733"/>
      <c r="J119" s="733"/>
      <c r="K119" s="733"/>
      <c r="L119" s="733"/>
      <c r="M119" s="733"/>
      <c r="N119" s="733">
        <v>53</v>
      </c>
      <c r="O119" s="733">
        <v>15953</v>
      </c>
      <c r="P119" s="747"/>
      <c r="Q119" s="734">
        <v>301</v>
      </c>
    </row>
    <row r="120" spans="1:17" ht="14.4" customHeight="1" x14ac:dyDescent="0.3">
      <c r="A120" s="728" t="s">
        <v>2971</v>
      </c>
      <c r="B120" s="729" t="s">
        <v>2972</v>
      </c>
      <c r="C120" s="729" t="s">
        <v>2145</v>
      </c>
      <c r="D120" s="729" t="s">
        <v>2977</v>
      </c>
      <c r="E120" s="729" t="s">
        <v>2978</v>
      </c>
      <c r="F120" s="733">
        <v>8</v>
      </c>
      <c r="G120" s="733">
        <v>1080</v>
      </c>
      <c r="H120" s="733">
        <v>0.52554744525547448</v>
      </c>
      <c r="I120" s="733">
        <v>135</v>
      </c>
      <c r="J120" s="733">
        <v>15</v>
      </c>
      <c r="K120" s="733">
        <v>2055</v>
      </c>
      <c r="L120" s="733">
        <v>1</v>
      </c>
      <c r="M120" s="733">
        <v>137</v>
      </c>
      <c r="N120" s="733">
        <v>20</v>
      </c>
      <c r="O120" s="733">
        <v>2740</v>
      </c>
      <c r="P120" s="747">
        <v>1.3333333333333333</v>
      </c>
      <c r="Q120" s="734">
        <v>137</v>
      </c>
    </row>
    <row r="121" spans="1:17" ht="14.4" customHeight="1" x14ac:dyDescent="0.3">
      <c r="A121" s="728" t="s">
        <v>2971</v>
      </c>
      <c r="B121" s="729" t="s">
        <v>2972</v>
      </c>
      <c r="C121" s="729" t="s">
        <v>2145</v>
      </c>
      <c r="D121" s="729" t="s">
        <v>2979</v>
      </c>
      <c r="E121" s="729" t="s">
        <v>2980</v>
      </c>
      <c r="F121" s="733"/>
      <c r="G121" s="733"/>
      <c r="H121" s="733"/>
      <c r="I121" s="733"/>
      <c r="J121" s="733"/>
      <c r="K121" s="733"/>
      <c r="L121" s="733"/>
      <c r="M121" s="733"/>
      <c r="N121" s="733">
        <v>2</v>
      </c>
      <c r="O121" s="733">
        <v>346</v>
      </c>
      <c r="P121" s="747"/>
      <c r="Q121" s="734">
        <v>173</v>
      </c>
    </row>
    <row r="122" spans="1:17" ht="14.4" customHeight="1" x14ac:dyDescent="0.3">
      <c r="A122" s="728" t="s">
        <v>2971</v>
      </c>
      <c r="B122" s="729" t="s">
        <v>2972</v>
      </c>
      <c r="C122" s="729" t="s">
        <v>2145</v>
      </c>
      <c r="D122" s="729" t="s">
        <v>2981</v>
      </c>
      <c r="E122" s="729" t="s">
        <v>2982</v>
      </c>
      <c r="F122" s="733">
        <v>1</v>
      </c>
      <c r="G122" s="733">
        <v>266</v>
      </c>
      <c r="H122" s="733">
        <v>0.19487179487179487</v>
      </c>
      <c r="I122" s="733">
        <v>266</v>
      </c>
      <c r="J122" s="733">
        <v>5</v>
      </c>
      <c r="K122" s="733">
        <v>1365</v>
      </c>
      <c r="L122" s="733">
        <v>1</v>
      </c>
      <c r="M122" s="733">
        <v>273</v>
      </c>
      <c r="N122" s="733"/>
      <c r="O122" s="733"/>
      <c r="P122" s="747"/>
      <c r="Q122" s="734"/>
    </row>
    <row r="123" spans="1:17" ht="14.4" customHeight="1" x14ac:dyDescent="0.3">
      <c r="A123" s="728" t="s">
        <v>2971</v>
      </c>
      <c r="B123" s="729" t="s">
        <v>2972</v>
      </c>
      <c r="C123" s="729" t="s">
        <v>2145</v>
      </c>
      <c r="D123" s="729" t="s">
        <v>2983</v>
      </c>
      <c r="E123" s="729" t="s">
        <v>2984</v>
      </c>
      <c r="F123" s="733">
        <v>2</v>
      </c>
      <c r="G123" s="733">
        <v>282</v>
      </c>
      <c r="H123" s="733">
        <v>0.39718309859154932</v>
      </c>
      <c r="I123" s="733">
        <v>141</v>
      </c>
      <c r="J123" s="733">
        <v>5</v>
      </c>
      <c r="K123" s="733">
        <v>710</v>
      </c>
      <c r="L123" s="733">
        <v>1</v>
      </c>
      <c r="M123" s="733">
        <v>142</v>
      </c>
      <c r="N123" s="733">
        <v>2</v>
      </c>
      <c r="O123" s="733">
        <v>284</v>
      </c>
      <c r="P123" s="747">
        <v>0.4</v>
      </c>
      <c r="Q123" s="734">
        <v>142</v>
      </c>
    </row>
    <row r="124" spans="1:17" ht="14.4" customHeight="1" x14ac:dyDescent="0.3">
      <c r="A124" s="728" t="s">
        <v>2971</v>
      </c>
      <c r="B124" s="729" t="s">
        <v>2972</v>
      </c>
      <c r="C124" s="729" t="s">
        <v>2145</v>
      </c>
      <c r="D124" s="729" t="s">
        <v>2985</v>
      </c>
      <c r="E124" s="729" t="s">
        <v>2984</v>
      </c>
      <c r="F124" s="733">
        <v>8</v>
      </c>
      <c r="G124" s="733">
        <v>624</v>
      </c>
      <c r="H124" s="733">
        <v>0.53333333333333333</v>
      </c>
      <c r="I124" s="733">
        <v>78</v>
      </c>
      <c r="J124" s="733">
        <v>15</v>
      </c>
      <c r="K124" s="733">
        <v>1170</v>
      </c>
      <c r="L124" s="733">
        <v>1</v>
      </c>
      <c r="M124" s="733">
        <v>78</v>
      </c>
      <c r="N124" s="733">
        <v>20</v>
      </c>
      <c r="O124" s="733">
        <v>1560</v>
      </c>
      <c r="P124" s="747">
        <v>1.3333333333333333</v>
      </c>
      <c r="Q124" s="734">
        <v>78</v>
      </c>
    </row>
    <row r="125" spans="1:17" ht="14.4" customHeight="1" x14ac:dyDescent="0.3">
      <c r="A125" s="728" t="s">
        <v>2971</v>
      </c>
      <c r="B125" s="729" t="s">
        <v>2972</v>
      </c>
      <c r="C125" s="729" t="s">
        <v>2145</v>
      </c>
      <c r="D125" s="729" t="s">
        <v>2986</v>
      </c>
      <c r="E125" s="729" t="s">
        <v>2987</v>
      </c>
      <c r="F125" s="733">
        <v>2</v>
      </c>
      <c r="G125" s="733">
        <v>614</v>
      </c>
      <c r="H125" s="733">
        <v>0.39233226837060703</v>
      </c>
      <c r="I125" s="733">
        <v>307</v>
      </c>
      <c r="J125" s="733">
        <v>5</v>
      </c>
      <c r="K125" s="733">
        <v>1565</v>
      </c>
      <c r="L125" s="733">
        <v>1</v>
      </c>
      <c r="M125" s="733">
        <v>313</v>
      </c>
      <c r="N125" s="733">
        <v>2</v>
      </c>
      <c r="O125" s="733">
        <v>628</v>
      </c>
      <c r="P125" s="747">
        <v>0.40127795527156551</v>
      </c>
      <c r="Q125" s="734">
        <v>314</v>
      </c>
    </row>
    <row r="126" spans="1:17" ht="14.4" customHeight="1" x14ac:dyDescent="0.3">
      <c r="A126" s="728" t="s">
        <v>2971</v>
      </c>
      <c r="B126" s="729" t="s">
        <v>2972</v>
      </c>
      <c r="C126" s="729" t="s">
        <v>2145</v>
      </c>
      <c r="D126" s="729" t="s">
        <v>2988</v>
      </c>
      <c r="E126" s="729" t="s">
        <v>2989</v>
      </c>
      <c r="F126" s="733">
        <v>9</v>
      </c>
      <c r="G126" s="733">
        <v>1449</v>
      </c>
      <c r="H126" s="733">
        <v>0.59263803680981597</v>
      </c>
      <c r="I126" s="733">
        <v>161</v>
      </c>
      <c r="J126" s="733">
        <v>15</v>
      </c>
      <c r="K126" s="733">
        <v>2445</v>
      </c>
      <c r="L126" s="733">
        <v>1</v>
      </c>
      <c r="M126" s="733">
        <v>163</v>
      </c>
      <c r="N126" s="733">
        <v>25</v>
      </c>
      <c r="O126" s="733">
        <v>4075</v>
      </c>
      <c r="P126" s="747">
        <v>1.6666666666666667</v>
      </c>
      <c r="Q126" s="734">
        <v>163</v>
      </c>
    </row>
    <row r="127" spans="1:17" ht="14.4" customHeight="1" x14ac:dyDescent="0.3">
      <c r="A127" s="728" t="s">
        <v>2971</v>
      </c>
      <c r="B127" s="729" t="s">
        <v>2972</v>
      </c>
      <c r="C127" s="729" t="s">
        <v>2145</v>
      </c>
      <c r="D127" s="729" t="s">
        <v>2990</v>
      </c>
      <c r="E127" s="729" t="s">
        <v>2974</v>
      </c>
      <c r="F127" s="733">
        <v>17</v>
      </c>
      <c r="G127" s="733">
        <v>1207</v>
      </c>
      <c r="H127" s="733">
        <v>0.55879629629629635</v>
      </c>
      <c r="I127" s="733">
        <v>71</v>
      </c>
      <c r="J127" s="733">
        <v>30</v>
      </c>
      <c r="K127" s="733">
        <v>2160</v>
      </c>
      <c r="L127" s="733">
        <v>1</v>
      </c>
      <c r="M127" s="733">
        <v>72</v>
      </c>
      <c r="N127" s="733">
        <v>44</v>
      </c>
      <c r="O127" s="733">
        <v>3168</v>
      </c>
      <c r="P127" s="747">
        <v>1.4666666666666666</v>
      </c>
      <c r="Q127" s="734">
        <v>72</v>
      </c>
    </row>
    <row r="128" spans="1:17" ht="14.4" customHeight="1" x14ac:dyDescent="0.3">
      <c r="A128" s="728" t="s">
        <v>2971</v>
      </c>
      <c r="B128" s="729" t="s">
        <v>2972</v>
      </c>
      <c r="C128" s="729" t="s">
        <v>2145</v>
      </c>
      <c r="D128" s="729" t="s">
        <v>2991</v>
      </c>
      <c r="E128" s="729" t="s">
        <v>2992</v>
      </c>
      <c r="F128" s="733"/>
      <c r="G128" s="733"/>
      <c r="H128" s="733"/>
      <c r="I128" s="733"/>
      <c r="J128" s="733"/>
      <c r="K128" s="733"/>
      <c r="L128" s="733"/>
      <c r="M128" s="733"/>
      <c r="N128" s="733">
        <v>1</v>
      </c>
      <c r="O128" s="733">
        <v>1211</v>
      </c>
      <c r="P128" s="747"/>
      <c r="Q128" s="734">
        <v>1211</v>
      </c>
    </row>
    <row r="129" spans="1:17" ht="14.4" customHeight="1" x14ac:dyDescent="0.3">
      <c r="A129" s="728" t="s">
        <v>2971</v>
      </c>
      <c r="B129" s="729" t="s">
        <v>2972</v>
      </c>
      <c r="C129" s="729" t="s">
        <v>2145</v>
      </c>
      <c r="D129" s="729" t="s">
        <v>2993</v>
      </c>
      <c r="E129" s="729" t="s">
        <v>2994</v>
      </c>
      <c r="F129" s="733"/>
      <c r="G129" s="733"/>
      <c r="H129" s="733"/>
      <c r="I129" s="733"/>
      <c r="J129" s="733"/>
      <c r="K129" s="733"/>
      <c r="L129" s="733"/>
      <c r="M129" s="733"/>
      <c r="N129" s="733">
        <v>2</v>
      </c>
      <c r="O129" s="733">
        <v>228</v>
      </c>
      <c r="P129" s="747"/>
      <c r="Q129" s="734">
        <v>114</v>
      </c>
    </row>
    <row r="130" spans="1:17" ht="14.4" customHeight="1" x14ac:dyDescent="0.3">
      <c r="A130" s="728" t="s">
        <v>2995</v>
      </c>
      <c r="B130" s="729" t="s">
        <v>2996</v>
      </c>
      <c r="C130" s="729" t="s">
        <v>2145</v>
      </c>
      <c r="D130" s="729" t="s">
        <v>2997</v>
      </c>
      <c r="E130" s="729" t="s">
        <v>2998</v>
      </c>
      <c r="F130" s="733">
        <v>128</v>
      </c>
      <c r="G130" s="733">
        <v>6912</v>
      </c>
      <c r="H130" s="733">
        <v>0.57850686307331767</v>
      </c>
      <c r="I130" s="733">
        <v>54</v>
      </c>
      <c r="J130" s="733">
        <v>206</v>
      </c>
      <c r="K130" s="733">
        <v>11948</v>
      </c>
      <c r="L130" s="733">
        <v>1</v>
      </c>
      <c r="M130" s="733">
        <v>58</v>
      </c>
      <c r="N130" s="733">
        <v>106</v>
      </c>
      <c r="O130" s="733">
        <v>6148</v>
      </c>
      <c r="P130" s="747">
        <v>0.5145631067961165</v>
      </c>
      <c r="Q130" s="734">
        <v>58</v>
      </c>
    </row>
    <row r="131" spans="1:17" ht="14.4" customHeight="1" x14ac:dyDescent="0.3">
      <c r="A131" s="728" t="s">
        <v>2995</v>
      </c>
      <c r="B131" s="729" t="s">
        <v>2996</v>
      </c>
      <c r="C131" s="729" t="s">
        <v>2145</v>
      </c>
      <c r="D131" s="729" t="s">
        <v>2999</v>
      </c>
      <c r="E131" s="729" t="s">
        <v>3000</v>
      </c>
      <c r="F131" s="733">
        <v>16</v>
      </c>
      <c r="G131" s="733">
        <v>1968</v>
      </c>
      <c r="H131" s="733">
        <v>0.2889019377568996</v>
      </c>
      <c r="I131" s="733">
        <v>123</v>
      </c>
      <c r="J131" s="733">
        <v>52</v>
      </c>
      <c r="K131" s="733">
        <v>6812</v>
      </c>
      <c r="L131" s="733">
        <v>1</v>
      </c>
      <c r="M131" s="733">
        <v>131</v>
      </c>
      <c r="N131" s="733">
        <v>43</v>
      </c>
      <c r="O131" s="733">
        <v>5633</v>
      </c>
      <c r="P131" s="747">
        <v>0.82692307692307687</v>
      </c>
      <c r="Q131" s="734">
        <v>131</v>
      </c>
    </row>
    <row r="132" spans="1:17" ht="14.4" customHeight="1" x14ac:dyDescent="0.3">
      <c r="A132" s="728" t="s">
        <v>2995</v>
      </c>
      <c r="B132" s="729" t="s">
        <v>2996</v>
      </c>
      <c r="C132" s="729" t="s">
        <v>2145</v>
      </c>
      <c r="D132" s="729" t="s">
        <v>3001</v>
      </c>
      <c r="E132" s="729" t="s">
        <v>3002</v>
      </c>
      <c r="F132" s="733"/>
      <c r="G132" s="733"/>
      <c r="H132" s="733"/>
      <c r="I132" s="733"/>
      <c r="J132" s="733">
        <v>16</v>
      </c>
      <c r="K132" s="733">
        <v>6512</v>
      </c>
      <c r="L132" s="733">
        <v>1</v>
      </c>
      <c r="M132" s="733">
        <v>407</v>
      </c>
      <c r="N132" s="733">
        <v>3</v>
      </c>
      <c r="O132" s="733">
        <v>1224</v>
      </c>
      <c r="P132" s="747">
        <v>0.18796068796068796</v>
      </c>
      <c r="Q132" s="734">
        <v>408</v>
      </c>
    </row>
    <row r="133" spans="1:17" ht="14.4" customHeight="1" x14ac:dyDescent="0.3">
      <c r="A133" s="728" t="s">
        <v>2995</v>
      </c>
      <c r="B133" s="729" t="s">
        <v>2996</v>
      </c>
      <c r="C133" s="729" t="s">
        <v>2145</v>
      </c>
      <c r="D133" s="729" t="s">
        <v>3003</v>
      </c>
      <c r="E133" s="729" t="s">
        <v>3004</v>
      </c>
      <c r="F133" s="733">
        <v>19</v>
      </c>
      <c r="G133" s="733">
        <v>3268</v>
      </c>
      <c r="H133" s="733">
        <v>3.6513966480446927</v>
      </c>
      <c r="I133" s="733">
        <v>172</v>
      </c>
      <c r="J133" s="733">
        <v>5</v>
      </c>
      <c r="K133" s="733">
        <v>895</v>
      </c>
      <c r="L133" s="733">
        <v>1</v>
      </c>
      <c r="M133" s="733">
        <v>179</v>
      </c>
      <c r="N133" s="733">
        <v>6</v>
      </c>
      <c r="O133" s="733">
        <v>1080</v>
      </c>
      <c r="P133" s="747">
        <v>1.2067039106145252</v>
      </c>
      <c r="Q133" s="734">
        <v>180</v>
      </c>
    </row>
    <row r="134" spans="1:17" ht="14.4" customHeight="1" x14ac:dyDescent="0.3">
      <c r="A134" s="728" t="s">
        <v>2995</v>
      </c>
      <c r="B134" s="729" t="s">
        <v>2996</v>
      </c>
      <c r="C134" s="729" t="s">
        <v>2145</v>
      </c>
      <c r="D134" s="729" t="s">
        <v>3005</v>
      </c>
      <c r="E134" s="729" t="s">
        <v>3006</v>
      </c>
      <c r="F134" s="733">
        <v>9</v>
      </c>
      <c r="G134" s="733">
        <v>2898</v>
      </c>
      <c r="H134" s="733">
        <v>0.8650746268656716</v>
      </c>
      <c r="I134" s="733">
        <v>322</v>
      </c>
      <c r="J134" s="733">
        <v>10</v>
      </c>
      <c r="K134" s="733">
        <v>3350</v>
      </c>
      <c r="L134" s="733">
        <v>1</v>
      </c>
      <c r="M134" s="733">
        <v>335</v>
      </c>
      <c r="N134" s="733">
        <v>10</v>
      </c>
      <c r="O134" s="733">
        <v>3360</v>
      </c>
      <c r="P134" s="747">
        <v>1.0029850746268656</v>
      </c>
      <c r="Q134" s="734">
        <v>336</v>
      </c>
    </row>
    <row r="135" spans="1:17" ht="14.4" customHeight="1" x14ac:dyDescent="0.3">
      <c r="A135" s="728" t="s">
        <v>2995</v>
      </c>
      <c r="B135" s="729" t="s">
        <v>2996</v>
      </c>
      <c r="C135" s="729" t="s">
        <v>2145</v>
      </c>
      <c r="D135" s="729" t="s">
        <v>3007</v>
      </c>
      <c r="E135" s="729" t="s">
        <v>3008</v>
      </c>
      <c r="F135" s="733">
        <v>21</v>
      </c>
      <c r="G135" s="733">
        <v>7161</v>
      </c>
      <c r="H135" s="733">
        <v>0.53996380636404762</v>
      </c>
      <c r="I135" s="733">
        <v>341</v>
      </c>
      <c r="J135" s="733">
        <v>38</v>
      </c>
      <c r="K135" s="733">
        <v>13262</v>
      </c>
      <c r="L135" s="733">
        <v>1</v>
      </c>
      <c r="M135" s="733">
        <v>349</v>
      </c>
      <c r="N135" s="733">
        <v>57</v>
      </c>
      <c r="O135" s="733">
        <v>19893</v>
      </c>
      <c r="P135" s="747">
        <v>1.5</v>
      </c>
      <c r="Q135" s="734">
        <v>349</v>
      </c>
    </row>
    <row r="136" spans="1:17" ht="14.4" customHeight="1" x14ac:dyDescent="0.3">
      <c r="A136" s="728" t="s">
        <v>2995</v>
      </c>
      <c r="B136" s="729" t="s">
        <v>2996</v>
      </c>
      <c r="C136" s="729" t="s">
        <v>2145</v>
      </c>
      <c r="D136" s="729" t="s">
        <v>3009</v>
      </c>
      <c r="E136" s="729" t="s">
        <v>3010</v>
      </c>
      <c r="F136" s="733"/>
      <c r="G136" s="733"/>
      <c r="H136" s="733"/>
      <c r="I136" s="733"/>
      <c r="J136" s="733">
        <v>1</v>
      </c>
      <c r="K136" s="733">
        <v>6226</v>
      </c>
      <c r="L136" s="733">
        <v>1</v>
      </c>
      <c r="M136" s="733">
        <v>6226</v>
      </c>
      <c r="N136" s="733"/>
      <c r="O136" s="733"/>
      <c r="P136" s="747"/>
      <c r="Q136" s="734"/>
    </row>
    <row r="137" spans="1:17" ht="14.4" customHeight="1" x14ac:dyDescent="0.3">
      <c r="A137" s="728" t="s">
        <v>2995</v>
      </c>
      <c r="B137" s="729" t="s">
        <v>2996</v>
      </c>
      <c r="C137" s="729" t="s">
        <v>2145</v>
      </c>
      <c r="D137" s="729" t="s">
        <v>3011</v>
      </c>
      <c r="E137" s="729" t="s">
        <v>3012</v>
      </c>
      <c r="F137" s="733"/>
      <c r="G137" s="733"/>
      <c r="H137" s="733"/>
      <c r="I137" s="733"/>
      <c r="J137" s="733">
        <v>6</v>
      </c>
      <c r="K137" s="733">
        <v>702</v>
      </c>
      <c r="L137" s="733">
        <v>1</v>
      </c>
      <c r="M137" s="733">
        <v>117</v>
      </c>
      <c r="N137" s="733">
        <v>2</v>
      </c>
      <c r="O137" s="733">
        <v>234</v>
      </c>
      <c r="P137" s="747">
        <v>0.33333333333333331</v>
      </c>
      <c r="Q137" s="734">
        <v>117</v>
      </c>
    </row>
    <row r="138" spans="1:17" ht="14.4" customHeight="1" x14ac:dyDescent="0.3">
      <c r="A138" s="728" t="s">
        <v>2995</v>
      </c>
      <c r="B138" s="729" t="s">
        <v>2996</v>
      </c>
      <c r="C138" s="729" t="s">
        <v>2145</v>
      </c>
      <c r="D138" s="729" t="s">
        <v>3013</v>
      </c>
      <c r="E138" s="729" t="s">
        <v>3014</v>
      </c>
      <c r="F138" s="733"/>
      <c r="G138" s="733"/>
      <c r="H138" s="733"/>
      <c r="I138" s="733"/>
      <c r="J138" s="733">
        <v>1</v>
      </c>
      <c r="K138" s="733">
        <v>49</v>
      </c>
      <c r="L138" s="733">
        <v>1</v>
      </c>
      <c r="M138" s="733">
        <v>49</v>
      </c>
      <c r="N138" s="733">
        <v>1</v>
      </c>
      <c r="O138" s="733">
        <v>49</v>
      </c>
      <c r="P138" s="747">
        <v>1</v>
      </c>
      <c r="Q138" s="734">
        <v>49</v>
      </c>
    </row>
    <row r="139" spans="1:17" ht="14.4" customHeight="1" x14ac:dyDescent="0.3">
      <c r="A139" s="728" t="s">
        <v>2995</v>
      </c>
      <c r="B139" s="729" t="s">
        <v>2996</v>
      </c>
      <c r="C139" s="729" t="s">
        <v>2145</v>
      </c>
      <c r="D139" s="729" t="s">
        <v>3015</v>
      </c>
      <c r="E139" s="729" t="s">
        <v>3016</v>
      </c>
      <c r="F139" s="733"/>
      <c r="G139" s="733"/>
      <c r="H139" s="733"/>
      <c r="I139" s="733"/>
      <c r="J139" s="733">
        <v>6</v>
      </c>
      <c r="K139" s="733">
        <v>228</v>
      </c>
      <c r="L139" s="733">
        <v>1</v>
      </c>
      <c r="M139" s="733">
        <v>38</v>
      </c>
      <c r="N139" s="733">
        <v>2</v>
      </c>
      <c r="O139" s="733">
        <v>76</v>
      </c>
      <c r="P139" s="747">
        <v>0.33333333333333331</v>
      </c>
      <c r="Q139" s="734">
        <v>38</v>
      </c>
    </row>
    <row r="140" spans="1:17" ht="14.4" customHeight="1" x14ac:dyDescent="0.3">
      <c r="A140" s="728" t="s">
        <v>2995</v>
      </c>
      <c r="B140" s="729" t="s">
        <v>2996</v>
      </c>
      <c r="C140" s="729" t="s">
        <v>2145</v>
      </c>
      <c r="D140" s="729" t="s">
        <v>2743</v>
      </c>
      <c r="E140" s="729" t="s">
        <v>2744</v>
      </c>
      <c r="F140" s="733"/>
      <c r="G140" s="733"/>
      <c r="H140" s="733"/>
      <c r="I140" s="733"/>
      <c r="J140" s="733">
        <v>1</v>
      </c>
      <c r="K140" s="733">
        <v>704</v>
      </c>
      <c r="L140" s="733">
        <v>1</v>
      </c>
      <c r="M140" s="733">
        <v>704</v>
      </c>
      <c r="N140" s="733">
        <v>1</v>
      </c>
      <c r="O140" s="733">
        <v>705</v>
      </c>
      <c r="P140" s="747">
        <v>1.0014204545454546</v>
      </c>
      <c r="Q140" s="734">
        <v>705</v>
      </c>
    </row>
    <row r="141" spans="1:17" ht="14.4" customHeight="1" x14ac:dyDescent="0.3">
      <c r="A141" s="728" t="s">
        <v>2995</v>
      </c>
      <c r="B141" s="729" t="s">
        <v>2996</v>
      </c>
      <c r="C141" s="729" t="s">
        <v>2145</v>
      </c>
      <c r="D141" s="729" t="s">
        <v>3017</v>
      </c>
      <c r="E141" s="729" t="s">
        <v>3018</v>
      </c>
      <c r="F141" s="733">
        <v>69</v>
      </c>
      <c r="G141" s="733">
        <v>19665</v>
      </c>
      <c r="H141" s="733">
        <v>0.703125</v>
      </c>
      <c r="I141" s="733">
        <v>285</v>
      </c>
      <c r="J141" s="733">
        <v>92</v>
      </c>
      <c r="K141" s="733">
        <v>27968</v>
      </c>
      <c r="L141" s="733">
        <v>1</v>
      </c>
      <c r="M141" s="733">
        <v>304</v>
      </c>
      <c r="N141" s="733">
        <v>88</v>
      </c>
      <c r="O141" s="733">
        <v>26840</v>
      </c>
      <c r="P141" s="747">
        <v>0.95966819221967958</v>
      </c>
      <c r="Q141" s="734">
        <v>305</v>
      </c>
    </row>
    <row r="142" spans="1:17" ht="14.4" customHeight="1" x14ac:dyDescent="0.3">
      <c r="A142" s="728" t="s">
        <v>2995</v>
      </c>
      <c r="B142" s="729" t="s">
        <v>2996</v>
      </c>
      <c r="C142" s="729" t="s">
        <v>2145</v>
      </c>
      <c r="D142" s="729" t="s">
        <v>3019</v>
      </c>
      <c r="E142" s="729" t="s">
        <v>3020</v>
      </c>
      <c r="F142" s="733">
        <v>19</v>
      </c>
      <c r="G142" s="733">
        <v>8778</v>
      </c>
      <c r="H142" s="733">
        <v>0.46761133603238869</v>
      </c>
      <c r="I142" s="733">
        <v>462</v>
      </c>
      <c r="J142" s="733">
        <v>38</v>
      </c>
      <c r="K142" s="733">
        <v>18772</v>
      </c>
      <c r="L142" s="733">
        <v>1</v>
      </c>
      <c r="M142" s="733">
        <v>494</v>
      </c>
      <c r="N142" s="733">
        <v>41</v>
      </c>
      <c r="O142" s="733">
        <v>20254</v>
      </c>
      <c r="P142" s="747">
        <v>1.0789473684210527</v>
      </c>
      <c r="Q142" s="734">
        <v>494</v>
      </c>
    </row>
    <row r="143" spans="1:17" ht="14.4" customHeight="1" x14ac:dyDescent="0.3">
      <c r="A143" s="728" t="s">
        <v>2995</v>
      </c>
      <c r="B143" s="729" t="s">
        <v>2996</v>
      </c>
      <c r="C143" s="729" t="s">
        <v>2145</v>
      </c>
      <c r="D143" s="729" t="s">
        <v>3021</v>
      </c>
      <c r="E143" s="729" t="s">
        <v>3022</v>
      </c>
      <c r="F143" s="733">
        <v>84</v>
      </c>
      <c r="G143" s="733">
        <v>29904</v>
      </c>
      <c r="H143" s="733">
        <v>0.7027967097532315</v>
      </c>
      <c r="I143" s="733">
        <v>356</v>
      </c>
      <c r="J143" s="733">
        <v>115</v>
      </c>
      <c r="K143" s="733">
        <v>42550</v>
      </c>
      <c r="L143" s="733">
        <v>1</v>
      </c>
      <c r="M143" s="733">
        <v>370</v>
      </c>
      <c r="N143" s="733">
        <v>121</v>
      </c>
      <c r="O143" s="733">
        <v>44770</v>
      </c>
      <c r="P143" s="747">
        <v>1.0521739130434782</v>
      </c>
      <c r="Q143" s="734">
        <v>370</v>
      </c>
    </row>
    <row r="144" spans="1:17" ht="14.4" customHeight="1" x14ac:dyDescent="0.3">
      <c r="A144" s="728" t="s">
        <v>2995</v>
      </c>
      <c r="B144" s="729" t="s">
        <v>2996</v>
      </c>
      <c r="C144" s="729" t="s">
        <v>2145</v>
      </c>
      <c r="D144" s="729" t="s">
        <v>3023</v>
      </c>
      <c r="E144" s="729" t="s">
        <v>3024</v>
      </c>
      <c r="F144" s="733"/>
      <c r="G144" s="733"/>
      <c r="H144" s="733"/>
      <c r="I144" s="733"/>
      <c r="J144" s="733"/>
      <c r="K144" s="733"/>
      <c r="L144" s="733"/>
      <c r="M144" s="733"/>
      <c r="N144" s="733">
        <v>6</v>
      </c>
      <c r="O144" s="733">
        <v>666</v>
      </c>
      <c r="P144" s="747"/>
      <c r="Q144" s="734">
        <v>111</v>
      </c>
    </row>
    <row r="145" spans="1:17" ht="14.4" customHeight="1" x14ac:dyDescent="0.3">
      <c r="A145" s="728" t="s">
        <v>2995</v>
      </c>
      <c r="B145" s="729" t="s">
        <v>2996</v>
      </c>
      <c r="C145" s="729" t="s">
        <v>2145</v>
      </c>
      <c r="D145" s="729" t="s">
        <v>3025</v>
      </c>
      <c r="E145" s="729" t="s">
        <v>3026</v>
      </c>
      <c r="F145" s="733"/>
      <c r="G145" s="733"/>
      <c r="H145" s="733"/>
      <c r="I145" s="733"/>
      <c r="J145" s="733">
        <v>14</v>
      </c>
      <c r="K145" s="733">
        <v>6930</v>
      </c>
      <c r="L145" s="733">
        <v>1</v>
      </c>
      <c r="M145" s="733">
        <v>495</v>
      </c>
      <c r="N145" s="733">
        <v>3</v>
      </c>
      <c r="O145" s="733">
        <v>1485</v>
      </c>
      <c r="P145" s="747">
        <v>0.21428571428571427</v>
      </c>
      <c r="Q145" s="734">
        <v>495</v>
      </c>
    </row>
    <row r="146" spans="1:17" ht="14.4" customHeight="1" x14ac:dyDescent="0.3">
      <c r="A146" s="728" t="s">
        <v>2995</v>
      </c>
      <c r="B146" s="729" t="s">
        <v>2996</v>
      </c>
      <c r="C146" s="729" t="s">
        <v>2145</v>
      </c>
      <c r="D146" s="729" t="s">
        <v>3027</v>
      </c>
      <c r="E146" s="729" t="s">
        <v>3028</v>
      </c>
      <c r="F146" s="733">
        <v>5</v>
      </c>
      <c r="G146" s="733">
        <v>2185</v>
      </c>
      <c r="H146" s="733">
        <v>4.791666666666667</v>
      </c>
      <c r="I146" s="733">
        <v>437</v>
      </c>
      <c r="J146" s="733">
        <v>1</v>
      </c>
      <c r="K146" s="733">
        <v>456</v>
      </c>
      <c r="L146" s="733">
        <v>1</v>
      </c>
      <c r="M146" s="733">
        <v>456</v>
      </c>
      <c r="N146" s="733">
        <v>7</v>
      </c>
      <c r="O146" s="733">
        <v>3192</v>
      </c>
      <c r="P146" s="747">
        <v>7</v>
      </c>
      <c r="Q146" s="734">
        <v>456</v>
      </c>
    </row>
    <row r="147" spans="1:17" ht="14.4" customHeight="1" x14ac:dyDescent="0.3">
      <c r="A147" s="728" t="s">
        <v>2995</v>
      </c>
      <c r="B147" s="729" t="s">
        <v>2996</v>
      </c>
      <c r="C147" s="729" t="s">
        <v>2145</v>
      </c>
      <c r="D147" s="729" t="s">
        <v>3029</v>
      </c>
      <c r="E147" s="729" t="s">
        <v>3030</v>
      </c>
      <c r="F147" s="733">
        <v>44</v>
      </c>
      <c r="G147" s="733">
        <v>2376</v>
      </c>
      <c r="H147" s="733">
        <v>0.85344827586206895</v>
      </c>
      <c r="I147" s="733">
        <v>54</v>
      </c>
      <c r="J147" s="733">
        <v>48</v>
      </c>
      <c r="K147" s="733">
        <v>2784</v>
      </c>
      <c r="L147" s="733">
        <v>1</v>
      </c>
      <c r="M147" s="733">
        <v>58</v>
      </c>
      <c r="N147" s="733">
        <v>18</v>
      </c>
      <c r="O147" s="733">
        <v>1044</v>
      </c>
      <c r="P147" s="747">
        <v>0.375</v>
      </c>
      <c r="Q147" s="734">
        <v>58</v>
      </c>
    </row>
    <row r="148" spans="1:17" ht="14.4" customHeight="1" x14ac:dyDescent="0.3">
      <c r="A148" s="728" t="s">
        <v>2995</v>
      </c>
      <c r="B148" s="729" t="s">
        <v>2996</v>
      </c>
      <c r="C148" s="729" t="s">
        <v>2145</v>
      </c>
      <c r="D148" s="729" t="s">
        <v>3031</v>
      </c>
      <c r="E148" s="729" t="s">
        <v>3032</v>
      </c>
      <c r="F148" s="733"/>
      <c r="G148" s="733"/>
      <c r="H148" s="733"/>
      <c r="I148" s="733"/>
      <c r="J148" s="733"/>
      <c r="K148" s="733"/>
      <c r="L148" s="733"/>
      <c r="M148" s="733"/>
      <c r="N148" s="733">
        <v>4</v>
      </c>
      <c r="O148" s="733">
        <v>39048</v>
      </c>
      <c r="P148" s="747"/>
      <c r="Q148" s="734">
        <v>9762</v>
      </c>
    </row>
    <row r="149" spans="1:17" ht="14.4" customHeight="1" x14ac:dyDescent="0.3">
      <c r="A149" s="728" t="s">
        <v>2995</v>
      </c>
      <c r="B149" s="729" t="s">
        <v>2996</v>
      </c>
      <c r="C149" s="729" t="s">
        <v>2145</v>
      </c>
      <c r="D149" s="729" t="s">
        <v>3033</v>
      </c>
      <c r="E149" s="729" t="s">
        <v>3034</v>
      </c>
      <c r="F149" s="733">
        <v>98</v>
      </c>
      <c r="G149" s="733">
        <v>16562</v>
      </c>
      <c r="H149" s="733">
        <v>0.43612903225806454</v>
      </c>
      <c r="I149" s="733">
        <v>169</v>
      </c>
      <c r="J149" s="733">
        <v>217</v>
      </c>
      <c r="K149" s="733">
        <v>37975</v>
      </c>
      <c r="L149" s="733">
        <v>1</v>
      </c>
      <c r="M149" s="733">
        <v>175</v>
      </c>
      <c r="N149" s="733">
        <v>369</v>
      </c>
      <c r="O149" s="733">
        <v>64944</v>
      </c>
      <c r="P149" s="747">
        <v>1.7101777485187624</v>
      </c>
      <c r="Q149" s="734">
        <v>176</v>
      </c>
    </row>
    <row r="150" spans="1:17" ht="14.4" customHeight="1" x14ac:dyDescent="0.3">
      <c r="A150" s="728" t="s">
        <v>2995</v>
      </c>
      <c r="B150" s="729" t="s">
        <v>2996</v>
      </c>
      <c r="C150" s="729" t="s">
        <v>2145</v>
      </c>
      <c r="D150" s="729" t="s">
        <v>2747</v>
      </c>
      <c r="E150" s="729" t="s">
        <v>2748</v>
      </c>
      <c r="F150" s="733"/>
      <c r="G150" s="733"/>
      <c r="H150" s="733"/>
      <c r="I150" s="733"/>
      <c r="J150" s="733">
        <v>4</v>
      </c>
      <c r="K150" s="733">
        <v>340</v>
      </c>
      <c r="L150" s="733">
        <v>1</v>
      </c>
      <c r="M150" s="733">
        <v>85</v>
      </c>
      <c r="N150" s="733">
        <v>6</v>
      </c>
      <c r="O150" s="733">
        <v>510</v>
      </c>
      <c r="P150" s="747">
        <v>1.5</v>
      </c>
      <c r="Q150" s="734">
        <v>85</v>
      </c>
    </row>
    <row r="151" spans="1:17" ht="14.4" customHeight="1" x14ac:dyDescent="0.3">
      <c r="A151" s="728" t="s">
        <v>2995</v>
      </c>
      <c r="B151" s="729" t="s">
        <v>2996</v>
      </c>
      <c r="C151" s="729" t="s">
        <v>2145</v>
      </c>
      <c r="D151" s="729" t="s">
        <v>2749</v>
      </c>
      <c r="E151" s="729" t="s">
        <v>2750</v>
      </c>
      <c r="F151" s="733"/>
      <c r="G151" s="733"/>
      <c r="H151" s="733"/>
      <c r="I151" s="733"/>
      <c r="J151" s="733">
        <v>6</v>
      </c>
      <c r="K151" s="733">
        <v>1068</v>
      </c>
      <c r="L151" s="733">
        <v>1</v>
      </c>
      <c r="M151" s="733">
        <v>178</v>
      </c>
      <c r="N151" s="733"/>
      <c r="O151" s="733"/>
      <c r="P151" s="747"/>
      <c r="Q151" s="734"/>
    </row>
    <row r="152" spans="1:17" ht="14.4" customHeight="1" x14ac:dyDescent="0.3">
      <c r="A152" s="728" t="s">
        <v>2995</v>
      </c>
      <c r="B152" s="729" t="s">
        <v>2996</v>
      </c>
      <c r="C152" s="729" t="s">
        <v>2145</v>
      </c>
      <c r="D152" s="729" t="s">
        <v>3035</v>
      </c>
      <c r="E152" s="729" t="s">
        <v>3036</v>
      </c>
      <c r="F152" s="733">
        <v>4</v>
      </c>
      <c r="G152" s="733">
        <v>652</v>
      </c>
      <c r="H152" s="733">
        <v>1.2859960552268244</v>
      </c>
      <c r="I152" s="733">
        <v>163</v>
      </c>
      <c r="J152" s="733">
        <v>3</v>
      </c>
      <c r="K152" s="733">
        <v>507</v>
      </c>
      <c r="L152" s="733">
        <v>1</v>
      </c>
      <c r="M152" s="733">
        <v>169</v>
      </c>
      <c r="N152" s="733">
        <v>11</v>
      </c>
      <c r="O152" s="733">
        <v>1870</v>
      </c>
      <c r="P152" s="747">
        <v>3.6883629191321501</v>
      </c>
      <c r="Q152" s="734">
        <v>170</v>
      </c>
    </row>
    <row r="153" spans="1:17" ht="14.4" customHeight="1" x14ac:dyDescent="0.3">
      <c r="A153" s="728" t="s">
        <v>2995</v>
      </c>
      <c r="B153" s="729" t="s">
        <v>2996</v>
      </c>
      <c r="C153" s="729" t="s">
        <v>2145</v>
      </c>
      <c r="D153" s="729" t="s">
        <v>3037</v>
      </c>
      <c r="E153" s="729" t="s">
        <v>3038</v>
      </c>
      <c r="F153" s="733"/>
      <c r="G153" s="733"/>
      <c r="H153" s="733"/>
      <c r="I153" s="733"/>
      <c r="J153" s="733"/>
      <c r="K153" s="733"/>
      <c r="L153" s="733"/>
      <c r="M153" s="733"/>
      <c r="N153" s="733">
        <v>3</v>
      </c>
      <c r="O153" s="733">
        <v>3036</v>
      </c>
      <c r="P153" s="747"/>
      <c r="Q153" s="734">
        <v>1012</v>
      </c>
    </row>
    <row r="154" spans="1:17" ht="14.4" customHeight="1" x14ac:dyDescent="0.3">
      <c r="A154" s="728" t="s">
        <v>2995</v>
      </c>
      <c r="B154" s="729" t="s">
        <v>2996</v>
      </c>
      <c r="C154" s="729" t="s">
        <v>2145</v>
      </c>
      <c r="D154" s="729" t="s">
        <v>2751</v>
      </c>
      <c r="E154" s="729" t="s">
        <v>2752</v>
      </c>
      <c r="F154" s="733"/>
      <c r="G154" s="733"/>
      <c r="H154" s="733"/>
      <c r="I154" s="733"/>
      <c r="J154" s="733">
        <v>3</v>
      </c>
      <c r="K154" s="733">
        <v>528</v>
      </c>
      <c r="L154" s="733">
        <v>1</v>
      </c>
      <c r="M154" s="733">
        <v>176</v>
      </c>
      <c r="N154" s="733">
        <v>1</v>
      </c>
      <c r="O154" s="733">
        <v>176</v>
      </c>
      <c r="P154" s="747">
        <v>0.33333333333333331</v>
      </c>
      <c r="Q154" s="734">
        <v>176</v>
      </c>
    </row>
    <row r="155" spans="1:17" ht="14.4" customHeight="1" x14ac:dyDescent="0.3">
      <c r="A155" s="728" t="s">
        <v>2995</v>
      </c>
      <c r="B155" s="729" t="s">
        <v>2996</v>
      </c>
      <c r="C155" s="729" t="s">
        <v>2145</v>
      </c>
      <c r="D155" s="729" t="s">
        <v>2753</v>
      </c>
      <c r="E155" s="729" t="s">
        <v>2754</v>
      </c>
      <c r="F155" s="733"/>
      <c r="G155" s="733"/>
      <c r="H155" s="733"/>
      <c r="I155" s="733"/>
      <c r="J155" s="733">
        <v>1</v>
      </c>
      <c r="K155" s="733">
        <v>263</v>
      </c>
      <c r="L155" s="733">
        <v>1</v>
      </c>
      <c r="M155" s="733">
        <v>263</v>
      </c>
      <c r="N155" s="733"/>
      <c r="O155" s="733"/>
      <c r="P155" s="747"/>
      <c r="Q155" s="734"/>
    </row>
    <row r="156" spans="1:17" ht="14.4" customHeight="1" x14ac:dyDescent="0.3">
      <c r="A156" s="728" t="s">
        <v>2995</v>
      </c>
      <c r="B156" s="729" t="s">
        <v>2996</v>
      </c>
      <c r="C156" s="729" t="s">
        <v>2145</v>
      </c>
      <c r="D156" s="729" t="s">
        <v>3039</v>
      </c>
      <c r="E156" s="729" t="s">
        <v>3040</v>
      </c>
      <c r="F156" s="733"/>
      <c r="G156" s="733"/>
      <c r="H156" s="733"/>
      <c r="I156" s="733"/>
      <c r="J156" s="733">
        <v>2</v>
      </c>
      <c r="K156" s="733">
        <v>4260</v>
      </c>
      <c r="L156" s="733">
        <v>1</v>
      </c>
      <c r="M156" s="733">
        <v>2130</v>
      </c>
      <c r="N156" s="733"/>
      <c r="O156" s="733"/>
      <c r="P156" s="747"/>
      <c r="Q156" s="734"/>
    </row>
    <row r="157" spans="1:17" ht="14.4" customHeight="1" x14ac:dyDescent="0.3">
      <c r="A157" s="728" t="s">
        <v>2995</v>
      </c>
      <c r="B157" s="729" t="s">
        <v>2996</v>
      </c>
      <c r="C157" s="729" t="s">
        <v>2145</v>
      </c>
      <c r="D157" s="729" t="s">
        <v>3041</v>
      </c>
      <c r="E157" s="729" t="s">
        <v>3042</v>
      </c>
      <c r="F157" s="733"/>
      <c r="G157" s="733"/>
      <c r="H157" s="733"/>
      <c r="I157" s="733"/>
      <c r="J157" s="733">
        <v>20</v>
      </c>
      <c r="K157" s="733">
        <v>4840</v>
      </c>
      <c r="L157" s="733">
        <v>1</v>
      </c>
      <c r="M157" s="733">
        <v>242</v>
      </c>
      <c r="N157" s="733">
        <v>4</v>
      </c>
      <c r="O157" s="733">
        <v>968</v>
      </c>
      <c r="P157" s="747">
        <v>0.2</v>
      </c>
      <c r="Q157" s="734">
        <v>242</v>
      </c>
    </row>
    <row r="158" spans="1:17" ht="14.4" customHeight="1" x14ac:dyDescent="0.3">
      <c r="A158" s="728" t="s">
        <v>2995</v>
      </c>
      <c r="B158" s="729" t="s">
        <v>2996</v>
      </c>
      <c r="C158" s="729" t="s">
        <v>2145</v>
      </c>
      <c r="D158" s="729" t="s">
        <v>3043</v>
      </c>
      <c r="E158" s="729" t="s">
        <v>3044</v>
      </c>
      <c r="F158" s="733"/>
      <c r="G158" s="733"/>
      <c r="H158" s="733"/>
      <c r="I158" s="733"/>
      <c r="J158" s="733"/>
      <c r="K158" s="733"/>
      <c r="L158" s="733"/>
      <c r="M158" s="733"/>
      <c r="N158" s="733">
        <v>1</v>
      </c>
      <c r="O158" s="733">
        <v>424</v>
      </c>
      <c r="P158" s="747"/>
      <c r="Q158" s="734">
        <v>424</v>
      </c>
    </row>
    <row r="159" spans="1:17" ht="14.4" customHeight="1" x14ac:dyDescent="0.3">
      <c r="A159" s="728" t="s">
        <v>2995</v>
      </c>
      <c r="B159" s="729" t="s">
        <v>2996</v>
      </c>
      <c r="C159" s="729" t="s">
        <v>2145</v>
      </c>
      <c r="D159" s="729" t="s">
        <v>3045</v>
      </c>
      <c r="E159" s="729" t="s">
        <v>3046</v>
      </c>
      <c r="F159" s="733"/>
      <c r="G159" s="733"/>
      <c r="H159" s="733"/>
      <c r="I159" s="733"/>
      <c r="J159" s="733">
        <v>2</v>
      </c>
      <c r="K159" s="733">
        <v>10432</v>
      </c>
      <c r="L159" s="733">
        <v>1</v>
      </c>
      <c r="M159" s="733">
        <v>5216</v>
      </c>
      <c r="N159" s="733"/>
      <c r="O159" s="733"/>
      <c r="P159" s="747"/>
      <c r="Q159" s="734"/>
    </row>
    <row r="160" spans="1:17" ht="14.4" customHeight="1" x14ac:dyDescent="0.3">
      <c r="A160" s="728" t="s">
        <v>3047</v>
      </c>
      <c r="B160" s="729" t="s">
        <v>3048</v>
      </c>
      <c r="C160" s="729" t="s">
        <v>2145</v>
      </c>
      <c r="D160" s="729" t="s">
        <v>3049</v>
      </c>
      <c r="E160" s="729" t="s">
        <v>3050</v>
      </c>
      <c r="F160" s="733">
        <v>59</v>
      </c>
      <c r="G160" s="733">
        <v>9499</v>
      </c>
      <c r="H160" s="733">
        <v>0.42563964690594613</v>
      </c>
      <c r="I160" s="733">
        <v>161</v>
      </c>
      <c r="J160" s="733">
        <v>129</v>
      </c>
      <c r="K160" s="733">
        <v>22317</v>
      </c>
      <c r="L160" s="733">
        <v>1</v>
      </c>
      <c r="M160" s="733">
        <v>173</v>
      </c>
      <c r="N160" s="733">
        <v>118</v>
      </c>
      <c r="O160" s="733">
        <v>20414</v>
      </c>
      <c r="P160" s="747">
        <v>0.9147286821705426</v>
      </c>
      <c r="Q160" s="734">
        <v>173</v>
      </c>
    </row>
    <row r="161" spans="1:17" ht="14.4" customHeight="1" x14ac:dyDescent="0.3">
      <c r="A161" s="728" t="s">
        <v>3047</v>
      </c>
      <c r="B161" s="729" t="s">
        <v>3048</v>
      </c>
      <c r="C161" s="729" t="s">
        <v>2145</v>
      </c>
      <c r="D161" s="729" t="s">
        <v>3051</v>
      </c>
      <c r="E161" s="729" t="s">
        <v>3052</v>
      </c>
      <c r="F161" s="733">
        <v>2</v>
      </c>
      <c r="G161" s="733">
        <v>2338</v>
      </c>
      <c r="H161" s="733"/>
      <c r="I161" s="733">
        <v>1169</v>
      </c>
      <c r="J161" s="733"/>
      <c r="K161" s="733"/>
      <c r="L161" s="733"/>
      <c r="M161" s="733"/>
      <c r="N161" s="733">
        <v>1</v>
      </c>
      <c r="O161" s="733">
        <v>1070</v>
      </c>
      <c r="P161" s="747"/>
      <c r="Q161" s="734">
        <v>1070</v>
      </c>
    </row>
    <row r="162" spans="1:17" ht="14.4" customHeight="1" x14ac:dyDescent="0.3">
      <c r="A162" s="728" t="s">
        <v>3047</v>
      </c>
      <c r="B162" s="729" t="s">
        <v>3048</v>
      </c>
      <c r="C162" s="729" t="s">
        <v>2145</v>
      </c>
      <c r="D162" s="729" t="s">
        <v>3053</v>
      </c>
      <c r="E162" s="729" t="s">
        <v>3054</v>
      </c>
      <c r="F162" s="733">
        <v>10</v>
      </c>
      <c r="G162" s="733">
        <v>400</v>
      </c>
      <c r="H162" s="733">
        <v>0.88691796008869184</v>
      </c>
      <c r="I162" s="733">
        <v>40</v>
      </c>
      <c r="J162" s="733">
        <v>11</v>
      </c>
      <c r="K162" s="733">
        <v>451</v>
      </c>
      <c r="L162" s="733">
        <v>1</v>
      </c>
      <c r="M162" s="733">
        <v>41</v>
      </c>
      <c r="N162" s="733">
        <v>8</v>
      </c>
      <c r="O162" s="733">
        <v>368</v>
      </c>
      <c r="P162" s="747">
        <v>0.81596452328159641</v>
      </c>
      <c r="Q162" s="734">
        <v>46</v>
      </c>
    </row>
    <row r="163" spans="1:17" ht="14.4" customHeight="1" x14ac:dyDescent="0.3">
      <c r="A163" s="728" t="s">
        <v>3047</v>
      </c>
      <c r="B163" s="729" t="s">
        <v>3048</v>
      </c>
      <c r="C163" s="729" t="s">
        <v>2145</v>
      </c>
      <c r="D163" s="729" t="s">
        <v>3055</v>
      </c>
      <c r="E163" s="729" t="s">
        <v>3056</v>
      </c>
      <c r="F163" s="733">
        <v>1</v>
      </c>
      <c r="G163" s="733">
        <v>31</v>
      </c>
      <c r="H163" s="733">
        <v>0.16666666666666666</v>
      </c>
      <c r="I163" s="733">
        <v>31</v>
      </c>
      <c r="J163" s="733">
        <v>6</v>
      </c>
      <c r="K163" s="733">
        <v>186</v>
      </c>
      <c r="L163" s="733">
        <v>1</v>
      </c>
      <c r="M163" s="733">
        <v>31</v>
      </c>
      <c r="N163" s="733">
        <v>6</v>
      </c>
      <c r="O163" s="733">
        <v>342</v>
      </c>
      <c r="P163" s="747">
        <v>1.8387096774193548</v>
      </c>
      <c r="Q163" s="734">
        <v>57</v>
      </c>
    </row>
    <row r="164" spans="1:17" ht="14.4" customHeight="1" x14ac:dyDescent="0.3">
      <c r="A164" s="728" t="s">
        <v>3047</v>
      </c>
      <c r="B164" s="729" t="s">
        <v>3048</v>
      </c>
      <c r="C164" s="729" t="s">
        <v>2145</v>
      </c>
      <c r="D164" s="729" t="s">
        <v>3057</v>
      </c>
      <c r="E164" s="729" t="s">
        <v>3058</v>
      </c>
      <c r="F164" s="733">
        <v>2</v>
      </c>
      <c r="G164" s="733">
        <v>414</v>
      </c>
      <c r="H164" s="733"/>
      <c r="I164" s="733">
        <v>207</v>
      </c>
      <c r="J164" s="733"/>
      <c r="K164" s="733"/>
      <c r="L164" s="733"/>
      <c r="M164" s="733"/>
      <c r="N164" s="733"/>
      <c r="O164" s="733"/>
      <c r="P164" s="747"/>
      <c r="Q164" s="734"/>
    </row>
    <row r="165" spans="1:17" ht="14.4" customHeight="1" x14ac:dyDescent="0.3">
      <c r="A165" s="728" t="s">
        <v>3047</v>
      </c>
      <c r="B165" s="729" t="s">
        <v>3048</v>
      </c>
      <c r="C165" s="729" t="s">
        <v>2145</v>
      </c>
      <c r="D165" s="729" t="s">
        <v>3059</v>
      </c>
      <c r="E165" s="729" t="s">
        <v>3060</v>
      </c>
      <c r="F165" s="733">
        <v>2</v>
      </c>
      <c r="G165" s="733">
        <v>760</v>
      </c>
      <c r="H165" s="733"/>
      <c r="I165" s="733">
        <v>380</v>
      </c>
      <c r="J165" s="733"/>
      <c r="K165" s="733"/>
      <c r="L165" s="733"/>
      <c r="M165" s="733"/>
      <c r="N165" s="733"/>
      <c r="O165" s="733"/>
      <c r="P165" s="747"/>
      <c r="Q165" s="734"/>
    </row>
    <row r="166" spans="1:17" ht="14.4" customHeight="1" x14ac:dyDescent="0.3">
      <c r="A166" s="728" t="s">
        <v>3047</v>
      </c>
      <c r="B166" s="729" t="s">
        <v>3048</v>
      </c>
      <c r="C166" s="729" t="s">
        <v>2145</v>
      </c>
      <c r="D166" s="729" t="s">
        <v>3061</v>
      </c>
      <c r="E166" s="729" t="s">
        <v>3062</v>
      </c>
      <c r="F166" s="733">
        <v>45</v>
      </c>
      <c r="G166" s="733">
        <v>5220</v>
      </c>
      <c r="H166" s="733">
        <v>0.84179970972423801</v>
      </c>
      <c r="I166" s="733">
        <v>116</v>
      </c>
      <c r="J166" s="733">
        <v>53</v>
      </c>
      <c r="K166" s="733">
        <v>6201</v>
      </c>
      <c r="L166" s="733">
        <v>1</v>
      </c>
      <c r="M166" s="733">
        <v>117</v>
      </c>
      <c r="N166" s="733">
        <v>45</v>
      </c>
      <c r="O166" s="733">
        <v>6120</v>
      </c>
      <c r="P166" s="747">
        <v>0.98693759071117559</v>
      </c>
      <c r="Q166" s="734">
        <v>136</v>
      </c>
    </row>
    <row r="167" spans="1:17" ht="14.4" customHeight="1" x14ac:dyDescent="0.3">
      <c r="A167" s="728" t="s">
        <v>3047</v>
      </c>
      <c r="B167" s="729" t="s">
        <v>3048</v>
      </c>
      <c r="C167" s="729" t="s">
        <v>2145</v>
      </c>
      <c r="D167" s="729" t="s">
        <v>3063</v>
      </c>
      <c r="E167" s="729" t="s">
        <v>3064</v>
      </c>
      <c r="F167" s="733">
        <v>8</v>
      </c>
      <c r="G167" s="733">
        <v>680</v>
      </c>
      <c r="H167" s="733">
        <v>0.19160326852634546</v>
      </c>
      <c r="I167" s="733">
        <v>85</v>
      </c>
      <c r="J167" s="733">
        <v>39</v>
      </c>
      <c r="K167" s="733">
        <v>3549</v>
      </c>
      <c r="L167" s="733">
        <v>1</v>
      </c>
      <c r="M167" s="733">
        <v>91</v>
      </c>
      <c r="N167" s="733">
        <v>22</v>
      </c>
      <c r="O167" s="733">
        <v>2002</v>
      </c>
      <c r="P167" s="747">
        <v>0.5641025641025641</v>
      </c>
      <c r="Q167" s="734">
        <v>91</v>
      </c>
    </row>
    <row r="168" spans="1:17" ht="14.4" customHeight="1" x14ac:dyDescent="0.3">
      <c r="A168" s="728" t="s">
        <v>3047</v>
      </c>
      <c r="B168" s="729" t="s">
        <v>3048</v>
      </c>
      <c r="C168" s="729" t="s">
        <v>2145</v>
      </c>
      <c r="D168" s="729" t="s">
        <v>3065</v>
      </c>
      <c r="E168" s="729" t="s">
        <v>3066</v>
      </c>
      <c r="F168" s="733">
        <v>12</v>
      </c>
      <c r="G168" s="733">
        <v>252</v>
      </c>
      <c r="H168" s="733">
        <v>2</v>
      </c>
      <c r="I168" s="733">
        <v>21</v>
      </c>
      <c r="J168" s="733">
        <v>6</v>
      </c>
      <c r="K168" s="733">
        <v>126</v>
      </c>
      <c r="L168" s="733">
        <v>1</v>
      </c>
      <c r="M168" s="733">
        <v>21</v>
      </c>
      <c r="N168" s="733"/>
      <c r="O168" s="733"/>
      <c r="P168" s="747"/>
      <c r="Q168" s="734"/>
    </row>
    <row r="169" spans="1:17" ht="14.4" customHeight="1" x14ac:dyDescent="0.3">
      <c r="A169" s="728" t="s">
        <v>3047</v>
      </c>
      <c r="B169" s="729" t="s">
        <v>3048</v>
      </c>
      <c r="C169" s="729" t="s">
        <v>2145</v>
      </c>
      <c r="D169" s="729" t="s">
        <v>3067</v>
      </c>
      <c r="E169" s="729" t="s">
        <v>3068</v>
      </c>
      <c r="F169" s="733">
        <v>26</v>
      </c>
      <c r="G169" s="733">
        <v>1066</v>
      </c>
      <c r="H169" s="733">
        <v>1</v>
      </c>
      <c r="I169" s="733">
        <v>41</v>
      </c>
      <c r="J169" s="733">
        <v>26</v>
      </c>
      <c r="K169" s="733">
        <v>1066</v>
      </c>
      <c r="L169" s="733">
        <v>1</v>
      </c>
      <c r="M169" s="733">
        <v>41</v>
      </c>
      <c r="N169" s="733">
        <v>24</v>
      </c>
      <c r="O169" s="733">
        <v>1224</v>
      </c>
      <c r="P169" s="747">
        <v>1.148217636022514</v>
      </c>
      <c r="Q169" s="734">
        <v>51</v>
      </c>
    </row>
    <row r="170" spans="1:17" ht="14.4" customHeight="1" x14ac:dyDescent="0.3">
      <c r="A170" s="728" t="s">
        <v>3047</v>
      </c>
      <c r="B170" s="729" t="s">
        <v>3048</v>
      </c>
      <c r="C170" s="729" t="s">
        <v>2145</v>
      </c>
      <c r="D170" s="729" t="s">
        <v>3069</v>
      </c>
      <c r="E170" s="729" t="s">
        <v>3070</v>
      </c>
      <c r="F170" s="733"/>
      <c r="G170" s="733"/>
      <c r="H170" s="733"/>
      <c r="I170" s="733"/>
      <c r="J170" s="733"/>
      <c r="K170" s="733"/>
      <c r="L170" s="733"/>
      <c r="M170" s="733"/>
      <c r="N170" s="733">
        <v>2</v>
      </c>
      <c r="O170" s="733">
        <v>1526</v>
      </c>
      <c r="P170" s="747"/>
      <c r="Q170" s="734">
        <v>763</v>
      </c>
    </row>
    <row r="171" spans="1:17" ht="14.4" customHeight="1" thickBot="1" x14ac:dyDescent="0.35">
      <c r="A171" s="735" t="s">
        <v>3071</v>
      </c>
      <c r="B171" s="736" t="s">
        <v>3072</v>
      </c>
      <c r="C171" s="736" t="s">
        <v>2145</v>
      </c>
      <c r="D171" s="736" t="s">
        <v>3073</v>
      </c>
      <c r="E171" s="736" t="s">
        <v>3074</v>
      </c>
      <c r="F171" s="740"/>
      <c r="G171" s="740"/>
      <c r="H171" s="740"/>
      <c r="I171" s="740"/>
      <c r="J171" s="740"/>
      <c r="K171" s="740"/>
      <c r="L171" s="740"/>
      <c r="M171" s="740"/>
      <c r="N171" s="740">
        <v>1</v>
      </c>
      <c r="O171" s="740">
        <v>1483</v>
      </c>
      <c r="P171" s="748"/>
      <c r="Q171" s="741">
        <v>1483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4" t="s">
        <v>181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ht="14.4" customHeight="1" thickBot="1" x14ac:dyDescent="0.35">
      <c r="A2" s="374" t="s">
        <v>320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1071</v>
      </c>
      <c r="D3" s="193">
        <f>SUBTOTAL(9,D6:D1048576)</f>
        <v>1202</v>
      </c>
      <c r="E3" s="193">
        <f>SUBTOTAL(9,E6:E1048576)</f>
        <v>1065</v>
      </c>
      <c r="F3" s="194">
        <f>IF(OR(E3=0,D3=0),"",E3/D3)</f>
        <v>0.8860232945091514</v>
      </c>
      <c r="G3" s="429">
        <f>SUBTOTAL(9,G6:G1048576)</f>
        <v>1030.0551</v>
      </c>
      <c r="H3" s="430">
        <f>SUBTOTAL(9,H6:H1048576)</f>
        <v>1124.2103</v>
      </c>
      <c r="I3" s="430">
        <f>SUBTOTAL(9,I6:I1048576)</f>
        <v>1033.1541</v>
      </c>
      <c r="J3" s="194">
        <f>IF(OR(I3=0,H3=0),"",I3/H3)</f>
        <v>0.91900430017408663</v>
      </c>
      <c r="K3" s="429">
        <f>SUBTOTAL(9,K6:K1048576)</f>
        <v>37.484999999999999</v>
      </c>
      <c r="L3" s="430">
        <f>SUBTOTAL(9,L6:L1048576)</f>
        <v>42.07</v>
      </c>
      <c r="M3" s="430">
        <f>SUBTOTAL(9,M6:M1048576)</f>
        <v>37.274999999999999</v>
      </c>
      <c r="N3" s="195">
        <f>IF(OR(M3=0,E3=0),"",M3*1000/E3)</f>
        <v>35</v>
      </c>
    </row>
    <row r="4" spans="1:14" ht="14.4" customHeight="1" x14ac:dyDescent="0.3">
      <c r="A4" s="676" t="s">
        <v>90</v>
      </c>
      <c r="B4" s="677" t="s">
        <v>11</v>
      </c>
      <c r="C4" s="678" t="s">
        <v>91</v>
      </c>
      <c r="D4" s="678"/>
      <c r="E4" s="678"/>
      <c r="F4" s="679"/>
      <c r="G4" s="680" t="s">
        <v>317</v>
      </c>
      <c r="H4" s="678"/>
      <c r="I4" s="678"/>
      <c r="J4" s="679"/>
      <c r="K4" s="680" t="s">
        <v>92</v>
      </c>
      <c r="L4" s="678"/>
      <c r="M4" s="678"/>
      <c r="N4" s="681"/>
    </row>
    <row r="5" spans="1:14" ht="14.4" customHeight="1" thickBot="1" x14ac:dyDescent="0.35">
      <c r="A5" s="955"/>
      <c r="B5" s="956"/>
      <c r="C5" s="959">
        <v>2015</v>
      </c>
      <c r="D5" s="959">
        <v>2016</v>
      </c>
      <c r="E5" s="959">
        <v>2017</v>
      </c>
      <c r="F5" s="960" t="s">
        <v>2</v>
      </c>
      <c r="G5" s="964">
        <v>2015</v>
      </c>
      <c r="H5" s="959">
        <v>2016</v>
      </c>
      <c r="I5" s="959">
        <v>2017</v>
      </c>
      <c r="J5" s="960" t="s">
        <v>2</v>
      </c>
      <c r="K5" s="964">
        <v>2015</v>
      </c>
      <c r="L5" s="959">
        <v>2016</v>
      </c>
      <c r="M5" s="959">
        <v>2017</v>
      </c>
      <c r="N5" s="965" t="s">
        <v>93</v>
      </c>
    </row>
    <row r="6" spans="1:14" ht="14.4" customHeight="1" thickBot="1" x14ac:dyDescent="0.35">
      <c r="A6" s="957" t="s">
        <v>2536</v>
      </c>
      <c r="B6" s="958" t="s">
        <v>3076</v>
      </c>
      <c r="C6" s="961">
        <v>1071</v>
      </c>
      <c r="D6" s="962">
        <v>1202</v>
      </c>
      <c r="E6" s="962">
        <v>1065</v>
      </c>
      <c r="F6" s="963">
        <v>0.8860232945091514</v>
      </c>
      <c r="G6" s="961">
        <v>1030.0551</v>
      </c>
      <c r="H6" s="962">
        <v>1124.2103</v>
      </c>
      <c r="I6" s="962">
        <v>1033.1541</v>
      </c>
      <c r="J6" s="963">
        <v>0.91900430017408663</v>
      </c>
      <c r="K6" s="961">
        <v>37.484999999999999</v>
      </c>
      <c r="L6" s="962">
        <v>42.07</v>
      </c>
      <c r="M6" s="962">
        <v>37.274999999999999</v>
      </c>
      <c r="N6" s="966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8" t="s">
        <v>128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x14ac:dyDescent="0.3">
      <c r="A2" s="374" t="s">
        <v>320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1.2107193581252622</v>
      </c>
      <c r="C4" s="323">
        <f t="shared" ref="C4:M4" si="0">(C10+C8)/C6</f>
        <v>1.2796053188729839</v>
      </c>
      <c r="D4" s="323">
        <f t="shared" si="0"/>
        <v>1.3507942569317308</v>
      </c>
      <c r="E4" s="323">
        <f t="shared" si="0"/>
        <v>1.4324354384090308</v>
      </c>
      <c r="F4" s="323">
        <f t="shared" si="0"/>
        <v>0.54363346587178096</v>
      </c>
      <c r="G4" s="323">
        <f t="shared" si="0"/>
        <v>0.54363346587178096</v>
      </c>
      <c r="H4" s="323">
        <f t="shared" si="0"/>
        <v>0.54363346587178096</v>
      </c>
      <c r="I4" s="323">
        <f t="shared" si="0"/>
        <v>0.54363346587178096</v>
      </c>
      <c r="J4" s="323">
        <f t="shared" si="0"/>
        <v>0.54363346587178096</v>
      </c>
      <c r="K4" s="323">
        <f t="shared" si="0"/>
        <v>0.54363346587178096</v>
      </c>
      <c r="L4" s="323">
        <f t="shared" si="0"/>
        <v>0.54363346587178096</v>
      </c>
      <c r="M4" s="323">
        <f t="shared" si="0"/>
        <v>0.54363346587178096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3862.2588700000001</v>
      </c>
      <c r="C5" s="323">
        <f>IF(ISERROR(VLOOKUP($A5,'Man Tab'!$A:$Q,COLUMN()+2,0)),0,VLOOKUP($A5,'Man Tab'!$A:$Q,COLUMN()+2,0))</f>
        <v>3981.3358400000002</v>
      </c>
      <c r="D5" s="323">
        <f>IF(ISERROR(VLOOKUP($A5,'Man Tab'!$A:$Q,COLUMN()+2,0)),0,VLOOKUP($A5,'Man Tab'!$A:$Q,COLUMN()+2,0))</f>
        <v>3829.86778000001</v>
      </c>
      <c r="E5" s="323">
        <f>IF(ISERROR(VLOOKUP($A5,'Man Tab'!$A:$Q,COLUMN()+2,0)),0,VLOOKUP($A5,'Man Tab'!$A:$Q,COLUMN()+2,0))</f>
        <v>3754.09103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3862.2588700000001</v>
      </c>
      <c r="C6" s="325">
        <f t="shared" ref="C6:M6" si="1">C5+B6</f>
        <v>7843.5947100000003</v>
      </c>
      <c r="D6" s="325">
        <f t="shared" si="1"/>
        <v>11673.462490000011</v>
      </c>
      <c r="E6" s="325">
        <f t="shared" si="1"/>
        <v>15427.55352000001</v>
      </c>
      <c r="F6" s="325">
        <f t="shared" si="1"/>
        <v>15427.55352000001</v>
      </c>
      <c r="G6" s="325">
        <f t="shared" si="1"/>
        <v>15427.55352000001</v>
      </c>
      <c r="H6" s="325">
        <f t="shared" si="1"/>
        <v>15427.55352000001</v>
      </c>
      <c r="I6" s="325">
        <f t="shared" si="1"/>
        <v>15427.55352000001</v>
      </c>
      <c r="J6" s="325">
        <f t="shared" si="1"/>
        <v>15427.55352000001</v>
      </c>
      <c r="K6" s="325">
        <f t="shared" si="1"/>
        <v>15427.55352000001</v>
      </c>
      <c r="L6" s="325">
        <f t="shared" si="1"/>
        <v>15427.55352000001</v>
      </c>
      <c r="M6" s="325">
        <f t="shared" si="1"/>
        <v>15427.55352000001</v>
      </c>
    </row>
    <row r="7" spans="1:13" ht="14.4" customHeight="1" x14ac:dyDescent="0.3">
      <c r="A7" s="324" t="s">
        <v>126</v>
      </c>
      <c r="B7" s="324">
        <v>89.971999999999994</v>
      </c>
      <c r="C7" s="324">
        <v>202.89</v>
      </c>
      <c r="D7" s="324">
        <v>312.89499999999998</v>
      </c>
      <c r="E7" s="324">
        <v>457.06799999999998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2699.16</v>
      </c>
      <c r="C8" s="325">
        <f t="shared" ref="C8:M8" si="2">C7*30</f>
        <v>6086.7</v>
      </c>
      <c r="D8" s="325">
        <f t="shared" si="2"/>
        <v>9386.8499999999985</v>
      </c>
      <c r="E8" s="325">
        <f t="shared" si="2"/>
        <v>13712.039999999999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1976951.580000001</v>
      </c>
      <c r="C9" s="324">
        <v>1973053.929999999</v>
      </c>
      <c r="D9" s="324">
        <v>2431590.58</v>
      </c>
      <c r="E9" s="324">
        <v>2005338.2999999998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1976.9515800000011</v>
      </c>
      <c r="C10" s="325">
        <f t="shared" ref="C10:M10" si="3">C9/1000+B10</f>
        <v>3950.00551</v>
      </c>
      <c r="D10" s="325">
        <f t="shared" si="3"/>
        <v>6381.59609</v>
      </c>
      <c r="E10" s="325">
        <f t="shared" si="3"/>
        <v>8386.9343900000003</v>
      </c>
      <c r="F10" s="325">
        <f t="shared" si="3"/>
        <v>8386.9343900000003</v>
      </c>
      <c r="G10" s="325">
        <f t="shared" si="3"/>
        <v>8386.9343900000003</v>
      </c>
      <c r="H10" s="325">
        <f t="shared" si="3"/>
        <v>8386.9343900000003</v>
      </c>
      <c r="I10" s="325">
        <f t="shared" si="3"/>
        <v>8386.9343900000003</v>
      </c>
      <c r="J10" s="325">
        <f t="shared" si="3"/>
        <v>8386.9343900000003</v>
      </c>
      <c r="K10" s="325">
        <f t="shared" si="3"/>
        <v>8386.9343900000003</v>
      </c>
      <c r="L10" s="325">
        <f t="shared" si="3"/>
        <v>8386.9343900000003</v>
      </c>
      <c r="M10" s="325">
        <f t="shared" si="3"/>
        <v>8386.9343900000003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1.5354307411487842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1.5354307411487842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40" t="s">
        <v>322</v>
      </c>
      <c r="B1" s="540"/>
      <c r="C1" s="540"/>
      <c r="D1" s="540"/>
      <c r="E1" s="540"/>
      <c r="F1" s="540"/>
      <c r="G1" s="540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s="326" customFormat="1" ht="14.4" customHeight="1" thickBot="1" x14ac:dyDescent="0.3">
      <c r="A2" s="374" t="s">
        <v>320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41" t="s">
        <v>29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273</v>
      </c>
      <c r="E4" s="448" t="s">
        <v>274</v>
      </c>
      <c r="F4" s="448" t="s">
        <v>275</v>
      </c>
      <c r="G4" s="448" t="s">
        <v>276</v>
      </c>
      <c r="H4" s="448" t="s">
        <v>277</v>
      </c>
      <c r="I4" s="448" t="s">
        <v>278</v>
      </c>
      <c r="J4" s="448" t="s">
        <v>279</v>
      </c>
      <c r="K4" s="448" t="s">
        <v>280</v>
      </c>
      <c r="L4" s="448" t="s">
        <v>281</v>
      </c>
      <c r="M4" s="448" t="s">
        <v>282</v>
      </c>
      <c r="N4" s="448" t="s">
        <v>283</v>
      </c>
      <c r="O4" s="448" t="s">
        <v>284</v>
      </c>
      <c r="P4" s="543" t="s">
        <v>3</v>
      </c>
      <c r="Q4" s="54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321</v>
      </c>
    </row>
    <row r="7" spans="1:17" ht="14.4" customHeight="1" x14ac:dyDescent="0.3">
      <c r="A7" s="19" t="s">
        <v>35</v>
      </c>
      <c r="B7" s="55">
        <v>2084</v>
      </c>
      <c r="C7" s="56">
        <v>173.666666666667</v>
      </c>
      <c r="D7" s="56">
        <v>47.785380000000004</v>
      </c>
      <c r="E7" s="56">
        <v>92.026910000000001</v>
      </c>
      <c r="F7" s="56">
        <v>92.240570000000005</v>
      </c>
      <c r="G7" s="56">
        <v>93.995090000000005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326.04795000000001</v>
      </c>
      <c r="Q7" s="185">
        <v>0.46935885316600001</v>
      </c>
    </row>
    <row r="8" spans="1:17" ht="14.4" customHeight="1" x14ac:dyDescent="0.3">
      <c r="A8" s="19" t="s">
        <v>36</v>
      </c>
      <c r="B8" s="55">
        <v>125.81120686827801</v>
      </c>
      <c r="C8" s="56">
        <v>10.484267239023</v>
      </c>
      <c r="D8" s="56">
        <v>50.83</v>
      </c>
      <c r="E8" s="56">
        <v>4.47</v>
      </c>
      <c r="F8" s="56">
        <v>0.92</v>
      </c>
      <c r="G8" s="56">
        <v>10.130000000000001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66.349999999999994</v>
      </c>
      <c r="Q8" s="185">
        <v>1.5821325059569999</v>
      </c>
    </row>
    <row r="9" spans="1:17" ht="14.4" customHeight="1" x14ac:dyDescent="0.3">
      <c r="A9" s="19" t="s">
        <v>37</v>
      </c>
      <c r="B9" s="55">
        <v>3169.74554783037</v>
      </c>
      <c r="C9" s="56">
        <v>264.14546231919701</v>
      </c>
      <c r="D9" s="56">
        <v>324.53626000000003</v>
      </c>
      <c r="E9" s="56">
        <v>326.25155000000001</v>
      </c>
      <c r="F9" s="56">
        <v>258.67183</v>
      </c>
      <c r="G9" s="56">
        <v>346.98804000000001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1256.44768</v>
      </c>
      <c r="Q9" s="185">
        <v>1.189162657734</v>
      </c>
    </row>
    <row r="10" spans="1:17" ht="14.4" customHeight="1" x14ac:dyDescent="0.3">
      <c r="A10" s="19" t="s">
        <v>38</v>
      </c>
      <c r="B10" s="55">
        <v>314.20608219941101</v>
      </c>
      <c r="C10" s="56">
        <v>26.183840183284001</v>
      </c>
      <c r="D10" s="56">
        <v>20.752079999999999</v>
      </c>
      <c r="E10" s="56">
        <v>22.870799999999999</v>
      </c>
      <c r="F10" s="56">
        <v>27.817820000000001</v>
      </c>
      <c r="G10" s="56">
        <v>26.814319999999999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98.255020000000002</v>
      </c>
      <c r="Q10" s="185">
        <v>0.93812652491199999</v>
      </c>
    </row>
    <row r="11" spans="1:17" ht="14.4" customHeight="1" x14ac:dyDescent="0.3">
      <c r="A11" s="19" t="s">
        <v>39</v>
      </c>
      <c r="B11" s="55">
        <v>662.81115787045906</v>
      </c>
      <c r="C11" s="56">
        <v>55.234263155870998</v>
      </c>
      <c r="D11" s="56">
        <v>44.707000000000001</v>
      </c>
      <c r="E11" s="56">
        <v>49.150109999999998</v>
      </c>
      <c r="F11" s="56">
        <v>84.53689</v>
      </c>
      <c r="G11" s="56">
        <v>62.857610000000001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241.25161</v>
      </c>
      <c r="Q11" s="185">
        <v>1.0919472634180001</v>
      </c>
    </row>
    <row r="12" spans="1:17" ht="14.4" customHeight="1" x14ac:dyDescent="0.3">
      <c r="A12" s="19" t="s">
        <v>40</v>
      </c>
      <c r="B12" s="55">
        <v>22.968325567889</v>
      </c>
      <c r="C12" s="56">
        <v>1.914027130657</v>
      </c>
      <c r="D12" s="56">
        <v>22.93036</v>
      </c>
      <c r="E12" s="56">
        <v>3.1862900000000001</v>
      </c>
      <c r="F12" s="56">
        <v>3.363</v>
      </c>
      <c r="G12" s="56">
        <v>6.13781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35.617460000000001</v>
      </c>
      <c r="Q12" s="185">
        <v>4.6521623739680003</v>
      </c>
    </row>
    <row r="13" spans="1:17" ht="14.4" customHeight="1" x14ac:dyDescent="0.3">
      <c r="A13" s="19" t="s">
        <v>41</v>
      </c>
      <c r="B13" s="55">
        <v>894.92300052895598</v>
      </c>
      <c r="C13" s="56">
        <v>74.576916710746005</v>
      </c>
      <c r="D13" s="56">
        <v>100.07028</v>
      </c>
      <c r="E13" s="56">
        <v>10.25511</v>
      </c>
      <c r="F13" s="56">
        <v>146.93020000000001</v>
      </c>
      <c r="G13" s="56">
        <v>74.765280000000004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332.02087</v>
      </c>
      <c r="Q13" s="185">
        <v>1.113014873247</v>
      </c>
    </row>
    <row r="14" spans="1:17" ht="14.4" customHeight="1" x14ac:dyDescent="0.3">
      <c r="A14" s="19" t="s">
        <v>42</v>
      </c>
      <c r="B14" s="55">
        <v>2291.11234694205</v>
      </c>
      <c r="C14" s="56">
        <v>190.92602891183699</v>
      </c>
      <c r="D14" s="56">
        <v>306.01100000000002</v>
      </c>
      <c r="E14" s="56">
        <v>240.92</v>
      </c>
      <c r="F14" s="56">
        <v>214.70099999999999</v>
      </c>
      <c r="G14" s="56">
        <v>181.82499999999999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943.45699999999999</v>
      </c>
      <c r="Q14" s="185">
        <v>1.2353697992049999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321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321</v>
      </c>
    </row>
    <row r="17" spans="1:17" ht="14.4" customHeight="1" x14ac:dyDescent="0.3">
      <c r="A17" s="19" t="s">
        <v>45</v>
      </c>
      <c r="B17" s="55">
        <v>516.71391383226705</v>
      </c>
      <c r="C17" s="56">
        <v>43.059492819355</v>
      </c>
      <c r="D17" s="56">
        <v>49.1068</v>
      </c>
      <c r="E17" s="56">
        <v>20.242080000000001</v>
      </c>
      <c r="F17" s="56">
        <v>31.213349999999998</v>
      </c>
      <c r="G17" s="56">
        <v>8.2544299999999993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108.81666</v>
      </c>
      <c r="Q17" s="185">
        <v>0.63178089705100005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2.5790000000000002</v>
      </c>
      <c r="F18" s="56">
        <v>0</v>
      </c>
      <c r="G18" s="56">
        <v>2.7480000000000002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5.327</v>
      </c>
      <c r="Q18" s="185" t="s">
        <v>321</v>
      </c>
    </row>
    <row r="19" spans="1:17" ht="14.4" customHeight="1" x14ac:dyDescent="0.3">
      <c r="A19" s="19" t="s">
        <v>47</v>
      </c>
      <c r="B19" s="55">
        <v>1719.35138709695</v>
      </c>
      <c r="C19" s="56">
        <v>143.27928225807901</v>
      </c>
      <c r="D19" s="56">
        <v>164.08045999999999</v>
      </c>
      <c r="E19" s="56">
        <v>146.06936999999999</v>
      </c>
      <c r="F19" s="56">
        <v>124.45368000000001</v>
      </c>
      <c r="G19" s="56">
        <v>189.50631999999999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624.10982999999999</v>
      </c>
      <c r="Q19" s="185">
        <v>1.08897430976</v>
      </c>
    </row>
    <row r="20" spans="1:17" ht="14.4" customHeight="1" x14ac:dyDescent="0.3">
      <c r="A20" s="19" t="s">
        <v>48</v>
      </c>
      <c r="B20" s="55">
        <v>27932</v>
      </c>
      <c r="C20" s="56">
        <v>2327.6666666666702</v>
      </c>
      <c r="D20" s="56">
        <v>2586.7988999999998</v>
      </c>
      <c r="E20" s="56">
        <v>2509.0882099999999</v>
      </c>
      <c r="F20" s="56">
        <v>2558.2383799999998</v>
      </c>
      <c r="G20" s="56">
        <v>2617.03701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10271.1625</v>
      </c>
      <c r="Q20" s="185">
        <v>1.1031608012309999</v>
      </c>
    </row>
    <row r="21" spans="1:17" ht="14.4" customHeight="1" x14ac:dyDescent="0.3">
      <c r="A21" s="20" t="s">
        <v>49</v>
      </c>
      <c r="B21" s="55">
        <v>1730</v>
      </c>
      <c r="C21" s="56">
        <v>144.166666666667</v>
      </c>
      <c r="D21" s="56">
        <v>133.11500000000001</v>
      </c>
      <c r="E21" s="56">
        <v>131.74299999999999</v>
      </c>
      <c r="F21" s="56">
        <v>204.53200000000001</v>
      </c>
      <c r="G21" s="56">
        <v>133.03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602.41999999999996</v>
      </c>
      <c r="Q21" s="185">
        <v>1.0446589595369999</v>
      </c>
    </row>
    <row r="22" spans="1:17" ht="14.4" customHeight="1" x14ac:dyDescent="0.3">
      <c r="A22" s="19" t="s">
        <v>50</v>
      </c>
      <c r="B22" s="55">
        <v>26</v>
      </c>
      <c r="C22" s="56">
        <v>2.1666666666659999</v>
      </c>
      <c r="D22" s="56">
        <v>6.4480000000000004</v>
      </c>
      <c r="E22" s="56">
        <v>414.78751999999997</v>
      </c>
      <c r="F22" s="56">
        <v>82.159000000000006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503.39452</v>
      </c>
      <c r="Q22" s="185">
        <v>58.083983076922998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321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5.0873500000009999</v>
      </c>
      <c r="E24" s="56">
        <v>7.6958899999990003</v>
      </c>
      <c r="F24" s="56">
        <v>9.0059999998999996E-2</v>
      </c>
      <c r="G24" s="56">
        <v>2.1199999999999999E-3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12.87542</v>
      </c>
      <c r="Q24" s="185"/>
    </row>
    <row r="25" spans="1:17" ht="14.4" customHeight="1" x14ac:dyDescent="0.3">
      <c r="A25" s="21" t="s">
        <v>53</v>
      </c>
      <c r="B25" s="58">
        <v>41489.642968736604</v>
      </c>
      <c r="C25" s="59">
        <v>3457.47024739472</v>
      </c>
      <c r="D25" s="59">
        <v>3862.2588700000001</v>
      </c>
      <c r="E25" s="59">
        <v>3981.3358400000002</v>
      </c>
      <c r="F25" s="59">
        <v>3829.86778000001</v>
      </c>
      <c r="G25" s="59">
        <v>3754.09103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15427.553519999999</v>
      </c>
      <c r="Q25" s="186">
        <v>1.115523230577</v>
      </c>
    </row>
    <row r="26" spans="1:17" ht="14.4" customHeight="1" x14ac:dyDescent="0.3">
      <c r="A26" s="19" t="s">
        <v>54</v>
      </c>
      <c r="B26" s="55">
        <v>5361.4090281744102</v>
      </c>
      <c r="C26" s="56">
        <v>446.7840856812</v>
      </c>
      <c r="D26" s="56">
        <v>425.03120999999999</v>
      </c>
      <c r="E26" s="56">
        <v>407.23633000000001</v>
      </c>
      <c r="F26" s="56">
        <v>470.76952999999997</v>
      </c>
      <c r="G26" s="56">
        <v>481.79448000000002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1784.8315500000001</v>
      </c>
      <c r="Q26" s="185">
        <v>0.99871034309399997</v>
      </c>
    </row>
    <row r="27" spans="1:17" ht="14.4" customHeight="1" x14ac:dyDescent="0.3">
      <c r="A27" s="22" t="s">
        <v>55</v>
      </c>
      <c r="B27" s="58">
        <v>46851.051996911003</v>
      </c>
      <c r="C27" s="59">
        <v>3904.2543330759199</v>
      </c>
      <c r="D27" s="59">
        <v>4287.2900799999998</v>
      </c>
      <c r="E27" s="59">
        <v>4388.5721700000004</v>
      </c>
      <c r="F27" s="59">
        <v>4300.6373100000101</v>
      </c>
      <c r="G27" s="59">
        <v>4235.8855100000001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17212.38507</v>
      </c>
      <c r="Q27" s="186">
        <v>1.1021557256259999</v>
      </c>
    </row>
    <row r="28" spans="1:17" ht="14.4" customHeight="1" x14ac:dyDescent="0.3">
      <c r="A28" s="20" t="s">
        <v>56</v>
      </c>
      <c r="B28" s="55">
        <v>1327</v>
      </c>
      <c r="C28" s="56">
        <v>110.583333333333</v>
      </c>
      <c r="D28" s="56">
        <v>164.08409</v>
      </c>
      <c r="E28" s="56">
        <v>85.295500000000004</v>
      </c>
      <c r="F28" s="56">
        <v>341.93191000000002</v>
      </c>
      <c r="G28" s="56">
        <v>227.58975000000001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818.90125</v>
      </c>
      <c r="Q28" s="185">
        <v>1.8513215900519999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321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321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285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40" t="s">
        <v>61</v>
      </c>
      <c r="B1" s="540"/>
      <c r="C1" s="540"/>
      <c r="D1" s="540"/>
      <c r="E1" s="540"/>
      <c r="F1" s="540"/>
      <c r="G1" s="540"/>
      <c r="H1" s="545"/>
      <c r="I1" s="545"/>
      <c r="J1" s="545"/>
      <c r="K1" s="545"/>
    </row>
    <row r="2" spans="1:11" s="64" customFormat="1" ht="14.4" customHeight="1" thickBot="1" x14ac:dyDescent="0.35">
      <c r="A2" s="374" t="s">
        <v>320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41" t="s">
        <v>62</v>
      </c>
      <c r="C3" s="542"/>
      <c r="D3" s="542"/>
      <c r="E3" s="542"/>
      <c r="F3" s="548" t="s">
        <v>63</v>
      </c>
      <c r="G3" s="542"/>
      <c r="H3" s="542"/>
      <c r="I3" s="542"/>
      <c r="J3" s="542"/>
      <c r="K3" s="549"/>
    </row>
    <row r="4" spans="1:11" ht="14.4" customHeight="1" x14ac:dyDescent="0.3">
      <c r="A4" s="102"/>
      <c r="B4" s="546"/>
      <c r="C4" s="547"/>
      <c r="D4" s="547"/>
      <c r="E4" s="547"/>
      <c r="F4" s="550" t="s">
        <v>286</v>
      </c>
      <c r="G4" s="552" t="s">
        <v>64</v>
      </c>
      <c r="H4" s="259" t="s">
        <v>183</v>
      </c>
      <c r="I4" s="550" t="s">
        <v>65</v>
      </c>
      <c r="J4" s="552" t="s">
        <v>296</v>
      </c>
      <c r="K4" s="553" t="s">
        <v>287</v>
      </c>
    </row>
    <row r="5" spans="1:11" ht="42" thickBot="1" x14ac:dyDescent="0.35">
      <c r="A5" s="103"/>
      <c r="B5" s="28" t="s">
        <v>289</v>
      </c>
      <c r="C5" s="29" t="s">
        <v>290</v>
      </c>
      <c r="D5" s="30" t="s">
        <v>291</v>
      </c>
      <c r="E5" s="30" t="s">
        <v>292</v>
      </c>
      <c r="F5" s="551"/>
      <c r="G5" s="551"/>
      <c r="H5" s="29" t="s">
        <v>288</v>
      </c>
      <c r="I5" s="551"/>
      <c r="J5" s="551"/>
      <c r="K5" s="554"/>
    </row>
    <row r="6" spans="1:11" ht="14.4" customHeight="1" thickBot="1" x14ac:dyDescent="0.35">
      <c r="A6" s="700" t="s">
        <v>323</v>
      </c>
      <c r="B6" s="682">
        <v>38338.639746360197</v>
      </c>
      <c r="C6" s="682">
        <v>43995.947180000003</v>
      </c>
      <c r="D6" s="683">
        <v>5657.3074336397804</v>
      </c>
      <c r="E6" s="684">
        <v>1.1475615063819999</v>
      </c>
      <c r="F6" s="682">
        <v>41489.642968736604</v>
      </c>
      <c r="G6" s="683">
        <v>13829.8809895789</v>
      </c>
      <c r="H6" s="685">
        <v>3754.09103</v>
      </c>
      <c r="I6" s="682">
        <v>15427.553519999999</v>
      </c>
      <c r="J6" s="683">
        <v>1597.67253042113</v>
      </c>
      <c r="K6" s="686">
        <v>0.37184107685899997</v>
      </c>
    </row>
    <row r="7" spans="1:11" ht="14.4" customHeight="1" thickBot="1" x14ac:dyDescent="0.35">
      <c r="A7" s="701" t="s">
        <v>324</v>
      </c>
      <c r="B7" s="682">
        <v>9015.4006238991606</v>
      </c>
      <c r="C7" s="682">
        <v>8374.7124100000001</v>
      </c>
      <c r="D7" s="683">
        <v>-640.68821389915695</v>
      </c>
      <c r="E7" s="684">
        <v>0.92893402737899999</v>
      </c>
      <c r="F7" s="682">
        <v>9565.5776678074108</v>
      </c>
      <c r="G7" s="683">
        <v>3188.52588926914</v>
      </c>
      <c r="H7" s="685">
        <v>803.51526999999999</v>
      </c>
      <c r="I7" s="682">
        <v>3299.4469399999998</v>
      </c>
      <c r="J7" s="683">
        <v>110.92105073086501</v>
      </c>
      <c r="K7" s="686">
        <v>0.34492918823899998</v>
      </c>
    </row>
    <row r="8" spans="1:11" ht="14.4" customHeight="1" thickBot="1" x14ac:dyDescent="0.35">
      <c r="A8" s="702" t="s">
        <v>325</v>
      </c>
      <c r="B8" s="682">
        <v>6729.2716363551899</v>
      </c>
      <c r="C8" s="682">
        <v>6105.6574099999998</v>
      </c>
      <c r="D8" s="683">
        <v>-623.61422635518295</v>
      </c>
      <c r="E8" s="684">
        <v>0.90732812404399998</v>
      </c>
      <c r="F8" s="682">
        <v>7274.4653208653599</v>
      </c>
      <c r="G8" s="683">
        <v>2424.8217736217898</v>
      </c>
      <c r="H8" s="685">
        <v>621.69027000000006</v>
      </c>
      <c r="I8" s="682">
        <v>2355.9899399999999</v>
      </c>
      <c r="J8" s="683">
        <v>-68.831833621786004</v>
      </c>
      <c r="K8" s="686">
        <v>0.32387121748199998</v>
      </c>
    </row>
    <row r="9" spans="1:11" ht="14.4" customHeight="1" thickBot="1" x14ac:dyDescent="0.35">
      <c r="A9" s="703" t="s">
        <v>326</v>
      </c>
      <c r="B9" s="687">
        <v>0</v>
      </c>
      <c r="C9" s="687">
        <v>1.2600000000000001E-3</v>
      </c>
      <c r="D9" s="688">
        <v>1.2600000000000001E-3</v>
      </c>
      <c r="E9" s="689" t="s">
        <v>321</v>
      </c>
      <c r="F9" s="687">
        <v>0</v>
      </c>
      <c r="G9" s="688">
        <v>0</v>
      </c>
      <c r="H9" s="690">
        <v>2.1199999999999999E-3</v>
      </c>
      <c r="I9" s="687">
        <v>-6.4999999999999997E-4</v>
      </c>
      <c r="J9" s="688">
        <v>-6.4999999999999997E-4</v>
      </c>
      <c r="K9" s="691" t="s">
        <v>321</v>
      </c>
    </row>
    <row r="10" spans="1:11" ht="14.4" customHeight="1" thickBot="1" x14ac:dyDescent="0.35">
      <c r="A10" s="704" t="s">
        <v>327</v>
      </c>
      <c r="B10" s="682">
        <v>0</v>
      </c>
      <c r="C10" s="682">
        <v>1.2600000000000001E-3</v>
      </c>
      <c r="D10" s="683">
        <v>1.2600000000000001E-3</v>
      </c>
      <c r="E10" s="692" t="s">
        <v>321</v>
      </c>
      <c r="F10" s="682">
        <v>0</v>
      </c>
      <c r="G10" s="683">
        <v>0</v>
      </c>
      <c r="H10" s="685">
        <v>2.1199999999999999E-3</v>
      </c>
      <c r="I10" s="682">
        <v>-6.4999999999999997E-4</v>
      </c>
      <c r="J10" s="683">
        <v>-6.4999999999999997E-4</v>
      </c>
      <c r="K10" s="693" t="s">
        <v>321</v>
      </c>
    </row>
    <row r="11" spans="1:11" ht="14.4" customHeight="1" thickBot="1" x14ac:dyDescent="0.35">
      <c r="A11" s="703" t="s">
        <v>328</v>
      </c>
      <c r="B11" s="687">
        <v>1770.85000976011</v>
      </c>
      <c r="C11" s="687">
        <v>1544.56512</v>
      </c>
      <c r="D11" s="688">
        <v>-226.284889760114</v>
      </c>
      <c r="E11" s="694">
        <v>0.87221679503399996</v>
      </c>
      <c r="F11" s="687">
        <v>2084</v>
      </c>
      <c r="G11" s="688">
        <v>694.66666666666697</v>
      </c>
      <c r="H11" s="690">
        <v>93.995090000000005</v>
      </c>
      <c r="I11" s="687">
        <v>326.04795000000001</v>
      </c>
      <c r="J11" s="688">
        <v>-368.61871666666701</v>
      </c>
      <c r="K11" s="695">
        <v>0.15645295105500001</v>
      </c>
    </row>
    <row r="12" spans="1:11" ht="14.4" customHeight="1" thickBot="1" x14ac:dyDescent="0.35">
      <c r="A12" s="704" t="s">
        <v>329</v>
      </c>
      <c r="B12" s="682">
        <v>906.375951255166</v>
      </c>
      <c r="C12" s="682">
        <v>779.05003000000102</v>
      </c>
      <c r="D12" s="683">
        <v>-127.32592125516599</v>
      </c>
      <c r="E12" s="684">
        <v>0.85952195545400001</v>
      </c>
      <c r="F12" s="682">
        <v>1014</v>
      </c>
      <c r="G12" s="683">
        <v>338</v>
      </c>
      <c r="H12" s="685">
        <v>60.326990000000002</v>
      </c>
      <c r="I12" s="682">
        <v>209.50264000000001</v>
      </c>
      <c r="J12" s="683">
        <v>-128.49735999999999</v>
      </c>
      <c r="K12" s="686">
        <v>0.20661009861900001</v>
      </c>
    </row>
    <row r="13" spans="1:11" ht="14.4" customHeight="1" thickBot="1" x14ac:dyDescent="0.35">
      <c r="A13" s="704" t="s">
        <v>330</v>
      </c>
      <c r="B13" s="682">
        <v>32.000001510665001</v>
      </c>
      <c r="C13" s="682">
        <v>16.860060000000001</v>
      </c>
      <c r="D13" s="683">
        <v>-15.139941510665</v>
      </c>
      <c r="E13" s="684">
        <v>0.52687685012700003</v>
      </c>
      <c r="F13" s="682">
        <v>30</v>
      </c>
      <c r="G13" s="683">
        <v>10</v>
      </c>
      <c r="H13" s="685">
        <v>1.77454</v>
      </c>
      <c r="I13" s="682">
        <v>1.77454</v>
      </c>
      <c r="J13" s="683">
        <v>-8.22546</v>
      </c>
      <c r="K13" s="686">
        <v>5.9151333333000003E-2</v>
      </c>
    </row>
    <row r="14" spans="1:11" ht="14.4" customHeight="1" thickBot="1" x14ac:dyDescent="0.35">
      <c r="A14" s="704" t="s">
        <v>331</v>
      </c>
      <c r="B14" s="682">
        <v>74.000006680680997</v>
      </c>
      <c r="C14" s="682">
        <v>52.735410000000002</v>
      </c>
      <c r="D14" s="683">
        <v>-21.264596680680999</v>
      </c>
      <c r="E14" s="684">
        <v>0.71264061133800005</v>
      </c>
      <c r="F14" s="682">
        <v>70</v>
      </c>
      <c r="G14" s="683">
        <v>23.333333333333002</v>
      </c>
      <c r="H14" s="685">
        <v>6.3722000000000003</v>
      </c>
      <c r="I14" s="682">
        <v>17.163699999999999</v>
      </c>
      <c r="J14" s="683">
        <v>-6.1696333333329996</v>
      </c>
      <c r="K14" s="686">
        <v>0.245195714285</v>
      </c>
    </row>
    <row r="15" spans="1:11" ht="14.4" customHeight="1" thickBot="1" x14ac:dyDescent="0.35">
      <c r="A15" s="704" t="s">
        <v>332</v>
      </c>
      <c r="B15" s="682">
        <v>0</v>
      </c>
      <c r="C15" s="682">
        <v>7.6548600000000002</v>
      </c>
      <c r="D15" s="683">
        <v>7.6548600000000002</v>
      </c>
      <c r="E15" s="692" t="s">
        <v>333</v>
      </c>
      <c r="F15" s="682">
        <v>10</v>
      </c>
      <c r="G15" s="683">
        <v>3.333333333333</v>
      </c>
      <c r="H15" s="685">
        <v>0</v>
      </c>
      <c r="I15" s="682">
        <v>0</v>
      </c>
      <c r="J15" s="683">
        <v>-3.333333333333</v>
      </c>
      <c r="K15" s="686">
        <v>0</v>
      </c>
    </row>
    <row r="16" spans="1:11" ht="14.4" customHeight="1" thickBot="1" x14ac:dyDescent="0.35">
      <c r="A16" s="704" t="s">
        <v>334</v>
      </c>
      <c r="B16" s="682">
        <v>33.000002979222998</v>
      </c>
      <c r="C16" s="682">
        <v>0</v>
      </c>
      <c r="D16" s="683">
        <v>-33.000002979222998</v>
      </c>
      <c r="E16" s="684">
        <v>0</v>
      </c>
      <c r="F16" s="682">
        <v>0</v>
      </c>
      <c r="G16" s="683">
        <v>0</v>
      </c>
      <c r="H16" s="685">
        <v>0</v>
      </c>
      <c r="I16" s="682">
        <v>0</v>
      </c>
      <c r="J16" s="683">
        <v>0</v>
      </c>
      <c r="K16" s="686">
        <v>0</v>
      </c>
    </row>
    <row r="17" spans="1:11" ht="14.4" customHeight="1" thickBot="1" x14ac:dyDescent="0.35">
      <c r="A17" s="704" t="s">
        <v>335</v>
      </c>
      <c r="B17" s="682">
        <v>113.000010201582</v>
      </c>
      <c r="C17" s="682">
        <v>333.40832</v>
      </c>
      <c r="D17" s="683">
        <v>220.408309798418</v>
      </c>
      <c r="E17" s="684">
        <v>2.9505158398229998</v>
      </c>
      <c r="F17" s="682">
        <v>445</v>
      </c>
      <c r="G17" s="683">
        <v>148.333333333333</v>
      </c>
      <c r="H17" s="685">
        <v>0</v>
      </c>
      <c r="I17" s="682">
        <v>0</v>
      </c>
      <c r="J17" s="683">
        <v>-148.333333333333</v>
      </c>
      <c r="K17" s="686">
        <v>0</v>
      </c>
    </row>
    <row r="18" spans="1:11" ht="14.4" customHeight="1" thickBot="1" x14ac:dyDescent="0.35">
      <c r="A18" s="704" t="s">
        <v>336</v>
      </c>
      <c r="B18" s="682">
        <v>282.48190405303001</v>
      </c>
      <c r="C18" s="682">
        <v>230.01868999999999</v>
      </c>
      <c r="D18" s="683">
        <v>-52.463214053030001</v>
      </c>
      <c r="E18" s="684">
        <v>0.81427761105999996</v>
      </c>
      <c r="F18" s="682">
        <v>280</v>
      </c>
      <c r="G18" s="683">
        <v>93.333333333333002</v>
      </c>
      <c r="H18" s="685">
        <v>18.378060000000001</v>
      </c>
      <c r="I18" s="682">
        <v>63.846670000000003</v>
      </c>
      <c r="J18" s="683">
        <v>-29.486663333332999</v>
      </c>
      <c r="K18" s="686">
        <v>0.22802382142800001</v>
      </c>
    </row>
    <row r="19" spans="1:11" ht="14.4" customHeight="1" thickBot="1" x14ac:dyDescent="0.35">
      <c r="A19" s="704" t="s">
        <v>337</v>
      </c>
      <c r="B19" s="682">
        <v>239.992124954612</v>
      </c>
      <c r="C19" s="682">
        <v>30.345130000000001</v>
      </c>
      <c r="D19" s="683">
        <v>-209.64699495461201</v>
      </c>
      <c r="E19" s="684">
        <v>0.126442190574</v>
      </c>
      <c r="F19" s="682">
        <v>140</v>
      </c>
      <c r="G19" s="683">
        <v>46.666666666666003</v>
      </c>
      <c r="H19" s="685">
        <v>0</v>
      </c>
      <c r="I19" s="682">
        <v>0.76268999999999998</v>
      </c>
      <c r="J19" s="683">
        <v>-45.903976666665997</v>
      </c>
      <c r="K19" s="686">
        <v>5.4477857139999999E-3</v>
      </c>
    </row>
    <row r="20" spans="1:11" ht="14.4" customHeight="1" thickBot="1" x14ac:dyDescent="0.35">
      <c r="A20" s="704" t="s">
        <v>338</v>
      </c>
      <c r="B20" s="682">
        <v>90.000008125153002</v>
      </c>
      <c r="C20" s="682">
        <v>94.492620000000002</v>
      </c>
      <c r="D20" s="683">
        <v>4.4926118748460002</v>
      </c>
      <c r="E20" s="684">
        <v>1.0499179052130001</v>
      </c>
      <c r="F20" s="682">
        <v>95</v>
      </c>
      <c r="G20" s="683">
        <v>31.666666666666</v>
      </c>
      <c r="H20" s="685">
        <v>7.1433</v>
      </c>
      <c r="I20" s="682">
        <v>32.997709999999998</v>
      </c>
      <c r="J20" s="683">
        <v>1.3310433333330001</v>
      </c>
      <c r="K20" s="686">
        <v>0.34734431578899999</v>
      </c>
    </row>
    <row r="21" spans="1:11" ht="14.4" customHeight="1" thickBot="1" x14ac:dyDescent="0.35">
      <c r="A21" s="703" t="s">
        <v>339</v>
      </c>
      <c r="B21" s="687">
        <v>66.488741247793001</v>
      </c>
      <c r="C21" s="687">
        <v>109.078</v>
      </c>
      <c r="D21" s="688">
        <v>42.589258752207002</v>
      </c>
      <c r="E21" s="694">
        <v>1.640548428996</v>
      </c>
      <c r="F21" s="687">
        <v>125.81120686827801</v>
      </c>
      <c r="G21" s="688">
        <v>41.937068956091998</v>
      </c>
      <c r="H21" s="690">
        <v>10.130000000000001</v>
      </c>
      <c r="I21" s="687">
        <v>66.349999999999994</v>
      </c>
      <c r="J21" s="688">
        <v>24.412931043907001</v>
      </c>
      <c r="K21" s="695">
        <v>0.527377501985</v>
      </c>
    </row>
    <row r="22" spans="1:11" ht="14.4" customHeight="1" thickBot="1" x14ac:dyDescent="0.35">
      <c r="A22" s="704" t="s">
        <v>340</v>
      </c>
      <c r="B22" s="682">
        <v>49.685715750402998</v>
      </c>
      <c r="C22" s="682">
        <v>93.97</v>
      </c>
      <c r="D22" s="683">
        <v>44.284284249595999</v>
      </c>
      <c r="E22" s="684">
        <v>1.891288040853</v>
      </c>
      <c r="F22" s="682">
        <v>108.094379822764</v>
      </c>
      <c r="G22" s="683">
        <v>36.031459940921003</v>
      </c>
      <c r="H22" s="685">
        <v>10.130000000000001</v>
      </c>
      <c r="I22" s="682">
        <v>57.81</v>
      </c>
      <c r="J22" s="683">
        <v>21.778540059078001</v>
      </c>
      <c r="K22" s="686">
        <v>0.534810413777</v>
      </c>
    </row>
    <row r="23" spans="1:11" ht="14.4" customHeight="1" thickBot="1" x14ac:dyDescent="0.35">
      <c r="A23" s="704" t="s">
        <v>341</v>
      </c>
      <c r="B23" s="682">
        <v>16.803025497389001</v>
      </c>
      <c r="C23" s="682">
        <v>15.108000000000001</v>
      </c>
      <c r="D23" s="683">
        <v>-1.695025497389</v>
      </c>
      <c r="E23" s="684">
        <v>0.89912379186299995</v>
      </c>
      <c r="F23" s="682">
        <v>17.716827045513</v>
      </c>
      <c r="G23" s="683">
        <v>5.9056090151709997</v>
      </c>
      <c r="H23" s="685">
        <v>0</v>
      </c>
      <c r="I23" s="682">
        <v>8.5399999999999991</v>
      </c>
      <c r="J23" s="683">
        <v>2.6343909848279998</v>
      </c>
      <c r="K23" s="686">
        <v>0.48202762142700001</v>
      </c>
    </row>
    <row r="24" spans="1:11" ht="14.4" customHeight="1" thickBot="1" x14ac:dyDescent="0.35">
      <c r="A24" s="703" t="s">
        <v>342</v>
      </c>
      <c r="B24" s="687">
        <v>2990.93695304629</v>
      </c>
      <c r="C24" s="687">
        <v>2624.9081099999999</v>
      </c>
      <c r="D24" s="688">
        <v>-366.02884304628498</v>
      </c>
      <c r="E24" s="694">
        <v>0.87762067579699998</v>
      </c>
      <c r="F24" s="687">
        <v>3169.74554783037</v>
      </c>
      <c r="G24" s="688">
        <v>1056.5818492767901</v>
      </c>
      <c r="H24" s="690">
        <v>346.98804000000001</v>
      </c>
      <c r="I24" s="687">
        <v>1256.44768</v>
      </c>
      <c r="J24" s="688">
        <v>199.86583072321099</v>
      </c>
      <c r="K24" s="695">
        <v>0.39638755257800001</v>
      </c>
    </row>
    <row r="25" spans="1:11" ht="14.4" customHeight="1" thickBot="1" x14ac:dyDescent="0.35">
      <c r="A25" s="704" t="s">
        <v>343</v>
      </c>
      <c r="B25" s="682">
        <v>6.0000005416760001</v>
      </c>
      <c r="C25" s="682">
        <v>2.3057500000000002</v>
      </c>
      <c r="D25" s="683">
        <v>-3.6942505416759999</v>
      </c>
      <c r="E25" s="684">
        <v>0.38429163197299998</v>
      </c>
      <c r="F25" s="682">
        <v>5</v>
      </c>
      <c r="G25" s="683">
        <v>1.6666666666659999</v>
      </c>
      <c r="H25" s="685">
        <v>0</v>
      </c>
      <c r="I25" s="682">
        <v>0</v>
      </c>
      <c r="J25" s="683">
        <v>-1.6666666666659999</v>
      </c>
      <c r="K25" s="686">
        <v>0</v>
      </c>
    </row>
    <row r="26" spans="1:11" ht="14.4" customHeight="1" thickBot="1" x14ac:dyDescent="0.35">
      <c r="A26" s="704" t="s">
        <v>344</v>
      </c>
      <c r="B26" s="682">
        <v>399.93485166017899</v>
      </c>
      <c r="C26" s="682">
        <v>304.30088000000001</v>
      </c>
      <c r="D26" s="683">
        <v>-95.633971660179</v>
      </c>
      <c r="E26" s="684">
        <v>0.76087612453999998</v>
      </c>
      <c r="F26" s="682">
        <v>400</v>
      </c>
      <c r="G26" s="683">
        <v>133.333333333333</v>
      </c>
      <c r="H26" s="685">
        <v>0</v>
      </c>
      <c r="I26" s="682">
        <v>389.53701000000001</v>
      </c>
      <c r="J26" s="683">
        <v>256.20367666666698</v>
      </c>
      <c r="K26" s="686">
        <v>0.97384252500000001</v>
      </c>
    </row>
    <row r="27" spans="1:11" ht="14.4" customHeight="1" thickBot="1" x14ac:dyDescent="0.35">
      <c r="A27" s="704" t="s">
        <v>345</v>
      </c>
      <c r="B27" s="682">
        <v>10.000000902794</v>
      </c>
      <c r="C27" s="682">
        <v>5.8771000000000004</v>
      </c>
      <c r="D27" s="683">
        <v>-4.122900902794</v>
      </c>
      <c r="E27" s="684">
        <v>0.58770994694099998</v>
      </c>
      <c r="F27" s="682">
        <v>10</v>
      </c>
      <c r="G27" s="683">
        <v>3.333333333333</v>
      </c>
      <c r="H27" s="685">
        <v>0</v>
      </c>
      <c r="I27" s="682">
        <v>0.90249999999999997</v>
      </c>
      <c r="J27" s="683">
        <v>-2.4308333333330001</v>
      </c>
      <c r="K27" s="686">
        <v>9.0249999999999997E-2</v>
      </c>
    </row>
    <row r="28" spans="1:11" ht="14.4" customHeight="1" thickBot="1" x14ac:dyDescent="0.35">
      <c r="A28" s="704" t="s">
        <v>346</v>
      </c>
      <c r="B28" s="682">
        <v>2.0000001805580001</v>
      </c>
      <c r="C28" s="682">
        <v>1.5552600000000001</v>
      </c>
      <c r="D28" s="683">
        <v>-0.44474018055800002</v>
      </c>
      <c r="E28" s="684">
        <v>0.77762992979500001</v>
      </c>
      <c r="F28" s="682">
        <v>2</v>
      </c>
      <c r="G28" s="683">
        <v>0.66666666666600005</v>
      </c>
      <c r="H28" s="685">
        <v>0</v>
      </c>
      <c r="I28" s="682">
        <v>0</v>
      </c>
      <c r="J28" s="683">
        <v>-0.66666666666600005</v>
      </c>
      <c r="K28" s="686">
        <v>0</v>
      </c>
    </row>
    <row r="29" spans="1:11" ht="14.4" customHeight="1" thickBot="1" x14ac:dyDescent="0.35">
      <c r="A29" s="704" t="s">
        <v>347</v>
      </c>
      <c r="B29" s="682">
        <v>1.0000000902790001</v>
      </c>
      <c r="C29" s="682">
        <v>1.1155200000000001</v>
      </c>
      <c r="D29" s="683">
        <v>0.11551990971999999</v>
      </c>
      <c r="E29" s="684">
        <v>1.115519899291</v>
      </c>
      <c r="F29" s="682">
        <v>1</v>
      </c>
      <c r="G29" s="683">
        <v>0.33333333333300003</v>
      </c>
      <c r="H29" s="685">
        <v>0</v>
      </c>
      <c r="I29" s="682">
        <v>2.6309499999999999</v>
      </c>
      <c r="J29" s="683">
        <v>2.2976166666659998</v>
      </c>
      <c r="K29" s="686">
        <v>2.6309499999999999</v>
      </c>
    </row>
    <row r="30" spans="1:11" ht="14.4" customHeight="1" thickBot="1" x14ac:dyDescent="0.35">
      <c r="A30" s="704" t="s">
        <v>348</v>
      </c>
      <c r="B30" s="682">
        <v>0</v>
      </c>
      <c r="C30" s="682">
        <v>0.22506000000000001</v>
      </c>
      <c r="D30" s="683">
        <v>0.22506000000000001</v>
      </c>
      <c r="E30" s="692" t="s">
        <v>333</v>
      </c>
      <c r="F30" s="682">
        <v>0.21821417407999999</v>
      </c>
      <c r="G30" s="683">
        <v>7.2738058026000002E-2</v>
      </c>
      <c r="H30" s="685">
        <v>0</v>
      </c>
      <c r="I30" s="682">
        <v>0</v>
      </c>
      <c r="J30" s="683">
        <v>-7.2738058026000002E-2</v>
      </c>
      <c r="K30" s="686">
        <v>0</v>
      </c>
    </row>
    <row r="31" spans="1:11" ht="14.4" customHeight="1" thickBot="1" x14ac:dyDescent="0.35">
      <c r="A31" s="704" t="s">
        <v>349</v>
      </c>
      <c r="B31" s="682">
        <v>411.89282955220898</v>
      </c>
      <c r="C31" s="682">
        <v>391.28649000000001</v>
      </c>
      <c r="D31" s="683">
        <v>-20.606339552207999</v>
      </c>
      <c r="E31" s="684">
        <v>0.94997159922700003</v>
      </c>
      <c r="F31" s="682">
        <v>450</v>
      </c>
      <c r="G31" s="683">
        <v>150</v>
      </c>
      <c r="H31" s="685">
        <v>40.40634</v>
      </c>
      <c r="I31" s="682">
        <v>120.78453</v>
      </c>
      <c r="J31" s="683">
        <v>-29.21547</v>
      </c>
      <c r="K31" s="686">
        <v>0.26841006666599998</v>
      </c>
    </row>
    <row r="32" spans="1:11" ht="14.4" customHeight="1" thickBot="1" x14ac:dyDescent="0.35">
      <c r="A32" s="704" t="s">
        <v>350</v>
      </c>
      <c r="B32" s="682">
        <v>403.48581837092098</v>
      </c>
      <c r="C32" s="682">
        <v>382.70553000000001</v>
      </c>
      <c r="D32" s="683">
        <v>-20.780288370920001</v>
      </c>
      <c r="E32" s="684">
        <v>0.94849809479000002</v>
      </c>
      <c r="F32" s="682">
        <v>400</v>
      </c>
      <c r="G32" s="683">
        <v>133.333333333333</v>
      </c>
      <c r="H32" s="685">
        <v>38.015639999999998</v>
      </c>
      <c r="I32" s="682">
        <v>102.01316</v>
      </c>
      <c r="J32" s="683">
        <v>-31.320173333332999</v>
      </c>
      <c r="K32" s="686">
        <v>0.25503290000000001</v>
      </c>
    </row>
    <row r="33" spans="1:11" ht="14.4" customHeight="1" thickBot="1" x14ac:dyDescent="0.35">
      <c r="A33" s="704" t="s">
        <v>351</v>
      </c>
      <c r="B33" s="682">
        <v>35.000003159781997</v>
      </c>
      <c r="C33" s="682">
        <v>36.257199999999997</v>
      </c>
      <c r="D33" s="683">
        <v>1.257196840218</v>
      </c>
      <c r="E33" s="684">
        <v>1.0359199064769999</v>
      </c>
      <c r="F33" s="682">
        <v>40</v>
      </c>
      <c r="G33" s="683">
        <v>13.333333333333</v>
      </c>
      <c r="H33" s="685">
        <v>3.2669999999999999</v>
      </c>
      <c r="I33" s="682">
        <v>12.9565</v>
      </c>
      <c r="J33" s="683">
        <v>-0.37683333333300001</v>
      </c>
      <c r="K33" s="686">
        <v>0.32391249999999999</v>
      </c>
    </row>
    <row r="34" spans="1:11" ht="14.4" customHeight="1" thickBot="1" x14ac:dyDescent="0.35">
      <c r="A34" s="704" t="s">
        <v>352</v>
      </c>
      <c r="B34" s="682">
        <v>458.00002969588701</v>
      </c>
      <c r="C34" s="682">
        <v>456.59</v>
      </c>
      <c r="D34" s="683">
        <v>-1.4100296958859999</v>
      </c>
      <c r="E34" s="684">
        <v>0.99692133274100003</v>
      </c>
      <c r="F34" s="682">
        <v>500</v>
      </c>
      <c r="G34" s="683">
        <v>166.666666666667</v>
      </c>
      <c r="H34" s="685">
        <v>44.268149999999999</v>
      </c>
      <c r="I34" s="682">
        <v>163.76949999999999</v>
      </c>
      <c r="J34" s="683">
        <v>-2.8971666666660001</v>
      </c>
      <c r="K34" s="686">
        <v>0.32753900000000002</v>
      </c>
    </row>
    <row r="35" spans="1:11" ht="14.4" customHeight="1" thickBot="1" x14ac:dyDescent="0.35">
      <c r="A35" s="704" t="s">
        <v>353</v>
      </c>
      <c r="B35" s="682">
        <v>18.805950799274999</v>
      </c>
      <c r="C35" s="682">
        <v>16.687999999999999</v>
      </c>
      <c r="D35" s="683">
        <v>-2.117950799275</v>
      </c>
      <c r="E35" s="684">
        <v>0.88737869082599996</v>
      </c>
      <c r="F35" s="682">
        <v>20</v>
      </c>
      <c r="G35" s="683">
        <v>6.6666666666659999</v>
      </c>
      <c r="H35" s="685">
        <v>3.855</v>
      </c>
      <c r="I35" s="682">
        <v>7.5679999999999996</v>
      </c>
      <c r="J35" s="683">
        <v>0.90133333333300003</v>
      </c>
      <c r="K35" s="686">
        <v>0.37840000000000001</v>
      </c>
    </row>
    <row r="36" spans="1:11" ht="14.4" customHeight="1" thickBot="1" x14ac:dyDescent="0.35">
      <c r="A36" s="704" t="s">
        <v>354</v>
      </c>
      <c r="B36" s="682">
        <v>190.357481314344</v>
      </c>
      <c r="C36" s="682">
        <v>172.32649000000001</v>
      </c>
      <c r="D36" s="683">
        <v>-18.030991314344</v>
      </c>
      <c r="E36" s="684">
        <v>0.90527826282500001</v>
      </c>
      <c r="F36" s="682">
        <v>235</v>
      </c>
      <c r="G36" s="683">
        <v>78.333333333333002</v>
      </c>
      <c r="H36" s="685">
        <v>29.869299999999999</v>
      </c>
      <c r="I36" s="682">
        <v>66.547399999999996</v>
      </c>
      <c r="J36" s="683">
        <v>-11.785933333333</v>
      </c>
      <c r="K36" s="686">
        <v>0.28318042553099998</v>
      </c>
    </row>
    <row r="37" spans="1:11" ht="14.4" customHeight="1" thickBot="1" x14ac:dyDescent="0.35">
      <c r="A37" s="704" t="s">
        <v>355</v>
      </c>
      <c r="B37" s="682">
        <v>1.0000000902790001</v>
      </c>
      <c r="C37" s="682">
        <v>9.3833399999990004</v>
      </c>
      <c r="D37" s="683">
        <v>8.3833399097200001</v>
      </c>
      <c r="E37" s="684">
        <v>9.3833391528759993</v>
      </c>
      <c r="F37" s="682">
        <v>6</v>
      </c>
      <c r="G37" s="683">
        <v>2</v>
      </c>
      <c r="H37" s="685">
        <v>0</v>
      </c>
      <c r="I37" s="682">
        <v>0</v>
      </c>
      <c r="J37" s="683">
        <v>-2</v>
      </c>
      <c r="K37" s="686">
        <v>0</v>
      </c>
    </row>
    <row r="38" spans="1:11" ht="14.4" customHeight="1" thickBot="1" x14ac:dyDescent="0.35">
      <c r="A38" s="704" t="s">
        <v>356</v>
      </c>
      <c r="B38" s="682">
        <v>0.27820002511500003</v>
      </c>
      <c r="C38" s="682">
        <v>0.68969999999999998</v>
      </c>
      <c r="D38" s="683">
        <v>0.41149997488399997</v>
      </c>
      <c r="E38" s="684">
        <v>2.4791514656150002</v>
      </c>
      <c r="F38" s="682">
        <v>1</v>
      </c>
      <c r="G38" s="683">
        <v>0.33333333333300003</v>
      </c>
      <c r="H38" s="685">
        <v>0</v>
      </c>
      <c r="I38" s="682">
        <v>0</v>
      </c>
      <c r="J38" s="683">
        <v>-0.33333333333300003</v>
      </c>
      <c r="K38" s="686">
        <v>0</v>
      </c>
    </row>
    <row r="39" spans="1:11" ht="14.4" customHeight="1" thickBot="1" x14ac:dyDescent="0.35">
      <c r="A39" s="704" t="s">
        <v>357</v>
      </c>
      <c r="B39" s="682">
        <v>1053.1817866629799</v>
      </c>
      <c r="C39" s="682">
        <v>843.60179000000096</v>
      </c>
      <c r="D39" s="683">
        <v>-209.57999666298301</v>
      </c>
      <c r="E39" s="684">
        <v>0.80100301836099996</v>
      </c>
      <c r="F39" s="682">
        <v>1099.52733365629</v>
      </c>
      <c r="G39" s="683">
        <v>366.509111218763</v>
      </c>
      <c r="H39" s="685">
        <v>187.30661000000001</v>
      </c>
      <c r="I39" s="682">
        <v>389.73813000000001</v>
      </c>
      <c r="J39" s="683">
        <v>23.229018781236999</v>
      </c>
      <c r="K39" s="686">
        <v>0.35445970106399999</v>
      </c>
    </row>
    <row r="40" spans="1:11" ht="14.4" customHeight="1" thickBot="1" x14ac:dyDescent="0.35">
      <c r="A40" s="703" t="s">
        <v>358</v>
      </c>
      <c r="B40" s="687">
        <v>326.77348134095502</v>
      </c>
      <c r="C40" s="687">
        <v>311.45785000000001</v>
      </c>
      <c r="D40" s="688">
        <v>-15.315631340954999</v>
      </c>
      <c r="E40" s="694">
        <v>0.95313073974600004</v>
      </c>
      <c r="F40" s="687">
        <v>314.20608219941101</v>
      </c>
      <c r="G40" s="688">
        <v>104.735360733137</v>
      </c>
      <c r="H40" s="690">
        <v>26.814319999999999</v>
      </c>
      <c r="I40" s="687">
        <v>98.255020000000002</v>
      </c>
      <c r="J40" s="688">
        <v>-6.4803407331359999</v>
      </c>
      <c r="K40" s="695">
        <v>0.31270884163700002</v>
      </c>
    </row>
    <row r="41" spans="1:11" ht="14.4" customHeight="1" thickBot="1" x14ac:dyDescent="0.35">
      <c r="A41" s="704" t="s">
        <v>359</v>
      </c>
      <c r="B41" s="682">
        <v>261.89115158064601</v>
      </c>
      <c r="C41" s="682">
        <v>226.74041</v>
      </c>
      <c r="D41" s="683">
        <v>-35.150741580645999</v>
      </c>
      <c r="E41" s="684">
        <v>0.86578110268899999</v>
      </c>
      <c r="F41" s="682">
        <v>289.74675408383399</v>
      </c>
      <c r="G41" s="683">
        <v>96.582251361277002</v>
      </c>
      <c r="H41" s="685">
        <v>20.343610000000002</v>
      </c>
      <c r="I41" s="682">
        <v>73.27064</v>
      </c>
      <c r="J41" s="683">
        <v>-23.311611361276999</v>
      </c>
      <c r="K41" s="686">
        <v>0.25287820818399998</v>
      </c>
    </row>
    <row r="42" spans="1:11" ht="14.4" customHeight="1" thickBot="1" x14ac:dyDescent="0.35">
      <c r="A42" s="704" t="s">
        <v>360</v>
      </c>
      <c r="B42" s="682">
        <v>64.882329760307996</v>
      </c>
      <c r="C42" s="682">
        <v>84.717439999999996</v>
      </c>
      <c r="D42" s="683">
        <v>19.835110239691002</v>
      </c>
      <c r="E42" s="684">
        <v>1.305708970577</v>
      </c>
      <c r="F42" s="682">
        <v>24.459328115576</v>
      </c>
      <c r="G42" s="683">
        <v>8.1531093718579992</v>
      </c>
      <c r="H42" s="685">
        <v>6.4707100000000004</v>
      </c>
      <c r="I42" s="682">
        <v>24.984380000000002</v>
      </c>
      <c r="J42" s="683">
        <v>16.831270628140999</v>
      </c>
      <c r="K42" s="686">
        <v>1.02146632491</v>
      </c>
    </row>
    <row r="43" spans="1:11" ht="14.4" customHeight="1" thickBot="1" x14ac:dyDescent="0.35">
      <c r="A43" s="703" t="s">
        <v>361</v>
      </c>
      <c r="B43" s="687">
        <v>683.61015708110597</v>
      </c>
      <c r="C43" s="687">
        <v>617.17021</v>
      </c>
      <c r="D43" s="688">
        <v>-66.439947081105004</v>
      </c>
      <c r="E43" s="694">
        <v>0.90281018151500003</v>
      </c>
      <c r="F43" s="687">
        <v>662.81115787045906</v>
      </c>
      <c r="G43" s="688">
        <v>220.93705262348601</v>
      </c>
      <c r="H43" s="690">
        <v>62.857610000000001</v>
      </c>
      <c r="I43" s="687">
        <v>241.25161</v>
      </c>
      <c r="J43" s="688">
        <v>20.314557376513999</v>
      </c>
      <c r="K43" s="695">
        <v>0.36398242113899998</v>
      </c>
    </row>
    <row r="44" spans="1:11" ht="14.4" customHeight="1" thickBot="1" x14ac:dyDescent="0.35">
      <c r="A44" s="704" t="s">
        <v>362</v>
      </c>
      <c r="B44" s="682">
        <v>14.878652595365001</v>
      </c>
      <c r="C44" s="682">
        <v>10.400700000000001</v>
      </c>
      <c r="D44" s="683">
        <v>-4.4779525953650001</v>
      </c>
      <c r="E44" s="684">
        <v>0.69903507278800003</v>
      </c>
      <c r="F44" s="682">
        <v>0</v>
      </c>
      <c r="G44" s="683">
        <v>0</v>
      </c>
      <c r="H44" s="685">
        <v>0</v>
      </c>
      <c r="I44" s="682">
        <v>8.8209</v>
      </c>
      <c r="J44" s="683">
        <v>8.8209</v>
      </c>
      <c r="K44" s="693" t="s">
        <v>321</v>
      </c>
    </row>
    <row r="45" spans="1:11" ht="14.4" customHeight="1" thickBot="1" x14ac:dyDescent="0.35">
      <c r="A45" s="704" t="s">
        <v>363</v>
      </c>
      <c r="B45" s="682">
        <v>21.293868097891</v>
      </c>
      <c r="C45" s="682">
        <v>32.895159999999997</v>
      </c>
      <c r="D45" s="683">
        <v>11.601291902108001</v>
      </c>
      <c r="E45" s="684">
        <v>1.5448184354650001</v>
      </c>
      <c r="F45" s="682">
        <v>76</v>
      </c>
      <c r="G45" s="683">
        <v>25.333333333333002</v>
      </c>
      <c r="H45" s="685">
        <v>6.1647499999999997</v>
      </c>
      <c r="I45" s="682">
        <v>18.973220000000001</v>
      </c>
      <c r="J45" s="683">
        <v>-6.3601133333330004</v>
      </c>
      <c r="K45" s="686">
        <v>0.24964763157799999</v>
      </c>
    </row>
    <row r="46" spans="1:11" ht="14.4" customHeight="1" thickBot="1" x14ac:dyDescent="0.35">
      <c r="A46" s="704" t="s">
        <v>364</v>
      </c>
      <c r="B46" s="682">
        <v>259.94289502396998</v>
      </c>
      <c r="C46" s="682">
        <v>221.34129999999999</v>
      </c>
      <c r="D46" s="683">
        <v>-38.601595023968997</v>
      </c>
      <c r="E46" s="684">
        <v>0.85149971104</v>
      </c>
      <c r="F46" s="682">
        <v>208.68619164085001</v>
      </c>
      <c r="G46" s="683">
        <v>69.562063880283006</v>
      </c>
      <c r="H46" s="685">
        <v>17.219670000000001</v>
      </c>
      <c r="I46" s="682">
        <v>74.250320000000002</v>
      </c>
      <c r="J46" s="683">
        <v>4.6882561197159998</v>
      </c>
      <c r="K46" s="686">
        <v>0.35579891230999999</v>
      </c>
    </row>
    <row r="47" spans="1:11" ht="14.4" customHeight="1" thickBot="1" x14ac:dyDescent="0.35">
      <c r="A47" s="704" t="s">
        <v>365</v>
      </c>
      <c r="B47" s="682">
        <v>69.200319912308004</v>
      </c>
      <c r="C47" s="682">
        <v>49.27384</v>
      </c>
      <c r="D47" s="683">
        <v>-19.926479912308</v>
      </c>
      <c r="E47" s="684">
        <v>0.71204641918400002</v>
      </c>
      <c r="F47" s="682">
        <v>60</v>
      </c>
      <c r="G47" s="683">
        <v>20</v>
      </c>
      <c r="H47" s="685">
        <v>3.2313100000000001</v>
      </c>
      <c r="I47" s="682">
        <v>14.135149999999999</v>
      </c>
      <c r="J47" s="683">
        <v>-5.8648499999989996</v>
      </c>
      <c r="K47" s="686">
        <v>0.23558583333300001</v>
      </c>
    </row>
    <row r="48" spans="1:11" ht="14.4" customHeight="1" thickBot="1" x14ac:dyDescent="0.35">
      <c r="A48" s="704" t="s">
        <v>366</v>
      </c>
      <c r="B48" s="682">
        <v>24.199630854129001</v>
      </c>
      <c r="C48" s="682">
        <v>16.31906</v>
      </c>
      <c r="D48" s="683">
        <v>-7.880570854129</v>
      </c>
      <c r="E48" s="684">
        <v>0.67435160884699996</v>
      </c>
      <c r="F48" s="682">
        <v>21.316839105881002</v>
      </c>
      <c r="G48" s="683">
        <v>7.1056130352929996</v>
      </c>
      <c r="H48" s="685">
        <v>0.57925000000000004</v>
      </c>
      <c r="I48" s="682">
        <v>8.0201399999999996</v>
      </c>
      <c r="J48" s="683">
        <v>0.91452696470600003</v>
      </c>
      <c r="K48" s="686">
        <v>0.37623495491800002</v>
      </c>
    </row>
    <row r="49" spans="1:11" ht="14.4" customHeight="1" thickBot="1" x14ac:dyDescent="0.35">
      <c r="A49" s="704" t="s">
        <v>367</v>
      </c>
      <c r="B49" s="682">
        <v>0</v>
      </c>
      <c r="C49" s="682">
        <v>0.32008999999999999</v>
      </c>
      <c r="D49" s="683">
        <v>0.32008999999999999</v>
      </c>
      <c r="E49" s="692" t="s">
        <v>321</v>
      </c>
      <c r="F49" s="682">
        <v>0</v>
      </c>
      <c r="G49" s="683">
        <v>0</v>
      </c>
      <c r="H49" s="685">
        <v>0</v>
      </c>
      <c r="I49" s="682">
        <v>9.9220000000000003E-2</v>
      </c>
      <c r="J49" s="683">
        <v>9.9220000000000003E-2</v>
      </c>
      <c r="K49" s="693" t="s">
        <v>321</v>
      </c>
    </row>
    <row r="50" spans="1:11" ht="14.4" customHeight="1" thickBot="1" x14ac:dyDescent="0.35">
      <c r="A50" s="704" t="s">
        <v>368</v>
      </c>
      <c r="B50" s="682">
        <v>0</v>
      </c>
      <c r="C50" s="682">
        <v>4.598E-2</v>
      </c>
      <c r="D50" s="683">
        <v>4.598E-2</v>
      </c>
      <c r="E50" s="692" t="s">
        <v>333</v>
      </c>
      <c r="F50" s="682">
        <v>0</v>
      </c>
      <c r="G50" s="683">
        <v>0</v>
      </c>
      <c r="H50" s="685">
        <v>0.91959999999999997</v>
      </c>
      <c r="I50" s="682">
        <v>3.7774999999999999</v>
      </c>
      <c r="J50" s="683">
        <v>3.7774999999999999</v>
      </c>
      <c r="K50" s="693" t="s">
        <v>333</v>
      </c>
    </row>
    <row r="51" spans="1:11" ht="14.4" customHeight="1" thickBot="1" x14ac:dyDescent="0.35">
      <c r="A51" s="704" t="s">
        <v>369</v>
      </c>
      <c r="B51" s="682">
        <v>2.9569016724989998</v>
      </c>
      <c r="C51" s="682">
        <v>0.59402999999999995</v>
      </c>
      <c r="D51" s="683">
        <v>-2.3628716724990002</v>
      </c>
      <c r="E51" s="684">
        <v>0.20089609523499999</v>
      </c>
      <c r="F51" s="682">
        <v>1</v>
      </c>
      <c r="G51" s="683">
        <v>0.33333333333300003</v>
      </c>
      <c r="H51" s="685">
        <v>0</v>
      </c>
      <c r="I51" s="682">
        <v>2.9909999999999999E-2</v>
      </c>
      <c r="J51" s="683">
        <v>-0.30342333333299998</v>
      </c>
      <c r="K51" s="686">
        <v>2.9909999999E-2</v>
      </c>
    </row>
    <row r="52" spans="1:11" ht="14.4" customHeight="1" thickBot="1" x14ac:dyDescent="0.35">
      <c r="A52" s="704" t="s">
        <v>370</v>
      </c>
      <c r="B52" s="682">
        <v>186.46050273156499</v>
      </c>
      <c r="C52" s="682">
        <v>154.26696999999999</v>
      </c>
      <c r="D52" s="683">
        <v>-32.193532731565</v>
      </c>
      <c r="E52" s="684">
        <v>0.82734395617300005</v>
      </c>
      <c r="F52" s="682">
        <v>170</v>
      </c>
      <c r="G52" s="683">
        <v>56.666666666666003</v>
      </c>
      <c r="H52" s="685">
        <v>3.5179999999999998</v>
      </c>
      <c r="I52" s="682">
        <v>34.380400000000002</v>
      </c>
      <c r="J52" s="683">
        <v>-22.286266666665998</v>
      </c>
      <c r="K52" s="686">
        <v>0.20223764705799999</v>
      </c>
    </row>
    <row r="53" spans="1:11" ht="14.4" customHeight="1" thickBot="1" x14ac:dyDescent="0.35">
      <c r="A53" s="704" t="s">
        <v>371</v>
      </c>
      <c r="B53" s="682">
        <v>18.569228516035999</v>
      </c>
      <c r="C53" s="682">
        <v>21.58278</v>
      </c>
      <c r="D53" s="683">
        <v>3.013551483963</v>
      </c>
      <c r="E53" s="684">
        <v>1.1622873821249999</v>
      </c>
      <c r="F53" s="682">
        <v>25.808127123727001</v>
      </c>
      <c r="G53" s="683">
        <v>8.6027090412420009</v>
      </c>
      <c r="H53" s="685">
        <v>2.9351500000000001</v>
      </c>
      <c r="I53" s="682">
        <v>8.3103200000000008</v>
      </c>
      <c r="J53" s="683">
        <v>-0.29238904124199999</v>
      </c>
      <c r="K53" s="686">
        <v>0.322003993554</v>
      </c>
    </row>
    <row r="54" spans="1:11" ht="14.4" customHeight="1" thickBot="1" x14ac:dyDescent="0.35">
      <c r="A54" s="704" t="s">
        <v>372</v>
      </c>
      <c r="B54" s="682">
        <v>0</v>
      </c>
      <c r="C54" s="682">
        <v>14.13813</v>
      </c>
      <c r="D54" s="683">
        <v>14.13813</v>
      </c>
      <c r="E54" s="692" t="s">
        <v>321</v>
      </c>
      <c r="F54" s="682">
        <v>0</v>
      </c>
      <c r="G54" s="683">
        <v>0</v>
      </c>
      <c r="H54" s="685">
        <v>0</v>
      </c>
      <c r="I54" s="682">
        <v>13.55308</v>
      </c>
      <c r="J54" s="683">
        <v>13.55308</v>
      </c>
      <c r="K54" s="693" t="s">
        <v>321</v>
      </c>
    </row>
    <row r="55" spans="1:11" ht="14.4" customHeight="1" thickBot="1" x14ac:dyDescent="0.35">
      <c r="A55" s="704" t="s">
        <v>373</v>
      </c>
      <c r="B55" s="682">
        <v>0</v>
      </c>
      <c r="C55" s="682">
        <v>0</v>
      </c>
      <c r="D55" s="683">
        <v>0</v>
      </c>
      <c r="E55" s="692" t="s">
        <v>321</v>
      </c>
      <c r="F55" s="682">
        <v>0</v>
      </c>
      <c r="G55" s="683">
        <v>0</v>
      </c>
      <c r="H55" s="685">
        <v>22.977869999999999</v>
      </c>
      <c r="I55" s="682">
        <v>22.977869999999999</v>
      </c>
      <c r="J55" s="683">
        <v>22.977869999999999</v>
      </c>
      <c r="K55" s="693" t="s">
        <v>333</v>
      </c>
    </row>
    <row r="56" spans="1:11" ht="14.4" customHeight="1" thickBot="1" x14ac:dyDescent="0.35">
      <c r="A56" s="704" t="s">
        <v>374</v>
      </c>
      <c r="B56" s="682">
        <v>0</v>
      </c>
      <c r="C56" s="682">
        <v>2.70682</v>
      </c>
      <c r="D56" s="683">
        <v>2.70682</v>
      </c>
      <c r="E56" s="692" t="s">
        <v>333</v>
      </c>
      <c r="F56" s="682">
        <v>0</v>
      </c>
      <c r="G56" s="683">
        <v>0</v>
      </c>
      <c r="H56" s="685">
        <v>0</v>
      </c>
      <c r="I56" s="682">
        <v>0</v>
      </c>
      <c r="J56" s="683">
        <v>0</v>
      </c>
      <c r="K56" s="693" t="s">
        <v>321</v>
      </c>
    </row>
    <row r="57" spans="1:11" ht="14.4" customHeight="1" thickBot="1" x14ac:dyDescent="0.35">
      <c r="A57" s="704" t="s">
        <v>375</v>
      </c>
      <c r="B57" s="682">
        <v>86.108157677338994</v>
      </c>
      <c r="C57" s="682">
        <v>93.285349999999994</v>
      </c>
      <c r="D57" s="683">
        <v>7.1771923226599998</v>
      </c>
      <c r="E57" s="684">
        <v>1.08335089864</v>
      </c>
      <c r="F57" s="682">
        <v>100</v>
      </c>
      <c r="G57" s="683">
        <v>33.333333333333002</v>
      </c>
      <c r="H57" s="685">
        <v>5.3120099999999999</v>
      </c>
      <c r="I57" s="682">
        <v>33.923580000000001</v>
      </c>
      <c r="J57" s="683">
        <v>0.59024666666600001</v>
      </c>
      <c r="K57" s="686">
        <v>0.33923579999999998</v>
      </c>
    </row>
    <row r="58" spans="1:11" ht="14.4" customHeight="1" thickBot="1" x14ac:dyDescent="0.35">
      <c r="A58" s="703" t="s">
        <v>376</v>
      </c>
      <c r="B58" s="687">
        <v>48.174723708842997</v>
      </c>
      <c r="C58" s="687">
        <v>32.418759999999999</v>
      </c>
      <c r="D58" s="688">
        <v>-15.755963708843</v>
      </c>
      <c r="E58" s="694">
        <v>0.67294127509500001</v>
      </c>
      <c r="F58" s="687">
        <v>22.968325567889</v>
      </c>
      <c r="G58" s="688">
        <v>7.6561085226290002</v>
      </c>
      <c r="H58" s="690">
        <v>6.13781</v>
      </c>
      <c r="I58" s="687">
        <v>35.617460000000001</v>
      </c>
      <c r="J58" s="688">
        <v>27.961351477369998</v>
      </c>
      <c r="K58" s="695">
        <v>1.550720791322</v>
      </c>
    </row>
    <row r="59" spans="1:11" ht="14.4" customHeight="1" thickBot="1" x14ac:dyDescent="0.35">
      <c r="A59" s="704" t="s">
        <v>377</v>
      </c>
      <c r="B59" s="682">
        <v>0</v>
      </c>
      <c r="C59" s="682">
        <v>6.298</v>
      </c>
      <c r="D59" s="683">
        <v>6.298</v>
      </c>
      <c r="E59" s="692" t="s">
        <v>333</v>
      </c>
      <c r="F59" s="682">
        <v>0</v>
      </c>
      <c r="G59" s="683">
        <v>0</v>
      </c>
      <c r="H59" s="685">
        <v>0</v>
      </c>
      <c r="I59" s="682">
        <v>0</v>
      </c>
      <c r="J59" s="683">
        <v>0</v>
      </c>
      <c r="K59" s="693" t="s">
        <v>321</v>
      </c>
    </row>
    <row r="60" spans="1:11" ht="14.4" customHeight="1" thickBot="1" x14ac:dyDescent="0.35">
      <c r="A60" s="704" t="s">
        <v>378</v>
      </c>
      <c r="B60" s="682">
        <v>6.3128631047099999</v>
      </c>
      <c r="C60" s="682">
        <v>9.3175000000000008</v>
      </c>
      <c r="D60" s="683">
        <v>3.0046368952889999</v>
      </c>
      <c r="E60" s="684">
        <v>1.4759547047749999</v>
      </c>
      <c r="F60" s="682">
        <v>0</v>
      </c>
      <c r="G60" s="683">
        <v>0</v>
      </c>
      <c r="H60" s="685">
        <v>2.5409999999999999</v>
      </c>
      <c r="I60" s="682">
        <v>4.2350000000000003</v>
      </c>
      <c r="J60" s="683">
        <v>4.2350000000000003</v>
      </c>
      <c r="K60" s="693" t="s">
        <v>321</v>
      </c>
    </row>
    <row r="61" spans="1:11" ht="14.4" customHeight="1" thickBot="1" x14ac:dyDescent="0.35">
      <c r="A61" s="704" t="s">
        <v>379</v>
      </c>
      <c r="B61" s="682">
        <v>4.0083462533430003</v>
      </c>
      <c r="C61" s="682">
        <v>4.2539999999999996</v>
      </c>
      <c r="D61" s="683">
        <v>0.24565374665600001</v>
      </c>
      <c r="E61" s="684">
        <v>1.06128556046</v>
      </c>
      <c r="F61" s="682">
        <v>5.5469557409780004</v>
      </c>
      <c r="G61" s="683">
        <v>1.8489852469920001</v>
      </c>
      <c r="H61" s="685">
        <v>0</v>
      </c>
      <c r="I61" s="682">
        <v>0</v>
      </c>
      <c r="J61" s="683">
        <v>-1.8489852469920001</v>
      </c>
      <c r="K61" s="686">
        <v>0</v>
      </c>
    </row>
    <row r="62" spans="1:11" ht="14.4" customHeight="1" thickBot="1" x14ac:dyDescent="0.35">
      <c r="A62" s="704" t="s">
        <v>380</v>
      </c>
      <c r="B62" s="682">
        <v>19.354890252941001</v>
      </c>
      <c r="C62" s="682">
        <v>4.4596499999999999</v>
      </c>
      <c r="D62" s="683">
        <v>-14.895240252941001</v>
      </c>
      <c r="E62" s="684">
        <v>0.23041463639000001</v>
      </c>
      <c r="F62" s="682">
        <v>4.7729790194549997</v>
      </c>
      <c r="G62" s="683">
        <v>1.590993006485</v>
      </c>
      <c r="H62" s="685">
        <v>0</v>
      </c>
      <c r="I62" s="682">
        <v>21.946999999999999</v>
      </c>
      <c r="J62" s="683">
        <v>20.356006993514999</v>
      </c>
      <c r="K62" s="686">
        <v>4.5981765079079997</v>
      </c>
    </row>
    <row r="63" spans="1:11" ht="14.4" customHeight="1" thickBot="1" x14ac:dyDescent="0.35">
      <c r="A63" s="704" t="s">
        <v>381</v>
      </c>
      <c r="B63" s="682">
        <v>0</v>
      </c>
      <c r="C63" s="682">
        <v>0.76229999999999998</v>
      </c>
      <c r="D63" s="683">
        <v>0.76229999999999998</v>
      </c>
      <c r="E63" s="692" t="s">
        <v>333</v>
      </c>
      <c r="F63" s="682">
        <v>0</v>
      </c>
      <c r="G63" s="683">
        <v>0</v>
      </c>
      <c r="H63" s="685">
        <v>3.3275000000000001</v>
      </c>
      <c r="I63" s="682">
        <v>3.3275000000000001</v>
      </c>
      <c r="J63" s="683">
        <v>3.3275000000000001</v>
      </c>
      <c r="K63" s="693" t="s">
        <v>333</v>
      </c>
    </row>
    <row r="64" spans="1:11" ht="14.4" customHeight="1" thickBot="1" x14ac:dyDescent="0.35">
      <c r="A64" s="704" t="s">
        <v>382</v>
      </c>
      <c r="B64" s="682">
        <v>18.498624097846999</v>
      </c>
      <c r="C64" s="682">
        <v>7.3273099999999998</v>
      </c>
      <c r="D64" s="683">
        <v>-11.171314097847</v>
      </c>
      <c r="E64" s="684">
        <v>0.39610027001100001</v>
      </c>
      <c r="F64" s="682">
        <v>12.648390807455</v>
      </c>
      <c r="G64" s="683">
        <v>4.2161302691509999</v>
      </c>
      <c r="H64" s="685">
        <v>0.26930999999999999</v>
      </c>
      <c r="I64" s="682">
        <v>6.1079600000000003</v>
      </c>
      <c r="J64" s="683">
        <v>1.8918297308480001</v>
      </c>
      <c r="K64" s="686">
        <v>0.48290411744700001</v>
      </c>
    </row>
    <row r="65" spans="1:11" ht="14.4" customHeight="1" thickBot="1" x14ac:dyDescent="0.35">
      <c r="A65" s="703" t="s">
        <v>383</v>
      </c>
      <c r="B65" s="687">
        <v>842.43757017008704</v>
      </c>
      <c r="C65" s="687">
        <v>866.05809999999997</v>
      </c>
      <c r="D65" s="688">
        <v>23.620529829913</v>
      </c>
      <c r="E65" s="694">
        <v>1.0280383148450001</v>
      </c>
      <c r="F65" s="687">
        <v>894.92300052895598</v>
      </c>
      <c r="G65" s="688">
        <v>298.30766684298499</v>
      </c>
      <c r="H65" s="690">
        <v>74.765280000000004</v>
      </c>
      <c r="I65" s="687">
        <v>332.02087</v>
      </c>
      <c r="J65" s="688">
        <v>33.713203157015002</v>
      </c>
      <c r="K65" s="695">
        <v>0.371004957749</v>
      </c>
    </row>
    <row r="66" spans="1:11" ht="14.4" customHeight="1" thickBot="1" x14ac:dyDescent="0.35">
      <c r="A66" s="704" t="s">
        <v>384</v>
      </c>
      <c r="B66" s="682">
        <v>0</v>
      </c>
      <c r="C66" s="682">
        <v>0</v>
      </c>
      <c r="D66" s="683">
        <v>0</v>
      </c>
      <c r="E66" s="684">
        <v>1</v>
      </c>
      <c r="F66" s="682">
        <v>4</v>
      </c>
      <c r="G66" s="683">
        <v>1.333333333333</v>
      </c>
      <c r="H66" s="685">
        <v>0.20563000000000001</v>
      </c>
      <c r="I66" s="682">
        <v>0.20563000000000001</v>
      </c>
      <c r="J66" s="683">
        <v>-1.127703333333</v>
      </c>
      <c r="K66" s="686">
        <v>5.1407500000000002E-2</v>
      </c>
    </row>
    <row r="67" spans="1:11" ht="14.4" customHeight="1" thickBot="1" x14ac:dyDescent="0.35">
      <c r="A67" s="704" t="s">
        <v>385</v>
      </c>
      <c r="B67" s="682">
        <v>0</v>
      </c>
      <c r="C67" s="682">
        <v>11.409940000000001</v>
      </c>
      <c r="D67" s="683">
        <v>11.409940000000001</v>
      </c>
      <c r="E67" s="692" t="s">
        <v>321</v>
      </c>
      <c r="F67" s="682">
        <v>11</v>
      </c>
      <c r="G67" s="683">
        <v>3.6666666666659999</v>
      </c>
      <c r="H67" s="685">
        <v>0.31218000000000001</v>
      </c>
      <c r="I67" s="682">
        <v>1.9469000000000001</v>
      </c>
      <c r="J67" s="683">
        <v>-1.7197666666660001</v>
      </c>
      <c r="K67" s="686">
        <v>0.17699090909000001</v>
      </c>
    </row>
    <row r="68" spans="1:11" ht="14.4" customHeight="1" thickBot="1" x14ac:dyDescent="0.35">
      <c r="A68" s="704" t="s">
        <v>386</v>
      </c>
      <c r="B68" s="682">
        <v>1.324255422517</v>
      </c>
      <c r="C68" s="682">
        <v>0</v>
      </c>
      <c r="D68" s="683">
        <v>-1.324255422517</v>
      </c>
      <c r="E68" s="684">
        <v>0</v>
      </c>
      <c r="F68" s="682">
        <v>0</v>
      </c>
      <c r="G68" s="683">
        <v>0</v>
      </c>
      <c r="H68" s="685">
        <v>0</v>
      </c>
      <c r="I68" s="682">
        <v>0</v>
      </c>
      <c r="J68" s="683">
        <v>0</v>
      </c>
      <c r="K68" s="686">
        <v>4</v>
      </c>
    </row>
    <row r="69" spans="1:11" ht="14.4" customHeight="1" thickBot="1" x14ac:dyDescent="0.35">
      <c r="A69" s="704" t="s">
        <v>387</v>
      </c>
      <c r="B69" s="682">
        <v>0</v>
      </c>
      <c r="C69" s="682">
        <v>4.3553899999999999</v>
      </c>
      <c r="D69" s="683">
        <v>4.3553899999999999</v>
      </c>
      <c r="E69" s="692" t="s">
        <v>321</v>
      </c>
      <c r="F69" s="682">
        <v>0</v>
      </c>
      <c r="G69" s="683">
        <v>0</v>
      </c>
      <c r="H69" s="685">
        <v>0</v>
      </c>
      <c r="I69" s="682">
        <v>2.0013899999999998</v>
      </c>
      <c r="J69" s="683">
        <v>2.0013899999999998</v>
      </c>
      <c r="K69" s="693" t="s">
        <v>321</v>
      </c>
    </row>
    <row r="70" spans="1:11" ht="14.4" customHeight="1" thickBot="1" x14ac:dyDescent="0.35">
      <c r="A70" s="704" t="s">
        <v>388</v>
      </c>
      <c r="B70" s="682">
        <v>170.183798900434</v>
      </c>
      <c r="C70" s="682">
        <v>181.55090000000001</v>
      </c>
      <c r="D70" s="683">
        <v>11.367101099565</v>
      </c>
      <c r="E70" s="684">
        <v>1.066793085904</v>
      </c>
      <c r="F70" s="682">
        <v>204.70331226413501</v>
      </c>
      <c r="G70" s="683">
        <v>68.234437421378004</v>
      </c>
      <c r="H70" s="685">
        <v>12.0778</v>
      </c>
      <c r="I70" s="682">
        <v>59.59422</v>
      </c>
      <c r="J70" s="683">
        <v>-8.6402174213780008</v>
      </c>
      <c r="K70" s="686">
        <v>0.29112484473599998</v>
      </c>
    </row>
    <row r="71" spans="1:11" ht="14.4" customHeight="1" thickBot="1" x14ac:dyDescent="0.35">
      <c r="A71" s="704" t="s">
        <v>389</v>
      </c>
      <c r="B71" s="682">
        <v>623.92951334339602</v>
      </c>
      <c r="C71" s="682">
        <v>625.99523999999997</v>
      </c>
      <c r="D71" s="683">
        <v>2.0657266566039998</v>
      </c>
      <c r="E71" s="684">
        <v>1.003310833375</v>
      </c>
      <c r="F71" s="682">
        <v>630.219688264821</v>
      </c>
      <c r="G71" s="683">
        <v>210.07322942160701</v>
      </c>
      <c r="H71" s="685">
        <v>57.41921</v>
      </c>
      <c r="I71" s="682">
        <v>251.53871000000001</v>
      </c>
      <c r="J71" s="683">
        <v>41.465480578392999</v>
      </c>
      <c r="K71" s="686">
        <v>0.39912861290000001</v>
      </c>
    </row>
    <row r="72" spans="1:11" ht="14.4" customHeight="1" thickBot="1" x14ac:dyDescent="0.35">
      <c r="A72" s="704" t="s">
        <v>390</v>
      </c>
      <c r="B72" s="682">
        <v>47.000002503738997</v>
      </c>
      <c r="C72" s="682">
        <v>42.746630000000003</v>
      </c>
      <c r="D72" s="683">
        <v>-4.2533725037390004</v>
      </c>
      <c r="E72" s="684">
        <v>0.90950271750699996</v>
      </c>
      <c r="F72" s="682">
        <v>45</v>
      </c>
      <c r="G72" s="683">
        <v>15</v>
      </c>
      <c r="H72" s="685">
        <v>4.7504600000000003</v>
      </c>
      <c r="I72" s="682">
        <v>16.734020000000001</v>
      </c>
      <c r="J72" s="683">
        <v>1.7340199999999999</v>
      </c>
      <c r="K72" s="686">
        <v>0.37186711111100001</v>
      </c>
    </row>
    <row r="73" spans="1:11" ht="14.4" customHeight="1" thickBot="1" x14ac:dyDescent="0.35">
      <c r="A73" s="702" t="s">
        <v>42</v>
      </c>
      <c r="B73" s="682">
        <v>2286.1289875439702</v>
      </c>
      <c r="C73" s="682">
        <v>2269.0549999999998</v>
      </c>
      <c r="D73" s="683">
        <v>-17.073987543971</v>
      </c>
      <c r="E73" s="684">
        <v>0.99253148547699999</v>
      </c>
      <c r="F73" s="682">
        <v>2291.11234694205</v>
      </c>
      <c r="G73" s="683">
        <v>763.704115647349</v>
      </c>
      <c r="H73" s="685">
        <v>181.82499999999999</v>
      </c>
      <c r="I73" s="682">
        <v>943.45699999999999</v>
      </c>
      <c r="J73" s="683">
        <v>179.75288435265099</v>
      </c>
      <c r="K73" s="686">
        <v>0.41178993306799999</v>
      </c>
    </row>
    <row r="74" spans="1:11" ht="14.4" customHeight="1" thickBot="1" x14ac:dyDescent="0.35">
      <c r="A74" s="703" t="s">
        <v>391</v>
      </c>
      <c r="B74" s="687">
        <v>2286.1289875439702</v>
      </c>
      <c r="C74" s="687">
        <v>2269.0549999999998</v>
      </c>
      <c r="D74" s="688">
        <v>-17.073987543971</v>
      </c>
      <c r="E74" s="694">
        <v>0.99253148547699999</v>
      </c>
      <c r="F74" s="687">
        <v>2291.11234694205</v>
      </c>
      <c r="G74" s="688">
        <v>763.704115647349</v>
      </c>
      <c r="H74" s="690">
        <v>181.82499999999999</v>
      </c>
      <c r="I74" s="687">
        <v>943.45699999999999</v>
      </c>
      <c r="J74" s="688">
        <v>179.75288435265099</v>
      </c>
      <c r="K74" s="695">
        <v>0.41178993306799999</v>
      </c>
    </row>
    <row r="75" spans="1:11" ht="14.4" customHeight="1" thickBot="1" x14ac:dyDescent="0.35">
      <c r="A75" s="704" t="s">
        <v>392</v>
      </c>
      <c r="B75" s="682">
        <v>688.46400716196604</v>
      </c>
      <c r="C75" s="682">
        <v>611.18100000000004</v>
      </c>
      <c r="D75" s="683">
        <v>-77.283007161965003</v>
      </c>
      <c r="E75" s="684">
        <v>0.88774575524900001</v>
      </c>
      <c r="F75" s="682">
        <v>630.99999999999704</v>
      </c>
      <c r="G75" s="683">
        <v>210.33333333333201</v>
      </c>
      <c r="H75" s="685">
        <v>50.162999999999997</v>
      </c>
      <c r="I75" s="682">
        <v>205.36199999999999</v>
      </c>
      <c r="J75" s="683">
        <v>-4.9713333333319998</v>
      </c>
      <c r="K75" s="686">
        <v>0.325454833597</v>
      </c>
    </row>
    <row r="76" spans="1:11" ht="14.4" customHeight="1" thickBot="1" x14ac:dyDescent="0.35">
      <c r="A76" s="704" t="s">
        <v>393</v>
      </c>
      <c r="B76" s="682">
        <v>217.50216581338299</v>
      </c>
      <c r="C76" s="682">
        <v>226.97</v>
      </c>
      <c r="D76" s="683">
        <v>9.4678341866170008</v>
      </c>
      <c r="E76" s="684">
        <v>1.043529838662</v>
      </c>
      <c r="F76" s="682">
        <v>245.11234694205601</v>
      </c>
      <c r="G76" s="683">
        <v>81.704115647351003</v>
      </c>
      <c r="H76" s="685">
        <v>13.673</v>
      </c>
      <c r="I76" s="682">
        <v>77.772999999999996</v>
      </c>
      <c r="J76" s="683">
        <v>-3.9311156473510001</v>
      </c>
      <c r="K76" s="686">
        <v>0.31729531771899999</v>
      </c>
    </row>
    <row r="77" spans="1:11" ht="14.4" customHeight="1" thickBot="1" x14ac:dyDescent="0.35">
      <c r="A77" s="704" t="s">
        <v>394</v>
      </c>
      <c r="B77" s="682">
        <v>1377.56542564863</v>
      </c>
      <c r="C77" s="682">
        <v>1429.704</v>
      </c>
      <c r="D77" s="683">
        <v>52.138574351370004</v>
      </c>
      <c r="E77" s="684">
        <v>1.0378483470769999</v>
      </c>
      <c r="F77" s="682">
        <v>1412.99999999999</v>
      </c>
      <c r="G77" s="683">
        <v>470.99999999999801</v>
      </c>
      <c r="H77" s="685">
        <v>117.789</v>
      </c>
      <c r="I77" s="682">
        <v>659.77200000000005</v>
      </c>
      <c r="J77" s="683">
        <v>188.77200000000201</v>
      </c>
      <c r="K77" s="686">
        <v>0.46692993630500002</v>
      </c>
    </row>
    <row r="78" spans="1:11" ht="14.4" customHeight="1" thickBot="1" x14ac:dyDescent="0.35">
      <c r="A78" s="704" t="s">
        <v>395</v>
      </c>
      <c r="B78" s="682">
        <v>2.5973889199940001</v>
      </c>
      <c r="C78" s="682">
        <v>1.2</v>
      </c>
      <c r="D78" s="683">
        <v>-1.3973889199939999</v>
      </c>
      <c r="E78" s="684">
        <v>0.46200243281300002</v>
      </c>
      <c r="F78" s="682">
        <v>1.9999999999989999</v>
      </c>
      <c r="G78" s="683">
        <v>0.66666666666600005</v>
      </c>
      <c r="H78" s="685">
        <v>0.2</v>
      </c>
      <c r="I78" s="682">
        <v>0.55000000000000004</v>
      </c>
      <c r="J78" s="683">
        <v>-0.11666666666599999</v>
      </c>
      <c r="K78" s="686">
        <v>0.27500000000000002</v>
      </c>
    </row>
    <row r="79" spans="1:11" ht="14.4" customHeight="1" thickBot="1" x14ac:dyDescent="0.35">
      <c r="A79" s="705" t="s">
        <v>396</v>
      </c>
      <c r="B79" s="687">
        <v>2213.2332166967799</v>
      </c>
      <c r="C79" s="687">
        <v>3686.3936899999999</v>
      </c>
      <c r="D79" s="688">
        <v>1473.16047330322</v>
      </c>
      <c r="E79" s="694">
        <v>1.6656146592179999</v>
      </c>
      <c r="F79" s="687">
        <v>2236.06530092921</v>
      </c>
      <c r="G79" s="688">
        <v>745.35510030973705</v>
      </c>
      <c r="H79" s="690">
        <v>200.50874999999999</v>
      </c>
      <c r="I79" s="687">
        <v>738.25349000000006</v>
      </c>
      <c r="J79" s="688">
        <v>-7.1016103097369996</v>
      </c>
      <c r="K79" s="695">
        <v>0.33015739285099999</v>
      </c>
    </row>
    <row r="80" spans="1:11" ht="14.4" customHeight="1" thickBot="1" x14ac:dyDescent="0.35">
      <c r="A80" s="702" t="s">
        <v>45</v>
      </c>
      <c r="B80" s="682">
        <v>428.10556379703002</v>
      </c>
      <c r="C80" s="682">
        <v>1840.90202</v>
      </c>
      <c r="D80" s="683">
        <v>1412.7964562029699</v>
      </c>
      <c r="E80" s="684">
        <v>4.3001123453570003</v>
      </c>
      <c r="F80" s="682">
        <v>516.71391383226705</v>
      </c>
      <c r="G80" s="683">
        <v>172.23797127742199</v>
      </c>
      <c r="H80" s="685">
        <v>8.2544299999999993</v>
      </c>
      <c r="I80" s="682">
        <v>108.81666</v>
      </c>
      <c r="J80" s="683">
        <v>-63.421311277421999</v>
      </c>
      <c r="K80" s="686">
        <v>0.21059363235</v>
      </c>
    </row>
    <row r="81" spans="1:11" ht="14.4" customHeight="1" thickBot="1" x14ac:dyDescent="0.35">
      <c r="A81" s="706" t="s">
        <v>397</v>
      </c>
      <c r="B81" s="682">
        <v>428.10556379703002</v>
      </c>
      <c r="C81" s="682">
        <v>1840.90202</v>
      </c>
      <c r="D81" s="683">
        <v>1412.7964562029699</v>
      </c>
      <c r="E81" s="684">
        <v>4.3001123453570003</v>
      </c>
      <c r="F81" s="682">
        <v>516.71391383226705</v>
      </c>
      <c r="G81" s="683">
        <v>172.23797127742199</v>
      </c>
      <c r="H81" s="685">
        <v>8.2544299999999993</v>
      </c>
      <c r="I81" s="682">
        <v>108.81666</v>
      </c>
      <c r="J81" s="683">
        <v>-63.421311277421999</v>
      </c>
      <c r="K81" s="686">
        <v>0.21059363235</v>
      </c>
    </row>
    <row r="82" spans="1:11" ht="14.4" customHeight="1" thickBot="1" x14ac:dyDescent="0.35">
      <c r="A82" s="704" t="s">
        <v>398</v>
      </c>
      <c r="B82" s="682">
        <v>129.56286549686899</v>
      </c>
      <c r="C82" s="682">
        <v>328.73322000000098</v>
      </c>
      <c r="D82" s="683">
        <v>199.17035450313099</v>
      </c>
      <c r="E82" s="684">
        <v>2.5372487613580001</v>
      </c>
      <c r="F82" s="682">
        <v>246.90856514855699</v>
      </c>
      <c r="G82" s="683">
        <v>82.302855049518996</v>
      </c>
      <c r="H82" s="685">
        <v>4.8390000000000004</v>
      </c>
      <c r="I82" s="682">
        <v>56.491</v>
      </c>
      <c r="J82" s="683">
        <v>-25.811855049518002</v>
      </c>
      <c r="K82" s="686">
        <v>0.22879319705199999</v>
      </c>
    </row>
    <row r="83" spans="1:11" ht="14.4" customHeight="1" thickBot="1" x14ac:dyDescent="0.35">
      <c r="A83" s="704" t="s">
        <v>399</v>
      </c>
      <c r="B83" s="682">
        <v>0</v>
      </c>
      <c r="C83" s="682">
        <v>50.52984</v>
      </c>
      <c r="D83" s="683">
        <v>50.52984</v>
      </c>
      <c r="E83" s="692" t="s">
        <v>321</v>
      </c>
      <c r="F83" s="682">
        <v>15.756177511547</v>
      </c>
      <c r="G83" s="683">
        <v>5.2520591705150004</v>
      </c>
      <c r="H83" s="685">
        <v>0.77400000000000002</v>
      </c>
      <c r="I83" s="682">
        <v>25.90746</v>
      </c>
      <c r="J83" s="683">
        <v>20.655400829484002</v>
      </c>
      <c r="K83" s="686">
        <v>1.6442731735539999</v>
      </c>
    </row>
    <row r="84" spans="1:11" ht="14.4" customHeight="1" thickBot="1" x14ac:dyDescent="0.35">
      <c r="A84" s="704" t="s">
        <v>400</v>
      </c>
      <c r="B84" s="682">
        <v>125.90483805541</v>
      </c>
      <c r="C84" s="682">
        <v>1332.25323</v>
      </c>
      <c r="D84" s="683">
        <v>1206.34839194459</v>
      </c>
      <c r="E84" s="684">
        <v>10.581429995674</v>
      </c>
      <c r="F84" s="682">
        <v>123.049171172163</v>
      </c>
      <c r="G84" s="683">
        <v>41.016390390721</v>
      </c>
      <c r="H84" s="685">
        <v>2.6414300000000002</v>
      </c>
      <c r="I84" s="682">
        <v>7.9388100000000001</v>
      </c>
      <c r="J84" s="683">
        <v>-33.077580390721003</v>
      </c>
      <c r="K84" s="686">
        <v>6.4517378900999997E-2</v>
      </c>
    </row>
    <row r="85" spans="1:11" ht="14.4" customHeight="1" thickBot="1" x14ac:dyDescent="0.35">
      <c r="A85" s="704" t="s">
        <v>401</v>
      </c>
      <c r="B85" s="682">
        <v>170.374117185133</v>
      </c>
      <c r="C85" s="682">
        <v>129.38573</v>
      </c>
      <c r="D85" s="683">
        <v>-40.988387185133</v>
      </c>
      <c r="E85" s="684">
        <v>0.75942127911000001</v>
      </c>
      <c r="F85" s="682">
        <v>130.99999999999901</v>
      </c>
      <c r="G85" s="683">
        <v>43.666666666666003</v>
      </c>
      <c r="H85" s="685">
        <v>0</v>
      </c>
      <c r="I85" s="682">
        <v>18.479389999999999</v>
      </c>
      <c r="J85" s="683">
        <v>-25.187276666666001</v>
      </c>
      <c r="K85" s="686">
        <v>0.14106404580099999</v>
      </c>
    </row>
    <row r="86" spans="1:11" ht="14.4" customHeight="1" thickBot="1" x14ac:dyDescent="0.35">
      <c r="A86" s="704" t="s">
        <v>402</v>
      </c>
      <c r="B86" s="682">
        <v>2.2637430596170001</v>
      </c>
      <c r="C86" s="682">
        <v>0</v>
      </c>
      <c r="D86" s="683">
        <v>-2.2637430596170001</v>
      </c>
      <c r="E86" s="684">
        <v>0</v>
      </c>
      <c r="F86" s="682">
        <v>0</v>
      </c>
      <c r="G86" s="683">
        <v>0</v>
      </c>
      <c r="H86" s="685">
        <v>0</v>
      </c>
      <c r="I86" s="682">
        <v>0</v>
      </c>
      <c r="J86" s="683">
        <v>0</v>
      </c>
      <c r="K86" s="686">
        <v>4</v>
      </c>
    </row>
    <row r="87" spans="1:11" ht="14.4" customHeight="1" thickBot="1" x14ac:dyDescent="0.35">
      <c r="A87" s="707" t="s">
        <v>46</v>
      </c>
      <c r="B87" s="687">
        <v>0</v>
      </c>
      <c r="C87" s="687">
        <v>149.62700000000001</v>
      </c>
      <c r="D87" s="688">
        <v>149.62700000000001</v>
      </c>
      <c r="E87" s="689" t="s">
        <v>321</v>
      </c>
      <c r="F87" s="687">
        <v>0</v>
      </c>
      <c r="G87" s="688">
        <v>0</v>
      </c>
      <c r="H87" s="690">
        <v>2.7480000000000002</v>
      </c>
      <c r="I87" s="687">
        <v>5.327</v>
      </c>
      <c r="J87" s="688">
        <v>5.327</v>
      </c>
      <c r="K87" s="691" t="s">
        <v>321</v>
      </c>
    </row>
    <row r="88" spans="1:11" ht="14.4" customHeight="1" thickBot="1" x14ac:dyDescent="0.35">
      <c r="A88" s="703" t="s">
        <v>403</v>
      </c>
      <c r="B88" s="687">
        <v>0</v>
      </c>
      <c r="C88" s="687">
        <v>0.58199999999999996</v>
      </c>
      <c r="D88" s="688">
        <v>0.58199999999999996</v>
      </c>
      <c r="E88" s="689" t="s">
        <v>321</v>
      </c>
      <c r="F88" s="687">
        <v>0</v>
      </c>
      <c r="G88" s="688">
        <v>0</v>
      </c>
      <c r="H88" s="690">
        <v>2.7480000000000002</v>
      </c>
      <c r="I88" s="687">
        <v>5.327</v>
      </c>
      <c r="J88" s="688">
        <v>5.327</v>
      </c>
      <c r="K88" s="691" t="s">
        <v>321</v>
      </c>
    </row>
    <row r="89" spans="1:11" ht="14.4" customHeight="1" thickBot="1" x14ac:dyDescent="0.35">
      <c r="A89" s="704" t="s">
        <v>404</v>
      </c>
      <c r="B89" s="682">
        <v>0</v>
      </c>
      <c r="C89" s="682">
        <v>0.58199999999999996</v>
      </c>
      <c r="D89" s="683">
        <v>0.58199999999999996</v>
      </c>
      <c r="E89" s="692" t="s">
        <v>321</v>
      </c>
      <c r="F89" s="682">
        <v>0</v>
      </c>
      <c r="G89" s="683">
        <v>0</v>
      </c>
      <c r="H89" s="685">
        <v>0.67300000000000004</v>
      </c>
      <c r="I89" s="682">
        <v>1.5920000000000001</v>
      </c>
      <c r="J89" s="683">
        <v>1.5920000000000001</v>
      </c>
      <c r="K89" s="693" t="s">
        <v>321</v>
      </c>
    </row>
    <row r="90" spans="1:11" ht="14.4" customHeight="1" thickBot="1" x14ac:dyDescent="0.35">
      <c r="A90" s="704" t="s">
        <v>405</v>
      </c>
      <c r="B90" s="682">
        <v>0</v>
      </c>
      <c r="C90" s="682">
        <v>0</v>
      </c>
      <c r="D90" s="683">
        <v>0</v>
      </c>
      <c r="E90" s="684">
        <v>1</v>
      </c>
      <c r="F90" s="682">
        <v>0</v>
      </c>
      <c r="G90" s="683">
        <v>0</v>
      </c>
      <c r="H90" s="685">
        <v>2.0750000000000002</v>
      </c>
      <c r="I90" s="682">
        <v>3.7349999999999999</v>
      </c>
      <c r="J90" s="683">
        <v>3.7349999999999999</v>
      </c>
      <c r="K90" s="693" t="s">
        <v>333</v>
      </c>
    </row>
    <row r="91" spans="1:11" ht="14.4" customHeight="1" thickBot="1" x14ac:dyDescent="0.35">
      <c r="A91" s="703" t="s">
        <v>406</v>
      </c>
      <c r="B91" s="687">
        <v>0</v>
      </c>
      <c r="C91" s="687">
        <v>149.04499999999999</v>
      </c>
      <c r="D91" s="688">
        <v>149.04499999999999</v>
      </c>
      <c r="E91" s="689" t="s">
        <v>321</v>
      </c>
      <c r="F91" s="687">
        <v>0</v>
      </c>
      <c r="G91" s="688">
        <v>0</v>
      </c>
      <c r="H91" s="690">
        <v>0</v>
      </c>
      <c r="I91" s="687">
        <v>0</v>
      </c>
      <c r="J91" s="688">
        <v>0</v>
      </c>
      <c r="K91" s="691" t="s">
        <v>321</v>
      </c>
    </row>
    <row r="92" spans="1:11" ht="14.4" customHeight="1" thickBot="1" x14ac:dyDescent="0.35">
      <c r="A92" s="704" t="s">
        <v>407</v>
      </c>
      <c r="B92" s="682">
        <v>0</v>
      </c>
      <c r="C92" s="682">
        <v>12.045</v>
      </c>
      <c r="D92" s="683">
        <v>12.045</v>
      </c>
      <c r="E92" s="692" t="s">
        <v>321</v>
      </c>
      <c r="F92" s="682">
        <v>0</v>
      </c>
      <c r="G92" s="683">
        <v>0</v>
      </c>
      <c r="H92" s="685">
        <v>0</v>
      </c>
      <c r="I92" s="682">
        <v>0</v>
      </c>
      <c r="J92" s="683">
        <v>0</v>
      </c>
      <c r="K92" s="686">
        <v>4</v>
      </c>
    </row>
    <row r="93" spans="1:11" ht="14.4" customHeight="1" thickBot="1" x14ac:dyDescent="0.35">
      <c r="A93" s="704" t="s">
        <v>408</v>
      </c>
      <c r="B93" s="682">
        <v>0</v>
      </c>
      <c r="C93" s="682">
        <v>137</v>
      </c>
      <c r="D93" s="683">
        <v>137</v>
      </c>
      <c r="E93" s="692" t="s">
        <v>333</v>
      </c>
      <c r="F93" s="682">
        <v>0</v>
      </c>
      <c r="G93" s="683">
        <v>0</v>
      </c>
      <c r="H93" s="685">
        <v>0</v>
      </c>
      <c r="I93" s="682">
        <v>0</v>
      </c>
      <c r="J93" s="683">
        <v>0</v>
      </c>
      <c r="K93" s="693" t="s">
        <v>321</v>
      </c>
    </row>
    <row r="94" spans="1:11" ht="14.4" customHeight="1" thickBot="1" x14ac:dyDescent="0.35">
      <c r="A94" s="702" t="s">
        <v>47</v>
      </c>
      <c r="B94" s="682">
        <v>1785.12765289975</v>
      </c>
      <c r="C94" s="682">
        <v>1695.8646699999999</v>
      </c>
      <c r="D94" s="683">
        <v>-89.262982899749005</v>
      </c>
      <c r="E94" s="684">
        <v>0.94999630264199997</v>
      </c>
      <c r="F94" s="682">
        <v>1719.35138709695</v>
      </c>
      <c r="G94" s="683">
        <v>573.11712903231501</v>
      </c>
      <c r="H94" s="685">
        <v>189.50631999999999</v>
      </c>
      <c r="I94" s="682">
        <v>624.10982999999999</v>
      </c>
      <c r="J94" s="683">
        <v>50.992700967685003</v>
      </c>
      <c r="K94" s="686">
        <v>0.36299143658600003</v>
      </c>
    </row>
    <row r="95" spans="1:11" ht="14.4" customHeight="1" thickBot="1" x14ac:dyDescent="0.35">
      <c r="A95" s="703" t="s">
        <v>409</v>
      </c>
      <c r="B95" s="687">
        <v>1.622230864924</v>
      </c>
      <c r="C95" s="687">
        <v>0.13700000000000001</v>
      </c>
      <c r="D95" s="688">
        <v>-1.485230864924</v>
      </c>
      <c r="E95" s="694">
        <v>8.4451604861999999E-2</v>
      </c>
      <c r="F95" s="687">
        <v>0.15203001686500001</v>
      </c>
      <c r="G95" s="688">
        <v>5.0676672287999998E-2</v>
      </c>
      <c r="H95" s="690">
        <v>0</v>
      </c>
      <c r="I95" s="687">
        <v>0</v>
      </c>
      <c r="J95" s="688">
        <v>-5.0676672287999998E-2</v>
      </c>
      <c r="K95" s="695">
        <v>0</v>
      </c>
    </row>
    <row r="96" spans="1:11" ht="14.4" customHeight="1" thickBot="1" x14ac:dyDescent="0.35">
      <c r="A96" s="704" t="s">
        <v>410</v>
      </c>
      <c r="B96" s="682">
        <v>1.622230864924</v>
      </c>
      <c r="C96" s="682">
        <v>0.13700000000000001</v>
      </c>
      <c r="D96" s="683">
        <v>-1.485230864924</v>
      </c>
      <c r="E96" s="684">
        <v>8.4451604861999999E-2</v>
      </c>
      <c r="F96" s="682">
        <v>0.15203001686500001</v>
      </c>
      <c r="G96" s="683">
        <v>5.0676672287999998E-2</v>
      </c>
      <c r="H96" s="685">
        <v>0</v>
      </c>
      <c r="I96" s="682">
        <v>0</v>
      </c>
      <c r="J96" s="683">
        <v>-5.0676672287999998E-2</v>
      </c>
      <c r="K96" s="686">
        <v>0</v>
      </c>
    </row>
    <row r="97" spans="1:11" ht="14.4" customHeight="1" thickBot="1" x14ac:dyDescent="0.35">
      <c r="A97" s="703" t="s">
        <v>411</v>
      </c>
      <c r="B97" s="687">
        <v>9.2297671964970007</v>
      </c>
      <c r="C97" s="687">
        <v>9.5287199999999999</v>
      </c>
      <c r="D97" s="688">
        <v>0.29895280350199999</v>
      </c>
      <c r="E97" s="694">
        <v>1.0323900697749999</v>
      </c>
      <c r="F97" s="687">
        <v>10.850085819066001</v>
      </c>
      <c r="G97" s="688">
        <v>3.6166952730220001</v>
      </c>
      <c r="H97" s="690">
        <v>1.0903</v>
      </c>
      <c r="I97" s="687">
        <v>2.9763099999999998</v>
      </c>
      <c r="J97" s="688">
        <v>-0.64038527302199999</v>
      </c>
      <c r="K97" s="695">
        <v>0.27431211601700001</v>
      </c>
    </row>
    <row r="98" spans="1:11" ht="14.4" customHeight="1" thickBot="1" x14ac:dyDescent="0.35">
      <c r="A98" s="704" t="s">
        <v>412</v>
      </c>
      <c r="B98" s="682">
        <v>0.81237410342299998</v>
      </c>
      <c r="C98" s="682">
        <v>1.4742</v>
      </c>
      <c r="D98" s="683">
        <v>0.66182589657599999</v>
      </c>
      <c r="E98" s="684">
        <v>1.8146811841820001</v>
      </c>
      <c r="F98" s="682">
        <v>1.510165341317</v>
      </c>
      <c r="G98" s="683">
        <v>0.50338844710499997</v>
      </c>
      <c r="H98" s="685">
        <v>4.7500000000000001E-2</v>
      </c>
      <c r="I98" s="682">
        <v>0.36699999999999999</v>
      </c>
      <c r="J98" s="683">
        <v>-0.136388447105</v>
      </c>
      <c r="K98" s="686">
        <v>0.243019747546</v>
      </c>
    </row>
    <row r="99" spans="1:11" ht="14.4" customHeight="1" thickBot="1" x14ac:dyDescent="0.35">
      <c r="A99" s="704" t="s">
        <v>413</v>
      </c>
      <c r="B99" s="682">
        <v>1.8639646749509999</v>
      </c>
      <c r="C99" s="682">
        <v>1</v>
      </c>
      <c r="D99" s="683">
        <v>-0.86396467495100004</v>
      </c>
      <c r="E99" s="684">
        <v>0.53649085384399997</v>
      </c>
      <c r="F99" s="682">
        <v>1.3247138618050001</v>
      </c>
      <c r="G99" s="683">
        <v>0.44157128726799999</v>
      </c>
      <c r="H99" s="685">
        <v>0</v>
      </c>
      <c r="I99" s="682">
        <v>0</v>
      </c>
      <c r="J99" s="683">
        <v>-0.44157128726799999</v>
      </c>
      <c r="K99" s="686">
        <v>0</v>
      </c>
    </row>
    <row r="100" spans="1:11" ht="14.4" customHeight="1" thickBot="1" x14ac:dyDescent="0.35">
      <c r="A100" s="704" t="s">
        <v>414</v>
      </c>
      <c r="B100" s="682">
        <v>6.5534284181220004</v>
      </c>
      <c r="C100" s="682">
        <v>7.0545200000000001</v>
      </c>
      <c r="D100" s="683">
        <v>0.50109158187699998</v>
      </c>
      <c r="E100" s="684">
        <v>1.0764625093769999</v>
      </c>
      <c r="F100" s="682">
        <v>8.0152066159430007</v>
      </c>
      <c r="G100" s="683">
        <v>2.6717355386469999</v>
      </c>
      <c r="H100" s="685">
        <v>1.0427999999999999</v>
      </c>
      <c r="I100" s="682">
        <v>2.6093099999999998</v>
      </c>
      <c r="J100" s="683">
        <v>-6.2425538646999998E-2</v>
      </c>
      <c r="K100" s="686">
        <v>0.32554494538000001</v>
      </c>
    </row>
    <row r="101" spans="1:11" ht="14.4" customHeight="1" thickBot="1" x14ac:dyDescent="0.35">
      <c r="A101" s="703" t="s">
        <v>415</v>
      </c>
      <c r="B101" s="687">
        <v>80.117728258870002</v>
      </c>
      <c r="C101" s="687">
        <v>57.5428</v>
      </c>
      <c r="D101" s="688">
        <v>-22.574928258869999</v>
      </c>
      <c r="E101" s="694">
        <v>0.71822805327200001</v>
      </c>
      <c r="F101" s="687">
        <v>66</v>
      </c>
      <c r="G101" s="688">
        <v>22</v>
      </c>
      <c r="H101" s="690">
        <v>7.02</v>
      </c>
      <c r="I101" s="687">
        <v>37.917340000000003</v>
      </c>
      <c r="J101" s="688">
        <v>15.917339999999999</v>
      </c>
      <c r="K101" s="695">
        <v>0.57450515151500003</v>
      </c>
    </row>
    <row r="102" spans="1:11" ht="14.4" customHeight="1" thickBot="1" x14ac:dyDescent="0.35">
      <c r="A102" s="704" t="s">
        <v>416</v>
      </c>
      <c r="B102" s="682">
        <v>29.999952253934001</v>
      </c>
      <c r="C102" s="682">
        <v>28.89</v>
      </c>
      <c r="D102" s="683">
        <v>-1.1099522539340001</v>
      </c>
      <c r="E102" s="684">
        <v>0.96300153265099997</v>
      </c>
      <c r="F102" s="682">
        <v>30</v>
      </c>
      <c r="G102" s="683">
        <v>10</v>
      </c>
      <c r="H102" s="685">
        <v>7.02</v>
      </c>
      <c r="I102" s="682">
        <v>14.04</v>
      </c>
      <c r="J102" s="683">
        <v>4.0399999999989999</v>
      </c>
      <c r="K102" s="686">
        <v>0.46799999999899999</v>
      </c>
    </row>
    <row r="103" spans="1:11" ht="14.4" customHeight="1" thickBot="1" x14ac:dyDescent="0.35">
      <c r="A103" s="704" t="s">
        <v>417</v>
      </c>
      <c r="B103" s="682">
        <v>50.117776004935003</v>
      </c>
      <c r="C103" s="682">
        <v>28.652799999999999</v>
      </c>
      <c r="D103" s="683">
        <v>-21.464976004935</v>
      </c>
      <c r="E103" s="684">
        <v>0.57170932718900003</v>
      </c>
      <c r="F103" s="682">
        <v>36</v>
      </c>
      <c r="G103" s="683">
        <v>12</v>
      </c>
      <c r="H103" s="685">
        <v>0</v>
      </c>
      <c r="I103" s="682">
        <v>23.87734</v>
      </c>
      <c r="J103" s="683">
        <v>11.87734</v>
      </c>
      <c r="K103" s="686">
        <v>0.66325944444399998</v>
      </c>
    </row>
    <row r="104" spans="1:11" ht="14.4" customHeight="1" thickBot="1" x14ac:dyDescent="0.35">
      <c r="A104" s="703" t="s">
        <v>418</v>
      </c>
      <c r="B104" s="687">
        <v>41.415506913594001</v>
      </c>
      <c r="C104" s="687">
        <v>2.1316282072802999E-14</v>
      </c>
      <c r="D104" s="688">
        <v>-41.415506913594001</v>
      </c>
      <c r="E104" s="694">
        <v>5.1469325528902897E-16</v>
      </c>
      <c r="F104" s="687">
        <v>0</v>
      </c>
      <c r="G104" s="688">
        <v>0</v>
      </c>
      <c r="H104" s="690">
        <v>0</v>
      </c>
      <c r="I104" s="687">
        <v>0</v>
      </c>
      <c r="J104" s="688">
        <v>0</v>
      </c>
      <c r="K104" s="691" t="s">
        <v>321</v>
      </c>
    </row>
    <row r="105" spans="1:11" ht="14.4" customHeight="1" thickBot="1" x14ac:dyDescent="0.35">
      <c r="A105" s="704" t="s">
        <v>419</v>
      </c>
      <c r="B105" s="682">
        <v>41.415506913594001</v>
      </c>
      <c r="C105" s="682">
        <v>2.1316282072802999E-14</v>
      </c>
      <c r="D105" s="683">
        <v>-41.415506913594001</v>
      </c>
      <c r="E105" s="684">
        <v>5.1469325528902897E-16</v>
      </c>
      <c r="F105" s="682">
        <v>0</v>
      </c>
      <c r="G105" s="683">
        <v>0</v>
      </c>
      <c r="H105" s="685">
        <v>0</v>
      </c>
      <c r="I105" s="682">
        <v>0</v>
      </c>
      <c r="J105" s="683">
        <v>0</v>
      </c>
      <c r="K105" s="693" t="s">
        <v>321</v>
      </c>
    </row>
    <row r="106" spans="1:11" ht="14.4" customHeight="1" thickBot="1" x14ac:dyDescent="0.35">
      <c r="A106" s="703" t="s">
        <v>420</v>
      </c>
      <c r="B106" s="687">
        <v>1194.4579519809599</v>
      </c>
      <c r="C106" s="687">
        <v>1177.1764700000001</v>
      </c>
      <c r="D106" s="688">
        <v>-17.281481980959001</v>
      </c>
      <c r="E106" s="694">
        <v>0.98553194614100004</v>
      </c>
      <c r="F106" s="687">
        <v>1134.79768258472</v>
      </c>
      <c r="G106" s="688">
        <v>378.26589419490699</v>
      </c>
      <c r="H106" s="690">
        <v>96.970870000000005</v>
      </c>
      <c r="I106" s="687">
        <v>391.96154000000001</v>
      </c>
      <c r="J106" s="688">
        <v>13.695645805092999</v>
      </c>
      <c r="K106" s="695">
        <v>0.345402132922</v>
      </c>
    </row>
    <row r="107" spans="1:11" ht="14.4" customHeight="1" thickBot="1" x14ac:dyDescent="0.35">
      <c r="A107" s="704" t="s">
        <v>421</v>
      </c>
      <c r="B107" s="682">
        <v>1096.2599100929001</v>
      </c>
      <c r="C107" s="682">
        <v>980.46533999999997</v>
      </c>
      <c r="D107" s="683">
        <v>-115.79457009290201</v>
      </c>
      <c r="E107" s="684">
        <v>0.89437306880699996</v>
      </c>
      <c r="F107" s="682">
        <v>1018</v>
      </c>
      <c r="G107" s="683">
        <v>339.333333333334</v>
      </c>
      <c r="H107" s="685">
        <v>82.03219</v>
      </c>
      <c r="I107" s="682">
        <v>325.26396</v>
      </c>
      <c r="J107" s="683">
        <v>-14.069373333333001</v>
      </c>
      <c r="K107" s="686">
        <v>0.319512730844</v>
      </c>
    </row>
    <row r="108" spans="1:11" ht="14.4" customHeight="1" thickBot="1" x14ac:dyDescent="0.35">
      <c r="A108" s="704" t="s">
        <v>422</v>
      </c>
      <c r="B108" s="682">
        <v>0</v>
      </c>
      <c r="C108" s="682">
        <v>102.89597999999999</v>
      </c>
      <c r="D108" s="683">
        <v>102.89597999999999</v>
      </c>
      <c r="E108" s="692" t="s">
        <v>333</v>
      </c>
      <c r="F108" s="682">
        <v>0</v>
      </c>
      <c r="G108" s="683">
        <v>0</v>
      </c>
      <c r="H108" s="685">
        <v>7.6375200000000003</v>
      </c>
      <c r="I108" s="682">
        <v>35.327159999999999</v>
      </c>
      <c r="J108" s="683">
        <v>35.327159999999999</v>
      </c>
      <c r="K108" s="693" t="s">
        <v>321</v>
      </c>
    </row>
    <row r="109" spans="1:11" ht="14.4" customHeight="1" thickBot="1" x14ac:dyDescent="0.35">
      <c r="A109" s="704" t="s">
        <v>423</v>
      </c>
      <c r="B109" s="682">
        <v>2.583484525352</v>
      </c>
      <c r="C109" s="682">
        <v>0.93600000000000005</v>
      </c>
      <c r="D109" s="683">
        <v>-1.6474845253520001</v>
      </c>
      <c r="E109" s="684">
        <v>0.362301376615</v>
      </c>
      <c r="F109" s="682">
        <v>1.0510558095160001</v>
      </c>
      <c r="G109" s="683">
        <v>0.35035193650500002</v>
      </c>
      <c r="H109" s="685">
        <v>0</v>
      </c>
      <c r="I109" s="682">
        <v>0.42299999999999999</v>
      </c>
      <c r="J109" s="683">
        <v>7.2648063494000006E-2</v>
      </c>
      <c r="K109" s="686">
        <v>0.40245246367499998</v>
      </c>
    </row>
    <row r="110" spans="1:11" ht="14.4" customHeight="1" thickBot="1" x14ac:dyDescent="0.35">
      <c r="A110" s="704" t="s">
        <v>424</v>
      </c>
      <c r="B110" s="682">
        <v>95.614557362705</v>
      </c>
      <c r="C110" s="682">
        <v>92.879149999999996</v>
      </c>
      <c r="D110" s="683">
        <v>-2.7354073627050002</v>
      </c>
      <c r="E110" s="684">
        <v>0.97139130862300005</v>
      </c>
      <c r="F110" s="682">
        <v>115.746626775205</v>
      </c>
      <c r="G110" s="683">
        <v>38.582208925068002</v>
      </c>
      <c r="H110" s="685">
        <v>7.3011600000000003</v>
      </c>
      <c r="I110" s="682">
        <v>30.947420000000001</v>
      </c>
      <c r="J110" s="683">
        <v>-7.6347889250680003</v>
      </c>
      <c r="K110" s="686">
        <v>0.26737211150000001</v>
      </c>
    </row>
    <row r="111" spans="1:11" ht="14.4" customHeight="1" thickBot="1" x14ac:dyDescent="0.35">
      <c r="A111" s="703" t="s">
        <v>425</v>
      </c>
      <c r="B111" s="687">
        <v>270.58270008980401</v>
      </c>
      <c r="C111" s="687">
        <v>268.16068000000001</v>
      </c>
      <c r="D111" s="688">
        <v>-2.422020089803</v>
      </c>
      <c r="E111" s="694">
        <v>0.99104887308300005</v>
      </c>
      <c r="F111" s="687">
        <v>248.630404408179</v>
      </c>
      <c r="G111" s="688">
        <v>82.876801469392007</v>
      </c>
      <c r="H111" s="690">
        <v>14.600149999999999</v>
      </c>
      <c r="I111" s="687">
        <v>90.193640000000002</v>
      </c>
      <c r="J111" s="688">
        <v>7.3168385306069998</v>
      </c>
      <c r="K111" s="695">
        <v>0.36276190844200001</v>
      </c>
    </row>
    <row r="112" spans="1:11" ht="14.4" customHeight="1" thickBot="1" x14ac:dyDescent="0.35">
      <c r="A112" s="704" t="s">
        <v>426</v>
      </c>
      <c r="B112" s="682">
        <v>56.999909282475997</v>
      </c>
      <c r="C112" s="682">
        <v>44.505000000000003</v>
      </c>
      <c r="D112" s="683">
        <v>-12.494909282476</v>
      </c>
      <c r="E112" s="684">
        <v>0.78079071633999997</v>
      </c>
      <c r="F112" s="682">
        <v>0</v>
      </c>
      <c r="G112" s="683">
        <v>0</v>
      </c>
      <c r="H112" s="685">
        <v>0</v>
      </c>
      <c r="I112" s="682">
        <v>0</v>
      </c>
      <c r="J112" s="683">
        <v>0</v>
      </c>
      <c r="K112" s="693" t="s">
        <v>321</v>
      </c>
    </row>
    <row r="113" spans="1:11" ht="14.4" customHeight="1" thickBot="1" x14ac:dyDescent="0.35">
      <c r="A113" s="704" t="s">
        <v>427</v>
      </c>
      <c r="B113" s="682">
        <v>157.21567633764599</v>
      </c>
      <c r="C113" s="682">
        <v>167.90409</v>
      </c>
      <c r="D113" s="683">
        <v>10.688413662354</v>
      </c>
      <c r="E113" s="684">
        <v>1.067985673638</v>
      </c>
      <c r="F113" s="682">
        <v>162.48378111199699</v>
      </c>
      <c r="G113" s="683">
        <v>54.161260370664998</v>
      </c>
      <c r="H113" s="685">
        <v>9.7078100000000003</v>
      </c>
      <c r="I113" s="682">
        <v>73.464179999999999</v>
      </c>
      <c r="J113" s="683">
        <v>19.302919629333999</v>
      </c>
      <c r="K113" s="686">
        <v>0.45213238821200002</v>
      </c>
    </row>
    <row r="114" spans="1:11" ht="14.4" customHeight="1" thickBot="1" x14ac:dyDescent="0.35">
      <c r="A114" s="704" t="s">
        <v>428</v>
      </c>
      <c r="B114" s="682">
        <v>4.9999920423219999</v>
      </c>
      <c r="C114" s="682">
        <v>6.7109999999990002</v>
      </c>
      <c r="D114" s="683">
        <v>1.7110079576770001</v>
      </c>
      <c r="E114" s="684">
        <v>1.342202136162</v>
      </c>
      <c r="F114" s="682">
        <v>5</v>
      </c>
      <c r="G114" s="683">
        <v>1.6666666666659999</v>
      </c>
      <c r="H114" s="685">
        <v>0</v>
      </c>
      <c r="I114" s="682">
        <v>0</v>
      </c>
      <c r="J114" s="683">
        <v>-1.6666666666659999</v>
      </c>
      <c r="K114" s="686">
        <v>0</v>
      </c>
    </row>
    <row r="115" spans="1:11" ht="14.4" customHeight="1" thickBot="1" x14ac:dyDescent="0.35">
      <c r="A115" s="704" t="s">
        <v>429</v>
      </c>
      <c r="B115" s="682">
        <v>3.5653958161400001</v>
      </c>
      <c r="C115" s="682">
        <v>1.8149999999999999</v>
      </c>
      <c r="D115" s="683">
        <v>-1.7503958161399999</v>
      </c>
      <c r="E115" s="684">
        <v>0.50905988944699998</v>
      </c>
      <c r="F115" s="682">
        <v>3.4314110802319999</v>
      </c>
      <c r="G115" s="683">
        <v>1.14380369341</v>
      </c>
      <c r="H115" s="685">
        <v>0</v>
      </c>
      <c r="I115" s="682">
        <v>0.36299999999999999</v>
      </c>
      <c r="J115" s="683">
        <v>-0.78080369341</v>
      </c>
      <c r="K115" s="686">
        <v>0.10578738353100001</v>
      </c>
    </row>
    <row r="116" spans="1:11" ht="14.4" customHeight="1" thickBot="1" x14ac:dyDescent="0.35">
      <c r="A116" s="704" t="s">
        <v>430</v>
      </c>
      <c r="B116" s="682">
        <v>47.801726611219003</v>
      </c>
      <c r="C116" s="682">
        <v>47.225589999999997</v>
      </c>
      <c r="D116" s="683">
        <v>-0.57613661121899995</v>
      </c>
      <c r="E116" s="684">
        <v>0.98794736817899997</v>
      </c>
      <c r="F116" s="682">
        <v>77.715212215948</v>
      </c>
      <c r="G116" s="683">
        <v>25.905070738648998</v>
      </c>
      <c r="H116" s="685">
        <v>3.50204</v>
      </c>
      <c r="I116" s="682">
        <v>14.97616</v>
      </c>
      <c r="J116" s="683">
        <v>-10.928910738649</v>
      </c>
      <c r="K116" s="686">
        <v>0.19270564375900001</v>
      </c>
    </row>
    <row r="117" spans="1:11" ht="14.4" customHeight="1" thickBot="1" x14ac:dyDescent="0.35">
      <c r="A117" s="704" t="s">
        <v>431</v>
      </c>
      <c r="B117" s="682">
        <v>0</v>
      </c>
      <c r="C117" s="682">
        <v>0</v>
      </c>
      <c r="D117" s="683">
        <v>0</v>
      </c>
      <c r="E117" s="684">
        <v>1</v>
      </c>
      <c r="F117" s="682">
        <v>0</v>
      </c>
      <c r="G117" s="683">
        <v>0</v>
      </c>
      <c r="H117" s="685">
        <v>1.3903000000000001</v>
      </c>
      <c r="I117" s="682">
        <v>1.3903000000000001</v>
      </c>
      <c r="J117" s="683">
        <v>1.3903000000000001</v>
      </c>
      <c r="K117" s="693" t="s">
        <v>333</v>
      </c>
    </row>
    <row r="118" spans="1:11" ht="14.4" customHeight="1" thickBot="1" x14ac:dyDescent="0.35">
      <c r="A118" s="703" t="s">
        <v>432</v>
      </c>
      <c r="B118" s="687">
        <v>187.70176759510099</v>
      </c>
      <c r="C118" s="687">
        <v>183.31899999999999</v>
      </c>
      <c r="D118" s="688">
        <v>-4.3827675950999998</v>
      </c>
      <c r="E118" s="694">
        <v>0.97665036588999998</v>
      </c>
      <c r="F118" s="687">
        <v>258.921184268113</v>
      </c>
      <c r="G118" s="688">
        <v>86.307061422703995</v>
      </c>
      <c r="H118" s="690">
        <v>69.825000000000003</v>
      </c>
      <c r="I118" s="687">
        <v>101.06100000000001</v>
      </c>
      <c r="J118" s="688">
        <v>14.753938577294999</v>
      </c>
      <c r="K118" s="695">
        <v>0.390315687322</v>
      </c>
    </row>
    <row r="119" spans="1:11" ht="14.4" customHeight="1" thickBot="1" x14ac:dyDescent="0.35">
      <c r="A119" s="704" t="s">
        <v>433</v>
      </c>
      <c r="B119" s="682">
        <v>187.70176759510099</v>
      </c>
      <c r="C119" s="682">
        <v>183.31899999999999</v>
      </c>
      <c r="D119" s="683">
        <v>-4.3827675950999998</v>
      </c>
      <c r="E119" s="684">
        <v>0.97665036588999998</v>
      </c>
      <c r="F119" s="682">
        <v>258.921184268113</v>
      </c>
      <c r="G119" s="683">
        <v>86.307061422703995</v>
      </c>
      <c r="H119" s="685">
        <v>69.825000000000003</v>
      </c>
      <c r="I119" s="682">
        <v>101.06100000000001</v>
      </c>
      <c r="J119" s="683">
        <v>14.753938577294999</v>
      </c>
      <c r="K119" s="686">
        <v>0.390315687322</v>
      </c>
    </row>
    <row r="120" spans="1:11" ht="14.4" customHeight="1" thickBot="1" x14ac:dyDescent="0.35">
      <c r="A120" s="701" t="s">
        <v>48</v>
      </c>
      <c r="B120" s="682">
        <v>25534.002286328199</v>
      </c>
      <c r="C120" s="682">
        <v>29441.73029</v>
      </c>
      <c r="D120" s="683">
        <v>3907.7280036718398</v>
      </c>
      <c r="E120" s="684">
        <v>1.1530401681589999</v>
      </c>
      <c r="F120" s="682">
        <v>27932</v>
      </c>
      <c r="G120" s="683">
        <v>9310.6666666666697</v>
      </c>
      <c r="H120" s="685">
        <v>2617.03701</v>
      </c>
      <c r="I120" s="682">
        <v>10271.1625</v>
      </c>
      <c r="J120" s="683">
        <v>960.49583333333396</v>
      </c>
      <c r="K120" s="686">
        <v>0.36772026707700001</v>
      </c>
    </row>
    <row r="121" spans="1:11" ht="14.4" customHeight="1" thickBot="1" x14ac:dyDescent="0.35">
      <c r="A121" s="707" t="s">
        <v>434</v>
      </c>
      <c r="B121" s="687">
        <v>20296.001818409601</v>
      </c>
      <c r="C121" s="687">
        <v>21798.55</v>
      </c>
      <c r="D121" s="688">
        <v>1502.54818159045</v>
      </c>
      <c r="E121" s="694">
        <v>1.0740317327040001</v>
      </c>
      <c r="F121" s="687">
        <v>22008</v>
      </c>
      <c r="G121" s="688">
        <v>7336</v>
      </c>
      <c r="H121" s="690">
        <v>1931.6</v>
      </c>
      <c r="I121" s="687">
        <v>7580.6109999999999</v>
      </c>
      <c r="J121" s="688">
        <v>244.61100000000201</v>
      </c>
      <c r="K121" s="695">
        <v>0.34444797346400002</v>
      </c>
    </row>
    <row r="122" spans="1:11" ht="14.4" customHeight="1" thickBot="1" x14ac:dyDescent="0.35">
      <c r="A122" s="703" t="s">
        <v>435</v>
      </c>
      <c r="B122" s="687">
        <v>14754.0013180806</v>
      </c>
      <c r="C122" s="687">
        <v>16283.618</v>
      </c>
      <c r="D122" s="688">
        <v>1529.6166819194</v>
      </c>
      <c r="E122" s="694">
        <v>1.1036747014549999</v>
      </c>
      <c r="F122" s="687">
        <v>16453</v>
      </c>
      <c r="G122" s="688">
        <v>5484.3333333333403</v>
      </c>
      <c r="H122" s="690">
        <v>1434.65</v>
      </c>
      <c r="I122" s="687">
        <v>5764.2809999999999</v>
      </c>
      <c r="J122" s="688">
        <v>279.94766666666601</v>
      </c>
      <c r="K122" s="695">
        <v>0.35034832553299999</v>
      </c>
    </row>
    <row r="123" spans="1:11" ht="14.4" customHeight="1" thickBot="1" x14ac:dyDescent="0.35">
      <c r="A123" s="704" t="s">
        <v>436</v>
      </c>
      <c r="B123" s="682">
        <v>14754.0013180806</v>
      </c>
      <c r="C123" s="682">
        <v>16283.618</v>
      </c>
      <c r="D123" s="683">
        <v>1529.6166819194</v>
      </c>
      <c r="E123" s="684">
        <v>1.1036747014549999</v>
      </c>
      <c r="F123" s="682">
        <v>16453</v>
      </c>
      <c r="G123" s="683">
        <v>5484.3333333333403</v>
      </c>
      <c r="H123" s="685">
        <v>1434.65</v>
      </c>
      <c r="I123" s="682">
        <v>5764.2809999999999</v>
      </c>
      <c r="J123" s="683">
        <v>279.94766666666601</v>
      </c>
      <c r="K123" s="686">
        <v>0.35034832553299999</v>
      </c>
    </row>
    <row r="124" spans="1:11" ht="14.4" customHeight="1" thickBot="1" x14ac:dyDescent="0.35">
      <c r="A124" s="703" t="s">
        <v>437</v>
      </c>
      <c r="B124" s="687">
        <v>0</v>
      </c>
      <c r="C124" s="687">
        <v>0</v>
      </c>
      <c r="D124" s="688">
        <v>0</v>
      </c>
      <c r="E124" s="694">
        <v>1</v>
      </c>
      <c r="F124" s="687">
        <v>0</v>
      </c>
      <c r="G124" s="688">
        <v>0</v>
      </c>
      <c r="H124" s="690">
        <v>0</v>
      </c>
      <c r="I124" s="687">
        <v>-3.6850000000000001</v>
      </c>
      <c r="J124" s="688">
        <v>-3.6850000000000001</v>
      </c>
      <c r="K124" s="691" t="s">
        <v>333</v>
      </c>
    </row>
    <row r="125" spans="1:11" ht="14.4" customHeight="1" thickBot="1" x14ac:dyDescent="0.35">
      <c r="A125" s="704" t="s">
        <v>438</v>
      </c>
      <c r="B125" s="682">
        <v>0</v>
      </c>
      <c r="C125" s="682">
        <v>0</v>
      </c>
      <c r="D125" s="683">
        <v>0</v>
      </c>
      <c r="E125" s="684">
        <v>1</v>
      </c>
      <c r="F125" s="682">
        <v>0</v>
      </c>
      <c r="G125" s="683">
        <v>0</v>
      </c>
      <c r="H125" s="685">
        <v>0</v>
      </c>
      <c r="I125" s="682">
        <v>-3.6850000000000001</v>
      </c>
      <c r="J125" s="683">
        <v>-3.6850000000000001</v>
      </c>
      <c r="K125" s="693" t="s">
        <v>333</v>
      </c>
    </row>
    <row r="126" spans="1:11" ht="14.4" customHeight="1" thickBot="1" x14ac:dyDescent="0.35">
      <c r="A126" s="703" t="s">
        <v>439</v>
      </c>
      <c r="B126" s="687">
        <v>5500.00049653721</v>
      </c>
      <c r="C126" s="687">
        <v>5492.21</v>
      </c>
      <c r="D126" s="688">
        <v>-7.7904965372130004</v>
      </c>
      <c r="E126" s="694">
        <v>0.99858354621199996</v>
      </c>
      <c r="F126" s="687">
        <v>5510</v>
      </c>
      <c r="G126" s="688">
        <v>1836.6666666666699</v>
      </c>
      <c r="H126" s="690">
        <v>496.95</v>
      </c>
      <c r="I126" s="687">
        <v>1816.1</v>
      </c>
      <c r="J126" s="688">
        <v>-20.566666666663998</v>
      </c>
      <c r="K126" s="695">
        <v>0.32960072595200002</v>
      </c>
    </row>
    <row r="127" spans="1:11" ht="14.4" customHeight="1" thickBot="1" x14ac:dyDescent="0.35">
      <c r="A127" s="704" t="s">
        <v>440</v>
      </c>
      <c r="B127" s="682">
        <v>5500.00049653721</v>
      </c>
      <c r="C127" s="682">
        <v>5492.21</v>
      </c>
      <c r="D127" s="683">
        <v>-7.7904965372130004</v>
      </c>
      <c r="E127" s="684">
        <v>0.99858354621199996</v>
      </c>
      <c r="F127" s="682">
        <v>5510</v>
      </c>
      <c r="G127" s="683">
        <v>1836.6666666666699</v>
      </c>
      <c r="H127" s="685">
        <v>496.95</v>
      </c>
      <c r="I127" s="682">
        <v>1816.1</v>
      </c>
      <c r="J127" s="683">
        <v>-20.566666666663998</v>
      </c>
      <c r="K127" s="686">
        <v>0.32960072595200002</v>
      </c>
    </row>
    <row r="128" spans="1:11" ht="14.4" customHeight="1" thickBot="1" x14ac:dyDescent="0.35">
      <c r="A128" s="703" t="s">
        <v>441</v>
      </c>
      <c r="B128" s="687">
        <v>42.000003791738003</v>
      </c>
      <c r="C128" s="687">
        <v>22.722000000000001</v>
      </c>
      <c r="D128" s="688">
        <v>-19.278003791738001</v>
      </c>
      <c r="E128" s="694">
        <v>0.54099995115800004</v>
      </c>
      <c r="F128" s="687">
        <v>45</v>
      </c>
      <c r="G128" s="688">
        <v>15</v>
      </c>
      <c r="H128" s="690">
        <v>0</v>
      </c>
      <c r="I128" s="687">
        <v>3.915</v>
      </c>
      <c r="J128" s="688">
        <v>-11.085000000000001</v>
      </c>
      <c r="K128" s="695">
        <v>8.6999999999000002E-2</v>
      </c>
    </row>
    <row r="129" spans="1:11" ht="14.4" customHeight="1" thickBot="1" x14ac:dyDescent="0.35">
      <c r="A129" s="704" t="s">
        <v>442</v>
      </c>
      <c r="B129" s="682">
        <v>42.000003791738003</v>
      </c>
      <c r="C129" s="682">
        <v>22.722000000000001</v>
      </c>
      <c r="D129" s="683">
        <v>-19.278003791738001</v>
      </c>
      <c r="E129" s="684">
        <v>0.54099995115800004</v>
      </c>
      <c r="F129" s="682">
        <v>45</v>
      </c>
      <c r="G129" s="683">
        <v>15</v>
      </c>
      <c r="H129" s="685">
        <v>0</v>
      </c>
      <c r="I129" s="682">
        <v>3.915</v>
      </c>
      <c r="J129" s="683">
        <v>-11.085000000000001</v>
      </c>
      <c r="K129" s="686">
        <v>8.6999999999000002E-2</v>
      </c>
    </row>
    <row r="130" spans="1:11" ht="14.4" customHeight="1" thickBot="1" x14ac:dyDescent="0.35">
      <c r="A130" s="702" t="s">
        <v>443</v>
      </c>
      <c r="B130" s="682">
        <v>5017.0004481474098</v>
      </c>
      <c r="C130" s="682">
        <v>7398.5820700000004</v>
      </c>
      <c r="D130" s="683">
        <v>2381.5816218526002</v>
      </c>
      <c r="E130" s="684">
        <v>1.4747022940229999</v>
      </c>
      <c r="F130" s="682">
        <v>5594.99999999999</v>
      </c>
      <c r="G130" s="683">
        <v>1865</v>
      </c>
      <c r="H130" s="685">
        <v>656.74429999999995</v>
      </c>
      <c r="I130" s="682">
        <v>2575.2609900000002</v>
      </c>
      <c r="J130" s="683">
        <v>710.26099000000295</v>
      </c>
      <c r="K130" s="686">
        <v>0.46027899731900002</v>
      </c>
    </row>
    <row r="131" spans="1:11" ht="14.4" customHeight="1" thickBot="1" x14ac:dyDescent="0.35">
      <c r="A131" s="703" t="s">
        <v>444</v>
      </c>
      <c r="B131" s="687">
        <v>1328.00011862725</v>
      </c>
      <c r="C131" s="687">
        <v>1958.32682</v>
      </c>
      <c r="D131" s="688">
        <v>630.32670137274602</v>
      </c>
      <c r="E131" s="694">
        <v>1.4746435580320001</v>
      </c>
      <c r="F131" s="687">
        <v>1481.99999999999</v>
      </c>
      <c r="G131" s="688">
        <v>493.99999999999801</v>
      </c>
      <c r="H131" s="690">
        <v>173.8443</v>
      </c>
      <c r="I131" s="687">
        <v>682.01873999999998</v>
      </c>
      <c r="J131" s="688">
        <v>188.018740000002</v>
      </c>
      <c r="K131" s="695">
        <v>0.46020157894699998</v>
      </c>
    </row>
    <row r="132" spans="1:11" ht="14.4" customHeight="1" thickBot="1" x14ac:dyDescent="0.35">
      <c r="A132" s="704" t="s">
        <v>445</v>
      </c>
      <c r="B132" s="682">
        <v>1328.00011862725</v>
      </c>
      <c r="C132" s="682">
        <v>1958.32682</v>
      </c>
      <c r="D132" s="683">
        <v>630.32670137274602</v>
      </c>
      <c r="E132" s="684">
        <v>1.4746435580320001</v>
      </c>
      <c r="F132" s="682">
        <v>1481.99999999999</v>
      </c>
      <c r="G132" s="683">
        <v>493.99999999999801</v>
      </c>
      <c r="H132" s="685">
        <v>173.8443</v>
      </c>
      <c r="I132" s="682">
        <v>682.01873999999998</v>
      </c>
      <c r="J132" s="683">
        <v>188.018740000002</v>
      </c>
      <c r="K132" s="686">
        <v>0.46020157894699998</v>
      </c>
    </row>
    <row r="133" spans="1:11" ht="14.4" customHeight="1" thickBot="1" x14ac:dyDescent="0.35">
      <c r="A133" s="703" t="s">
        <v>446</v>
      </c>
      <c r="B133" s="687">
        <v>3689.00032952015</v>
      </c>
      <c r="C133" s="687">
        <v>5440.2552500000002</v>
      </c>
      <c r="D133" s="688">
        <v>1751.2549204798499</v>
      </c>
      <c r="E133" s="694">
        <v>1.4747234383429999</v>
      </c>
      <c r="F133" s="687">
        <v>4113</v>
      </c>
      <c r="G133" s="688">
        <v>1371</v>
      </c>
      <c r="H133" s="690">
        <v>482.9</v>
      </c>
      <c r="I133" s="687">
        <v>1894.4952499999999</v>
      </c>
      <c r="J133" s="688">
        <v>523.49525000000096</v>
      </c>
      <c r="K133" s="695">
        <v>0.46061153659100001</v>
      </c>
    </row>
    <row r="134" spans="1:11" ht="14.4" customHeight="1" thickBot="1" x14ac:dyDescent="0.35">
      <c r="A134" s="704" t="s">
        <v>447</v>
      </c>
      <c r="B134" s="682">
        <v>3689.00032952015</v>
      </c>
      <c r="C134" s="682">
        <v>5440.2552500000002</v>
      </c>
      <c r="D134" s="683">
        <v>1751.2549204798499</v>
      </c>
      <c r="E134" s="684">
        <v>1.4747234383429999</v>
      </c>
      <c r="F134" s="682">
        <v>4113</v>
      </c>
      <c r="G134" s="683">
        <v>1371</v>
      </c>
      <c r="H134" s="685">
        <v>482.9</v>
      </c>
      <c r="I134" s="682">
        <v>1894.4952499999999</v>
      </c>
      <c r="J134" s="683">
        <v>523.49525000000096</v>
      </c>
      <c r="K134" s="686">
        <v>0.46061153659100001</v>
      </c>
    </row>
    <row r="135" spans="1:11" ht="14.4" customHeight="1" thickBot="1" x14ac:dyDescent="0.35">
      <c r="A135" s="703" t="s">
        <v>448</v>
      </c>
      <c r="B135" s="687">
        <v>0</v>
      </c>
      <c r="C135" s="687">
        <v>0</v>
      </c>
      <c r="D135" s="688">
        <v>0</v>
      </c>
      <c r="E135" s="694">
        <v>1</v>
      </c>
      <c r="F135" s="687">
        <v>0</v>
      </c>
      <c r="G135" s="688">
        <v>0</v>
      </c>
      <c r="H135" s="690">
        <v>0</v>
      </c>
      <c r="I135" s="687">
        <v>-0.33200000000000002</v>
      </c>
      <c r="J135" s="688">
        <v>-0.33200000000000002</v>
      </c>
      <c r="K135" s="691" t="s">
        <v>333</v>
      </c>
    </row>
    <row r="136" spans="1:11" ht="14.4" customHeight="1" thickBot="1" x14ac:dyDescent="0.35">
      <c r="A136" s="704" t="s">
        <v>449</v>
      </c>
      <c r="B136" s="682">
        <v>0</v>
      </c>
      <c r="C136" s="682">
        <v>0</v>
      </c>
      <c r="D136" s="683">
        <v>0</v>
      </c>
      <c r="E136" s="684">
        <v>1</v>
      </c>
      <c r="F136" s="682">
        <v>0</v>
      </c>
      <c r="G136" s="683">
        <v>0</v>
      </c>
      <c r="H136" s="685">
        <v>0</v>
      </c>
      <c r="I136" s="682">
        <v>-0.33200000000000002</v>
      </c>
      <c r="J136" s="683">
        <v>-0.33200000000000002</v>
      </c>
      <c r="K136" s="693" t="s">
        <v>333</v>
      </c>
    </row>
    <row r="137" spans="1:11" ht="14.4" customHeight="1" thickBot="1" x14ac:dyDescent="0.35">
      <c r="A137" s="703" t="s">
        <v>450</v>
      </c>
      <c r="B137" s="687">
        <v>0</v>
      </c>
      <c r="C137" s="687">
        <v>0</v>
      </c>
      <c r="D137" s="688">
        <v>0</v>
      </c>
      <c r="E137" s="694">
        <v>1</v>
      </c>
      <c r="F137" s="687">
        <v>0</v>
      </c>
      <c r="G137" s="688">
        <v>0</v>
      </c>
      <c r="H137" s="690">
        <v>0</v>
      </c>
      <c r="I137" s="687">
        <v>-0.92100000000000004</v>
      </c>
      <c r="J137" s="688">
        <v>-0.92100000000000004</v>
      </c>
      <c r="K137" s="691" t="s">
        <v>333</v>
      </c>
    </row>
    <row r="138" spans="1:11" ht="14.4" customHeight="1" thickBot="1" x14ac:dyDescent="0.35">
      <c r="A138" s="704" t="s">
        <v>451</v>
      </c>
      <c r="B138" s="682">
        <v>0</v>
      </c>
      <c r="C138" s="682">
        <v>0</v>
      </c>
      <c r="D138" s="683">
        <v>0</v>
      </c>
      <c r="E138" s="684">
        <v>1</v>
      </c>
      <c r="F138" s="682">
        <v>0</v>
      </c>
      <c r="G138" s="683">
        <v>0</v>
      </c>
      <c r="H138" s="685">
        <v>0</v>
      </c>
      <c r="I138" s="682">
        <v>-0.92100000000000004</v>
      </c>
      <c r="J138" s="683">
        <v>-0.92100000000000004</v>
      </c>
      <c r="K138" s="693" t="s">
        <v>333</v>
      </c>
    </row>
    <row r="139" spans="1:11" ht="14.4" customHeight="1" thickBot="1" x14ac:dyDescent="0.35">
      <c r="A139" s="702" t="s">
        <v>452</v>
      </c>
      <c r="B139" s="682">
        <v>221.000019771209</v>
      </c>
      <c r="C139" s="682">
        <v>244.59822</v>
      </c>
      <c r="D139" s="683">
        <v>23.598200228791001</v>
      </c>
      <c r="E139" s="684">
        <v>1.1067791770019999</v>
      </c>
      <c r="F139" s="682">
        <v>329</v>
      </c>
      <c r="G139" s="683">
        <v>109.666666666667</v>
      </c>
      <c r="H139" s="685">
        <v>28.692710000000002</v>
      </c>
      <c r="I139" s="682">
        <v>115.29051</v>
      </c>
      <c r="J139" s="683">
        <v>5.6238433333330002</v>
      </c>
      <c r="K139" s="686">
        <v>0.35042708206599998</v>
      </c>
    </row>
    <row r="140" spans="1:11" ht="14.4" customHeight="1" thickBot="1" x14ac:dyDescent="0.35">
      <c r="A140" s="703" t="s">
        <v>453</v>
      </c>
      <c r="B140" s="687">
        <v>221.000019771209</v>
      </c>
      <c r="C140" s="687">
        <v>244.59822</v>
      </c>
      <c r="D140" s="688">
        <v>23.598200228791001</v>
      </c>
      <c r="E140" s="694">
        <v>1.1067791770019999</v>
      </c>
      <c r="F140" s="687">
        <v>329</v>
      </c>
      <c r="G140" s="688">
        <v>109.666666666667</v>
      </c>
      <c r="H140" s="690">
        <v>28.692710000000002</v>
      </c>
      <c r="I140" s="687">
        <v>115.29051</v>
      </c>
      <c r="J140" s="688">
        <v>5.6238433333330002</v>
      </c>
      <c r="K140" s="695">
        <v>0.35042708206599998</v>
      </c>
    </row>
    <row r="141" spans="1:11" ht="14.4" customHeight="1" thickBot="1" x14ac:dyDescent="0.35">
      <c r="A141" s="704" t="s">
        <v>454</v>
      </c>
      <c r="B141" s="682">
        <v>221.000019771209</v>
      </c>
      <c r="C141" s="682">
        <v>244.59822</v>
      </c>
      <c r="D141" s="683">
        <v>23.598200228791001</v>
      </c>
      <c r="E141" s="684">
        <v>1.1067791770019999</v>
      </c>
      <c r="F141" s="682">
        <v>329</v>
      </c>
      <c r="G141" s="683">
        <v>109.666666666667</v>
      </c>
      <c r="H141" s="685">
        <v>28.692710000000002</v>
      </c>
      <c r="I141" s="682">
        <v>115.29051</v>
      </c>
      <c r="J141" s="683">
        <v>5.6238433333330002</v>
      </c>
      <c r="K141" s="686">
        <v>0.35042708206599998</v>
      </c>
    </row>
    <row r="142" spans="1:11" ht="14.4" customHeight="1" thickBot="1" x14ac:dyDescent="0.35">
      <c r="A142" s="701" t="s">
        <v>455</v>
      </c>
      <c r="B142" s="682">
        <v>0</v>
      </c>
      <c r="C142" s="682">
        <v>203.08838</v>
      </c>
      <c r="D142" s="683">
        <v>203.08838</v>
      </c>
      <c r="E142" s="692" t="s">
        <v>321</v>
      </c>
      <c r="F142" s="682">
        <v>0</v>
      </c>
      <c r="G142" s="683">
        <v>0</v>
      </c>
      <c r="H142" s="685">
        <v>0</v>
      </c>
      <c r="I142" s="682">
        <v>12.87607</v>
      </c>
      <c r="J142" s="683">
        <v>12.87607</v>
      </c>
      <c r="K142" s="693" t="s">
        <v>321</v>
      </c>
    </row>
    <row r="143" spans="1:11" ht="14.4" customHeight="1" thickBot="1" x14ac:dyDescent="0.35">
      <c r="A143" s="702" t="s">
        <v>456</v>
      </c>
      <c r="B143" s="682">
        <v>0</v>
      </c>
      <c r="C143" s="682">
        <v>203.08838</v>
      </c>
      <c r="D143" s="683">
        <v>203.08838</v>
      </c>
      <c r="E143" s="692" t="s">
        <v>321</v>
      </c>
      <c r="F143" s="682">
        <v>0</v>
      </c>
      <c r="G143" s="683">
        <v>0</v>
      </c>
      <c r="H143" s="685">
        <v>0</v>
      </c>
      <c r="I143" s="682">
        <v>12.87607</v>
      </c>
      <c r="J143" s="683">
        <v>12.87607</v>
      </c>
      <c r="K143" s="693" t="s">
        <v>321</v>
      </c>
    </row>
    <row r="144" spans="1:11" ht="14.4" customHeight="1" thickBot="1" x14ac:dyDescent="0.35">
      <c r="A144" s="703" t="s">
        <v>457</v>
      </c>
      <c r="B144" s="687">
        <v>0</v>
      </c>
      <c r="C144" s="687">
        <v>122.69738</v>
      </c>
      <c r="D144" s="688">
        <v>122.69738</v>
      </c>
      <c r="E144" s="689" t="s">
        <v>321</v>
      </c>
      <c r="F144" s="687">
        <v>0</v>
      </c>
      <c r="G144" s="688">
        <v>0</v>
      </c>
      <c r="H144" s="690">
        <v>0</v>
      </c>
      <c r="I144" s="687">
        <v>12.87607</v>
      </c>
      <c r="J144" s="688">
        <v>12.87607</v>
      </c>
      <c r="K144" s="691" t="s">
        <v>321</v>
      </c>
    </row>
    <row r="145" spans="1:11" ht="14.4" customHeight="1" thickBot="1" x14ac:dyDescent="0.35">
      <c r="A145" s="704" t="s">
        <v>458</v>
      </c>
      <c r="B145" s="682">
        <v>0</v>
      </c>
      <c r="C145" s="682">
        <v>10.20538</v>
      </c>
      <c r="D145" s="683">
        <v>10.20538</v>
      </c>
      <c r="E145" s="692" t="s">
        <v>321</v>
      </c>
      <c r="F145" s="682">
        <v>0</v>
      </c>
      <c r="G145" s="683">
        <v>0</v>
      </c>
      <c r="H145" s="685">
        <v>0</v>
      </c>
      <c r="I145" s="682">
        <v>0.27006999999999998</v>
      </c>
      <c r="J145" s="683">
        <v>0.27006999999999998</v>
      </c>
      <c r="K145" s="693" t="s">
        <v>321</v>
      </c>
    </row>
    <row r="146" spans="1:11" ht="14.4" customHeight="1" thickBot="1" x14ac:dyDescent="0.35">
      <c r="A146" s="704" t="s">
        <v>459</v>
      </c>
      <c r="B146" s="682">
        <v>0</v>
      </c>
      <c r="C146" s="682">
        <v>111.49299999999999</v>
      </c>
      <c r="D146" s="683">
        <v>111.49299999999999</v>
      </c>
      <c r="E146" s="692" t="s">
        <v>321</v>
      </c>
      <c r="F146" s="682">
        <v>0</v>
      </c>
      <c r="G146" s="683">
        <v>0</v>
      </c>
      <c r="H146" s="685">
        <v>0</v>
      </c>
      <c r="I146" s="682">
        <v>0</v>
      </c>
      <c r="J146" s="683">
        <v>0</v>
      </c>
      <c r="K146" s="693" t="s">
        <v>321</v>
      </c>
    </row>
    <row r="147" spans="1:11" ht="14.4" customHeight="1" thickBot="1" x14ac:dyDescent="0.35">
      <c r="A147" s="704" t="s">
        <v>460</v>
      </c>
      <c r="B147" s="682">
        <v>0</v>
      </c>
      <c r="C147" s="682">
        <v>0.999</v>
      </c>
      <c r="D147" s="683">
        <v>0.999</v>
      </c>
      <c r="E147" s="692" t="s">
        <v>321</v>
      </c>
      <c r="F147" s="682">
        <v>0</v>
      </c>
      <c r="G147" s="683">
        <v>0</v>
      </c>
      <c r="H147" s="685">
        <v>0</v>
      </c>
      <c r="I147" s="682">
        <v>12.606</v>
      </c>
      <c r="J147" s="683">
        <v>12.606</v>
      </c>
      <c r="K147" s="693" t="s">
        <v>321</v>
      </c>
    </row>
    <row r="148" spans="1:11" ht="14.4" customHeight="1" thickBot="1" x14ac:dyDescent="0.35">
      <c r="A148" s="706" t="s">
        <v>461</v>
      </c>
      <c r="B148" s="682">
        <v>0</v>
      </c>
      <c r="C148" s="682">
        <v>75.391000000000005</v>
      </c>
      <c r="D148" s="683">
        <v>75.391000000000005</v>
      </c>
      <c r="E148" s="692" t="s">
        <v>333</v>
      </c>
      <c r="F148" s="682">
        <v>0</v>
      </c>
      <c r="G148" s="683">
        <v>0</v>
      </c>
      <c r="H148" s="685">
        <v>0</v>
      </c>
      <c r="I148" s="682">
        <v>0</v>
      </c>
      <c r="J148" s="683">
        <v>0</v>
      </c>
      <c r="K148" s="693" t="s">
        <v>321</v>
      </c>
    </row>
    <row r="149" spans="1:11" ht="14.4" customHeight="1" thickBot="1" x14ac:dyDescent="0.35">
      <c r="A149" s="704" t="s">
        <v>462</v>
      </c>
      <c r="B149" s="682">
        <v>0</v>
      </c>
      <c r="C149" s="682">
        <v>75.391000000000005</v>
      </c>
      <c r="D149" s="683">
        <v>75.391000000000005</v>
      </c>
      <c r="E149" s="692" t="s">
        <v>333</v>
      </c>
      <c r="F149" s="682">
        <v>0</v>
      </c>
      <c r="G149" s="683">
        <v>0</v>
      </c>
      <c r="H149" s="685">
        <v>0</v>
      </c>
      <c r="I149" s="682">
        <v>0</v>
      </c>
      <c r="J149" s="683">
        <v>0</v>
      </c>
      <c r="K149" s="693" t="s">
        <v>321</v>
      </c>
    </row>
    <row r="150" spans="1:11" ht="14.4" customHeight="1" thickBot="1" x14ac:dyDescent="0.35">
      <c r="A150" s="706" t="s">
        <v>463</v>
      </c>
      <c r="B150" s="682">
        <v>0</v>
      </c>
      <c r="C150" s="682">
        <v>5</v>
      </c>
      <c r="D150" s="683">
        <v>5</v>
      </c>
      <c r="E150" s="692" t="s">
        <v>333</v>
      </c>
      <c r="F150" s="682">
        <v>0</v>
      </c>
      <c r="G150" s="683">
        <v>0</v>
      </c>
      <c r="H150" s="685">
        <v>0</v>
      </c>
      <c r="I150" s="682">
        <v>0</v>
      </c>
      <c r="J150" s="683">
        <v>0</v>
      </c>
      <c r="K150" s="693" t="s">
        <v>321</v>
      </c>
    </row>
    <row r="151" spans="1:11" ht="14.4" customHeight="1" thickBot="1" x14ac:dyDescent="0.35">
      <c r="A151" s="704" t="s">
        <v>464</v>
      </c>
      <c r="B151" s="682">
        <v>0</v>
      </c>
      <c r="C151" s="682">
        <v>5</v>
      </c>
      <c r="D151" s="683">
        <v>5</v>
      </c>
      <c r="E151" s="692" t="s">
        <v>333</v>
      </c>
      <c r="F151" s="682">
        <v>0</v>
      </c>
      <c r="G151" s="683">
        <v>0</v>
      </c>
      <c r="H151" s="685">
        <v>0</v>
      </c>
      <c r="I151" s="682">
        <v>0</v>
      </c>
      <c r="J151" s="683">
        <v>0</v>
      </c>
      <c r="K151" s="693" t="s">
        <v>321</v>
      </c>
    </row>
    <row r="152" spans="1:11" ht="14.4" customHeight="1" thickBot="1" x14ac:dyDescent="0.35">
      <c r="A152" s="701" t="s">
        <v>465</v>
      </c>
      <c r="B152" s="682">
        <v>1576.0036194361301</v>
      </c>
      <c r="C152" s="682">
        <v>2290.02241</v>
      </c>
      <c r="D152" s="683">
        <v>714.01879056387304</v>
      </c>
      <c r="E152" s="684">
        <v>1.453056567737</v>
      </c>
      <c r="F152" s="682">
        <v>1756</v>
      </c>
      <c r="G152" s="683">
        <v>585.33333333333405</v>
      </c>
      <c r="H152" s="685">
        <v>133.03</v>
      </c>
      <c r="I152" s="682">
        <v>1105.8145199999999</v>
      </c>
      <c r="J152" s="683">
        <v>520.48118666666596</v>
      </c>
      <c r="K152" s="686">
        <v>0.62973492027300004</v>
      </c>
    </row>
    <row r="153" spans="1:11" ht="14.4" customHeight="1" thickBot="1" x14ac:dyDescent="0.35">
      <c r="A153" s="702" t="s">
        <v>466</v>
      </c>
      <c r="B153" s="682">
        <v>1568.0036209191401</v>
      </c>
      <c r="C153" s="682">
        <v>1664.9159999999999</v>
      </c>
      <c r="D153" s="683">
        <v>96.912379080863005</v>
      </c>
      <c r="E153" s="684">
        <v>1.061806221483</v>
      </c>
      <c r="F153" s="682">
        <v>1730</v>
      </c>
      <c r="G153" s="683">
        <v>576.66666666666799</v>
      </c>
      <c r="H153" s="685">
        <v>133.03</v>
      </c>
      <c r="I153" s="682">
        <v>602.41999999999996</v>
      </c>
      <c r="J153" s="683">
        <v>25.753333333332002</v>
      </c>
      <c r="K153" s="686">
        <v>0.348219653179</v>
      </c>
    </row>
    <row r="154" spans="1:11" ht="14.4" customHeight="1" thickBot="1" x14ac:dyDescent="0.35">
      <c r="A154" s="703" t="s">
        <v>467</v>
      </c>
      <c r="B154" s="687">
        <v>1568.0036209191401</v>
      </c>
      <c r="C154" s="687">
        <v>1570.8040000000001</v>
      </c>
      <c r="D154" s="688">
        <v>2.8003790808629998</v>
      </c>
      <c r="E154" s="694">
        <v>1.001785951922</v>
      </c>
      <c r="F154" s="687">
        <v>1730</v>
      </c>
      <c r="G154" s="688">
        <v>576.66666666666799</v>
      </c>
      <c r="H154" s="690">
        <v>133.03</v>
      </c>
      <c r="I154" s="687">
        <v>527.529</v>
      </c>
      <c r="J154" s="688">
        <v>-49.137666666667002</v>
      </c>
      <c r="K154" s="695">
        <v>0.30493005780299998</v>
      </c>
    </row>
    <row r="155" spans="1:11" ht="14.4" customHeight="1" thickBot="1" x14ac:dyDescent="0.35">
      <c r="A155" s="704" t="s">
        <v>468</v>
      </c>
      <c r="B155" s="682">
        <v>358.00082671495602</v>
      </c>
      <c r="C155" s="682">
        <v>359.50599999999997</v>
      </c>
      <c r="D155" s="683">
        <v>1.5051732850440001</v>
      </c>
      <c r="E155" s="684">
        <v>1.0042043849410001</v>
      </c>
      <c r="F155" s="682">
        <v>373.00000000000102</v>
      </c>
      <c r="G155" s="683">
        <v>124.333333333334</v>
      </c>
      <c r="H155" s="685">
        <v>31.297999999999998</v>
      </c>
      <c r="I155" s="682">
        <v>124.67</v>
      </c>
      <c r="J155" s="683">
        <v>0.33666666666599998</v>
      </c>
      <c r="K155" s="686">
        <v>0.33423592493199999</v>
      </c>
    </row>
    <row r="156" spans="1:11" ht="14.4" customHeight="1" thickBot="1" x14ac:dyDescent="0.35">
      <c r="A156" s="704" t="s">
        <v>469</v>
      </c>
      <c r="B156" s="682">
        <v>854.001972107744</v>
      </c>
      <c r="C156" s="682">
        <v>844.20899999999995</v>
      </c>
      <c r="D156" s="683">
        <v>-9.7929721077429992</v>
      </c>
      <c r="E156" s="684">
        <v>0.988532846026</v>
      </c>
      <c r="F156" s="682">
        <v>1002</v>
      </c>
      <c r="G156" s="683">
        <v>334.00000000000102</v>
      </c>
      <c r="H156" s="685">
        <v>67.488</v>
      </c>
      <c r="I156" s="682">
        <v>274.71199999999999</v>
      </c>
      <c r="J156" s="683">
        <v>-59.287999999999997</v>
      </c>
      <c r="K156" s="686">
        <v>0.27416367265399999</v>
      </c>
    </row>
    <row r="157" spans="1:11" ht="14.4" customHeight="1" thickBot="1" x14ac:dyDescent="0.35">
      <c r="A157" s="704" t="s">
        <v>470</v>
      </c>
      <c r="B157" s="682">
        <v>60.000138555578999</v>
      </c>
      <c r="C157" s="682">
        <v>69.311999999999998</v>
      </c>
      <c r="D157" s="683">
        <v>9.3118614444199999</v>
      </c>
      <c r="E157" s="684">
        <v>1.1551973323489999</v>
      </c>
      <c r="F157" s="682">
        <v>88</v>
      </c>
      <c r="G157" s="683">
        <v>29.333333333333002</v>
      </c>
      <c r="H157" s="685">
        <v>10.712999999999999</v>
      </c>
      <c r="I157" s="682">
        <v>32.685000000000002</v>
      </c>
      <c r="J157" s="683">
        <v>3.351666666666</v>
      </c>
      <c r="K157" s="686">
        <v>0.371420454545</v>
      </c>
    </row>
    <row r="158" spans="1:11" ht="14.4" customHeight="1" thickBot="1" x14ac:dyDescent="0.35">
      <c r="A158" s="704" t="s">
        <v>471</v>
      </c>
      <c r="B158" s="682">
        <v>62.000143174098</v>
      </c>
      <c r="C158" s="682">
        <v>63.143000000000001</v>
      </c>
      <c r="D158" s="683">
        <v>1.1428568259009999</v>
      </c>
      <c r="E158" s="684">
        <v>1.0184331320440001</v>
      </c>
      <c r="F158" s="682">
        <v>63</v>
      </c>
      <c r="G158" s="683">
        <v>21</v>
      </c>
      <c r="H158" s="685">
        <v>5.3520000000000003</v>
      </c>
      <c r="I158" s="682">
        <v>21.373999999999999</v>
      </c>
      <c r="J158" s="683">
        <v>0.37399999999900002</v>
      </c>
      <c r="K158" s="686">
        <v>0.33926984126900001</v>
      </c>
    </row>
    <row r="159" spans="1:11" ht="14.4" customHeight="1" thickBot="1" x14ac:dyDescent="0.35">
      <c r="A159" s="704" t="s">
        <v>472</v>
      </c>
      <c r="B159" s="682">
        <v>234.000540366759</v>
      </c>
      <c r="C159" s="682">
        <v>234.63399999999999</v>
      </c>
      <c r="D159" s="683">
        <v>0.63345963324099996</v>
      </c>
      <c r="E159" s="684">
        <v>1.0027070861980001</v>
      </c>
      <c r="F159" s="682">
        <v>204</v>
      </c>
      <c r="G159" s="683">
        <v>68</v>
      </c>
      <c r="H159" s="685">
        <v>18.178999999999998</v>
      </c>
      <c r="I159" s="682">
        <v>74.087999999999994</v>
      </c>
      <c r="J159" s="683">
        <v>6.087999999999</v>
      </c>
      <c r="K159" s="686">
        <v>0.36317647058800001</v>
      </c>
    </row>
    <row r="160" spans="1:11" ht="14.4" customHeight="1" thickBot="1" x14ac:dyDescent="0.35">
      <c r="A160" s="703" t="s">
        <v>473</v>
      </c>
      <c r="B160" s="687">
        <v>0</v>
      </c>
      <c r="C160" s="687">
        <v>94.111999999999995</v>
      </c>
      <c r="D160" s="688">
        <v>94.111999999999995</v>
      </c>
      <c r="E160" s="689" t="s">
        <v>321</v>
      </c>
      <c r="F160" s="687">
        <v>0</v>
      </c>
      <c r="G160" s="688">
        <v>0</v>
      </c>
      <c r="H160" s="690">
        <v>0</v>
      </c>
      <c r="I160" s="687">
        <v>74.891000000000005</v>
      </c>
      <c r="J160" s="688">
        <v>74.891000000000005</v>
      </c>
      <c r="K160" s="691" t="s">
        <v>321</v>
      </c>
    </row>
    <row r="161" spans="1:11" ht="14.4" customHeight="1" thickBot="1" x14ac:dyDescent="0.35">
      <c r="A161" s="704" t="s">
        <v>474</v>
      </c>
      <c r="B161" s="682">
        <v>0</v>
      </c>
      <c r="C161" s="682">
        <v>94.111999999999995</v>
      </c>
      <c r="D161" s="683">
        <v>94.111999999999995</v>
      </c>
      <c r="E161" s="692" t="s">
        <v>321</v>
      </c>
      <c r="F161" s="682">
        <v>0</v>
      </c>
      <c r="G161" s="683">
        <v>0</v>
      </c>
      <c r="H161" s="685">
        <v>0</v>
      </c>
      <c r="I161" s="682">
        <v>74.891000000000005</v>
      </c>
      <c r="J161" s="683">
        <v>74.891000000000005</v>
      </c>
      <c r="K161" s="693" t="s">
        <v>321</v>
      </c>
    </row>
    <row r="162" spans="1:11" ht="14.4" customHeight="1" thickBot="1" x14ac:dyDescent="0.35">
      <c r="A162" s="702" t="s">
        <v>475</v>
      </c>
      <c r="B162" s="682">
        <v>7.9999985169899999</v>
      </c>
      <c r="C162" s="682">
        <v>625.10640999999998</v>
      </c>
      <c r="D162" s="683">
        <v>617.10641148300897</v>
      </c>
      <c r="E162" s="684">
        <v>78.138315734979003</v>
      </c>
      <c r="F162" s="682">
        <v>26</v>
      </c>
      <c r="G162" s="683">
        <v>8.6666666666659999</v>
      </c>
      <c r="H162" s="685">
        <v>0</v>
      </c>
      <c r="I162" s="682">
        <v>503.39452</v>
      </c>
      <c r="J162" s="683">
        <v>494.72785333333297</v>
      </c>
      <c r="K162" s="686">
        <v>19.361327692307</v>
      </c>
    </row>
    <row r="163" spans="1:11" ht="14.4" customHeight="1" thickBot="1" x14ac:dyDescent="0.35">
      <c r="A163" s="703" t="s">
        <v>476</v>
      </c>
      <c r="B163" s="687">
        <v>7.9999985169899999</v>
      </c>
      <c r="C163" s="687">
        <v>185.24951999999999</v>
      </c>
      <c r="D163" s="688">
        <v>177.249521483009</v>
      </c>
      <c r="E163" s="694">
        <v>23.156194292605001</v>
      </c>
      <c r="F163" s="687">
        <v>26</v>
      </c>
      <c r="G163" s="688">
        <v>8.6666666666659999</v>
      </c>
      <c r="H163" s="690">
        <v>0</v>
      </c>
      <c r="I163" s="687">
        <v>0</v>
      </c>
      <c r="J163" s="688">
        <v>-8.6666666666659999</v>
      </c>
      <c r="K163" s="695">
        <v>0</v>
      </c>
    </row>
    <row r="164" spans="1:11" ht="14.4" customHeight="1" thickBot="1" x14ac:dyDescent="0.35">
      <c r="A164" s="704" t="s">
        <v>477</v>
      </c>
      <c r="B164" s="682">
        <v>7.9999985169899999</v>
      </c>
      <c r="C164" s="682">
        <v>172.33951999999999</v>
      </c>
      <c r="D164" s="683">
        <v>164.33952148300901</v>
      </c>
      <c r="E164" s="684">
        <v>21.542443993454999</v>
      </c>
      <c r="F164" s="682">
        <v>26</v>
      </c>
      <c r="G164" s="683">
        <v>8.6666666666659999</v>
      </c>
      <c r="H164" s="685">
        <v>0</v>
      </c>
      <c r="I164" s="682">
        <v>0</v>
      </c>
      <c r="J164" s="683">
        <v>-8.6666666666659999</v>
      </c>
      <c r="K164" s="686">
        <v>0</v>
      </c>
    </row>
    <row r="165" spans="1:11" ht="14.4" customHeight="1" thickBot="1" x14ac:dyDescent="0.35">
      <c r="A165" s="704" t="s">
        <v>478</v>
      </c>
      <c r="B165" s="682">
        <v>0</v>
      </c>
      <c r="C165" s="682">
        <v>12.91</v>
      </c>
      <c r="D165" s="683">
        <v>12.91</v>
      </c>
      <c r="E165" s="692" t="s">
        <v>333</v>
      </c>
      <c r="F165" s="682">
        <v>0</v>
      </c>
      <c r="G165" s="683">
        <v>0</v>
      </c>
      <c r="H165" s="685">
        <v>0</v>
      </c>
      <c r="I165" s="682">
        <v>0</v>
      </c>
      <c r="J165" s="683">
        <v>0</v>
      </c>
      <c r="K165" s="693" t="s">
        <v>321</v>
      </c>
    </row>
    <row r="166" spans="1:11" ht="14.4" customHeight="1" thickBot="1" x14ac:dyDescent="0.35">
      <c r="A166" s="703" t="s">
        <v>479</v>
      </c>
      <c r="B166" s="687">
        <v>0</v>
      </c>
      <c r="C166" s="687">
        <v>7.7077</v>
      </c>
      <c r="D166" s="688">
        <v>7.7077</v>
      </c>
      <c r="E166" s="689" t="s">
        <v>333</v>
      </c>
      <c r="F166" s="687">
        <v>0</v>
      </c>
      <c r="G166" s="688">
        <v>0</v>
      </c>
      <c r="H166" s="690">
        <v>0</v>
      </c>
      <c r="I166" s="687">
        <v>0</v>
      </c>
      <c r="J166" s="688">
        <v>0</v>
      </c>
      <c r="K166" s="695">
        <v>0</v>
      </c>
    </row>
    <row r="167" spans="1:11" ht="14.4" customHeight="1" thickBot="1" x14ac:dyDescent="0.35">
      <c r="A167" s="704" t="s">
        <v>480</v>
      </c>
      <c r="B167" s="682">
        <v>0</v>
      </c>
      <c r="C167" s="682">
        <v>7.7077</v>
      </c>
      <c r="D167" s="683">
        <v>7.7077</v>
      </c>
      <c r="E167" s="692" t="s">
        <v>333</v>
      </c>
      <c r="F167" s="682">
        <v>0</v>
      </c>
      <c r="G167" s="683">
        <v>0</v>
      </c>
      <c r="H167" s="685">
        <v>0</v>
      </c>
      <c r="I167" s="682">
        <v>0</v>
      </c>
      <c r="J167" s="683">
        <v>0</v>
      </c>
      <c r="K167" s="686">
        <v>0</v>
      </c>
    </row>
    <row r="168" spans="1:11" ht="14.4" customHeight="1" thickBot="1" x14ac:dyDescent="0.35">
      <c r="A168" s="703" t="s">
        <v>481</v>
      </c>
      <c r="B168" s="687">
        <v>0</v>
      </c>
      <c r="C168" s="687">
        <v>425.30628000000002</v>
      </c>
      <c r="D168" s="688">
        <v>425.30628000000002</v>
      </c>
      <c r="E168" s="689" t="s">
        <v>333</v>
      </c>
      <c r="F168" s="687">
        <v>0</v>
      </c>
      <c r="G168" s="688">
        <v>0</v>
      </c>
      <c r="H168" s="690">
        <v>0</v>
      </c>
      <c r="I168" s="687">
        <v>414.78751999999997</v>
      </c>
      <c r="J168" s="688">
        <v>414.78751999999997</v>
      </c>
      <c r="K168" s="691" t="s">
        <v>321</v>
      </c>
    </row>
    <row r="169" spans="1:11" ht="14.4" customHeight="1" thickBot="1" x14ac:dyDescent="0.35">
      <c r="A169" s="704" t="s">
        <v>482</v>
      </c>
      <c r="B169" s="682">
        <v>0</v>
      </c>
      <c r="C169" s="682">
        <v>425.30628000000002</v>
      </c>
      <c r="D169" s="683">
        <v>425.30628000000002</v>
      </c>
      <c r="E169" s="692" t="s">
        <v>333</v>
      </c>
      <c r="F169" s="682">
        <v>0</v>
      </c>
      <c r="G169" s="683">
        <v>0</v>
      </c>
      <c r="H169" s="685">
        <v>0</v>
      </c>
      <c r="I169" s="682">
        <v>414.78751999999997</v>
      </c>
      <c r="J169" s="683">
        <v>414.78751999999997</v>
      </c>
      <c r="K169" s="693" t="s">
        <v>321</v>
      </c>
    </row>
    <row r="170" spans="1:11" ht="14.4" customHeight="1" thickBot="1" x14ac:dyDescent="0.35">
      <c r="A170" s="703" t="s">
        <v>483</v>
      </c>
      <c r="B170" s="687">
        <v>0</v>
      </c>
      <c r="C170" s="687">
        <v>6.8429099999999998</v>
      </c>
      <c r="D170" s="688">
        <v>6.8429099999999998</v>
      </c>
      <c r="E170" s="689" t="s">
        <v>321</v>
      </c>
      <c r="F170" s="687">
        <v>0</v>
      </c>
      <c r="G170" s="688">
        <v>0</v>
      </c>
      <c r="H170" s="690">
        <v>0</v>
      </c>
      <c r="I170" s="687">
        <v>88.606999999999999</v>
      </c>
      <c r="J170" s="688">
        <v>88.606999999999999</v>
      </c>
      <c r="K170" s="691" t="s">
        <v>321</v>
      </c>
    </row>
    <row r="171" spans="1:11" ht="14.4" customHeight="1" thickBot="1" x14ac:dyDescent="0.35">
      <c r="A171" s="704" t="s">
        <v>484</v>
      </c>
      <c r="B171" s="682">
        <v>0</v>
      </c>
      <c r="C171" s="682">
        <v>6.8429099999999998</v>
      </c>
      <c r="D171" s="683">
        <v>6.8429099999999998</v>
      </c>
      <c r="E171" s="692" t="s">
        <v>321</v>
      </c>
      <c r="F171" s="682">
        <v>0</v>
      </c>
      <c r="G171" s="683">
        <v>0</v>
      </c>
      <c r="H171" s="685">
        <v>0</v>
      </c>
      <c r="I171" s="682">
        <v>88.606999999999999</v>
      </c>
      <c r="J171" s="683">
        <v>88.606999999999999</v>
      </c>
      <c r="K171" s="693" t="s">
        <v>321</v>
      </c>
    </row>
    <row r="172" spans="1:11" ht="14.4" customHeight="1" thickBot="1" x14ac:dyDescent="0.35">
      <c r="A172" s="700" t="s">
        <v>485</v>
      </c>
      <c r="B172" s="682">
        <v>31250.102021830699</v>
      </c>
      <c r="C172" s="682">
        <v>34844.827790000003</v>
      </c>
      <c r="D172" s="683">
        <v>3594.7257681692799</v>
      </c>
      <c r="E172" s="684">
        <v>1.11503084904</v>
      </c>
      <c r="F172" s="682">
        <v>33049.382438115397</v>
      </c>
      <c r="G172" s="683">
        <v>11016.4608127051</v>
      </c>
      <c r="H172" s="685">
        <v>3425.6621</v>
      </c>
      <c r="I172" s="682">
        <v>12280.146790000001</v>
      </c>
      <c r="J172" s="683">
        <v>1263.6859772948601</v>
      </c>
      <c r="K172" s="686">
        <v>0.37156962956799999</v>
      </c>
    </row>
    <row r="173" spans="1:11" ht="14.4" customHeight="1" thickBot="1" x14ac:dyDescent="0.35">
      <c r="A173" s="701" t="s">
        <v>486</v>
      </c>
      <c r="B173" s="682">
        <v>29244.051765025299</v>
      </c>
      <c r="C173" s="682">
        <v>32838.352529999996</v>
      </c>
      <c r="D173" s="683">
        <v>3594.3007649747501</v>
      </c>
      <c r="E173" s="684">
        <v>1.122907071627</v>
      </c>
      <c r="F173" s="682">
        <v>31049.382438115401</v>
      </c>
      <c r="G173" s="683">
        <v>10349.794146038499</v>
      </c>
      <c r="H173" s="685">
        <v>3425.6621</v>
      </c>
      <c r="I173" s="682">
        <v>12255.946260000001</v>
      </c>
      <c r="J173" s="683">
        <v>1906.1521139615299</v>
      </c>
      <c r="K173" s="686">
        <v>0.39472431647900003</v>
      </c>
    </row>
    <row r="174" spans="1:11" ht="14.4" customHeight="1" thickBot="1" x14ac:dyDescent="0.35">
      <c r="A174" s="702" t="s">
        <v>487</v>
      </c>
      <c r="B174" s="682">
        <v>29244.051765025299</v>
      </c>
      <c r="C174" s="682">
        <v>32838.352529999996</v>
      </c>
      <c r="D174" s="683">
        <v>3594.3007649747501</v>
      </c>
      <c r="E174" s="684">
        <v>1.122907071627</v>
      </c>
      <c r="F174" s="682">
        <v>31049.382438115401</v>
      </c>
      <c r="G174" s="683">
        <v>10349.794146038499</v>
      </c>
      <c r="H174" s="685">
        <v>3425.6621</v>
      </c>
      <c r="I174" s="682">
        <v>12255.946260000001</v>
      </c>
      <c r="J174" s="683">
        <v>1906.1521139615299</v>
      </c>
      <c r="K174" s="686">
        <v>0.39472431647900003</v>
      </c>
    </row>
    <row r="175" spans="1:11" ht="14.4" customHeight="1" thickBot="1" x14ac:dyDescent="0.35">
      <c r="A175" s="703" t="s">
        <v>488</v>
      </c>
      <c r="B175" s="687">
        <v>1550.2175914624399</v>
      </c>
      <c r="C175" s="687">
        <v>1318.87238</v>
      </c>
      <c r="D175" s="688">
        <v>-231.34521146244199</v>
      </c>
      <c r="E175" s="694">
        <v>0.85076597457199998</v>
      </c>
      <c r="F175" s="687">
        <v>1327</v>
      </c>
      <c r="G175" s="688">
        <v>442.33333333333297</v>
      </c>
      <c r="H175" s="690">
        <v>227.58975000000001</v>
      </c>
      <c r="I175" s="687">
        <v>818.90125</v>
      </c>
      <c r="J175" s="688">
        <v>376.56791666666697</v>
      </c>
      <c r="K175" s="695">
        <v>0.61710719668400005</v>
      </c>
    </row>
    <row r="176" spans="1:11" ht="14.4" customHeight="1" thickBot="1" x14ac:dyDescent="0.35">
      <c r="A176" s="704" t="s">
        <v>489</v>
      </c>
      <c r="B176" s="682">
        <v>6.8946754231279996</v>
      </c>
      <c r="C176" s="682">
        <v>8.4233899999999995</v>
      </c>
      <c r="D176" s="683">
        <v>1.528714576871</v>
      </c>
      <c r="E176" s="684">
        <v>1.221723936669</v>
      </c>
      <c r="F176" s="682">
        <v>8</v>
      </c>
      <c r="G176" s="683">
        <v>2.6666666666659999</v>
      </c>
      <c r="H176" s="685">
        <v>0.87599000000000005</v>
      </c>
      <c r="I176" s="682">
        <v>2.1897700000000002</v>
      </c>
      <c r="J176" s="683">
        <v>-0.476896666666</v>
      </c>
      <c r="K176" s="686">
        <v>0.27372125000000003</v>
      </c>
    </row>
    <row r="177" spans="1:11" ht="14.4" customHeight="1" thickBot="1" x14ac:dyDescent="0.35">
      <c r="A177" s="704" t="s">
        <v>490</v>
      </c>
      <c r="B177" s="682">
        <v>3.2855650425560001</v>
      </c>
      <c r="C177" s="682">
        <v>3.9009999999999998</v>
      </c>
      <c r="D177" s="683">
        <v>0.61543495744300003</v>
      </c>
      <c r="E177" s="684">
        <v>1.1873147995760001</v>
      </c>
      <c r="F177" s="682">
        <v>4</v>
      </c>
      <c r="G177" s="683">
        <v>1.333333333333</v>
      </c>
      <c r="H177" s="685">
        <v>0.68899999999999995</v>
      </c>
      <c r="I177" s="682">
        <v>1.1870000000000001</v>
      </c>
      <c r="J177" s="683">
        <v>-0.146333333333</v>
      </c>
      <c r="K177" s="686">
        <v>0.29675000000000001</v>
      </c>
    </row>
    <row r="178" spans="1:11" ht="14.4" customHeight="1" thickBot="1" x14ac:dyDescent="0.35">
      <c r="A178" s="704" t="s">
        <v>491</v>
      </c>
      <c r="B178" s="682">
        <v>59.253381607034001</v>
      </c>
      <c r="C178" s="682">
        <v>54.95872</v>
      </c>
      <c r="D178" s="683">
        <v>-4.2946616070339996</v>
      </c>
      <c r="E178" s="684">
        <v>0.92752039646399997</v>
      </c>
      <c r="F178" s="682">
        <v>55</v>
      </c>
      <c r="G178" s="683">
        <v>18.333333333333002</v>
      </c>
      <c r="H178" s="685">
        <v>4.8697600000000003</v>
      </c>
      <c r="I178" s="682">
        <v>9.7395200000000006</v>
      </c>
      <c r="J178" s="683">
        <v>-8.5938133333329993</v>
      </c>
      <c r="K178" s="686">
        <v>0.17708218181800001</v>
      </c>
    </row>
    <row r="179" spans="1:11" ht="14.4" customHeight="1" thickBot="1" x14ac:dyDescent="0.35">
      <c r="A179" s="704" t="s">
        <v>492</v>
      </c>
      <c r="B179" s="682">
        <v>57.320593332361</v>
      </c>
      <c r="C179" s="682">
        <v>85.899000000000001</v>
      </c>
      <c r="D179" s="683">
        <v>28.578406667637999</v>
      </c>
      <c r="E179" s="684">
        <v>1.498571368616</v>
      </c>
      <c r="F179" s="682">
        <v>90</v>
      </c>
      <c r="G179" s="683">
        <v>30</v>
      </c>
      <c r="H179" s="685">
        <v>20.623000000000001</v>
      </c>
      <c r="I179" s="682">
        <v>46.855960000000003</v>
      </c>
      <c r="J179" s="683">
        <v>16.85596</v>
      </c>
      <c r="K179" s="686">
        <v>0.52062177777700003</v>
      </c>
    </row>
    <row r="180" spans="1:11" ht="14.4" customHeight="1" thickBot="1" x14ac:dyDescent="0.35">
      <c r="A180" s="704" t="s">
        <v>493</v>
      </c>
      <c r="B180" s="682">
        <v>1423.4633760573599</v>
      </c>
      <c r="C180" s="682">
        <v>1165.6902700000001</v>
      </c>
      <c r="D180" s="683">
        <v>-257.77310605736199</v>
      </c>
      <c r="E180" s="684">
        <v>0.81891131841300002</v>
      </c>
      <c r="F180" s="682">
        <v>1170</v>
      </c>
      <c r="G180" s="683">
        <v>390</v>
      </c>
      <c r="H180" s="685">
        <v>200.53200000000001</v>
      </c>
      <c r="I180" s="682">
        <v>758.92899999999997</v>
      </c>
      <c r="J180" s="683">
        <v>368.92899999999997</v>
      </c>
      <c r="K180" s="686">
        <v>0.64865726495700005</v>
      </c>
    </row>
    <row r="181" spans="1:11" ht="14.4" customHeight="1" thickBot="1" x14ac:dyDescent="0.35">
      <c r="A181" s="703" t="s">
        <v>494</v>
      </c>
      <c r="B181" s="687">
        <v>7473.7639072789298</v>
      </c>
      <c r="C181" s="687">
        <v>8122.1780699999999</v>
      </c>
      <c r="D181" s="688">
        <v>648.41416272106801</v>
      </c>
      <c r="E181" s="694">
        <v>1.086758716326</v>
      </c>
      <c r="F181" s="687">
        <v>7187.38243811542</v>
      </c>
      <c r="G181" s="688">
        <v>2395.79414603847</v>
      </c>
      <c r="H181" s="690">
        <v>815.50094000000001</v>
      </c>
      <c r="I181" s="687">
        <v>2967.9434900000001</v>
      </c>
      <c r="J181" s="688">
        <v>572.14934396152796</v>
      </c>
      <c r="K181" s="695">
        <v>0.41293802236799998</v>
      </c>
    </row>
    <row r="182" spans="1:11" ht="14.4" customHeight="1" thickBot="1" x14ac:dyDescent="0.35">
      <c r="A182" s="704" t="s">
        <v>495</v>
      </c>
      <c r="B182" s="682">
        <v>2075.00020805746</v>
      </c>
      <c r="C182" s="682">
        <v>2238.1909999999998</v>
      </c>
      <c r="D182" s="683">
        <v>163.190791942537</v>
      </c>
      <c r="E182" s="684">
        <v>1.0786461569050001</v>
      </c>
      <c r="F182" s="682">
        <v>2124</v>
      </c>
      <c r="G182" s="683">
        <v>708</v>
      </c>
      <c r="H182" s="685">
        <v>219.24199999999999</v>
      </c>
      <c r="I182" s="682">
        <v>763.21500000000003</v>
      </c>
      <c r="J182" s="683">
        <v>55.215000000000003</v>
      </c>
      <c r="K182" s="686">
        <v>0.35932909604500002</v>
      </c>
    </row>
    <row r="183" spans="1:11" ht="14.4" customHeight="1" thickBot="1" x14ac:dyDescent="0.35">
      <c r="A183" s="704" t="s">
        <v>496</v>
      </c>
      <c r="B183" s="682">
        <v>5359.0005373397298</v>
      </c>
      <c r="C183" s="682">
        <v>5826.3973999999998</v>
      </c>
      <c r="D183" s="683">
        <v>467.39686266026803</v>
      </c>
      <c r="E183" s="684">
        <v>1.0872171703289999</v>
      </c>
      <c r="F183" s="682">
        <v>5010</v>
      </c>
      <c r="G183" s="683">
        <v>1670</v>
      </c>
      <c r="H183" s="685">
        <v>595.53399999999999</v>
      </c>
      <c r="I183" s="682">
        <v>2196.0549999999998</v>
      </c>
      <c r="J183" s="683">
        <v>526.05499999999995</v>
      </c>
      <c r="K183" s="686">
        <v>0.438334331337</v>
      </c>
    </row>
    <row r="184" spans="1:11" ht="14.4" customHeight="1" thickBot="1" x14ac:dyDescent="0.35">
      <c r="A184" s="704" t="s">
        <v>497</v>
      </c>
      <c r="B184" s="682">
        <v>27.000002707253</v>
      </c>
      <c r="C184" s="682">
        <v>46.959670000000003</v>
      </c>
      <c r="D184" s="683">
        <v>19.959667292746001</v>
      </c>
      <c r="E184" s="684">
        <v>1.7392468626449999</v>
      </c>
      <c r="F184" s="682">
        <v>45.382438115416001</v>
      </c>
      <c r="G184" s="683">
        <v>15.127479371805</v>
      </c>
      <c r="H184" s="685">
        <v>0.72494000000000003</v>
      </c>
      <c r="I184" s="682">
        <v>0.99348999999999998</v>
      </c>
      <c r="J184" s="683">
        <v>-14.133989371805001</v>
      </c>
      <c r="K184" s="686">
        <v>2.1891507843999999E-2</v>
      </c>
    </row>
    <row r="185" spans="1:11" ht="14.4" customHeight="1" thickBot="1" x14ac:dyDescent="0.35">
      <c r="A185" s="704" t="s">
        <v>498</v>
      </c>
      <c r="B185" s="682">
        <v>12.763159174481</v>
      </c>
      <c r="C185" s="682">
        <v>10.63</v>
      </c>
      <c r="D185" s="683">
        <v>-2.1331591744809999</v>
      </c>
      <c r="E185" s="684">
        <v>0.83286589587100002</v>
      </c>
      <c r="F185" s="682">
        <v>8</v>
      </c>
      <c r="G185" s="683">
        <v>2.6666666666659999</v>
      </c>
      <c r="H185" s="685">
        <v>0</v>
      </c>
      <c r="I185" s="682">
        <v>7.68</v>
      </c>
      <c r="J185" s="683">
        <v>5.0133333333329997</v>
      </c>
      <c r="K185" s="686">
        <v>0.96</v>
      </c>
    </row>
    <row r="186" spans="1:11" ht="14.4" customHeight="1" thickBot="1" x14ac:dyDescent="0.35">
      <c r="A186" s="703" t="s">
        <v>499</v>
      </c>
      <c r="B186" s="687">
        <v>9899.0692314110693</v>
      </c>
      <c r="C186" s="687">
        <v>13199.88651</v>
      </c>
      <c r="D186" s="688">
        <v>3300.8172785889301</v>
      </c>
      <c r="E186" s="694">
        <v>1.333447236444</v>
      </c>
      <c r="F186" s="687">
        <v>11571</v>
      </c>
      <c r="G186" s="688">
        <v>3857</v>
      </c>
      <c r="H186" s="690">
        <v>1335.0793200000001</v>
      </c>
      <c r="I186" s="687">
        <v>4823.1216999999997</v>
      </c>
      <c r="J186" s="688">
        <v>966.12170000000106</v>
      </c>
      <c r="K186" s="695">
        <v>0.41682842450899998</v>
      </c>
    </row>
    <row r="187" spans="1:11" ht="14.4" customHeight="1" thickBot="1" x14ac:dyDescent="0.35">
      <c r="A187" s="704" t="s">
        <v>500</v>
      </c>
      <c r="B187" s="682">
        <v>2122.0684516217202</v>
      </c>
      <c r="C187" s="682">
        <v>4237.2879999999996</v>
      </c>
      <c r="D187" s="683">
        <v>2115.2195483782798</v>
      </c>
      <c r="E187" s="684">
        <v>1.9967725342510001</v>
      </c>
      <c r="F187" s="682">
        <v>3117</v>
      </c>
      <c r="G187" s="683">
        <v>1039</v>
      </c>
      <c r="H187" s="685">
        <v>410.09800000000001</v>
      </c>
      <c r="I187" s="682">
        <v>1394.607</v>
      </c>
      <c r="J187" s="683">
        <v>355.60700000000003</v>
      </c>
      <c r="K187" s="686">
        <v>0.44741963426300002</v>
      </c>
    </row>
    <row r="188" spans="1:11" ht="14.4" customHeight="1" thickBot="1" x14ac:dyDescent="0.35">
      <c r="A188" s="704" t="s">
        <v>501</v>
      </c>
      <c r="B188" s="682">
        <v>7777.0007797893504</v>
      </c>
      <c r="C188" s="682">
        <v>8920.9673399999992</v>
      </c>
      <c r="D188" s="683">
        <v>1143.96656021065</v>
      </c>
      <c r="E188" s="684">
        <v>1.147096109747</v>
      </c>
      <c r="F188" s="682">
        <v>8454</v>
      </c>
      <c r="G188" s="683">
        <v>2818</v>
      </c>
      <c r="H188" s="685">
        <v>924.98131999999998</v>
      </c>
      <c r="I188" s="682">
        <v>3428.5147000000002</v>
      </c>
      <c r="J188" s="683">
        <v>610.51470000000097</v>
      </c>
      <c r="K188" s="686">
        <v>0.40554940856299998</v>
      </c>
    </row>
    <row r="189" spans="1:11" ht="14.4" customHeight="1" thickBot="1" x14ac:dyDescent="0.35">
      <c r="A189" s="704" t="s">
        <v>502</v>
      </c>
      <c r="B189" s="682">
        <v>0</v>
      </c>
      <c r="C189" s="682">
        <v>41.631169999999997</v>
      </c>
      <c r="D189" s="683">
        <v>41.631169999999997</v>
      </c>
      <c r="E189" s="692" t="s">
        <v>321</v>
      </c>
      <c r="F189" s="682">
        <v>0</v>
      </c>
      <c r="G189" s="683">
        <v>0</v>
      </c>
      <c r="H189" s="685">
        <v>0</v>
      </c>
      <c r="I189" s="682">
        <v>0</v>
      </c>
      <c r="J189" s="683">
        <v>0</v>
      </c>
      <c r="K189" s="693" t="s">
        <v>321</v>
      </c>
    </row>
    <row r="190" spans="1:11" ht="14.4" customHeight="1" thickBot="1" x14ac:dyDescent="0.35">
      <c r="A190" s="703" t="s">
        <v>503</v>
      </c>
      <c r="B190" s="687">
        <v>0</v>
      </c>
      <c r="C190" s="687">
        <v>-2.6324999999999998</v>
      </c>
      <c r="D190" s="688">
        <v>-2.6324999999999998</v>
      </c>
      <c r="E190" s="689" t="s">
        <v>333</v>
      </c>
      <c r="F190" s="687">
        <v>0</v>
      </c>
      <c r="G190" s="688">
        <v>0</v>
      </c>
      <c r="H190" s="690">
        <v>0</v>
      </c>
      <c r="I190" s="687">
        <v>0</v>
      </c>
      <c r="J190" s="688">
        <v>0</v>
      </c>
      <c r="K190" s="691" t="s">
        <v>321</v>
      </c>
    </row>
    <row r="191" spans="1:11" ht="14.4" customHeight="1" thickBot="1" x14ac:dyDescent="0.35">
      <c r="A191" s="704" t="s">
        <v>504</v>
      </c>
      <c r="B191" s="682">
        <v>0</v>
      </c>
      <c r="C191" s="682">
        <v>-2.6324999999999998</v>
      </c>
      <c r="D191" s="683">
        <v>-2.6324999999999998</v>
      </c>
      <c r="E191" s="692" t="s">
        <v>333</v>
      </c>
      <c r="F191" s="682">
        <v>0</v>
      </c>
      <c r="G191" s="683">
        <v>0</v>
      </c>
      <c r="H191" s="685">
        <v>0</v>
      </c>
      <c r="I191" s="682">
        <v>0</v>
      </c>
      <c r="J191" s="683">
        <v>0</v>
      </c>
      <c r="K191" s="693" t="s">
        <v>321</v>
      </c>
    </row>
    <row r="192" spans="1:11" ht="14.4" customHeight="1" thickBot="1" x14ac:dyDescent="0.35">
      <c r="A192" s="703" t="s">
        <v>505</v>
      </c>
      <c r="B192" s="687">
        <v>10321.001034872799</v>
      </c>
      <c r="C192" s="687">
        <v>9687.3442899999991</v>
      </c>
      <c r="D192" s="688">
        <v>-633.65674487281103</v>
      </c>
      <c r="E192" s="694">
        <v>0.93860510790200002</v>
      </c>
      <c r="F192" s="687">
        <v>10964</v>
      </c>
      <c r="G192" s="688">
        <v>3654.6666666666702</v>
      </c>
      <c r="H192" s="690">
        <v>1047.49209</v>
      </c>
      <c r="I192" s="687">
        <v>3645.9421699999998</v>
      </c>
      <c r="J192" s="688">
        <v>-8.7244966666650008</v>
      </c>
      <c r="K192" s="695">
        <v>0.332537593031</v>
      </c>
    </row>
    <row r="193" spans="1:11" ht="14.4" customHeight="1" thickBot="1" x14ac:dyDescent="0.35">
      <c r="A193" s="704" t="s">
        <v>506</v>
      </c>
      <c r="B193" s="682">
        <v>5034.0005047524201</v>
      </c>
      <c r="C193" s="682">
        <v>4192.3611700000001</v>
      </c>
      <c r="D193" s="683">
        <v>-841.63933475242095</v>
      </c>
      <c r="E193" s="684">
        <v>0.83280904839799996</v>
      </c>
      <c r="F193" s="682">
        <v>5271</v>
      </c>
      <c r="G193" s="683">
        <v>1757</v>
      </c>
      <c r="H193" s="685">
        <v>523.12732000000005</v>
      </c>
      <c r="I193" s="682">
        <v>1657.2793899999999</v>
      </c>
      <c r="J193" s="683">
        <v>-99.720609999998999</v>
      </c>
      <c r="K193" s="686">
        <v>0.31441460633599999</v>
      </c>
    </row>
    <row r="194" spans="1:11" ht="14.4" customHeight="1" thickBot="1" x14ac:dyDescent="0.35">
      <c r="A194" s="704" t="s">
        <v>507</v>
      </c>
      <c r="B194" s="682">
        <v>5287.0005301203901</v>
      </c>
      <c r="C194" s="682">
        <v>5494.9831199999999</v>
      </c>
      <c r="D194" s="683">
        <v>207.98258987961</v>
      </c>
      <c r="E194" s="684">
        <v>1.0393384847780001</v>
      </c>
      <c r="F194" s="682">
        <v>5693</v>
      </c>
      <c r="G194" s="683">
        <v>1897.6666666666699</v>
      </c>
      <c r="H194" s="685">
        <v>524.36477000000002</v>
      </c>
      <c r="I194" s="682">
        <v>1988.6627800000001</v>
      </c>
      <c r="J194" s="683">
        <v>90.996113333333994</v>
      </c>
      <c r="K194" s="686">
        <v>0.349317193044</v>
      </c>
    </row>
    <row r="195" spans="1:11" ht="14.4" customHeight="1" thickBot="1" x14ac:dyDescent="0.35">
      <c r="A195" s="703" t="s">
        <v>508</v>
      </c>
      <c r="B195" s="687">
        <v>0</v>
      </c>
      <c r="C195" s="687">
        <v>512.70378000000005</v>
      </c>
      <c r="D195" s="688">
        <v>512.70378000000005</v>
      </c>
      <c r="E195" s="689" t="s">
        <v>321</v>
      </c>
      <c r="F195" s="687">
        <v>0</v>
      </c>
      <c r="G195" s="688">
        <v>0</v>
      </c>
      <c r="H195" s="690">
        <v>0</v>
      </c>
      <c r="I195" s="687">
        <v>3.7650000000000003E-2</v>
      </c>
      <c r="J195" s="688">
        <v>3.7650000000000003E-2</v>
      </c>
      <c r="K195" s="691" t="s">
        <v>321</v>
      </c>
    </row>
    <row r="196" spans="1:11" ht="14.4" customHeight="1" thickBot="1" x14ac:dyDescent="0.35">
      <c r="A196" s="704" t="s">
        <v>509</v>
      </c>
      <c r="B196" s="682">
        <v>0</v>
      </c>
      <c r="C196" s="682">
        <v>65.228650000000002</v>
      </c>
      <c r="D196" s="683">
        <v>65.228650000000002</v>
      </c>
      <c r="E196" s="692" t="s">
        <v>321</v>
      </c>
      <c r="F196" s="682">
        <v>0</v>
      </c>
      <c r="G196" s="683">
        <v>0</v>
      </c>
      <c r="H196" s="685">
        <v>0</v>
      </c>
      <c r="I196" s="682">
        <v>0</v>
      </c>
      <c r="J196" s="683">
        <v>0</v>
      </c>
      <c r="K196" s="693" t="s">
        <v>321</v>
      </c>
    </row>
    <row r="197" spans="1:11" ht="14.4" customHeight="1" thickBot="1" x14ac:dyDescent="0.35">
      <c r="A197" s="704" t="s">
        <v>510</v>
      </c>
      <c r="B197" s="682">
        <v>0</v>
      </c>
      <c r="C197" s="682">
        <v>447.47512999999998</v>
      </c>
      <c r="D197" s="683">
        <v>447.47512999999998</v>
      </c>
      <c r="E197" s="692" t="s">
        <v>321</v>
      </c>
      <c r="F197" s="682">
        <v>0</v>
      </c>
      <c r="G197" s="683">
        <v>0</v>
      </c>
      <c r="H197" s="685">
        <v>0</v>
      </c>
      <c r="I197" s="682">
        <v>3.7650000000000003E-2</v>
      </c>
      <c r="J197" s="683">
        <v>3.7650000000000003E-2</v>
      </c>
      <c r="K197" s="693" t="s">
        <v>321</v>
      </c>
    </row>
    <row r="198" spans="1:11" ht="14.4" customHeight="1" thickBot="1" x14ac:dyDescent="0.35">
      <c r="A198" s="701" t="s">
        <v>511</v>
      </c>
      <c r="B198" s="682">
        <v>2006.0502568054601</v>
      </c>
      <c r="C198" s="682">
        <v>2006.4752599999999</v>
      </c>
      <c r="D198" s="683">
        <v>0.42500319453800001</v>
      </c>
      <c r="E198" s="684">
        <v>1.000211860691</v>
      </c>
      <c r="F198" s="682">
        <v>2000</v>
      </c>
      <c r="G198" s="683">
        <v>666.66666666666697</v>
      </c>
      <c r="H198" s="685">
        <v>0</v>
      </c>
      <c r="I198" s="682">
        <v>24.200530000000001</v>
      </c>
      <c r="J198" s="683">
        <v>-642.46613666666701</v>
      </c>
      <c r="K198" s="686">
        <v>1.2100265000000001E-2</v>
      </c>
    </row>
    <row r="199" spans="1:11" ht="14.4" customHeight="1" thickBot="1" x14ac:dyDescent="0.35">
      <c r="A199" s="707" t="s">
        <v>512</v>
      </c>
      <c r="B199" s="687">
        <v>2006.0502568054601</v>
      </c>
      <c r="C199" s="687">
        <v>2006.4752599999999</v>
      </c>
      <c r="D199" s="688">
        <v>0.42500319453800001</v>
      </c>
      <c r="E199" s="694">
        <v>1.000211860691</v>
      </c>
      <c r="F199" s="687">
        <v>2000</v>
      </c>
      <c r="G199" s="688">
        <v>666.66666666666697</v>
      </c>
      <c r="H199" s="690">
        <v>0</v>
      </c>
      <c r="I199" s="687">
        <v>24.200530000000001</v>
      </c>
      <c r="J199" s="688">
        <v>-642.46613666666701</v>
      </c>
      <c r="K199" s="695">
        <v>1.2100265000000001E-2</v>
      </c>
    </row>
    <row r="200" spans="1:11" ht="14.4" customHeight="1" thickBot="1" x14ac:dyDescent="0.35">
      <c r="A200" s="703" t="s">
        <v>513</v>
      </c>
      <c r="B200" s="687">
        <v>0</v>
      </c>
      <c r="C200" s="687">
        <v>16.335260000000002</v>
      </c>
      <c r="D200" s="688">
        <v>16.335260000000002</v>
      </c>
      <c r="E200" s="689" t="s">
        <v>321</v>
      </c>
      <c r="F200" s="687">
        <v>0</v>
      </c>
      <c r="G200" s="688">
        <v>0</v>
      </c>
      <c r="H200" s="690">
        <v>0</v>
      </c>
      <c r="I200" s="687">
        <v>24.200530000000001</v>
      </c>
      <c r="J200" s="688">
        <v>24.200530000000001</v>
      </c>
      <c r="K200" s="691" t="s">
        <v>321</v>
      </c>
    </row>
    <row r="201" spans="1:11" ht="14.4" customHeight="1" thickBot="1" x14ac:dyDescent="0.35">
      <c r="A201" s="704" t="s">
        <v>514</v>
      </c>
      <c r="B201" s="682">
        <v>0</v>
      </c>
      <c r="C201" s="682">
        <v>2.5999999999999998E-4</v>
      </c>
      <c r="D201" s="683">
        <v>2.5999999999999998E-4</v>
      </c>
      <c r="E201" s="692" t="s">
        <v>321</v>
      </c>
      <c r="F201" s="682">
        <v>0</v>
      </c>
      <c r="G201" s="683">
        <v>0</v>
      </c>
      <c r="H201" s="685">
        <v>0</v>
      </c>
      <c r="I201" s="682">
        <v>5.2999999999999998E-4</v>
      </c>
      <c r="J201" s="683">
        <v>5.2999999999999998E-4</v>
      </c>
      <c r="K201" s="693" t="s">
        <v>321</v>
      </c>
    </row>
    <row r="202" spans="1:11" ht="14.4" customHeight="1" thickBot="1" x14ac:dyDescent="0.35">
      <c r="A202" s="704" t="s">
        <v>515</v>
      </c>
      <c r="B202" s="682">
        <v>0</v>
      </c>
      <c r="C202" s="682">
        <v>16.335000000000001</v>
      </c>
      <c r="D202" s="683">
        <v>16.335000000000001</v>
      </c>
      <c r="E202" s="692" t="s">
        <v>333</v>
      </c>
      <c r="F202" s="682">
        <v>0</v>
      </c>
      <c r="G202" s="683">
        <v>0</v>
      </c>
      <c r="H202" s="685">
        <v>0</v>
      </c>
      <c r="I202" s="682">
        <v>24.2</v>
      </c>
      <c r="J202" s="683">
        <v>24.2</v>
      </c>
      <c r="K202" s="693" t="s">
        <v>333</v>
      </c>
    </row>
    <row r="203" spans="1:11" ht="14.4" customHeight="1" thickBot="1" x14ac:dyDescent="0.35">
      <c r="A203" s="703" t="s">
        <v>516</v>
      </c>
      <c r="B203" s="687">
        <v>2006.0502568054601</v>
      </c>
      <c r="C203" s="687">
        <v>1990.14</v>
      </c>
      <c r="D203" s="688">
        <v>-15.910256805462</v>
      </c>
      <c r="E203" s="694">
        <v>0.99206886430100005</v>
      </c>
      <c r="F203" s="687">
        <v>2000</v>
      </c>
      <c r="G203" s="688">
        <v>666.66666666666697</v>
      </c>
      <c r="H203" s="690">
        <v>0</v>
      </c>
      <c r="I203" s="687">
        <v>0</v>
      </c>
      <c r="J203" s="688">
        <v>-666.66666666666697</v>
      </c>
      <c r="K203" s="695">
        <v>0</v>
      </c>
    </row>
    <row r="204" spans="1:11" ht="14.4" customHeight="1" thickBot="1" x14ac:dyDescent="0.35">
      <c r="A204" s="704" t="s">
        <v>517</v>
      </c>
      <c r="B204" s="682">
        <v>5.6912398261939998</v>
      </c>
      <c r="C204" s="682">
        <v>0</v>
      </c>
      <c r="D204" s="683">
        <v>-5.6912398261939998</v>
      </c>
      <c r="E204" s="684">
        <v>0</v>
      </c>
      <c r="F204" s="682">
        <v>0</v>
      </c>
      <c r="G204" s="683">
        <v>0</v>
      </c>
      <c r="H204" s="685">
        <v>0</v>
      </c>
      <c r="I204" s="682">
        <v>0</v>
      </c>
      <c r="J204" s="683">
        <v>0</v>
      </c>
      <c r="K204" s="686">
        <v>0</v>
      </c>
    </row>
    <row r="205" spans="1:11" ht="14.4" customHeight="1" thickBot="1" x14ac:dyDescent="0.35">
      <c r="A205" s="704" t="s">
        <v>518</v>
      </c>
      <c r="B205" s="682">
        <v>2000.0002005373101</v>
      </c>
      <c r="C205" s="682">
        <v>0</v>
      </c>
      <c r="D205" s="683">
        <v>-2000.0002005373101</v>
      </c>
      <c r="E205" s="684">
        <v>0</v>
      </c>
      <c r="F205" s="682">
        <v>2000</v>
      </c>
      <c r="G205" s="683">
        <v>666.66666666666697</v>
      </c>
      <c r="H205" s="685">
        <v>0</v>
      </c>
      <c r="I205" s="682">
        <v>0</v>
      </c>
      <c r="J205" s="683">
        <v>-666.66666666666697</v>
      </c>
      <c r="K205" s="686">
        <v>0</v>
      </c>
    </row>
    <row r="206" spans="1:11" ht="14.4" customHeight="1" thickBot="1" x14ac:dyDescent="0.35">
      <c r="A206" s="704" t="s">
        <v>519</v>
      </c>
      <c r="B206" s="682">
        <v>0</v>
      </c>
      <c r="C206" s="682">
        <v>1990.14</v>
      </c>
      <c r="D206" s="683">
        <v>1990.14</v>
      </c>
      <c r="E206" s="692" t="s">
        <v>333</v>
      </c>
      <c r="F206" s="682">
        <v>0</v>
      </c>
      <c r="G206" s="683">
        <v>0</v>
      </c>
      <c r="H206" s="685">
        <v>0</v>
      </c>
      <c r="I206" s="682">
        <v>0</v>
      </c>
      <c r="J206" s="683">
        <v>0</v>
      </c>
      <c r="K206" s="686">
        <v>0</v>
      </c>
    </row>
    <row r="207" spans="1:11" ht="14.4" customHeight="1" thickBot="1" x14ac:dyDescent="0.35">
      <c r="A207" s="704" t="s">
        <v>520</v>
      </c>
      <c r="B207" s="682">
        <v>0.358816441953</v>
      </c>
      <c r="C207" s="682">
        <v>0</v>
      </c>
      <c r="D207" s="683">
        <v>-0.358816441953</v>
      </c>
      <c r="E207" s="684">
        <v>0</v>
      </c>
      <c r="F207" s="682">
        <v>0</v>
      </c>
      <c r="G207" s="683">
        <v>0</v>
      </c>
      <c r="H207" s="685">
        <v>0</v>
      </c>
      <c r="I207" s="682">
        <v>0</v>
      </c>
      <c r="J207" s="683">
        <v>0</v>
      </c>
      <c r="K207" s="686">
        <v>0</v>
      </c>
    </row>
    <row r="208" spans="1:11" ht="14.4" customHeight="1" thickBot="1" x14ac:dyDescent="0.35">
      <c r="A208" s="700" t="s">
        <v>521</v>
      </c>
      <c r="B208" s="682">
        <v>5268.41974994456</v>
      </c>
      <c r="C208" s="682">
        <v>5521.7313999999997</v>
      </c>
      <c r="D208" s="683">
        <v>253.31165005543701</v>
      </c>
      <c r="E208" s="684">
        <v>1.0480811442660001</v>
      </c>
      <c r="F208" s="682">
        <v>5361.4090281744102</v>
      </c>
      <c r="G208" s="683">
        <v>1787.1363427248</v>
      </c>
      <c r="H208" s="685">
        <v>481.79448000000002</v>
      </c>
      <c r="I208" s="682">
        <v>1784.8315500000001</v>
      </c>
      <c r="J208" s="683">
        <v>-2.3047927248010001</v>
      </c>
      <c r="K208" s="686">
        <v>0.33290344769800001</v>
      </c>
    </row>
    <row r="209" spans="1:11" ht="14.4" customHeight="1" thickBot="1" x14ac:dyDescent="0.35">
      <c r="A209" s="705" t="s">
        <v>522</v>
      </c>
      <c r="B209" s="687">
        <v>5268.41974994456</v>
      </c>
      <c r="C209" s="687">
        <v>5521.7313999999997</v>
      </c>
      <c r="D209" s="688">
        <v>253.31165005543701</v>
      </c>
      <c r="E209" s="694">
        <v>1.0480811442660001</v>
      </c>
      <c r="F209" s="687">
        <v>5361.4090281744102</v>
      </c>
      <c r="G209" s="688">
        <v>1787.1363427248</v>
      </c>
      <c r="H209" s="690">
        <v>481.79448000000002</v>
      </c>
      <c r="I209" s="687">
        <v>1784.8315500000001</v>
      </c>
      <c r="J209" s="688">
        <v>-2.3047927248010001</v>
      </c>
      <c r="K209" s="695">
        <v>0.33290344769800001</v>
      </c>
    </row>
    <row r="210" spans="1:11" ht="14.4" customHeight="1" thickBot="1" x14ac:dyDescent="0.35">
      <c r="A210" s="707" t="s">
        <v>54</v>
      </c>
      <c r="B210" s="687">
        <v>5268.41974994456</v>
      </c>
      <c r="C210" s="687">
        <v>5521.7313999999997</v>
      </c>
      <c r="D210" s="688">
        <v>253.31165005543701</v>
      </c>
      <c r="E210" s="694">
        <v>1.0480811442660001</v>
      </c>
      <c r="F210" s="687">
        <v>5361.4090281744102</v>
      </c>
      <c r="G210" s="688">
        <v>1787.1363427248</v>
      </c>
      <c r="H210" s="690">
        <v>481.79448000000002</v>
      </c>
      <c r="I210" s="687">
        <v>1784.8315500000001</v>
      </c>
      <c r="J210" s="688">
        <v>-2.3047927248010001</v>
      </c>
      <c r="K210" s="695">
        <v>0.33290344769800001</v>
      </c>
    </row>
    <row r="211" spans="1:11" ht="14.4" customHeight="1" thickBot="1" x14ac:dyDescent="0.35">
      <c r="A211" s="706" t="s">
        <v>523</v>
      </c>
      <c r="B211" s="682">
        <v>0</v>
      </c>
      <c r="C211" s="682">
        <v>0</v>
      </c>
      <c r="D211" s="683">
        <v>0</v>
      </c>
      <c r="E211" s="684">
        <v>1</v>
      </c>
      <c r="F211" s="682">
        <v>67.215468717982006</v>
      </c>
      <c r="G211" s="683">
        <v>22.405156239326999</v>
      </c>
      <c r="H211" s="685">
        <v>24.78031</v>
      </c>
      <c r="I211" s="682">
        <v>26.034310000000001</v>
      </c>
      <c r="J211" s="683">
        <v>3.6291537606720001</v>
      </c>
      <c r="K211" s="686">
        <v>0.38732616905799999</v>
      </c>
    </row>
    <row r="212" spans="1:11" ht="14.4" customHeight="1" thickBot="1" x14ac:dyDescent="0.35">
      <c r="A212" s="704" t="s">
        <v>524</v>
      </c>
      <c r="B212" s="682">
        <v>0</v>
      </c>
      <c r="C212" s="682">
        <v>0</v>
      </c>
      <c r="D212" s="683">
        <v>0</v>
      </c>
      <c r="E212" s="684">
        <v>1</v>
      </c>
      <c r="F212" s="682">
        <v>67.215468717982006</v>
      </c>
      <c r="G212" s="683">
        <v>22.405156239326999</v>
      </c>
      <c r="H212" s="685">
        <v>24.78031</v>
      </c>
      <c r="I212" s="682">
        <v>26.034310000000001</v>
      </c>
      <c r="J212" s="683">
        <v>3.6291537606720001</v>
      </c>
      <c r="K212" s="686">
        <v>0.38732616905799999</v>
      </c>
    </row>
    <row r="213" spans="1:11" ht="14.4" customHeight="1" thickBot="1" x14ac:dyDescent="0.35">
      <c r="A213" s="703" t="s">
        <v>525</v>
      </c>
      <c r="B213" s="687">
        <v>158.54097941969701</v>
      </c>
      <c r="C213" s="687">
        <v>146.62799999999999</v>
      </c>
      <c r="D213" s="688">
        <v>-11.912979419697001</v>
      </c>
      <c r="E213" s="694">
        <v>0.92485867399499999</v>
      </c>
      <c r="F213" s="687">
        <v>158.393340163104</v>
      </c>
      <c r="G213" s="688">
        <v>52.797780054367998</v>
      </c>
      <c r="H213" s="690">
        <v>11.964</v>
      </c>
      <c r="I213" s="687">
        <v>48.110999999999997</v>
      </c>
      <c r="J213" s="688">
        <v>-4.6867800543670004</v>
      </c>
      <c r="K213" s="695">
        <v>0.30374383133999999</v>
      </c>
    </row>
    <row r="214" spans="1:11" ht="14.4" customHeight="1" thickBot="1" x14ac:dyDescent="0.35">
      <c r="A214" s="704" t="s">
        <v>526</v>
      </c>
      <c r="B214" s="682">
        <v>158.54097941969701</v>
      </c>
      <c r="C214" s="682">
        <v>146.62799999999999</v>
      </c>
      <c r="D214" s="683">
        <v>-11.912979419697001</v>
      </c>
      <c r="E214" s="684">
        <v>0.92485867399499999</v>
      </c>
      <c r="F214" s="682">
        <v>158.393340163104</v>
      </c>
      <c r="G214" s="683">
        <v>52.797780054367998</v>
      </c>
      <c r="H214" s="685">
        <v>11.964</v>
      </c>
      <c r="I214" s="682">
        <v>48.110999999999997</v>
      </c>
      <c r="J214" s="683">
        <v>-4.6867800543670004</v>
      </c>
      <c r="K214" s="686">
        <v>0.30374383133999999</v>
      </c>
    </row>
    <row r="215" spans="1:11" ht="14.4" customHeight="1" thickBot="1" x14ac:dyDescent="0.35">
      <c r="A215" s="703" t="s">
        <v>527</v>
      </c>
      <c r="B215" s="687">
        <v>476.05309916306999</v>
      </c>
      <c r="C215" s="687">
        <v>431.01513999999997</v>
      </c>
      <c r="D215" s="688">
        <v>-45.037959163069999</v>
      </c>
      <c r="E215" s="694">
        <v>0.90539299241500004</v>
      </c>
      <c r="F215" s="687">
        <v>493.945041820688</v>
      </c>
      <c r="G215" s="688">
        <v>164.64834727356299</v>
      </c>
      <c r="H215" s="690">
        <v>32.974519999999998</v>
      </c>
      <c r="I215" s="687">
        <v>143.81564</v>
      </c>
      <c r="J215" s="688">
        <v>-20.832707273562001</v>
      </c>
      <c r="K215" s="695">
        <v>0.29115716896299998</v>
      </c>
    </row>
    <row r="216" spans="1:11" ht="14.4" customHeight="1" thickBot="1" x14ac:dyDescent="0.35">
      <c r="A216" s="704" t="s">
        <v>528</v>
      </c>
      <c r="B216" s="682">
        <v>353.09410531619898</v>
      </c>
      <c r="C216" s="682">
        <v>314.96600000000001</v>
      </c>
      <c r="D216" s="683">
        <v>-38.128105316198997</v>
      </c>
      <c r="E216" s="684">
        <v>0.892017157063</v>
      </c>
      <c r="F216" s="682">
        <v>367.860884379141</v>
      </c>
      <c r="G216" s="683">
        <v>122.62029479304699</v>
      </c>
      <c r="H216" s="685">
        <v>25.16</v>
      </c>
      <c r="I216" s="682">
        <v>91.76</v>
      </c>
      <c r="J216" s="683">
        <v>-30.860294793045998</v>
      </c>
      <c r="K216" s="686">
        <v>0.249442123086</v>
      </c>
    </row>
    <row r="217" spans="1:11" ht="14.4" customHeight="1" thickBot="1" x14ac:dyDescent="0.35">
      <c r="A217" s="704" t="s">
        <v>529</v>
      </c>
      <c r="B217" s="682">
        <v>10.558005347716</v>
      </c>
      <c r="C217" s="682">
        <v>2.3711000000000002</v>
      </c>
      <c r="D217" s="683">
        <v>-8.1869053477159994</v>
      </c>
      <c r="E217" s="684">
        <v>0.22457840490700001</v>
      </c>
      <c r="F217" s="682">
        <v>4.377300185697</v>
      </c>
      <c r="G217" s="683">
        <v>1.459100061899</v>
      </c>
      <c r="H217" s="685">
        <v>0</v>
      </c>
      <c r="I217" s="682">
        <v>0</v>
      </c>
      <c r="J217" s="683">
        <v>-1.459100061899</v>
      </c>
      <c r="K217" s="686">
        <v>0</v>
      </c>
    </row>
    <row r="218" spans="1:11" ht="14.4" customHeight="1" thickBot="1" x14ac:dyDescent="0.35">
      <c r="A218" s="704" t="s">
        <v>530</v>
      </c>
      <c r="B218" s="682">
        <v>112.40098849915501</v>
      </c>
      <c r="C218" s="682">
        <v>113.67804</v>
      </c>
      <c r="D218" s="683">
        <v>1.2770515008450001</v>
      </c>
      <c r="E218" s="684">
        <v>1.0113615682370001</v>
      </c>
      <c r="F218" s="682">
        <v>121.70685725585</v>
      </c>
      <c r="G218" s="683">
        <v>40.568952418616</v>
      </c>
      <c r="H218" s="685">
        <v>7.8145199999999999</v>
      </c>
      <c r="I218" s="682">
        <v>52.055639999999997</v>
      </c>
      <c r="J218" s="683">
        <v>11.486687581383</v>
      </c>
      <c r="K218" s="686">
        <v>0.42771328726800001</v>
      </c>
    </row>
    <row r="219" spans="1:11" ht="14.4" customHeight="1" thickBot="1" x14ac:dyDescent="0.35">
      <c r="A219" s="703" t="s">
        <v>531</v>
      </c>
      <c r="B219" s="687">
        <v>514.42035343718101</v>
      </c>
      <c r="C219" s="687">
        <v>542.17125999999996</v>
      </c>
      <c r="D219" s="688">
        <v>27.750906562819001</v>
      </c>
      <c r="E219" s="694">
        <v>1.053945973127</v>
      </c>
      <c r="F219" s="687">
        <v>530.52713527118703</v>
      </c>
      <c r="G219" s="688">
        <v>176.842378423729</v>
      </c>
      <c r="H219" s="690">
        <v>46.912230000000001</v>
      </c>
      <c r="I219" s="687">
        <v>191.48678000000001</v>
      </c>
      <c r="J219" s="688">
        <v>14.644401576270999</v>
      </c>
      <c r="K219" s="695">
        <v>0.36093682541200001</v>
      </c>
    </row>
    <row r="220" spans="1:11" ht="14.4" customHeight="1" thickBot="1" x14ac:dyDescent="0.35">
      <c r="A220" s="704" t="s">
        <v>532</v>
      </c>
      <c r="B220" s="682">
        <v>514.42035343718101</v>
      </c>
      <c r="C220" s="682">
        <v>542.17125999999996</v>
      </c>
      <c r="D220" s="683">
        <v>27.750906562819001</v>
      </c>
      <c r="E220" s="684">
        <v>1.053945973127</v>
      </c>
      <c r="F220" s="682">
        <v>530.52713527118703</v>
      </c>
      <c r="G220" s="683">
        <v>176.842378423729</v>
      </c>
      <c r="H220" s="685">
        <v>46.912230000000001</v>
      </c>
      <c r="I220" s="682">
        <v>191.48678000000001</v>
      </c>
      <c r="J220" s="683">
        <v>14.644401576270999</v>
      </c>
      <c r="K220" s="686">
        <v>0.36093682541200001</v>
      </c>
    </row>
    <row r="221" spans="1:11" ht="14.4" customHeight="1" thickBot="1" x14ac:dyDescent="0.35">
      <c r="A221" s="703" t="s">
        <v>533</v>
      </c>
      <c r="B221" s="687">
        <v>0</v>
      </c>
      <c r="C221" s="687">
        <v>7.2220000000000004</v>
      </c>
      <c r="D221" s="688">
        <v>7.2220000000000004</v>
      </c>
      <c r="E221" s="689" t="s">
        <v>333</v>
      </c>
      <c r="F221" s="687">
        <v>0</v>
      </c>
      <c r="G221" s="688">
        <v>0</v>
      </c>
      <c r="H221" s="690">
        <v>0.78200000000000003</v>
      </c>
      <c r="I221" s="687">
        <v>3.3410000000000002</v>
      </c>
      <c r="J221" s="688">
        <v>3.3410000000000002</v>
      </c>
      <c r="K221" s="691" t="s">
        <v>333</v>
      </c>
    </row>
    <row r="222" spans="1:11" ht="14.4" customHeight="1" thickBot="1" x14ac:dyDescent="0.35">
      <c r="A222" s="704" t="s">
        <v>534</v>
      </c>
      <c r="B222" s="682">
        <v>0</v>
      </c>
      <c r="C222" s="682">
        <v>7.2220000000000004</v>
      </c>
      <c r="D222" s="683">
        <v>7.2220000000000004</v>
      </c>
      <c r="E222" s="692" t="s">
        <v>333</v>
      </c>
      <c r="F222" s="682">
        <v>0</v>
      </c>
      <c r="G222" s="683">
        <v>0</v>
      </c>
      <c r="H222" s="685">
        <v>0.78200000000000003</v>
      </c>
      <c r="I222" s="682">
        <v>3.3410000000000002</v>
      </c>
      <c r="J222" s="683">
        <v>3.3410000000000002</v>
      </c>
      <c r="K222" s="693" t="s">
        <v>333</v>
      </c>
    </row>
    <row r="223" spans="1:11" ht="14.4" customHeight="1" thickBot="1" x14ac:dyDescent="0.35">
      <c r="A223" s="703" t="s">
        <v>535</v>
      </c>
      <c r="B223" s="687">
        <v>1149.1847238692801</v>
      </c>
      <c r="C223" s="687">
        <v>1099.5260000000001</v>
      </c>
      <c r="D223" s="688">
        <v>-49.658723869277999</v>
      </c>
      <c r="E223" s="694">
        <v>0.95678786635599999</v>
      </c>
      <c r="F223" s="687">
        <v>1180.4351726191701</v>
      </c>
      <c r="G223" s="688">
        <v>393.47839087305698</v>
      </c>
      <c r="H223" s="690">
        <v>84.868579999999994</v>
      </c>
      <c r="I223" s="687">
        <v>306.48892000000001</v>
      </c>
      <c r="J223" s="688">
        <v>-86.989470873056007</v>
      </c>
      <c r="K223" s="695">
        <v>0.259640619924</v>
      </c>
    </row>
    <row r="224" spans="1:11" ht="14.4" customHeight="1" thickBot="1" x14ac:dyDescent="0.35">
      <c r="A224" s="704" t="s">
        <v>536</v>
      </c>
      <c r="B224" s="682">
        <v>1149.1847238692801</v>
      </c>
      <c r="C224" s="682">
        <v>1099.5260000000001</v>
      </c>
      <c r="D224" s="683">
        <v>-49.658723869277999</v>
      </c>
      <c r="E224" s="684">
        <v>0.95678786635599999</v>
      </c>
      <c r="F224" s="682">
        <v>1180.4351726191701</v>
      </c>
      <c r="G224" s="683">
        <v>393.47839087305698</v>
      </c>
      <c r="H224" s="685">
        <v>84.868579999999994</v>
      </c>
      <c r="I224" s="682">
        <v>306.48892000000001</v>
      </c>
      <c r="J224" s="683">
        <v>-86.989470873056007</v>
      </c>
      <c r="K224" s="686">
        <v>0.259640619924</v>
      </c>
    </row>
    <row r="225" spans="1:11" ht="14.4" customHeight="1" thickBot="1" x14ac:dyDescent="0.35">
      <c r="A225" s="703" t="s">
        <v>537</v>
      </c>
      <c r="B225" s="687">
        <v>0</v>
      </c>
      <c r="C225" s="687">
        <v>255.34754000000001</v>
      </c>
      <c r="D225" s="688">
        <v>255.34754000000001</v>
      </c>
      <c r="E225" s="689" t="s">
        <v>333</v>
      </c>
      <c r="F225" s="687">
        <v>0</v>
      </c>
      <c r="G225" s="688">
        <v>0</v>
      </c>
      <c r="H225" s="690">
        <v>19.638179999999998</v>
      </c>
      <c r="I225" s="687">
        <v>76.385210000000001</v>
      </c>
      <c r="J225" s="688">
        <v>76.385210000000001</v>
      </c>
      <c r="K225" s="691" t="s">
        <v>333</v>
      </c>
    </row>
    <row r="226" spans="1:11" ht="14.4" customHeight="1" thickBot="1" x14ac:dyDescent="0.35">
      <c r="A226" s="704" t="s">
        <v>538</v>
      </c>
      <c r="B226" s="682">
        <v>0</v>
      </c>
      <c r="C226" s="682">
        <v>255.34754000000001</v>
      </c>
      <c r="D226" s="683">
        <v>255.34754000000001</v>
      </c>
      <c r="E226" s="692" t="s">
        <v>333</v>
      </c>
      <c r="F226" s="682">
        <v>0</v>
      </c>
      <c r="G226" s="683">
        <v>0</v>
      </c>
      <c r="H226" s="685">
        <v>19.638179999999998</v>
      </c>
      <c r="I226" s="682">
        <v>76.385210000000001</v>
      </c>
      <c r="J226" s="683">
        <v>76.385210000000001</v>
      </c>
      <c r="K226" s="693" t="s">
        <v>333</v>
      </c>
    </row>
    <row r="227" spans="1:11" ht="14.4" customHeight="1" thickBot="1" x14ac:dyDescent="0.35">
      <c r="A227" s="703" t="s">
        <v>539</v>
      </c>
      <c r="B227" s="687">
        <v>2970.2205940553399</v>
      </c>
      <c r="C227" s="687">
        <v>3039.8214600000001</v>
      </c>
      <c r="D227" s="688">
        <v>69.600865944662999</v>
      </c>
      <c r="E227" s="694">
        <v>1.0234328945410001</v>
      </c>
      <c r="F227" s="687">
        <v>2930.8928695822701</v>
      </c>
      <c r="G227" s="688">
        <v>976.96428986075796</v>
      </c>
      <c r="H227" s="690">
        <v>259.87466000000001</v>
      </c>
      <c r="I227" s="687">
        <v>989.16868999999997</v>
      </c>
      <c r="J227" s="688">
        <v>12.204400139242001</v>
      </c>
      <c r="K227" s="695">
        <v>0.33749738868500001</v>
      </c>
    </row>
    <row r="228" spans="1:11" ht="14.4" customHeight="1" thickBot="1" x14ac:dyDescent="0.35">
      <c r="A228" s="704" t="s">
        <v>540</v>
      </c>
      <c r="B228" s="682">
        <v>2970.2205940553399</v>
      </c>
      <c r="C228" s="682">
        <v>3039.8214600000001</v>
      </c>
      <c r="D228" s="683">
        <v>69.600865944662999</v>
      </c>
      <c r="E228" s="684">
        <v>1.0234328945410001</v>
      </c>
      <c r="F228" s="682">
        <v>2930.8928695822701</v>
      </c>
      <c r="G228" s="683">
        <v>976.96428986075796</v>
      </c>
      <c r="H228" s="685">
        <v>259.87466000000001</v>
      </c>
      <c r="I228" s="682">
        <v>989.16868999999997</v>
      </c>
      <c r="J228" s="683">
        <v>12.204400139242001</v>
      </c>
      <c r="K228" s="686">
        <v>0.33749738868500001</v>
      </c>
    </row>
    <row r="229" spans="1:11" ht="14.4" customHeight="1" thickBot="1" x14ac:dyDescent="0.35">
      <c r="A229" s="708"/>
      <c r="B229" s="682">
        <v>-12356.9574744741</v>
      </c>
      <c r="C229" s="682">
        <v>-14672.85079</v>
      </c>
      <c r="D229" s="683">
        <v>-2315.8933155259301</v>
      </c>
      <c r="E229" s="684">
        <v>1.187416143521</v>
      </c>
      <c r="F229" s="682">
        <v>-13801.6695587956</v>
      </c>
      <c r="G229" s="683">
        <v>-4600.55651959854</v>
      </c>
      <c r="H229" s="685">
        <v>-810.22340999999994</v>
      </c>
      <c r="I229" s="682">
        <v>-4932.2382800000096</v>
      </c>
      <c r="J229" s="683">
        <v>-331.681760401465</v>
      </c>
      <c r="K229" s="686">
        <v>0.35736533605499998</v>
      </c>
    </row>
    <row r="230" spans="1:11" ht="14.4" customHeight="1" thickBot="1" x14ac:dyDescent="0.35">
      <c r="A230" s="709" t="s">
        <v>66</v>
      </c>
      <c r="B230" s="696">
        <v>-12356.9574744741</v>
      </c>
      <c r="C230" s="696">
        <v>-14672.85079</v>
      </c>
      <c r="D230" s="697">
        <v>-2315.8933155259301</v>
      </c>
      <c r="E230" s="698">
        <v>-1.0806118016090001</v>
      </c>
      <c r="F230" s="696">
        <v>-13801.6695587956</v>
      </c>
      <c r="G230" s="697">
        <v>-4600.55651959854</v>
      </c>
      <c r="H230" s="696">
        <v>-810.22340999999994</v>
      </c>
      <c r="I230" s="696">
        <v>-4932.2382799999996</v>
      </c>
      <c r="J230" s="697">
        <v>-331.68176040146602</v>
      </c>
      <c r="K230" s="699">
        <v>0.35736533605499998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176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320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81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252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541</v>
      </c>
      <c r="B5" s="711" t="s">
        <v>542</v>
      </c>
      <c r="C5" s="712" t="s">
        <v>543</v>
      </c>
      <c r="D5" s="712" t="s">
        <v>543</v>
      </c>
      <c r="E5" s="712"/>
      <c r="F5" s="712" t="s">
        <v>543</v>
      </c>
      <c r="G5" s="712" t="s">
        <v>543</v>
      </c>
      <c r="H5" s="712" t="s">
        <v>543</v>
      </c>
      <c r="I5" s="713" t="s">
        <v>543</v>
      </c>
      <c r="J5" s="714" t="s">
        <v>74</v>
      </c>
    </row>
    <row r="6" spans="1:10" ht="14.4" customHeight="1" x14ac:dyDescent="0.3">
      <c r="A6" s="710" t="s">
        <v>541</v>
      </c>
      <c r="B6" s="711" t="s">
        <v>544</v>
      </c>
      <c r="C6" s="712">
        <v>207.11745999999999</v>
      </c>
      <c r="D6" s="712">
        <v>243.53257999999997</v>
      </c>
      <c r="E6" s="712"/>
      <c r="F6" s="712">
        <v>209.50264000000001</v>
      </c>
      <c r="G6" s="712">
        <v>337.99998828125001</v>
      </c>
      <c r="H6" s="712">
        <v>-128.49734828125</v>
      </c>
      <c r="I6" s="713">
        <v>0.61983031734803706</v>
      </c>
      <c r="J6" s="714" t="s">
        <v>1</v>
      </c>
    </row>
    <row r="7" spans="1:10" ht="14.4" customHeight="1" x14ac:dyDescent="0.3">
      <c r="A7" s="710" t="s">
        <v>541</v>
      </c>
      <c r="B7" s="711" t="s">
        <v>545</v>
      </c>
      <c r="C7" s="712">
        <v>0</v>
      </c>
      <c r="D7" s="712">
        <v>12.979850000000003</v>
      </c>
      <c r="E7" s="712"/>
      <c r="F7" s="712">
        <v>1.7745399999999998</v>
      </c>
      <c r="G7" s="712">
        <v>10</v>
      </c>
      <c r="H7" s="712">
        <v>-8.22546</v>
      </c>
      <c r="I7" s="713">
        <v>0.17745399999999997</v>
      </c>
      <c r="J7" s="714" t="s">
        <v>1</v>
      </c>
    </row>
    <row r="8" spans="1:10" ht="14.4" customHeight="1" x14ac:dyDescent="0.3">
      <c r="A8" s="710" t="s">
        <v>541</v>
      </c>
      <c r="B8" s="711" t="s">
        <v>546</v>
      </c>
      <c r="C8" s="712">
        <v>12.144449999999999</v>
      </c>
      <c r="D8" s="712">
        <v>31.463630000000002</v>
      </c>
      <c r="E8" s="712"/>
      <c r="F8" s="712">
        <v>17.163699999999999</v>
      </c>
      <c r="G8" s="712">
        <v>23.333333984374999</v>
      </c>
      <c r="H8" s="712">
        <v>-6.1696339843750003</v>
      </c>
      <c r="I8" s="713">
        <v>0.73558712233294854</v>
      </c>
      <c r="J8" s="714" t="s">
        <v>1</v>
      </c>
    </row>
    <row r="9" spans="1:10" ht="14.4" customHeight="1" x14ac:dyDescent="0.3">
      <c r="A9" s="710" t="s">
        <v>541</v>
      </c>
      <c r="B9" s="711" t="s">
        <v>547</v>
      </c>
      <c r="C9" s="712">
        <v>0</v>
      </c>
      <c r="D9" s="712">
        <v>7.6548599999999993</v>
      </c>
      <c r="E9" s="712"/>
      <c r="F9" s="712">
        <v>0</v>
      </c>
      <c r="G9" s="712">
        <v>3.3333332519531251</v>
      </c>
      <c r="H9" s="712">
        <v>-3.3333332519531251</v>
      </c>
      <c r="I9" s="713">
        <v>0</v>
      </c>
      <c r="J9" s="714" t="s">
        <v>1</v>
      </c>
    </row>
    <row r="10" spans="1:10" ht="14.4" customHeight="1" x14ac:dyDescent="0.3">
      <c r="A10" s="710" t="s">
        <v>541</v>
      </c>
      <c r="B10" s="711" t="s">
        <v>548</v>
      </c>
      <c r="C10" s="712">
        <v>0</v>
      </c>
      <c r="D10" s="712">
        <v>0</v>
      </c>
      <c r="E10" s="712"/>
      <c r="F10" s="712">
        <v>0</v>
      </c>
      <c r="G10" s="712">
        <v>0</v>
      </c>
      <c r="H10" s="712">
        <v>0</v>
      </c>
      <c r="I10" s="713" t="s">
        <v>543</v>
      </c>
      <c r="J10" s="714" t="s">
        <v>1</v>
      </c>
    </row>
    <row r="11" spans="1:10" ht="14.4" customHeight="1" x14ac:dyDescent="0.3">
      <c r="A11" s="710" t="s">
        <v>541</v>
      </c>
      <c r="B11" s="711" t="s">
        <v>549</v>
      </c>
      <c r="C11" s="712">
        <v>90.292700000000011</v>
      </c>
      <c r="D11" s="712">
        <v>197.32512</v>
      </c>
      <c r="E11" s="712"/>
      <c r="F11" s="712">
        <v>0</v>
      </c>
      <c r="G11" s="712">
        <v>148.33332812500001</v>
      </c>
      <c r="H11" s="712">
        <v>-148.33332812500001</v>
      </c>
      <c r="I11" s="713">
        <v>0</v>
      </c>
      <c r="J11" s="714" t="s">
        <v>1</v>
      </c>
    </row>
    <row r="12" spans="1:10" ht="14.4" customHeight="1" x14ac:dyDescent="0.3">
      <c r="A12" s="710" t="s">
        <v>541</v>
      </c>
      <c r="B12" s="711" t="s">
        <v>550</v>
      </c>
      <c r="C12" s="712">
        <v>32.85470999999999</v>
      </c>
      <c r="D12" s="712">
        <v>72.898910000000001</v>
      </c>
      <c r="E12" s="712"/>
      <c r="F12" s="712">
        <v>63.846670000000032</v>
      </c>
      <c r="G12" s="712">
        <v>93.333337928771968</v>
      </c>
      <c r="H12" s="712">
        <v>-29.486667928771936</v>
      </c>
      <c r="I12" s="713">
        <v>0.68407143060419728</v>
      </c>
      <c r="J12" s="714" t="s">
        <v>1</v>
      </c>
    </row>
    <row r="13" spans="1:10" ht="14.4" customHeight="1" x14ac:dyDescent="0.3">
      <c r="A13" s="710" t="s">
        <v>541</v>
      </c>
      <c r="B13" s="711" t="s">
        <v>551</v>
      </c>
      <c r="C13" s="712">
        <v>60.0092</v>
      </c>
      <c r="D13" s="712">
        <v>27.0121</v>
      </c>
      <c r="E13" s="712"/>
      <c r="F13" s="712">
        <v>0.76269000000000009</v>
      </c>
      <c r="G13" s="712">
        <v>46.666667968749998</v>
      </c>
      <c r="H13" s="712">
        <v>-45.903977968749999</v>
      </c>
      <c r="I13" s="713">
        <v>1.6343356686848311E-2</v>
      </c>
      <c r="J13" s="714" t="s">
        <v>1</v>
      </c>
    </row>
    <row r="14" spans="1:10" ht="14.4" customHeight="1" x14ac:dyDescent="0.3">
      <c r="A14" s="710" t="s">
        <v>541</v>
      </c>
      <c r="B14" s="711" t="s">
        <v>552</v>
      </c>
      <c r="C14" s="712">
        <v>30.67041</v>
      </c>
      <c r="D14" s="712">
        <v>32.950299999999999</v>
      </c>
      <c r="E14" s="712"/>
      <c r="F14" s="712">
        <v>32.997709999999998</v>
      </c>
      <c r="G14" s="712">
        <v>31.666665740966796</v>
      </c>
      <c r="H14" s="712">
        <v>1.3310442590332023</v>
      </c>
      <c r="I14" s="713">
        <v>1.0420329778297828</v>
      </c>
      <c r="J14" s="714" t="s">
        <v>1</v>
      </c>
    </row>
    <row r="15" spans="1:10" ht="14.4" customHeight="1" x14ac:dyDescent="0.3">
      <c r="A15" s="710" t="s">
        <v>541</v>
      </c>
      <c r="B15" s="711" t="s">
        <v>553</v>
      </c>
      <c r="C15" s="712">
        <v>433.08893000000006</v>
      </c>
      <c r="D15" s="712">
        <v>625.81735000000003</v>
      </c>
      <c r="E15" s="712"/>
      <c r="F15" s="712">
        <v>326.04795000000007</v>
      </c>
      <c r="G15" s="712">
        <v>694.66665528106682</v>
      </c>
      <c r="H15" s="712">
        <v>-368.61870528106675</v>
      </c>
      <c r="I15" s="713">
        <v>0.46935886085978729</v>
      </c>
      <c r="J15" s="714" t="s">
        <v>554</v>
      </c>
    </row>
    <row r="17" spans="1:10" ht="14.4" customHeight="1" x14ac:dyDescent="0.3">
      <c r="A17" s="710" t="s">
        <v>541</v>
      </c>
      <c r="B17" s="711" t="s">
        <v>542</v>
      </c>
      <c r="C17" s="712" t="s">
        <v>543</v>
      </c>
      <c r="D17" s="712" t="s">
        <v>543</v>
      </c>
      <c r="E17" s="712"/>
      <c r="F17" s="712" t="s">
        <v>543</v>
      </c>
      <c r="G17" s="712" t="s">
        <v>543</v>
      </c>
      <c r="H17" s="712" t="s">
        <v>543</v>
      </c>
      <c r="I17" s="713" t="s">
        <v>543</v>
      </c>
      <c r="J17" s="714" t="s">
        <v>74</v>
      </c>
    </row>
    <row r="18" spans="1:10" ht="14.4" customHeight="1" x14ac:dyDescent="0.3">
      <c r="A18" s="710" t="s">
        <v>555</v>
      </c>
      <c r="B18" s="711" t="s">
        <v>556</v>
      </c>
      <c r="C18" s="712" t="s">
        <v>543</v>
      </c>
      <c r="D18" s="712" t="s">
        <v>543</v>
      </c>
      <c r="E18" s="712"/>
      <c r="F18" s="712" t="s">
        <v>543</v>
      </c>
      <c r="G18" s="712" t="s">
        <v>543</v>
      </c>
      <c r="H18" s="712" t="s">
        <v>543</v>
      </c>
      <c r="I18" s="713" t="s">
        <v>543</v>
      </c>
      <c r="J18" s="714" t="s">
        <v>0</v>
      </c>
    </row>
    <row r="19" spans="1:10" ht="14.4" customHeight="1" x14ac:dyDescent="0.3">
      <c r="A19" s="710" t="s">
        <v>555</v>
      </c>
      <c r="B19" s="711" t="s">
        <v>544</v>
      </c>
      <c r="C19" s="712">
        <v>48.64488999999999</v>
      </c>
      <c r="D19" s="712">
        <v>84.523780000000002</v>
      </c>
      <c r="E19" s="712"/>
      <c r="F19" s="712">
        <v>65.061120000000017</v>
      </c>
      <c r="G19" s="712">
        <v>86</v>
      </c>
      <c r="H19" s="712">
        <v>-20.938879999999983</v>
      </c>
      <c r="I19" s="713">
        <v>0.75652465116279088</v>
      </c>
      <c r="J19" s="714" t="s">
        <v>1</v>
      </c>
    </row>
    <row r="20" spans="1:10" ht="14.4" customHeight="1" x14ac:dyDescent="0.3">
      <c r="A20" s="710" t="s">
        <v>555</v>
      </c>
      <c r="B20" s="711" t="s">
        <v>545</v>
      </c>
      <c r="C20" s="712">
        <v>0</v>
      </c>
      <c r="D20" s="712">
        <v>12.979850000000003</v>
      </c>
      <c r="E20" s="712"/>
      <c r="F20" s="712">
        <v>1.7745399999999998</v>
      </c>
      <c r="G20" s="712">
        <v>10</v>
      </c>
      <c r="H20" s="712">
        <v>-8.22546</v>
      </c>
      <c r="I20" s="713">
        <v>0.17745399999999997</v>
      </c>
      <c r="J20" s="714" t="s">
        <v>1</v>
      </c>
    </row>
    <row r="21" spans="1:10" ht="14.4" customHeight="1" x14ac:dyDescent="0.3">
      <c r="A21" s="710" t="s">
        <v>555</v>
      </c>
      <c r="B21" s="711" t="s">
        <v>546</v>
      </c>
      <c r="C21" s="712">
        <v>12.144449999999999</v>
      </c>
      <c r="D21" s="712">
        <v>31.463630000000002</v>
      </c>
      <c r="E21" s="712"/>
      <c r="F21" s="712">
        <v>17.163699999999999</v>
      </c>
      <c r="G21" s="712">
        <v>23</v>
      </c>
      <c r="H21" s="712">
        <v>-5.8363000000000014</v>
      </c>
      <c r="I21" s="713">
        <v>0.7462478260869565</v>
      </c>
      <c r="J21" s="714" t="s">
        <v>1</v>
      </c>
    </row>
    <row r="22" spans="1:10" ht="14.4" customHeight="1" x14ac:dyDescent="0.3">
      <c r="A22" s="710" t="s">
        <v>555</v>
      </c>
      <c r="B22" s="711" t="s">
        <v>547</v>
      </c>
      <c r="C22" s="712">
        <v>0</v>
      </c>
      <c r="D22" s="712">
        <v>7.6548599999999993</v>
      </c>
      <c r="E22" s="712"/>
      <c r="F22" s="712">
        <v>0</v>
      </c>
      <c r="G22" s="712">
        <v>3</v>
      </c>
      <c r="H22" s="712">
        <v>-3</v>
      </c>
      <c r="I22" s="713">
        <v>0</v>
      </c>
      <c r="J22" s="714" t="s">
        <v>1</v>
      </c>
    </row>
    <row r="23" spans="1:10" ht="14.4" customHeight="1" x14ac:dyDescent="0.3">
      <c r="A23" s="710" t="s">
        <v>555</v>
      </c>
      <c r="B23" s="711" t="s">
        <v>548</v>
      </c>
      <c r="C23" s="712">
        <v>0</v>
      </c>
      <c r="D23" s="712">
        <v>0</v>
      </c>
      <c r="E23" s="712"/>
      <c r="F23" s="712">
        <v>0</v>
      </c>
      <c r="G23" s="712">
        <v>0</v>
      </c>
      <c r="H23" s="712">
        <v>0</v>
      </c>
      <c r="I23" s="713" t="s">
        <v>543</v>
      </c>
      <c r="J23" s="714" t="s">
        <v>1</v>
      </c>
    </row>
    <row r="24" spans="1:10" ht="14.4" customHeight="1" x14ac:dyDescent="0.3">
      <c r="A24" s="710" t="s">
        <v>555</v>
      </c>
      <c r="B24" s="711" t="s">
        <v>549</v>
      </c>
      <c r="C24" s="712">
        <v>90.292700000000011</v>
      </c>
      <c r="D24" s="712">
        <v>197.32512</v>
      </c>
      <c r="E24" s="712"/>
      <c r="F24" s="712">
        <v>0</v>
      </c>
      <c r="G24" s="712">
        <v>148</v>
      </c>
      <c r="H24" s="712">
        <v>-148</v>
      </c>
      <c r="I24" s="713">
        <v>0</v>
      </c>
      <c r="J24" s="714" t="s">
        <v>1</v>
      </c>
    </row>
    <row r="25" spans="1:10" ht="14.4" customHeight="1" x14ac:dyDescent="0.3">
      <c r="A25" s="710" t="s">
        <v>555</v>
      </c>
      <c r="B25" s="711" t="s">
        <v>550</v>
      </c>
      <c r="C25" s="712">
        <v>29.788569999999993</v>
      </c>
      <c r="D25" s="712">
        <v>72.230140000000006</v>
      </c>
      <c r="E25" s="712"/>
      <c r="F25" s="712">
        <v>62.243820000000021</v>
      </c>
      <c r="G25" s="712">
        <v>92</v>
      </c>
      <c r="H25" s="712">
        <v>-29.756179999999979</v>
      </c>
      <c r="I25" s="713">
        <v>0.67656326086956542</v>
      </c>
      <c r="J25" s="714" t="s">
        <v>1</v>
      </c>
    </row>
    <row r="26" spans="1:10" ht="14.4" customHeight="1" x14ac:dyDescent="0.3">
      <c r="A26" s="710" t="s">
        <v>555</v>
      </c>
      <c r="B26" s="711" t="s">
        <v>551</v>
      </c>
      <c r="C26" s="712">
        <v>60.0092</v>
      </c>
      <c r="D26" s="712">
        <v>27.0121</v>
      </c>
      <c r="E26" s="712"/>
      <c r="F26" s="712">
        <v>0.76269000000000009</v>
      </c>
      <c r="G26" s="712">
        <v>47</v>
      </c>
      <c r="H26" s="712">
        <v>-46.237310000000001</v>
      </c>
      <c r="I26" s="713">
        <v>1.622744680851064E-2</v>
      </c>
      <c r="J26" s="714" t="s">
        <v>1</v>
      </c>
    </row>
    <row r="27" spans="1:10" ht="14.4" customHeight="1" x14ac:dyDescent="0.3">
      <c r="A27" s="710" t="s">
        <v>555</v>
      </c>
      <c r="B27" s="711" t="s">
        <v>552</v>
      </c>
      <c r="C27" s="712">
        <v>0</v>
      </c>
      <c r="D27" s="712">
        <v>0</v>
      </c>
      <c r="E27" s="712"/>
      <c r="F27" s="712">
        <v>0</v>
      </c>
      <c r="G27" s="712">
        <v>0</v>
      </c>
      <c r="H27" s="712">
        <v>0</v>
      </c>
      <c r="I27" s="713" t="s">
        <v>543</v>
      </c>
      <c r="J27" s="714" t="s">
        <v>1</v>
      </c>
    </row>
    <row r="28" spans="1:10" ht="14.4" customHeight="1" x14ac:dyDescent="0.3">
      <c r="A28" s="710" t="s">
        <v>555</v>
      </c>
      <c r="B28" s="711" t="s">
        <v>557</v>
      </c>
      <c r="C28" s="712">
        <v>240.87980999999999</v>
      </c>
      <c r="D28" s="712">
        <v>433.18947999999995</v>
      </c>
      <c r="E28" s="712"/>
      <c r="F28" s="712">
        <v>147.00587000000004</v>
      </c>
      <c r="G28" s="712">
        <v>410</v>
      </c>
      <c r="H28" s="712">
        <v>-262.99412999999993</v>
      </c>
      <c r="I28" s="713">
        <v>0.35855090243902449</v>
      </c>
      <c r="J28" s="714" t="s">
        <v>558</v>
      </c>
    </row>
    <row r="29" spans="1:10" ht="14.4" customHeight="1" x14ac:dyDescent="0.3">
      <c r="A29" s="710" t="s">
        <v>543</v>
      </c>
      <c r="B29" s="711" t="s">
        <v>543</v>
      </c>
      <c r="C29" s="712" t="s">
        <v>543</v>
      </c>
      <c r="D29" s="712" t="s">
        <v>543</v>
      </c>
      <c r="E29" s="712"/>
      <c r="F29" s="712" t="s">
        <v>543</v>
      </c>
      <c r="G29" s="712" t="s">
        <v>543</v>
      </c>
      <c r="H29" s="712" t="s">
        <v>543</v>
      </c>
      <c r="I29" s="713" t="s">
        <v>543</v>
      </c>
      <c r="J29" s="714" t="s">
        <v>559</v>
      </c>
    </row>
    <row r="30" spans="1:10" ht="14.4" customHeight="1" x14ac:dyDescent="0.3">
      <c r="A30" s="710" t="s">
        <v>560</v>
      </c>
      <c r="B30" s="711" t="s">
        <v>561</v>
      </c>
      <c r="C30" s="712" t="s">
        <v>543</v>
      </c>
      <c r="D30" s="712" t="s">
        <v>543</v>
      </c>
      <c r="E30" s="712"/>
      <c r="F30" s="712" t="s">
        <v>543</v>
      </c>
      <c r="G30" s="712" t="s">
        <v>543</v>
      </c>
      <c r="H30" s="712" t="s">
        <v>543</v>
      </c>
      <c r="I30" s="713" t="s">
        <v>543</v>
      </c>
      <c r="J30" s="714" t="s">
        <v>0</v>
      </c>
    </row>
    <row r="31" spans="1:10" ht="14.4" customHeight="1" x14ac:dyDescent="0.3">
      <c r="A31" s="710" t="s">
        <v>560</v>
      </c>
      <c r="B31" s="711" t="s">
        <v>544</v>
      </c>
      <c r="C31" s="712">
        <v>69.111360000000005</v>
      </c>
      <c r="D31" s="712">
        <v>59.293439999999997</v>
      </c>
      <c r="E31" s="712"/>
      <c r="F31" s="712">
        <v>44.254710000000003</v>
      </c>
      <c r="G31" s="712">
        <v>69</v>
      </c>
      <c r="H31" s="712">
        <v>-24.745289999999997</v>
      </c>
      <c r="I31" s="713">
        <v>0.64137260869565227</v>
      </c>
      <c r="J31" s="714" t="s">
        <v>1</v>
      </c>
    </row>
    <row r="32" spans="1:10" ht="14.4" customHeight="1" x14ac:dyDescent="0.3">
      <c r="A32" s="710" t="s">
        <v>560</v>
      </c>
      <c r="B32" s="711" t="s">
        <v>550</v>
      </c>
      <c r="C32" s="712">
        <v>0.99763000000000013</v>
      </c>
      <c r="D32" s="712">
        <v>0.18593999999999999</v>
      </c>
      <c r="E32" s="712"/>
      <c r="F32" s="712">
        <v>0.29608000000000001</v>
      </c>
      <c r="G32" s="712">
        <v>0</v>
      </c>
      <c r="H32" s="712">
        <v>0.29608000000000001</v>
      </c>
      <c r="I32" s="713" t="s">
        <v>543</v>
      </c>
      <c r="J32" s="714" t="s">
        <v>1</v>
      </c>
    </row>
    <row r="33" spans="1:10" ht="14.4" customHeight="1" x14ac:dyDescent="0.3">
      <c r="A33" s="710" t="s">
        <v>560</v>
      </c>
      <c r="B33" s="711" t="s">
        <v>552</v>
      </c>
      <c r="C33" s="712">
        <v>0</v>
      </c>
      <c r="D33" s="712">
        <v>0</v>
      </c>
      <c r="E33" s="712"/>
      <c r="F33" s="712">
        <v>0</v>
      </c>
      <c r="G33" s="712">
        <v>0</v>
      </c>
      <c r="H33" s="712">
        <v>0</v>
      </c>
      <c r="I33" s="713" t="s">
        <v>543</v>
      </c>
      <c r="J33" s="714" t="s">
        <v>1</v>
      </c>
    </row>
    <row r="34" spans="1:10" ht="14.4" customHeight="1" x14ac:dyDescent="0.3">
      <c r="A34" s="710" t="s">
        <v>560</v>
      </c>
      <c r="B34" s="711" t="s">
        <v>562</v>
      </c>
      <c r="C34" s="712">
        <v>70.108990000000006</v>
      </c>
      <c r="D34" s="712">
        <v>59.479379999999999</v>
      </c>
      <c r="E34" s="712"/>
      <c r="F34" s="712">
        <v>44.550790000000006</v>
      </c>
      <c r="G34" s="712">
        <v>70</v>
      </c>
      <c r="H34" s="712">
        <v>-25.449209999999994</v>
      </c>
      <c r="I34" s="713">
        <v>0.63643985714285722</v>
      </c>
      <c r="J34" s="714" t="s">
        <v>558</v>
      </c>
    </row>
    <row r="35" spans="1:10" ht="14.4" customHeight="1" x14ac:dyDescent="0.3">
      <c r="A35" s="710" t="s">
        <v>543</v>
      </c>
      <c r="B35" s="711" t="s">
        <v>543</v>
      </c>
      <c r="C35" s="712" t="s">
        <v>543</v>
      </c>
      <c r="D35" s="712" t="s">
        <v>543</v>
      </c>
      <c r="E35" s="712"/>
      <c r="F35" s="712" t="s">
        <v>543</v>
      </c>
      <c r="G35" s="712" t="s">
        <v>543</v>
      </c>
      <c r="H35" s="712" t="s">
        <v>543</v>
      </c>
      <c r="I35" s="713" t="s">
        <v>543</v>
      </c>
      <c r="J35" s="714" t="s">
        <v>559</v>
      </c>
    </row>
    <row r="36" spans="1:10" ht="14.4" customHeight="1" x14ac:dyDescent="0.3">
      <c r="A36" s="710" t="s">
        <v>563</v>
      </c>
      <c r="B36" s="711" t="s">
        <v>564</v>
      </c>
      <c r="C36" s="712" t="s">
        <v>543</v>
      </c>
      <c r="D36" s="712" t="s">
        <v>543</v>
      </c>
      <c r="E36" s="712"/>
      <c r="F36" s="712" t="s">
        <v>543</v>
      </c>
      <c r="G36" s="712" t="s">
        <v>543</v>
      </c>
      <c r="H36" s="712" t="s">
        <v>543</v>
      </c>
      <c r="I36" s="713" t="s">
        <v>543</v>
      </c>
      <c r="J36" s="714" t="s">
        <v>0</v>
      </c>
    </row>
    <row r="37" spans="1:10" ht="14.4" customHeight="1" x14ac:dyDescent="0.3">
      <c r="A37" s="710" t="s">
        <v>563</v>
      </c>
      <c r="B37" s="711" t="s">
        <v>544</v>
      </c>
      <c r="C37" s="712">
        <v>58.783629999999988</v>
      </c>
      <c r="D37" s="712">
        <v>62.274979999999978</v>
      </c>
      <c r="E37" s="712"/>
      <c r="F37" s="712">
        <v>37.544249999999991</v>
      </c>
      <c r="G37" s="712">
        <v>75</v>
      </c>
      <c r="H37" s="712">
        <v>-37.455750000000009</v>
      </c>
      <c r="I37" s="713">
        <v>0.50058999999999987</v>
      </c>
      <c r="J37" s="714" t="s">
        <v>1</v>
      </c>
    </row>
    <row r="38" spans="1:10" ht="14.4" customHeight="1" x14ac:dyDescent="0.3">
      <c r="A38" s="710" t="s">
        <v>563</v>
      </c>
      <c r="B38" s="711" t="s">
        <v>550</v>
      </c>
      <c r="C38" s="712">
        <v>1.7210799999999999</v>
      </c>
      <c r="D38" s="712">
        <v>0.24452000000000002</v>
      </c>
      <c r="E38" s="712"/>
      <c r="F38" s="712">
        <v>0.64809000000000005</v>
      </c>
      <c r="G38" s="712">
        <v>0</v>
      </c>
      <c r="H38" s="712">
        <v>0.64809000000000005</v>
      </c>
      <c r="I38" s="713" t="s">
        <v>543</v>
      </c>
      <c r="J38" s="714" t="s">
        <v>1</v>
      </c>
    </row>
    <row r="39" spans="1:10" ht="14.4" customHeight="1" x14ac:dyDescent="0.3">
      <c r="A39" s="710" t="s">
        <v>563</v>
      </c>
      <c r="B39" s="711" t="s">
        <v>552</v>
      </c>
      <c r="C39" s="712">
        <v>0</v>
      </c>
      <c r="D39" s="712">
        <v>0</v>
      </c>
      <c r="E39" s="712"/>
      <c r="F39" s="712">
        <v>0</v>
      </c>
      <c r="G39" s="712">
        <v>0</v>
      </c>
      <c r="H39" s="712">
        <v>0</v>
      </c>
      <c r="I39" s="713" t="s">
        <v>543</v>
      </c>
      <c r="J39" s="714" t="s">
        <v>1</v>
      </c>
    </row>
    <row r="40" spans="1:10" ht="14.4" customHeight="1" x14ac:dyDescent="0.3">
      <c r="A40" s="710" t="s">
        <v>563</v>
      </c>
      <c r="B40" s="711" t="s">
        <v>565</v>
      </c>
      <c r="C40" s="712">
        <v>60.504709999999989</v>
      </c>
      <c r="D40" s="712">
        <v>62.519499999999979</v>
      </c>
      <c r="E40" s="712"/>
      <c r="F40" s="712">
        <v>38.192339999999994</v>
      </c>
      <c r="G40" s="712">
        <v>76</v>
      </c>
      <c r="H40" s="712">
        <v>-37.807660000000006</v>
      </c>
      <c r="I40" s="713">
        <v>0.50253078947368413</v>
      </c>
      <c r="J40" s="714" t="s">
        <v>558</v>
      </c>
    </row>
    <row r="41" spans="1:10" ht="14.4" customHeight="1" x14ac:dyDescent="0.3">
      <c r="A41" s="710" t="s">
        <v>543</v>
      </c>
      <c r="B41" s="711" t="s">
        <v>543</v>
      </c>
      <c r="C41" s="712" t="s">
        <v>543</v>
      </c>
      <c r="D41" s="712" t="s">
        <v>543</v>
      </c>
      <c r="E41" s="712"/>
      <c r="F41" s="712" t="s">
        <v>543</v>
      </c>
      <c r="G41" s="712" t="s">
        <v>543</v>
      </c>
      <c r="H41" s="712" t="s">
        <v>543</v>
      </c>
      <c r="I41" s="713" t="s">
        <v>543</v>
      </c>
      <c r="J41" s="714" t="s">
        <v>559</v>
      </c>
    </row>
    <row r="42" spans="1:10" ht="14.4" customHeight="1" x14ac:dyDescent="0.3">
      <c r="A42" s="710" t="s">
        <v>566</v>
      </c>
      <c r="B42" s="711" t="s">
        <v>567</v>
      </c>
      <c r="C42" s="712" t="s">
        <v>543</v>
      </c>
      <c r="D42" s="712" t="s">
        <v>543</v>
      </c>
      <c r="E42" s="712"/>
      <c r="F42" s="712" t="s">
        <v>543</v>
      </c>
      <c r="G42" s="712" t="s">
        <v>543</v>
      </c>
      <c r="H42" s="712" t="s">
        <v>543</v>
      </c>
      <c r="I42" s="713" t="s">
        <v>543</v>
      </c>
      <c r="J42" s="714" t="s">
        <v>0</v>
      </c>
    </row>
    <row r="43" spans="1:10" ht="14.4" customHeight="1" x14ac:dyDescent="0.3">
      <c r="A43" s="710" t="s">
        <v>566</v>
      </c>
      <c r="B43" s="711" t="s">
        <v>544</v>
      </c>
      <c r="C43" s="712">
        <v>0</v>
      </c>
      <c r="D43" s="712">
        <v>0</v>
      </c>
      <c r="E43" s="712"/>
      <c r="F43" s="712">
        <v>30.185019999999998</v>
      </c>
      <c r="G43" s="712">
        <v>67</v>
      </c>
      <c r="H43" s="712">
        <v>-36.814980000000006</v>
      </c>
      <c r="I43" s="713">
        <v>0.45052268656716415</v>
      </c>
      <c r="J43" s="714" t="s">
        <v>1</v>
      </c>
    </row>
    <row r="44" spans="1:10" ht="14.4" customHeight="1" x14ac:dyDescent="0.3">
      <c r="A44" s="710" t="s">
        <v>566</v>
      </c>
      <c r="B44" s="711" t="s">
        <v>550</v>
      </c>
      <c r="C44" s="712">
        <v>0</v>
      </c>
      <c r="D44" s="712">
        <v>0</v>
      </c>
      <c r="E44" s="712"/>
      <c r="F44" s="712">
        <v>0.55659999999999987</v>
      </c>
      <c r="G44" s="712">
        <v>0</v>
      </c>
      <c r="H44" s="712">
        <v>0.55659999999999987</v>
      </c>
      <c r="I44" s="713" t="s">
        <v>543</v>
      </c>
      <c r="J44" s="714" t="s">
        <v>1</v>
      </c>
    </row>
    <row r="45" spans="1:10" ht="14.4" customHeight="1" x14ac:dyDescent="0.3">
      <c r="A45" s="710" t="s">
        <v>566</v>
      </c>
      <c r="B45" s="711" t="s">
        <v>568</v>
      </c>
      <c r="C45" s="712">
        <v>0</v>
      </c>
      <c r="D45" s="712">
        <v>0</v>
      </c>
      <c r="E45" s="712"/>
      <c r="F45" s="712">
        <v>30.741619999999998</v>
      </c>
      <c r="G45" s="712">
        <v>67</v>
      </c>
      <c r="H45" s="712">
        <v>-36.258380000000002</v>
      </c>
      <c r="I45" s="713">
        <v>0.45883014925373128</v>
      </c>
      <c r="J45" s="714" t="s">
        <v>558</v>
      </c>
    </row>
    <row r="46" spans="1:10" ht="14.4" customHeight="1" x14ac:dyDescent="0.3">
      <c r="A46" s="710" t="s">
        <v>543</v>
      </c>
      <c r="B46" s="711" t="s">
        <v>543</v>
      </c>
      <c r="C46" s="712" t="s">
        <v>543</v>
      </c>
      <c r="D46" s="712" t="s">
        <v>543</v>
      </c>
      <c r="E46" s="712"/>
      <c r="F46" s="712" t="s">
        <v>543</v>
      </c>
      <c r="G46" s="712" t="s">
        <v>543</v>
      </c>
      <c r="H46" s="712" t="s">
        <v>543</v>
      </c>
      <c r="I46" s="713" t="s">
        <v>543</v>
      </c>
      <c r="J46" s="714" t="s">
        <v>559</v>
      </c>
    </row>
    <row r="47" spans="1:10" ht="14.4" customHeight="1" x14ac:dyDescent="0.3">
      <c r="A47" s="710" t="s">
        <v>569</v>
      </c>
      <c r="B47" s="711" t="s">
        <v>570</v>
      </c>
      <c r="C47" s="712" t="s">
        <v>543</v>
      </c>
      <c r="D47" s="712" t="s">
        <v>543</v>
      </c>
      <c r="E47" s="712"/>
      <c r="F47" s="712" t="s">
        <v>543</v>
      </c>
      <c r="G47" s="712" t="s">
        <v>543</v>
      </c>
      <c r="H47" s="712" t="s">
        <v>543</v>
      </c>
      <c r="I47" s="713" t="s">
        <v>543</v>
      </c>
      <c r="J47" s="714" t="s">
        <v>0</v>
      </c>
    </row>
    <row r="48" spans="1:10" ht="14.4" customHeight="1" x14ac:dyDescent="0.3">
      <c r="A48" s="710" t="s">
        <v>569</v>
      </c>
      <c r="B48" s="711" t="s">
        <v>544</v>
      </c>
      <c r="C48" s="712">
        <v>30.577580000000005</v>
      </c>
      <c r="D48" s="712">
        <v>37.440380000000005</v>
      </c>
      <c r="E48" s="712"/>
      <c r="F48" s="712">
        <v>32.457540000000002</v>
      </c>
      <c r="G48" s="712">
        <v>41</v>
      </c>
      <c r="H48" s="712">
        <v>-8.5424599999999984</v>
      </c>
      <c r="I48" s="713">
        <v>0.79164731707317082</v>
      </c>
      <c r="J48" s="714" t="s">
        <v>1</v>
      </c>
    </row>
    <row r="49" spans="1:10" ht="14.4" customHeight="1" x14ac:dyDescent="0.3">
      <c r="A49" s="710" t="s">
        <v>569</v>
      </c>
      <c r="B49" s="711" t="s">
        <v>550</v>
      </c>
      <c r="C49" s="712">
        <v>0.34743000000000007</v>
      </c>
      <c r="D49" s="712">
        <v>0.23830999999999999</v>
      </c>
      <c r="E49" s="712"/>
      <c r="F49" s="712">
        <v>0.10208</v>
      </c>
      <c r="G49" s="712">
        <v>0</v>
      </c>
      <c r="H49" s="712">
        <v>0.10208</v>
      </c>
      <c r="I49" s="713" t="s">
        <v>543</v>
      </c>
      <c r="J49" s="714" t="s">
        <v>1</v>
      </c>
    </row>
    <row r="50" spans="1:10" ht="14.4" customHeight="1" x14ac:dyDescent="0.3">
      <c r="A50" s="710" t="s">
        <v>569</v>
      </c>
      <c r="B50" s="711" t="s">
        <v>552</v>
      </c>
      <c r="C50" s="712">
        <v>30.67041</v>
      </c>
      <c r="D50" s="712">
        <v>32.950299999999999</v>
      </c>
      <c r="E50" s="712"/>
      <c r="F50" s="712">
        <v>32.997709999999998</v>
      </c>
      <c r="G50" s="712">
        <v>31</v>
      </c>
      <c r="H50" s="712">
        <v>1.9977099999999979</v>
      </c>
      <c r="I50" s="713">
        <v>1.0644422580645161</v>
      </c>
      <c r="J50" s="714" t="s">
        <v>1</v>
      </c>
    </row>
    <row r="51" spans="1:10" ht="14.4" customHeight="1" x14ac:dyDescent="0.3">
      <c r="A51" s="710" t="s">
        <v>569</v>
      </c>
      <c r="B51" s="711" t="s">
        <v>571</v>
      </c>
      <c r="C51" s="712">
        <v>61.595420000000004</v>
      </c>
      <c r="D51" s="712">
        <v>70.628990000000002</v>
      </c>
      <c r="E51" s="712"/>
      <c r="F51" s="712">
        <v>65.557330000000007</v>
      </c>
      <c r="G51" s="712">
        <v>73</v>
      </c>
      <c r="H51" s="712">
        <v>-7.4426699999999926</v>
      </c>
      <c r="I51" s="713">
        <v>0.89804561643835623</v>
      </c>
      <c r="J51" s="714" t="s">
        <v>558</v>
      </c>
    </row>
    <row r="52" spans="1:10" ht="14.4" customHeight="1" x14ac:dyDescent="0.3">
      <c r="A52" s="710" t="s">
        <v>543</v>
      </c>
      <c r="B52" s="711" t="s">
        <v>543</v>
      </c>
      <c r="C52" s="712" t="s">
        <v>543</v>
      </c>
      <c r="D52" s="712" t="s">
        <v>543</v>
      </c>
      <c r="E52" s="712"/>
      <c r="F52" s="712" t="s">
        <v>543</v>
      </c>
      <c r="G52" s="712" t="s">
        <v>543</v>
      </c>
      <c r="H52" s="712" t="s">
        <v>543</v>
      </c>
      <c r="I52" s="713" t="s">
        <v>543</v>
      </c>
      <c r="J52" s="714" t="s">
        <v>559</v>
      </c>
    </row>
    <row r="53" spans="1:10" ht="14.4" customHeight="1" x14ac:dyDescent="0.3">
      <c r="A53" s="710" t="s">
        <v>541</v>
      </c>
      <c r="B53" s="711" t="s">
        <v>553</v>
      </c>
      <c r="C53" s="712">
        <v>433.08892999999995</v>
      </c>
      <c r="D53" s="712">
        <v>625.81734999999981</v>
      </c>
      <c r="E53" s="712"/>
      <c r="F53" s="712">
        <v>326.04795000000001</v>
      </c>
      <c r="G53" s="712">
        <v>695</v>
      </c>
      <c r="H53" s="712">
        <v>-368.95204999999999</v>
      </c>
      <c r="I53" s="713">
        <v>0.46913374100719424</v>
      </c>
      <c r="J53" s="714" t="s">
        <v>554</v>
      </c>
    </row>
  </sheetData>
  <mergeCells count="3">
    <mergeCell ref="F3:I3"/>
    <mergeCell ref="C4:D4"/>
    <mergeCell ref="A1:I1"/>
  </mergeCells>
  <conditionalFormatting sqref="F16 F54:F65537">
    <cfRule type="cellIs" dxfId="80" priority="18" stopIfTrue="1" operator="greaterThan">
      <formula>1</formula>
    </cfRule>
  </conditionalFormatting>
  <conditionalFormatting sqref="H5:H15">
    <cfRule type="expression" dxfId="79" priority="14">
      <formula>$H5&gt;0</formula>
    </cfRule>
  </conditionalFormatting>
  <conditionalFormatting sqref="I5:I15">
    <cfRule type="expression" dxfId="78" priority="15">
      <formula>$I5&gt;1</formula>
    </cfRule>
  </conditionalFormatting>
  <conditionalFormatting sqref="B5:B15">
    <cfRule type="expression" dxfId="77" priority="11">
      <formula>OR($J5="NS",$J5="SumaNS",$J5="Účet")</formula>
    </cfRule>
  </conditionalFormatting>
  <conditionalFormatting sqref="B5:D15 F5:I15">
    <cfRule type="expression" dxfId="76" priority="17">
      <formula>AND($J5&lt;&gt;"",$J5&lt;&gt;"mezeraKL")</formula>
    </cfRule>
  </conditionalFormatting>
  <conditionalFormatting sqref="B5:D15 F5:I15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4" priority="13">
      <formula>OR($J5="SumaNS",$J5="NS")</formula>
    </cfRule>
  </conditionalFormatting>
  <conditionalFormatting sqref="A5:A15">
    <cfRule type="expression" dxfId="73" priority="9">
      <formula>AND($J5&lt;&gt;"mezeraKL",$J5&lt;&gt;"")</formula>
    </cfRule>
  </conditionalFormatting>
  <conditionalFormatting sqref="A5:A15">
    <cfRule type="expression" dxfId="72" priority="10">
      <formula>AND($J5&lt;&gt;"",$J5&lt;&gt;"mezeraKL")</formula>
    </cfRule>
  </conditionalFormatting>
  <conditionalFormatting sqref="H17:H53">
    <cfRule type="expression" dxfId="71" priority="5">
      <formula>$H17&gt;0</formula>
    </cfRule>
  </conditionalFormatting>
  <conditionalFormatting sqref="A17:A53">
    <cfRule type="expression" dxfId="70" priority="2">
      <formula>AND($J17&lt;&gt;"mezeraKL",$J17&lt;&gt;"")</formula>
    </cfRule>
  </conditionalFormatting>
  <conditionalFormatting sqref="I17:I53">
    <cfRule type="expression" dxfId="69" priority="6">
      <formula>$I17&gt;1</formula>
    </cfRule>
  </conditionalFormatting>
  <conditionalFormatting sqref="B17:B53">
    <cfRule type="expression" dxfId="68" priority="1">
      <formula>OR($J17="NS",$J17="SumaNS",$J17="Účet")</formula>
    </cfRule>
  </conditionalFormatting>
  <conditionalFormatting sqref="A17:D53 F17:I53">
    <cfRule type="expression" dxfId="67" priority="8">
      <formula>AND($J17&lt;&gt;"",$J17&lt;&gt;"mezeraKL")</formula>
    </cfRule>
  </conditionalFormatting>
  <conditionalFormatting sqref="B17:D53 F17:I53">
    <cfRule type="expression" dxfId="6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2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5" t="s">
        <v>205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</row>
    <row r="2" spans="1:14" ht="14.4" customHeight="1" thickBot="1" x14ac:dyDescent="0.35">
      <c r="A2" s="374" t="s">
        <v>320</v>
      </c>
      <c r="B2" s="66"/>
      <c r="C2" s="333"/>
      <c r="D2" s="333"/>
      <c r="E2" s="520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61"/>
      <c r="D3" s="562"/>
      <c r="E3" s="562"/>
      <c r="F3" s="562"/>
      <c r="G3" s="562"/>
      <c r="H3" s="562"/>
      <c r="I3" s="562"/>
      <c r="J3" s="563" t="s">
        <v>159</v>
      </c>
      <c r="K3" s="564"/>
      <c r="L3" s="203">
        <f>IF(M3&lt;&gt;0,N3/M3,0)</f>
        <v>130.32562384621298</v>
      </c>
      <c r="M3" s="203">
        <f>SUBTOTAL(9,M5:M1048576)</f>
        <v>2248.6</v>
      </c>
      <c r="N3" s="204">
        <f>SUBTOTAL(9,N5:N1048576)</f>
        <v>293050.19778059452</v>
      </c>
    </row>
    <row r="4" spans="1:14" s="330" customFormat="1" ht="14.4" customHeight="1" thickBot="1" x14ac:dyDescent="0.35">
      <c r="A4" s="715" t="s">
        <v>4</v>
      </c>
      <c r="B4" s="716" t="s">
        <v>5</v>
      </c>
      <c r="C4" s="716" t="s">
        <v>0</v>
      </c>
      <c r="D4" s="716" t="s">
        <v>6</v>
      </c>
      <c r="E4" s="717" t="s">
        <v>7</v>
      </c>
      <c r="F4" s="716" t="s">
        <v>1</v>
      </c>
      <c r="G4" s="716" t="s">
        <v>8</v>
      </c>
      <c r="H4" s="716" t="s">
        <v>9</v>
      </c>
      <c r="I4" s="716" t="s">
        <v>10</v>
      </c>
      <c r="J4" s="718" t="s">
        <v>11</v>
      </c>
      <c r="K4" s="718" t="s">
        <v>12</v>
      </c>
      <c r="L4" s="719" t="s">
        <v>184</v>
      </c>
      <c r="M4" s="719" t="s">
        <v>13</v>
      </c>
      <c r="N4" s="720" t="s">
        <v>201</v>
      </c>
    </row>
    <row r="5" spans="1:14" ht="14.4" customHeight="1" x14ac:dyDescent="0.3">
      <c r="A5" s="721" t="s">
        <v>541</v>
      </c>
      <c r="B5" s="722" t="s">
        <v>542</v>
      </c>
      <c r="C5" s="723" t="s">
        <v>555</v>
      </c>
      <c r="D5" s="724" t="s">
        <v>556</v>
      </c>
      <c r="E5" s="725">
        <v>50113001</v>
      </c>
      <c r="F5" s="724" t="s">
        <v>572</v>
      </c>
      <c r="G5" s="723" t="s">
        <v>573</v>
      </c>
      <c r="H5" s="723">
        <v>196887</v>
      </c>
      <c r="I5" s="723">
        <v>96887</v>
      </c>
      <c r="J5" s="723" t="s">
        <v>574</v>
      </c>
      <c r="K5" s="723" t="s">
        <v>575</v>
      </c>
      <c r="L5" s="726">
        <v>71.185714285714283</v>
      </c>
      <c r="M5" s="726">
        <v>7</v>
      </c>
      <c r="N5" s="727">
        <v>498.29999999999995</v>
      </c>
    </row>
    <row r="6" spans="1:14" ht="14.4" customHeight="1" x14ac:dyDescent="0.3">
      <c r="A6" s="728" t="s">
        <v>541</v>
      </c>
      <c r="B6" s="729" t="s">
        <v>542</v>
      </c>
      <c r="C6" s="730" t="s">
        <v>555</v>
      </c>
      <c r="D6" s="731" t="s">
        <v>556</v>
      </c>
      <c r="E6" s="732">
        <v>50113001</v>
      </c>
      <c r="F6" s="731" t="s">
        <v>572</v>
      </c>
      <c r="G6" s="730" t="s">
        <v>573</v>
      </c>
      <c r="H6" s="730">
        <v>846758</v>
      </c>
      <c r="I6" s="730">
        <v>103387</v>
      </c>
      <c r="J6" s="730" t="s">
        <v>576</v>
      </c>
      <c r="K6" s="730" t="s">
        <v>577</v>
      </c>
      <c r="L6" s="733">
        <v>73.470000000000027</v>
      </c>
      <c r="M6" s="733">
        <v>3</v>
      </c>
      <c r="N6" s="734">
        <v>220.41000000000008</v>
      </c>
    </row>
    <row r="7" spans="1:14" ht="14.4" customHeight="1" x14ac:dyDescent="0.3">
      <c r="A7" s="728" t="s">
        <v>541</v>
      </c>
      <c r="B7" s="729" t="s">
        <v>542</v>
      </c>
      <c r="C7" s="730" t="s">
        <v>555</v>
      </c>
      <c r="D7" s="731" t="s">
        <v>556</v>
      </c>
      <c r="E7" s="732">
        <v>50113001</v>
      </c>
      <c r="F7" s="731" t="s">
        <v>572</v>
      </c>
      <c r="G7" s="730" t="s">
        <v>573</v>
      </c>
      <c r="H7" s="730">
        <v>176064</v>
      </c>
      <c r="I7" s="730">
        <v>76064</v>
      </c>
      <c r="J7" s="730" t="s">
        <v>578</v>
      </c>
      <c r="K7" s="730" t="s">
        <v>579</v>
      </c>
      <c r="L7" s="733">
        <v>71.14</v>
      </c>
      <c r="M7" s="733">
        <v>1</v>
      </c>
      <c r="N7" s="734">
        <v>71.14</v>
      </c>
    </row>
    <row r="8" spans="1:14" ht="14.4" customHeight="1" x14ac:dyDescent="0.3">
      <c r="A8" s="728" t="s">
        <v>541</v>
      </c>
      <c r="B8" s="729" t="s">
        <v>542</v>
      </c>
      <c r="C8" s="730" t="s">
        <v>555</v>
      </c>
      <c r="D8" s="731" t="s">
        <v>556</v>
      </c>
      <c r="E8" s="732">
        <v>50113001</v>
      </c>
      <c r="F8" s="731" t="s">
        <v>572</v>
      </c>
      <c r="G8" s="730" t="s">
        <v>580</v>
      </c>
      <c r="H8" s="730">
        <v>126486</v>
      </c>
      <c r="I8" s="730">
        <v>26486</v>
      </c>
      <c r="J8" s="730" t="s">
        <v>581</v>
      </c>
      <c r="K8" s="730" t="s">
        <v>582</v>
      </c>
      <c r="L8" s="733">
        <v>629.66</v>
      </c>
      <c r="M8" s="733">
        <v>1</v>
      </c>
      <c r="N8" s="734">
        <v>629.66</v>
      </c>
    </row>
    <row r="9" spans="1:14" ht="14.4" customHeight="1" x14ac:dyDescent="0.3">
      <c r="A9" s="728" t="s">
        <v>541</v>
      </c>
      <c r="B9" s="729" t="s">
        <v>542</v>
      </c>
      <c r="C9" s="730" t="s">
        <v>555</v>
      </c>
      <c r="D9" s="731" t="s">
        <v>556</v>
      </c>
      <c r="E9" s="732">
        <v>50113001</v>
      </c>
      <c r="F9" s="731" t="s">
        <v>572</v>
      </c>
      <c r="G9" s="730" t="s">
        <v>573</v>
      </c>
      <c r="H9" s="730">
        <v>100362</v>
      </c>
      <c r="I9" s="730">
        <v>362</v>
      </c>
      <c r="J9" s="730" t="s">
        <v>583</v>
      </c>
      <c r="K9" s="730" t="s">
        <v>584</v>
      </c>
      <c r="L9" s="733">
        <v>87.2</v>
      </c>
      <c r="M9" s="733">
        <v>3</v>
      </c>
      <c r="N9" s="734">
        <v>261.60000000000002</v>
      </c>
    </row>
    <row r="10" spans="1:14" ht="14.4" customHeight="1" x14ac:dyDescent="0.3">
      <c r="A10" s="728" t="s">
        <v>541</v>
      </c>
      <c r="B10" s="729" t="s">
        <v>542</v>
      </c>
      <c r="C10" s="730" t="s">
        <v>555</v>
      </c>
      <c r="D10" s="731" t="s">
        <v>556</v>
      </c>
      <c r="E10" s="732">
        <v>50113001</v>
      </c>
      <c r="F10" s="731" t="s">
        <v>572</v>
      </c>
      <c r="G10" s="730" t="s">
        <v>573</v>
      </c>
      <c r="H10" s="730">
        <v>128831</v>
      </c>
      <c r="I10" s="730">
        <v>28831</v>
      </c>
      <c r="J10" s="730" t="s">
        <v>585</v>
      </c>
      <c r="K10" s="730" t="s">
        <v>586</v>
      </c>
      <c r="L10" s="733">
        <v>164.03000000000006</v>
      </c>
      <c r="M10" s="733">
        <v>3</v>
      </c>
      <c r="N10" s="734">
        <v>492.09000000000015</v>
      </c>
    </row>
    <row r="11" spans="1:14" ht="14.4" customHeight="1" x14ac:dyDescent="0.3">
      <c r="A11" s="728" t="s">
        <v>541</v>
      </c>
      <c r="B11" s="729" t="s">
        <v>542</v>
      </c>
      <c r="C11" s="730" t="s">
        <v>555</v>
      </c>
      <c r="D11" s="731" t="s">
        <v>556</v>
      </c>
      <c r="E11" s="732">
        <v>50113001</v>
      </c>
      <c r="F11" s="731" t="s">
        <v>572</v>
      </c>
      <c r="G11" s="730" t="s">
        <v>573</v>
      </c>
      <c r="H11" s="730">
        <v>845008</v>
      </c>
      <c r="I11" s="730">
        <v>107806</v>
      </c>
      <c r="J11" s="730" t="s">
        <v>587</v>
      </c>
      <c r="K11" s="730" t="s">
        <v>588</v>
      </c>
      <c r="L11" s="733">
        <v>67.38999198425158</v>
      </c>
      <c r="M11" s="733">
        <v>9</v>
      </c>
      <c r="N11" s="734">
        <v>606.50992785826418</v>
      </c>
    </row>
    <row r="12" spans="1:14" ht="14.4" customHeight="1" x14ac:dyDescent="0.3">
      <c r="A12" s="728" t="s">
        <v>541</v>
      </c>
      <c r="B12" s="729" t="s">
        <v>542</v>
      </c>
      <c r="C12" s="730" t="s">
        <v>555</v>
      </c>
      <c r="D12" s="731" t="s">
        <v>556</v>
      </c>
      <c r="E12" s="732">
        <v>50113001</v>
      </c>
      <c r="F12" s="731" t="s">
        <v>572</v>
      </c>
      <c r="G12" s="730" t="s">
        <v>573</v>
      </c>
      <c r="H12" s="730">
        <v>176954</v>
      </c>
      <c r="I12" s="730">
        <v>176954</v>
      </c>
      <c r="J12" s="730" t="s">
        <v>589</v>
      </c>
      <c r="K12" s="730" t="s">
        <v>590</v>
      </c>
      <c r="L12" s="733">
        <v>95.890000000000015</v>
      </c>
      <c r="M12" s="733">
        <v>2</v>
      </c>
      <c r="N12" s="734">
        <v>191.78000000000003</v>
      </c>
    </row>
    <row r="13" spans="1:14" ht="14.4" customHeight="1" x14ac:dyDescent="0.3">
      <c r="A13" s="728" t="s">
        <v>541</v>
      </c>
      <c r="B13" s="729" t="s">
        <v>542</v>
      </c>
      <c r="C13" s="730" t="s">
        <v>555</v>
      </c>
      <c r="D13" s="731" t="s">
        <v>556</v>
      </c>
      <c r="E13" s="732">
        <v>50113001</v>
      </c>
      <c r="F13" s="731" t="s">
        <v>572</v>
      </c>
      <c r="G13" s="730" t="s">
        <v>573</v>
      </c>
      <c r="H13" s="730">
        <v>167547</v>
      </c>
      <c r="I13" s="730">
        <v>67547</v>
      </c>
      <c r="J13" s="730" t="s">
        <v>591</v>
      </c>
      <c r="K13" s="730" t="s">
        <v>592</v>
      </c>
      <c r="L13" s="733">
        <v>46.61333333333333</v>
      </c>
      <c r="M13" s="733">
        <v>9</v>
      </c>
      <c r="N13" s="734">
        <v>419.52</v>
      </c>
    </row>
    <row r="14" spans="1:14" ht="14.4" customHeight="1" x14ac:dyDescent="0.3">
      <c r="A14" s="728" t="s">
        <v>541</v>
      </c>
      <c r="B14" s="729" t="s">
        <v>542</v>
      </c>
      <c r="C14" s="730" t="s">
        <v>555</v>
      </c>
      <c r="D14" s="731" t="s">
        <v>556</v>
      </c>
      <c r="E14" s="732">
        <v>50113001</v>
      </c>
      <c r="F14" s="731" t="s">
        <v>572</v>
      </c>
      <c r="G14" s="730" t="s">
        <v>573</v>
      </c>
      <c r="H14" s="730">
        <v>194920</v>
      </c>
      <c r="I14" s="730">
        <v>94920</v>
      </c>
      <c r="J14" s="730" t="s">
        <v>593</v>
      </c>
      <c r="K14" s="730" t="s">
        <v>594</v>
      </c>
      <c r="L14" s="733">
        <v>62.399999999999991</v>
      </c>
      <c r="M14" s="733">
        <v>2</v>
      </c>
      <c r="N14" s="734">
        <v>124.79999999999998</v>
      </c>
    </row>
    <row r="15" spans="1:14" ht="14.4" customHeight="1" x14ac:dyDescent="0.3">
      <c r="A15" s="728" t="s">
        <v>541</v>
      </c>
      <c r="B15" s="729" t="s">
        <v>542</v>
      </c>
      <c r="C15" s="730" t="s">
        <v>555</v>
      </c>
      <c r="D15" s="731" t="s">
        <v>556</v>
      </c>
      <c r="E15" s="732">
        <v>50113001</v>
      </c>
      <c r="F15" s="731" t="s">
        <v>572</v>
      </c>
      <c r="G15" s="730" t="s">
        <v>573</v>
      </c>
      <c r="H15" s="730">
        <v>199295</v>
      </c>
      <c r="I15" s="730">
        <v>99295</v>
      </c>
      <c r="J15" s="730" t="s">
        <v>595</v>
      </c>
      <c r="K15" s="730" t="s">
        <v>596</v>
      </c>
      <c r="L15" s="733">
        <v>26.28</v>
      </c>
      <c r="M15" s="733">
        <v>4</v>
      </c>
      <c r="N15" s="734">
        <v>105.12</v>
      </c>
    </row>
    <row r="16" spans="1:14" ht="14.4" customHeight="1" x14ac:dyDescent="0.3">
      <c r="A16" s="728" t="s">
        <v>541</v>
      </c>
      <c r="B16" s="729" t="s">
        <v>542</v>
      </c>
      <c r="C16" s="730" t="s">
        <v>555</v>
      </c>
      <c r="D16" s="731" t="s">
        <v>556</v>
      </c>
      <c r="E16" s="732">
        <v>50113001</v>
      </c>
      <c r="F16" s="731" t="s">
        <v>572</v>
      </c>
      <c r="G16" s="730" t="s">
        <v>573</v>
      </c>
      <c r="H16" s="730">
        <v>192351</v>
      </c>
      <c r="I16" s="730">
        <v>92351</v>
      </c>
      <c r="J16" s="730" t="s">
        <v>597</v>
      </c>
      <c r="K16" s="730" t="s">
        <v>598</v>
      </c>
      <c r="L16" s="733">
        <v>86.22</v>
      </c>
      <c r="M16" s="733">
        <v>1</v>
      </c>
      <c r="N16" s="734">
        <v>86.22</v>
      </c>
    </row>
    <row r="17" spans="1:14" ht="14.4" customHeight="1" x14ac:dyDescent="0.3">
      <c r="A17" s="728" t="s">
        <v>541</v>
      </c>
      <c r="B17" s="729" t="s">
        <v>542</v>
      </c>
      <c r="C17" s="730" t="s">
        <v>555</v>
      </c>
      <c r="D17" s="731" t="s">
        <v>556</v>
      </c>
      <c r="E17" s="732">
        <v>50113001</v>
      </c>
      <c r="F17" s="731" t="s">
        <v>572</v>
      </c>
      <c r="G17" s="730" t="s">
        <v>573</v>
      </c>
      <c r="H17" s="730">
        <v>112895</v>
      </c>
      <c r="I17" s="730">
        <v>12895</v>
      </c>
      <c r="J17" s="730" t="s">
        <v>599</v>
      </c>
      <c r="K17" s="730" t="s">
        <v>600</v>
      </c>
      <c r="L17" s="733">
        <v>107.32999999999997</v>
      </c>
      <c r="M17" s="733">
        <v>18</v>
      </c>
      <c r="N17" s="734">
        <v>1931.9399999999994</v>
      </c>
    </row>
    <row r="18" spans="1:14" ht="14.4" customHeight="1" x14ac:dyDescent="0.3">
      <c r="A18" s="728" t="s">
        <v>541</v>
      </c>
      <c r="B18" s="729" t="s">
        <v>542</v>
      </c>
      <c r="C18" s="730" t="s">
        <v>555</v>
      </c>
      <c r="D18" s="731" t="s">
        <v>556</v>
      </c>
      <c r="E18" s="732">
        <v>50113001</v>
      </c>
      <c r="F18" s="731" t="s">
        <v>572</v>
      </c>
      <c r="G18" s="730" t="s">
        <v>573</v>
      </c>
      <c r="H18" s="730">
        <v>844257</v>
      </c>
      <c r="I18" s="730">
        <v>29816</v>
      </c>
      <c r="J18" s="730" t="s">
        <v>601</v>
      </c>
      <c r="K18" s="730" t="s">
        <v>543</v>
      </c>
      <c r="L18" s="733">
        <v>178.92</v>
      </c>
      <c r="M18" s="733">
        <v>1</v>
      </c>
      <c r="N18" s="734">
        <v>178.92</v>
      </c>
    </row>
    <row r="19" spans="1:14" ht="14.4" customHeight="1" x14ac:dyDescent="0.3">
      <c r="A19" s="728" t="s">
        <v>541</v>
      </c>
      <c r="B19" s="729" t="s">
        <v>542</v>
      </c>
      <c r="C19" s="730" t="s">
        <v>555</v>
      </c>
      <c r="D19" s="731" t="s">
        <v>556</v>
      </c>
      <c r="E19" s="732">
        <v>50113001</v>
      </c>
      <c r="F19" s="731" t="s">
        <v>572</v>
      </c>
      <c r="G19" s="730" t="s">
        <v>573</v>
      </c>
      <c r="H19" s="730">
        <v>176496</v>
      </c>
      <c r="I19" s="730">
        <v>76496</v>
      </c>
      <c r="J19" s="730" t="s">
        <v>602</v>
      </c>
      <c r="K19" s="730" t="s">
        <v>603</v>
      </c>
      <c r="L19" s="733">
        <v>125.43</v>
      </c>
      <c r="M19" s="733">
        <v>1</v>
      </c>
      <c r="N19" s="734">
        <v>125.43</v>
      </c>
    </row>
    <row r="20" spans="1:14" ht="14.4" customHeight="1" x14ac:dyDescent="0.3">
      <c r="A20" s="728" t="s">
        <v>541</v>
      </c>
      <c r="B20" s="729" t="s">
        <v>542</v>
      </c>
      <c r="C20" s="730" t="s">
        <v>555</v>
      </c>
      <c r="D20" s="731" t="s">
        <v>556</v>
      </c>
      <c r="E20" s="732">
        <v>50113001</v>
      </c>
      <c r="F20" s="731" t="s">
        <v>572</v>
      </c>
      <c r="G20" s="730" t="s">
        <v>573</v>
      </c>
      <c r="H20" s="730">
        <v>158041</v>
      </c>
      <c r="I20" s="730">
        <v>58041</v>
      </c>
      <c r="J20" s="730" t="s">
        <v>604</v>
      </c>
      <c r="K20" s="730" t="s">
        <v>605</v>
      </c>
      <c r="L20" s="733">
        <v>128.39012176594724</v>
      </c>
      <c r="M20" s="733">
        <v>1</v>
      </c>
      <c r="N20" s="734">
        <v>128.39012176594724</v>
      </c>
    </row>
    <row r="21" spans="1:14" ht="14.4" customHeight="1" x14ac:dyDescent="0.3">
      <c r="A21" s="728" t="s">
        <v>541</v>
      </c>
      <c r="B21" s="729" t="s">
        <v>542</v>
      </c>
      <c r="C21" s="730" t="s">
        <v>555</v>
      </c>
      <c r="D21" s="731" t="s">
        <v>556</v>
      </c>
      <c r="E21" s="732">
        <v>50113001</v>
      </c>
      <c r="F21" s="731" t="s">
        <v>572</v>
      </c>
      <c r="G21" s="730" t="s">
        <v>573</v>
      </c>
      <c r="H21" s="730">
        <v>845329</v>
      </c>
      <c r="I21" s="730">
        <v>0</v>
      </c>
      <c r="J21" s="730" t="s">
        <v>606</v>
      </c>
      <c r="K21" s="730" t="s">
        <v>543</v>
      </c>
      <c r="L21" s="733">
        <v>169.91999999999996</v>
      </c>
      <c r="M21" s="733">
        <v>1</v>
      </c>
      <c r="N21" s="734">
        <v>169.91999999999996</v>
      </c>
    </row>
    <row r="22" spans="1:14" ht="14.4" customHeight="1" x14ac:dyDescent="0.3">
      <c r="A22" s="728" t="s">
        <v>541</v>
      </c>
      <c r="B22" s="729" t="s">
        <v>542</v>
      </c>
      <c r="C22" s="730" t="s">
        <v>555</v>
      </c>
      <c r="D22" s="731" t="s">
        <v>556</v>
      </c>
      <c r="E22" s="732">
        <v>50113001</v>
      </c>
      <c r="F22" s="731" t="s">
        <v>572</v>
      </c>
      <c r="G22" s="730" t="s">
        <v>573</v>
      </c>
      <c r="H22" s="730">
        <v>112495</v>
      </c>
      <c r="I22" s="730">
        <v>12495</v>
      </c>
      <c r="J22" s="730" t="s">
        <v>607</v>
      </c>
      <c r="K22" s="730" t="s">
        <v>608</v>
      </c>
      <c r="L22" s="733">
        <v>60.589999999999996</v>
      </c>
      <c r="M22" s="733">
        <v>2</v>
      </c>
      <c r="N22" s="734">
        <v>121.17999999999999</v>
      </c>
    </row>
    <row r="23" spans="1:14" ht="14.4" customHeight="1" x14ac:dyDescent="0.3">
      <c r="A23" s="728" t="s">
        <v>541</v>
      </c>
      <c r="B23" s="729" t="s">
        <v>542</v>
      </c>
      <c r="C23" s="730" t="s">
        <v>555</v>
      </c>
      <c r="D23" s="731" t="s">
        <v>556</v>
      </c>
      <c r="E23" s="732">
        <v>50113001</v>
      </c>
      <c r="F23" s="731" t="s">
        <v>572</v>
      </c>
      <c r="G23" s="730" t="s">
        <v>573</v>
      </c>
      <c r="H23" s="730">
        <v>156992</v>
      </c>
      <c r="I23" s="730">
        <v>56992</v>
      </c>
      <c r="J23" s="730" t="s">
        <v>609</v>
      </c>
      <c r="K23" s="730" t="s">
        <v>610</v>
      </c>
      <c r="L23" s="733">
        <v>61.45</v>
      </c>
      <c r="M23" s="733">
        <v>2</v>
      </c>
      <c r="N23" s="734">
        <v>122.9</v>
      </c>
    </row>
    <row r="24" spans="1:14" ht="14.4" customHeight="1" x14ac:dyDescent="0.3">
      <c r="A24" s="728" t="s">
        <v>541</v>
      </c>
      <c r="B24" s="729" t="s">
        <v>542</v>
      </c>
      <c r="C24" s="730" t="s">
        <v>555</v>
      </c>
      <c r="D24" s="731" t="s">
        <v>556</v>
      </c>
      <c r="E24" s="732">
        <v>50113001</v>
      </c>
      <c r="F24" s="731" t="s">
        <v>572</v>
      </c>
      <c r="G24" s="730" t="s">
        <v>580</v>
      </c>
      <c r="H24" s="730">
        <v>214427</v>
      </c>
      <c r="I24" s="730">
        <v>214427</v>
      </c>
      <c r="J24" s="730" t="s">
        <v>611</v>
      </c>
      <c r="K24" s="730" t="s">
        <v>612</v>
      </c>
      <c r="L24" s="733">
        <v>67.829345043297891</v>
      </c>
      <c r="M24" s="733">
        <v>18</v>
      </c>
      <c r="N24" s="734">
        <v>1220.928210779362</v>
      </c>
    </row>
    <row r="25" spans="1:14" ht="14.4" customHeight="1" x14ac:dyDescent="0.3">
      <c r="A25" s="728" t="s">
        <v>541</v>
      </c>
      <c r="B25" s="729" t="s">
        <v>542</v>
      </c>
      <c r="C25" s="730" t="s">
        <v>555</v>
      </c>
      <c r="D25" s="731" t="s">
        <v>556</v>
      </c>
      <c r="E25" s="732">
        <v>50113001</v>
      </c>
      <c r="F25" s="731" t="s">
        <v>572</v>
      </c>
      <c r="G25" s="730" t="s">
        <v>573</v>
      </c>
      <c r="H25" s="730">
        <v>13254</v>
      </c>
      <c r="I25" s="730">
        <v>13254</v>
      </c>
      <c r="J25" s="730" t="s">
        <v>613</v>
      </c>
      <c r="K25" s="730" t="s">
        <v>588</v>
      </c>
      <c r="L25" s="733">
        <v>66.495000000000019</v>
      </c>
      <c r="M25" s="733">
        <v>4</v>
      </c>
      <c r="N25" s="734">
        <v>265.98000000000008</v>
      </c>
    </row>
    <row r="26" spans="1:14" ht="14.4" customHeight="1" x14ac:dyDescent="0.3">
      <c r="A26" s="728" t="s">
        <v>541</v>
      </c>
      <c r="B26" s="729" t="s">
        <v>542</v>
      </c>
      <c r="C26" s="730" t="s">
        <v>555</v>
      </c>
      <c r="D26" s="731" t="s">
        <v>556</v>
      </c>
      <c r="E26" s="732">
        <v>50113001</v>
      </c>
      <c r="F26" s="731" t="s">
        <v>572</v>
      </c>
      <c r="G26" s="730" t="s">
        <v>573</v>
      </c>
      <c r="H26" s="730">
        <v>193105</v>
      </c>
      <c r="I26" s="730">
        <v>93105</v>
      </c>
      <c r="J26" s="730" t="s">
        <v>614</v>
      </c>
      <c r="K26" s="730" t="s">
        <v>615</v>
      </c>
      <c r="L26" s="733">
        <v>210.02000000000007</v>
      </c>
      <c r="M26" s="733">
        <v>1</v>
      </c>
      <c r="N26" s="734">
        <v>210.02000000000007</v>
      </c>
    </row>
    <row r="27" spans="1:14" ht="14.4" customHeight="1" x14ac:dyDescent="0.3">
      <c r="A27" s="728" t="s">
        <v>541</v>
      </c>
      <c r="B27" s="729" t="s">
        <v>542</v>
      </c>
      <c r="C27" s="730" t="s">
        <v>555</v>
      </c>
      <c r="D27" s="731" t="s">
        <v>556</v>
      </c>
      <c r="E27" s="732">
        <v>50113001</v>
      </c>
      <c r="F27" s="731" t="s">
        <v>572</v>
      </c>
      <c r="G27" s="730" t="s">
        <v>573</v>
      </c>
      <c r="H27" s="730">
        <v>394926</v>
      </c>
      <c r="I27" s="730">
        <v>0</v>
      </c>
      <c r="J27" s="730" t="s">
        <v>616</v>
      </c>
      <c r="K27" s="730" t="s">
        <v>543</v>
      </c>
      <c r="L27" s="733">
        <v>72.599999999999994</v>
      </c>
      <c r="M27" s="733">
        <v>3</v>
      </c>
      <c r="N27" s="734">
        <v>217.79999999999998</v>
      </c>
    </row>
    <row r="28" spans="1:14" ht="14.4" customHeight="1" x14ac:dyDescent="0.3">
      <c r="A28" s="728" t="s">
        <v>541</v>
      </c>
      <c r="B28" s="729" t="s">
        <v>542</v>
      </c>
      <c r="C28" s="730" t="s">
        <v>555</v>
      </c>
      <c r="D28" s="731" t="s">
        <v>556</v>
      </c>
      <c r="E28" s="732">
        <v>50113001</v>
      </c>
      <c r="F28" s="731" t="s">
        <v>572</v>
      </c>
      <c r="G28" s="730" t="s">
        <v>573</v>
      </c>
      <c r="H28" s="730">
        <v>184090</v>
      </c>
      <c r="I28" s="730">
        <v>84090</v>
      </c>
      <c r="J28" s="730" t="s">
        <v>617</v>
      </c>
      <c r="K28" s="730" t="s">
        <v>618</v>
      </c>
      <c r="L28" s="733">
        <v>60.139999999999993</v>
      </c>
      <c r="M28" s="733">
        <v>23</v>
      </c>
      <c r="N28" s="734">
        <v>1383.2199999999998</v>
      </c>
    </row>
    <row r="29" spans="1:14" ht="14.4" customHeight="1" x14ac:dyDescent="0.3">
      <c r="A29" s="728" t="s">
        <v>541</v>
      </c>
      <c r="B29" s="729" t="s">
        <v>542</v>
      </c>
      <c r="C29" s="730" t="s">
        <v>555</v>
      </c>
      <c r="D29" s="731" t="s">
        <v>556</v>
      </c>
      <c r="E29" s="732">
        <v>50113001</v>
      </c>
      <c r="F29" s="731" t="s">
        <v>572</v>
      </c>
      <c r="G29" s="730" t="s">
        <v>573</v>
      </c>
      <c r="H29" s="730">
        <v>102477</v>
      </c>
      <c r="I29" s="730">
        <v>2477</v>
      </c>
      <c r="J29" s="730" t="s">
        <v>619</v>
      </c>
      <c r="K29" s="730" t="s">
        <v>620</v>
      </c>
      <c r="L29" s="733">
        <v>40.170000000000009</v>
      </c>
      <c r="M29" s="733">
        <v>17</v>
      </c>
      <c r="N29" s="734">
        <v>682.8900000000001</v>
      </c>
    </row>
    <row r="30" spans="1:14" ht="14.4" customHeight="1" x14ac:dyDescent="0.3">
      <c r="A30" s="728" t="s">
        <v>541</v>
      </c>
      <c r="B30" s="729" t="s">
        <v>542</v>
      </c>
      <c r="C30" s="730" t="s">
        <v>555</v>
      </c>
      <c r="D30" s="731" t="s">
        <v>556</v>
      </c>
      <c r="E30" s="732">
        <v>50113001</v>
      </c>
      <c r="F30" s="731" t="s">
        <v>572</v>
      </c>
      <c r="G30" s="730" t="s">
        <v>573</v>
      </c>
      <c r="H30" s="730">
        <v>102478</v>
      </c>
      <c r="I30" s="730">
        <v>2478</v>
      </c>
      <c r="J30" s="730" t="s">
        <v>619</v>
      </c>
      <c r="K30" s="730" t="s">
        <v>621</v>
      </c>
      <c r="L30" s="733">
        <v>77.609999999999957</v>
      </c>
      <c r="M30" s="733">
        <v>2</v>
      </c>
      <c r="N30" s="734">
        <v>155.21999999999991</v>
      </c>
    </row>
    <row r="31" spans="1:14" ht="14.4" customHeight="1" x14ac:dyDescent="0.3">
      <c r="A31" s="728" t="s">
        <v>541</v>
      </c>
      <c r="B31" s="729" t="s">
        <v>542</v>
      </c>
      <c r="C31" s="730" t="s">
        <v>555</v>
      </c>
      <c r="D31" s="731" t="s">
        <v>556</v>
      </c>
      <c r="E31" s="732">
        <v>50113001</v>
      </c>
      <c r="F31" s="731" t="s">
        <v>572</v>
      </c>
      <c r="G31" s="730" t="s">
        <v>573</v>
      </c>
      <c r="H31" s="730">
        <v>117011</v>
      </c>
      <c r="I31" s="730">
        <v>17011</v>
      </c>
      <c r="J31" s="730" t="s">
        <v>622</v>
      </c>
      <c r="K31" s="730" t="s">
        <v>623</v>
      </c>
      <c r="L31" s="733">
        <v>149.5866666666667</v>
      </c>
      <c r="M31" s="733">
        <v>9</v>
      </c>
      <c r="N31" s="734">
        <v>1346.2800000000002</v>
      </c>
    </row>
    <row r="32" spans="1:14" ht="14.4" customHeight="1" x14ac:dyDescent="0.3">
      <c r="A32" s="728" t="s">
        <v>541</v>
      </c>
      <c r="B32" s="729" t="s">
        <v>542</v>
      </c>
      <c r="C32" s="730" t="s">
        <v>555</v>
      </c>
      <c r="D32" s="731" t="s">
        <v>556</v>
      </c>
      <c r="E32" s="732">
        <v>50113001</v>
      </c>
      <c r="F32" s="731" t="s">
        <v>572</v>
      </c>
      <c r="G32" s="730" t="s">
        <v>573</v>
      </c>
      <c r="H32" s="730">
        <v>158425</v>
      </c>
      <c r="I32" s="730">
        <v>58425</v>
      </c>
      <c r="J32" s="730" t="s">
        <v>624</v>
      </c>
      <c r="K32" s="730" t="s">
        <v>625</v>
      </c>
      <c r="L32" s="733">
        <v>82.569999999999979</v>
      </c>
      <c r="M32" s="733">
        <v>5</v>
      </c>
      <c r="N32" s="734">
        <v>412.84999999999991</v>
      </c>
    </row>
    <row r="33" spans="1:14" ht="14.4" customHeight="1" x14ac:dyDescent="0.3">
      <c r="A33" s="728" t="s">
        <v>541</v>
      </c>
      <c r="B33" s="729" t="s">
        <v>542</v>
      </c>
      <c r="C33" s="730" t="s">
        <v>555</v>
      </c>
      <c r="D33" s="731" t="s">
        <v>556</v>
      </c>
      <c r="E33" s="732">
        <v>50113001</v>
      </c>
      <c r="F33" s="731" t="s">
        <v>572</v>
      </c>
      <c r="G33" s="730" t="s">
        <v>573</v>
      </c>
      <c r="H33" s="730">
        <v>154539</v>
      </c>
      <c r="I33" s="730">
        <v>54539</v>
      </c>
      <c r="J33" s="730" t="s">
        <v>626</v>
      </c>
      <c r="K33" s="730" t="s">
        <v>627</v>
      </c>
      <c r="L33" s="733">
        <v>60.213004191198479</v>
      </c>
      <c r="M33" s="733">
        <v>6</v>
      </c>
      <c r="N33" s="734">
        <v>361.27802514719087</v>
      </c>
    </row>
    <row r="34" spans="1:14" ht="14.4" customHeight="1" x14ac:dyDescent="0.3">
      <c r="A34" s="728" t="s">
        <v>541</v>
      </c>
      <c r="B34" s="729" t="s">
        <v>542</v>
      </c>
      <c r="C34" s="730" t="s">
        <v>555</v>
      </c>
      <c r="D34" s="731" t="s">
        <v>556</v>
      </c>
      <c r="E34" s="732">
        <v>50113001</v>
      </c>
      <c r="F34" s="731" t="s">
        <v>572</v>
      </c>
      <c r="G34" s="730" t="s">
        <v>543</v>
      </c>
      <c r="H34" s="730">
        <v>159449</v>
      </c>
      <c r="I34" s="730">
        <v>59449</v>
      </c>
      <c r="J34" s="730" t="s">
        <v>628</v>
      </c>
      <c r="K34" s="730" t="s">
        <v>629</v>
      </c>
      <c r="L34" s="733">
        <v>775.26722483864921</v>
      </c>
      <c r="M34" s="733">
        <v>1</v>
      </c>
      <c r="N34" s="734">
        <v>775.26722483864921</v>
      </c>
    </row>
    <row r="35" spans="1:14" ht="14.4" customHeight="1" x14ac:dyDescent="0.3">
      <c r="A35" s="728" t="s">
        <v>541</v>
      </c>
      <c r="B35" s="729" t="s">
        <v>542</v>
      </c>
      <c r="C35" s="730" t="s">
        <v>555</v>
      </c>
      <c r="D35" s="731" t="s">
        <v>556</v>
      </c>
      <c r="E35" s="732">
        <v>50113001</v>
      </c>
      <c r="F35" s="731" t="s">
        <v>572</v>
      </c>
      <c r="G35" s="730" t="s">
        <v>573</v>
      </c>
      <c r="H35" s="730">
        <v>920235</v>
      </c>
      <c r="I35" s="730">
        <v>15880</v>
      </c>
      <c r="J35" s="730" t="s">
        <v>630</v>
      </c>
      <c r="K35" s="730" t="s">
        <v>543</v>
      </c>
      <c r="L35" s="733">
        <v>163.56999848291707</v>
      </c>
      <c r="M35" s="733">
        <v>1</v>
      </c>
      <c r="N35" s="734">
        <v>163.56999848291707</v>
      </c>
    </row>
    <row r="36" spans="1:14" ht="14.4" customHeight="1" x14ac:dyDescent="0.3">
      <c r="A36" s="728" t="s">
        <v>541</v>
      </c>
      <c r="B36" s="729" t="s">
        <v>542</v>
      </c>
      <c r="C36" s="730" t="s">
        <v>555</v>
      </c>
      <c r="D36" s="731" t="s">
        <v>556</v>
      </c>
      <c r="E36" s="732">
        <v>50113001</v>
      </c>
      <c r="F36" s="731" t="s">
        <v>572</v>
      </c>
      <c r="G36" s="730" t="s">
        <v>573</v>
      </c>
      <c r="H36" s="730">
        <v>500088</v>
      </c>
      <c r="I36" s="730">
        <v>0</v>
      </c>
      <c r="J36" s="730" t="s">
        <v>631</v>
      </c>
      <c r="K36" s="730" t="s">
        <v>543</v>
      </c>
      <c r="L36" s="733">
        <v>229.91005308732002</v>
      </c>
      <c r="M36" s="733">
        <v>1</v>
      </c>
      <c r="N36" s="734">
        <v>229.91005308732002</v>
      </c>
    </row>
    <row r="37" spans="1:14" ht="14.4" customHeight="1" x14ac:dyDescent="0.3">
      <c r="A37" s="728" t="s">
        <v>541</v>
      </c>
      <c r="B37" s="729" t="s">
        <v>542</v>
      </c>
      <c r="C37" s="730" t="s">
        <v>555</v>
      </c>
      <c r="D37" s="731" t="s">
        <v>556</v>
      </c>
      <c r="E37" s="732">
        <v>50113001</v>
      </c>
      <c r="F37" s="731" t="s">
        <v>572</v>
      </c>
      <c r="G37" s="730" t="s">
        <v>573</v>
      </c>
      <c r="H37" s="730">
        <v>992047</v>
      </c>
      <c r="I37" s="730">
        <v>0</v>
      </c>
      <c r="J37" s="730" t="s">
        <v>632</v>
      </c>
      <c r="K37" s="730" t="s">
        <v>543</v>
      </c>
      <c r="L37" s="733">
        <v>147.51</v>
      </c>
      <c r="M37" s="733">
        <v>14</v>
      </c>
      <c r="N37" s="734">
        <v>2065.14</v>
      </c>
    </row>
    <row r="38" spans="1:14" ht="14.4" customHeight="1" x14ac:dyDescent="0.3">
      <c r="A38" s="728" t="s">
        <v>541</v>
      </c>
      <c r="B38" s="729" t="s">
        <v>542</v>
      </c>
      <c r="C38" s="730" t="s">
        <v>555</v>
      </c>
      <c r="D38" s="731" t="s">
        <v>556</v>
      </c>
      <c r="E38" s="732">
        <v>50113001</v>
      </c>
      <c r="F38" s="731" t="s">
        <v>572</v>
      </c>
      <c r="G38" s="730" t="s">
        <v>573</v>
      </c>
      <c r="H38" s="730">
        <v>187076</v>
      </c>
      <c r="I38" s="730">
        <v>87076</v>
      </c>
      <c r="J38" s="730" t="s">
        <v>633</v>
      </c>
      <c r="K38" s="730" t="s">
        <v>634</v>
      </c>
      <c r="L38" s="733">
        <v>126.36</v>
      </c>
      <c r="M38" s="733">
        <v>2</v>
      </c>
      <c r="N38" s="734">
        <v>252.72</v>
      </c>
    </row>
    <row r="39" spans="1:14" ht="14.4" customHeight="1" x14ac:dyDescent="0.3">
      <c r="A39" s="728" t="s">
        <v>541</v>
      </c>
      <c r="B39" s="729" t="s">
        <v>542</v>
      </c>
      <c r="C39" s="730" t="s">
        <v>555</v>
      </c>
      <c r="D39" s="731" t="s">
        <v>556</v>
      </c>
      <c r="E39" s="732">
        <v>50113001</v>
      </c>
      <c r="F39" s="731" t="s">
        <v>572</v>
      </c>
      <c r="G39" s="730" t="s">
        <v>580</v>
      </c>
      <c r="H39" s="730">
        <v>169189</v>
      </c>
      <c r="I39" s="730">
        <v>69189</v>
      </c>
      <c r="J39" s="730" t="s">
        <v>635</v>
      </c>
      <c r="K39" s="730" t="s">
        <v>636</v>
      </c>
      <c r="L39" s="733">
        <v>61.53</v>
      </c>
      <c r="M39" s="733">
        <v>1</v>
      </c>
      <c r="N39" s="734">
        <v>61.53</v>
      </c>
    </row>
    <row r="40" spans="1:14" ht="14.4" customHeight="1" x14ac:dyDescent="0.3">
      <c r="A40" s="728" t="s">
        <v>541</v>
      </c>
      <c r="B40" s="729" t="s">
        <v>542</v>
      </c>
      <c r="C40" s="730" t="s">
        <v>555</v>
      </c>
      <c r="D40" s="731" t="s">
        <v>556</v>
      </c>
      <c r="E40" s="732">
        <v>50113001</v>
      </c>
      <c r="F40" s="731" t="s">
        <v>572</v>
      </c>
      <c r="G40" s="730" t="s">
        <v>580</v>
      </c>
      <c r="H40" s="730">
        <v>146692</v>
      </c>
      <c r="I40" s="730">
        <v>46692</v>
      </c>
      <c r="J40" s="730" t="s">
        <v>637</v>
      </c>
      <c r="K40" s="730" t="s">
        <v>638</v>
      </c>
      <c r="L40" s="733">
        <v>78.290000000000035</v>
      </c>
      <c r="M40" s="733">
        <v>1</v>
      </c>
      <c r="N40" s="734">
        <v>78.290000000000035</v>
      </c>
    </row>
    <row r="41" spans="1:14" ht="14.4" customHeight="1" x14ac:dyDescent="0.3">
      <c r="A41" s="728" t="s">
        <v>541</v>
      </c>
      <c r="B41" s="729" t="s">
        <v>542</v>
      </c>
      <c r="C41" s="730" t="s">
        <v>555</v>
      </c>
      <c r="D41" s="731" t="s">
        <v>556</v>
      </c>
      <c r="E41" s="732">
        <v>50113001</v>
      </c>
      <c r="F41" s="731" t="s">
        <v>572</v>
      </c>
      <c r="G41" s="730" t="s">
        <v>543</v>
      </c>
      <c r="H41" s="730">
        <v>119147</v>
      </c>
      <c r="I41" s="730">
        <v>19147</v>
      </c>
      <c r="J41" s="730" t="s">
        <v>639</v>
      </c>
      <c r="K41" s="730" t="s">
        <v>640</v>
      </c>
      <c r="L41" s="733">
        <v>293.65999999999991</v>
      </c>
      <c r="M41" s="733">
        <v>1</v>
      </c>
      <c r="N41" s="734">
        <v>293.65999999999991</v>
      </c>
    </row>
    <row r="42" spans="1:14" ht="14.4" customHeight="1" x14ac:dyDescent="0.3">
      <c r="A42" s="728" t="s">
        <v>541</v>
      </c>
      <c r="B42" s="729" t="s">
        <v>542</v>
      </c>
      <c r="C42" s="730" t="s">
        <v>555</v>
      </c>
      <c r="D42" s="731" t="s">
        <v>556</v>
      </c>
      <c r="E42" s="732">
        <v>50113001</v>
      </c>
      <c r="F42" s="731" t="s">
        <v>572</v>
      </c>
      <c r="G42" s="730" t="s">
        <v>580</v>
      </c>
      <c r="H42" s="730">
        <v>213487</v>
      </c>
      <c r="I42" s="730">
        <v>213487</v>
      </c>
      <c r="J42" s="730" t="s">
        <v>641</v>
      </c>
      <c r="K42" s="730" t="s">
        <v>642</v>
      </c>
      <c r="L42" s="733">
        <v>301.47000000000003</v>
      </c>
      <c r="M42" s="733">
        <v>6</v>
      </c>
      <c r="N42" s="734">
        <v>1808.8200000000002</v>
      </c>
    </row>
    <row r="43" spans="1:14" ht="14.4" customHeight="1" x14ac:dyDescent="0.3">
      <c r="A43" s="728" t="s">
        <v>541</v>
      </c>
      <c r="B43" s="729" t="s">
        <v>542</v>
      </c>
      <c r="C43" s="730" t="s">
        <v>555</v>
      </c>
      <c r="D43" s="731" t="s">
        <v>556</v>
      </c>
      <c r="E43" s="732">
        <v>50113001</v>
      </c>
      <c r="F43" s="731" t="s">
        <v>572</v>
      </c>
      <c r="G43" s="730" t="s">
        <v>580</v>
      </c>
      <c r="H43" s="730">
        <v>213489</v>
      </c>
      <c r="I43" s="730">
        <v>213489</v>
      </c>
      <c r="J43" s="730" t="s">
        <v>641</v>
      </c>
      <c r="K43" s="730" t="s">
        <v>643</v>
      </c>
      <c r="L43" s="733">
        <v>630.66049999999996</v>
      </c>
      <c r="M43" s="733">
        <v>6</v>
      </c>
      <c r="N43" s="734">
        <v>3783.9629999999997</v>
      </c>
    </row>
    <row r="44" spans="1:14" ht="14.4" customHeight="1" x14ac:dyDescent="0.3">
      <c r="A44" s="728" t="s">
        <v>541</v>
      </c>
      <c r="B44" s="729" t="s">
        <v>542</v>
      </c>
      <c r="C44" s="730" t="s">
        <v>555</v>
      </c>
      <c r="D44" s="731" t="s">
        <v>556</v>
      </c>
      <c r="E44" s="732">
        <v>50113001</v>
      </c>
      <c r="F44" s="731" t="s">
        <v>572</v>
      </c>
      <c r="G44" s="730" t="s">
        <v>580</v>
      </c>
      <c r="H44" s="730">
        <v>213494</v>
      </c>
      <c r="I44" s="730">
        <v>213494</v>
      </c>
      <c r="J44" s="730" t="s">
        <v>641</v>
      </c>
      <c r="K44" s="730" t="s">
        <v>644</v>
      </c>
      <c r="L44" s="733">
        <v>408.95</v>
      </c>
      <c r="M44" s="733">
        <v>9</v>
      </c>
      <c r="N44" s="734">
        <v>3680.5499999999997</v>
      </c>
    </row>
    <row r="45" spans="1:14" ht="14.4" customHeight="1" x14ac:dyDescent="0.3">
      <c r="A45" s="728" t="s">
        <v>541</v>
      </c>
      <c r="B45" s="729" t="s">
        <v>542</v>
      </c>
      <c r="C45" s="730" t="s">
        <v>555</v>
      </c>
      <c r="D45" s="731" t="s">
        <v>556</v>
      </c>
      <c r="E45" s="732">
        <v>50113001</v>
      </c>
      <c r="F45" s="731" t="s">
        <v>572</v>
      </c>
      <c r="G45" s="730" t="s">
        <v>580</v>
      </c>
      <c r="H45" s="730">
        <v>213480</v>
      </c>
      <c r="I45" s="730">
        <v>213480</v>
      </c>
      <c r="J45" s="730" t="s">
        <v>645</v>
      </c>
      <c r="K45" s="730" t="s">
        <v>643</v>
      </c>
      <c r="L45" s="733">
        <v>1106.26</v>
      </c>
      <c r="M45" s="733">
        <v>1</v>
      </c>
      <c r="N45" s="734">
        <v>1106.26</v>
      </c>
    </row>
    <row r="46" spans="1:14" ht="14.4" customHeight="1" x14ac:dyDescent="0.3">
      <c r="A46" s="728" t="s">
        <v>541</v>
      </c>
      <c r="B46" s="729" t="s">
        <v>542</v>
      </c>
      <c r="C46" s="730" t="s">
        <v>555</v>
      </c>
      <c r="D46" s="731" t="s">
        <v>556</v>
      </c>
      <c r="E46" s="732">
        <v>50113001</v>
      </c>
      <c r="F46" s="731" t="s">
        <v>572</v>
      </c>
      <c r="G46" s="730" t="s">
        <v>573</v>
      </c>
      <c r="H46" s="730">
        <v>198219</v>
      </c>
      <c r="I46" s="730">
        <v>98219</v>
      </c>
      <c r="J46" s="730" t="s">
        <v>646</v>
      </c>
      <c r="K46" s="730" t="s">
        <v>647</v>
      </c>
      <c r="L46" s="733">
        <v>60.300000000000026</v>
      </c>
      <c r="M46" s="733">
        <v>1</v>
      </c>
      <c r="N46" s="734">
        <v>60.300000000000026</v>
      </c>
    </row>
    <row r="47" spans="1:14" ht="14.4" customHeight="1" x14ac:dyDescent="0.3">
      <c r="A47" s="728" t="s">
        <v>541</v>
      </c>
      <c r="B47" s="729" t="s">
        <v>542</v>
      </c>
      <c r="C47" s="730" t="s">
        <v>555</v>
      </c>
      <c r="D47" s="731" t="s">
        <v>556</v>
      </c>
      <c r="E47" s="732">
        <v>50113001</v>
      </c>
      <c r="F47" s="731" t="s">
        <v>572</v>
      </c>
      <c r="G47" s="730" t="s">
        <v>573</v>
      </c>
      <c r="H47" s="730">
        <v>111337</v>
      </c>
      <c r="I47" s="730">
        <v>52421</v>
      </c>
      <c r="J47" s="730" t="s">
        <v>648</v>
      </c>
      <c r="K47" s="730" t="s">
        <v>649</v>
      </c>
      <c r="L47" s="733">
        <v>74.88</v>
      </c>
      <c r="M47" s="733">
        <v>3</v>
      </c>
      <c r="N47" s="734">
        <v>224.64</v>
      </c>
    </row>
    <row r="48" spans="1:14" ht="14.4" customHeight="1" x14ac:dyDescent="0.3">
      <c r="A48" s="728" t="s">
        <v>541</v>
      </c>
      <c r="B48" s="729" t="s">
        <v>542</v>
      </c>
      <c r="C48" s="730" t="s">
        <v>555</v>
      </c>
      <c r="D48" s="731" t="s">
        <v>556</v>
      </c>
      <c r="E48" s="732">
        <v>50113001</v>
      </c>
      <c r="F48" s="731" t="s">
        <v>572</v>
      </c>
      <c r="G48" s="730" t="s">
        <v>573</v>
      </c>
      <c r="H48" s="730">
        <v>31915</v>
      </c>
      <c r="I48" s="730">
        <v>31915</v>
      </c>
      <c r="J48" s="730" t="s">
        <v>650</v>
      </c>
      <c r="K48" s="730" t="s">
        <v>651</v>
      </c>
      <c r="L48" s="733">
        <v>173.69</v>
      </c>
      <c r="M48" s="733">
        <v>2</v>
      </c>
      <c r="N48" s="734">
        <v>347.38</v>
      </c>
    </row>
    <row r="49" spans="1:14" ht="14.4" customHeight="1" x14ac:dyDescent="0.3">
      <c r="A49" s="728" t="s">
        <v>541</v>
      </c>
      <c r="B49" s="729" t="s">
        <v>542</v>
      </c>
      <c r="C49" s="730" t="s">
        <v>555</v>
      </c>
      <c r="D49" s="731" t="s">
        <v>556</v>
      </c>
      <c r="E49" s="732">
        <v>50113001</v>
      </c>
      <c r="F49" s="731" t="s">
        <v>572</v>
      </c>
      <c r="G49" s="730" t="s">
        <v>573</v>
      </c>
      <c r="H49" s="730">
        <v>199336</v>
      </c>
      <c r="I49" s="730">
        <v>99336</v>
      </c>
      <c r="J49" s="730" t="s">
        <v>652</v>
      </c>
      <c r="K49" s="730" t="s">
        <v>653</v>
      </c>
      <c r="L49" s="733">
        <v>74.55</v>
      </c>
      <c r="M49" s="733">
        <v>1</v>
      </c>
      <c r="N49" s="734">
        <v>74.55</v>
      </c>
    </row>
    <row r="50" spans="1:14" ht="14.4" customHeight="1" x14ac:dyDescent="0.3">
      <c r="A50" s="728" t="s">
        <v>541</v>
      </c>
      <c r="B50" s="729" t="s">
        <v>542</v>
      </c>
      <c r="C50" s="730" t="s">
        <v>555</v>
      </c>
      <c r="D50" s="731" t="s">
        <v>556</v>
      </c>
      <c r="E50" s="732">
        <v>50113001</v>
      </c>
      <c r="F50" s="731" t="s">
        <v>572</v>
      </c>
      <c r="G50" s="730" t="s">
        <v>573</v>
      </c>
      <c r="H50" s="730">
        <v>848335</v>
      </c>
      <c r="I50" s="730">
        <v>155782</v>
      </c>
      <c r="J50" s="730" t="s">
        <v>654</v>
      </c>
      <c r="K50" s="730" t="s">
        <v>655</v>
      </c>
      <c r="L50" s="733">
        <v>53.900000000000013</v>
      </c>
      <c r="M50" s="733">
        <v>1</v>
      </c>
      <c r="N50" s="734">
        <v>53.900000000000013</v>
      </c>
    </row>
    <row r="51" spans="1:14" ht="14.4" customHeight="1" x14ac:dyDescent="0.3">
      <c r="A51" s="728" t="s">
        <v>541</v>
      </c>
      <c r="B51" s="729" t="s">
        <v>542</v>
      </c>
      <c r="C51" s="730" t="s">
        <v>555</v>
      </c>
      <c r="D51" s="731" t="s">
        <v>556</v>
      </c>
      <c r="E51" s="732">
        <v>50113001</v>
      </c>
      <c r="F51" s="731" t="s">
        <v>572</v>
      </c>
      <c r="G51" s="730" t="s">
        <v>573</v>
      </c>
      <c r="H51" s="730">
        <v>149018</v>
      </c>
      <c r="I51" s="730">
        <v>49018</v>
      </c>
      <c r="J51" s="730" t="s">
        <v>656</v>
      </c>
      <c r="K51" s="730" t="s">
        <v>657</v>
      </c>
      <c r="L51" s="733">
        <v>110.14010445752342</v>
      </c>
      <c r="M51" s="733">
        <v>1</v>
      </c>
      <c r="N51" s="734">
        <v>110.14010445752342</v>
      </c>
    </row>
    <row r="52" spans="1:14" ht="14.4" customHeight="1" x14ac:dyDescent="0.3">
      <c r="A52" s="728" t="s">
        <v>541</v>
      </c>
      <c r="B52" s="729" t="s">
        <v>542</v>
      </c>
      <c r="C52" s="730" t="s">
        <v>555</v>
      </c>
      <c r="D52" s="731" t="s">
        <v>556</v>
      </c>
      <c r="E52" s="732">
        <v>50113001</v>
      </c>
      <c r="F52" s="731" t="s">
        <v>572</v>
      </c>
      <c r="G52" s="730" t="s">
        <v>573</v>
      </c>
      <c r="H52" s="730">
        <v>215606</v>
      </c>
      <c r="I52" s="730">
        <v>215606</v>
      </c>
      <c r="J52" s="730" t="s">
        <v>658</v>
      </c>
      <c r="K52" s="730" t="s">
        <v>659</v>
      </c>
      <c r="L52" s="733">
        <v>72.88</v>
      </c>
      <c r="M52" s="733">
        <v>2</v>
      </c>
      <c r="N52" s="734">
        <v>145.76</v>
      </c>
    </row>
    <row r="53" spans="1:14" ht="14.4" customHeight="1" x14ac:dyDescent="0.3">
      <c r="A53" s="728" t="s">
        <v>541</v>
      </c>
      <c r="B53" s="729" t="s">
        <v>542</v>
      </c>
      <c r="C53" s="730" t="s">
        <v>555</v>
      </c>
      <c r="D53" s="731" t="s">
        <v>556</v>
      </c>
      <c r="E53" s="732">
        <v>50113001</v>
      </c>
      <c r="F53" s="731" t="s">
        <v>572</v>
      </c>
      <c r="G53" s="730" t="s">
        <v>573</v>
      </c>
      <c r="H53" s="730">
        <v>109139</v>
      </c>
      <c r="I53" s="730">
        <v>176129</v>
      </c>
      <c r="J53" s="730" t="s">
        <v>660</v>
      </c>
      <c r="K53" s="730" t="s">
        <v>661</v>
      </c>
      <c r="L53" s="733">
        <v>666.52</v>
      </c>
      <c r="M53" s="733">
        <v>1</v>
      </c>
      <c r="N53" s="734">
        <v>666.52</v>
      </c>
    </row>
    <row r="54" spans="1:14" ht="14.4" customHeight="1" x14ac:dyDescent="0.3">
      <c r="A54" s="728" t="s">
        <v>541</v>
      </c>
      <c r="B54" s="729" t="s">
        <v>542</v>
      </c>
      <c r="C54" s="730" t="s">
        <v>555</v>
      </c>
      <c r="D54" s="731" t="s">
        <v>556</v>
      </c>
      <c r="E54" s="732">
        <v>50113001</v>
      </c>
      <c r="F54" s="731" t="s">
        <v>572</v>
      </c>
      <c r="G54" s="730" t="s">
        <v>573</v>
      </c>
      <c r="H54" s="730">
        <v>193746</v>
      </c>
      <c r="I54" s="730">
        <v>93746</v>
      </c>
      <c r="J54" s="730" t="s">
        <v>662</v>
      </c>
      <c r="K54" s="730" t="s">
        <v>663</v>
      </c>
      <c r="L54" s="733">
        <v>375.80000000000024</v>
      </c>
      <c r="M54" s="733">
        <v>2</v>
      </c>
      <c r="N54" s="734">
        <v>751.60000000000048</v>
      </c>
    </row>
    <row r="55" spans="1:14" ht="14.4" customHeight="1" x14ac:dyDescent="0.3">
      <c r="A55" s="728" t="s">
        <v>541</v>
      </c>
      <c r="B55" s="729" t="s">
        <v>542</v>
      </c>
      <c r="C55" s="730" t="s">
        <v>555</v>
      </c>
      <c r="D55" s="731" t="s">
        <v>556</v>
      </c>
      <c r="E55" s="732">
        <v>50113001</v>
      </c>
      <c r="F55" s="731" t="s">
        <v>572</v>
      </c>
      <c r="G55" s="730" t="s">
        <v>573</v>
      </c>
      <c r="H55" s="730">
        <v>103575</v>
      </c>
      <c r="I55" s="730">
        <v>3575</v>
      </c>
      <c r="J55" s="730" t="s">
        <v>664</v>
      </c>
      <c r="K55" s="730" t="s">
        <v>665</v>
      </c>
      <c r="L55" s="733">
        <v>66.720000000000013</v>
      </c>
      <c r="M55" s="733">
        <v>6</v>
      </c>
      <c r="N55" s="734">
        <v>400.32000000000011</v>
      </c>
    </row>
    <row r="56" spans="1:14" ht="14.4" customHeight="1" x14ac:dyDescent="0.3">
      <c r="A56" s="728" t="s">
        <v>541</v>
      </c>
      <c r="B56" s="729" t="s">
        <v>542</v>
      </c>
      <c r="C56" s="730" t="s">
        <v>555</v>
      </c>
      <c r="D56" s="731" t="s">
        <v>556</v>
      </c>
      <c r="E56" s="732">
        <v>50113001</v>
      </c>
      <c r="F56" s="731" t="s">
        <v>572</v>
      </c>
      <c r="G56" s="730" t="s">
        <v>573</v>
      </c>
      <c r="H56" s="730">
        <v>159746</v>
      </c>
      <c r="I56" s="730">
        <v>0</v>
      </c>
      <c r="J56" s="730" t="s">
        <v>666</v>
      </c>
      <c r="K56" s="730" t="s">
        <v>667</v>
      </c>
      <c r="L56" s="733">
        <v>26.21</v>
      </c>
      <c r="M56" s="733">
        <v>4</v>
      </c>
      <c r="N56" s="734">
        <v>104.84</v>
      </c>
    </row>
    <row r="57" spans="1:14" ht="14.4" customHeight="1" x14ac:dyDescent="0.3">
      <c r="A57" s="728" t="s">
        <v>541</v>
      </c>
      <c r="B57" s="729" t="s">
        <v>542</v>
      </c>
      <c r="C57" s="730" t="s">
        <v>555</v>
      </c>
      <c r="D57" s="731" t="s">
        <v>556</v>
      </c>
      <c r="E57" s="732">
        <v>50113001</v>
      </c>
      <c r="F57" s="731" t="s">
        <v>572</v>
      </c>
      <c r="G57" s="730" t="s">
        <v>573</v>
      </c>
      <c r="H57" s="730">
        <v>109159</v>
      </c>
      <c r="I57" s="730">
        <v>9159</v>
      </c>
      <c r="J57" s="730" t="s">
        <v>668</v>
      </c>
      <c r="K57" s="730" t="s">
        <v>669</v>
      </c>
      <c r="L57" s="733">
        <v>126.85000000000001</v>
      </c>
      <c r="M57" s="733">
        <v>1</v>
      </c>
      <c r="N57" s="734">
        <v>126.85000000000001</v>
      </c>
    </row>
    <row r="58" spans="1:14" ht="14.4" customHeight="1" x14ac:dyDescent="0.3">
      <c r="A58" s="728" t="s">
        <v>541</v>
      </c>
      <c r="B58" s="729" t="s">
        <v>542</v>
      </c>
      <c r="C58" s="730" t="s">
        <v>555</v>
      </c>
      <c r="D58" s="731" t="s">
        <v>556</v>
      </c>
      <c r="E58" s="732">
        <v>50113001</v>
      </c>
      <c r="F58" s="731" t="s">
        <v>572</v>
      </c>
      <c r="G58" s="730" t="s">
        <v>573</v>
      </c>
      <c r="H58" s="730">
        <v>51366</v>
      </c>
      <c r="I58" s="730">
        <v>51366</v>
      </c>
      <c r="J58" s="730" t="s">
        <v>670</v>
      </c>
      <c r="K58" s="730" t="s">
        <v>671</v>
      </c>
      <c r="L58" s="733">
        <v>171.59999995239119</v>
      </c>
      <c r="M58" s="733">
        <v>45</v>
      </c>
      <c r="N58" s="734">
        <v>7721.9999978576034</v>
      </c>
    </row>
    <row r="59" spans="1:14" ht="14.4" customHeight="1" x14ac:dyDescent="0.3">
      <c r="A59" s="728" t="s">
        <v>541</v>
      </c>
      <c r="B59" s="729" t="s">
        <v>542</v>
      </c>
      <c r="C59" s="730" t="s">
        <v>555</v>
      </c>
      <c r="D59" s="731" t="s">
        <v>556</v>
      </c>
      <c r="E59" s="732">
        <v>50113001</v>
      </c>
      <c r="F59" s="731" t="s">
        <v>572</v>
      </c>
      <c r="G59" s="730" t="s">
        <v>573</v>
      </c>
      <c r="H59" s="730">
        <v>51367</v>
      </c>
      <c r="I59" s="730">
        <v>51367</v>
      </c>
      <c r="J59" s="730" t="s">
        <v>670</v>
      </c>
      <c r="K59" s="730" t="s">
        <v>672</v>
      </c>
      <c r="L59" s="733">
        <v>92.95</v>
      </c>
      <c r="M59" s="733">
        <v>2</v>
      </c>
      <c r="N59" s="734">
        <v>185.9</v>
      </c>
    </row>
    <row r="60" spans="1:14" ht="14.4" customHeight="1" x14ac:dyDescent="0.3">
      <c r="A60" s="728" t="s">
        <v>541</v>
      </c>
      <c r="B60" s="729" t="s">
        <v>542</v>
      </c>
      <c r="C60" s="730" t="s">
        <v>555</v>
      </c>
      <c r="D60" s="731" t="s">
        <v>556</v>
      </c>
      <c r="E60" s="732">
        <v>50113001</v>
      </c>
      <c r="F60" s="731" t="s">
        <v>572</v>
      </c>
      <c r="G60" s="730" t="s">
        <v>573</v>
      </c>
      <c r="H60" s="730">
        <v>51383</v>
      </c>
      <c r="I60" s="730">
        <v>51383</v>
      </c>
      <c r="J60" s="730" t="s">
        <v>670</v>
      </c>
      <c r="K60" s="730" t="s">
        <v>673</v>
      </c>
      <c r="L60" s="733">
        <v>93.5</v>
      </c>
      <c r="M60" s="733">
        <v>24</v>
      </c>
      <c r="N60" s="734">
        <v>2244</v>
      </c>
    </row>
    <row r="61" spans="1:14" ht="14.4" customHeight="1" x14ac:dyDescent="0.3">
      <c r="A61" s="728" t="s">
        <v>541</v>
      </c>
      <c r="B61" s="729" t="s">
        <v>542</v>
      </c>
      <c r="C61" s="730" t="s">
        <v>555</v>
      </c>
      <c r="D61" s="731" t="s">
        <v>556</v>
      </c>
      <c r="E61" s="732">
        <v>50113001</v>
      </c>
      <c r="F61" s="731" t="s">
        <v>572</v>
      </c>
      <c r="G61" s="730" t="s">
        <v>573</v>
      </c>
      <c r="H61" s="730">
        <v>132082</v>
      </c>
      <c r="I61" s="730">
        <v>32082</v>
      </c>
      <c r="J61" s="730" t="s">
        <v>674</v>
      </c>
      <c r="K61" s="730" t="s">
        <v>675</v>
      </c>
      <c r="L61" s="733">
        <v>83.130000000000038</v>
      </c>
      <c r="M61" s="733">
        <v>1</v>
      </c>
      <c r="N61" s="734">
        <v>83.130000000000038</v>
      </c>
    </row>
    <row r="62" spans="1:14" ht="14.4" customHeight="1" x14ac:dyDescent="0.3">
      <c r="A62" s="728" t="s">
        <v>541</v>
      </c>
      <c r="B62" s="729" t="s">
        <v>542</v>
      </c>
      <c r="C62" s="730" t="s">
        <v>555</v>
      </c>
      <c r="D62" s="731" t="s">
        <v>556</v>
      </c>
      <c r="E62" s="732">
        <v>50113001</v>
      </c>
      <c r="F62" s="731" t="s">
        <v>572</v>
      </c>
      <c r="G62" s="730" t="s">
        <v>573</v>
      </c>
      <c r="H62" s="730">
        <v>849829</v>
      </c>
      <c r="I62" s="730">
        <v>162673</v>
      </c>
      <c r="J62" s="730" t="s">
        <v>676</v>
      </c>
      <c r="K62" s="730" t="s">
        <v>677</v>
      </c>
      <c r="L62" s="733">
        <v>56.140000000000036</v>
      </c>
      <c r="M62" s="733">
        <v>1</v>
      </c>
      <c r="N62" s="734">
        <v>56.140000000000036</v>
      </c>
    </row>
    <row r="63" spans="1:14" ht="14.4" customHeight="1" x14ac:dyDescent="0.3">
      <c r="A63" s="728" t="s">
        <v>541</v>
      </c>
      <c r="B63" s="729" t="s">
        <v>542</v>
      </c>
      <c r="C63" s="730" t="s">
        <v>555</v>
      </c>
      <c r="D63" s="731" t="s">
        <v>556</v>
      </c>
      <c r="E63" s="732">
        <v>50113001</v>
      </c>
      <c r="F63" s="731" t="s">
        <v>572</v>
      </c>
      <c r="G63" s="730" t="s">
        <v>573</v>
      </c>
      <c r="H63" s="730">
        <v>111063</v>
      </c>
      <c r="I63" s="730">
        <v>11063</v>
      </c>
      <c r="J63" s="730" t="s">
        <v>678</v>
      </c>
      <c r="K63" s="730" t="s">
        <v>679</v>
      </c>
      <c r="L63" s="733">
        <v>71.449999999999989</v>
      </c>
      <c r="M63" s="733">
        <v>1</v>
      </c>
      <c r="N63" s="734">
        <v>71.449999999999989</v>
      </c>
    </row>
    <row r="64" spans="1:14" ht="14.4" customHeight="1" x14ac:dyDescent="0.3">
      <c r="A64" s="728" t="s">
        <v>541</v>
      </c>
      <c r="B64" s="729" t="s">
        <v>542</v>
      </c>
      <c r="C64" s="730" t="s">
        <v>555</v>
      </c>
      <c r="D64" s="731" t="s">
        <v>556</v>
      </c>
      <c r="E64" s="732">
        <v>50113001</v>
      </c>
      <c r="F64" s="731" t="s">
        <v>572</v>
      </c>
      <c r="G64" s="730" t="s">
        <v>573</v>
      </c>
      <c r="H64" s="730">
        <v>152266</v>
      </c>
      <c r="I64" s="730">
        <v>52266</v>
      </c>
      <c r="J64" s="730" t="s">
        <v>680</v>
      </c>
      <c r="K64" s="730" t="s">
        <v>681</v>
      </c>
      <c r="L64" s="733">
        <v>38.980000000000004</v>
      </c>
      <c r="M64" s="733">
        <v>2</v>
      </c>
      <c r="N64" s="734">
        <v>77.960000000000008</v>
      </c>
    </row>
    <row r="65" spans="1:14" ht="14.4" customHeight="1" x14ac:dyDescent="0.3">
      <c r="A65" s="728" t="s">
        <v>541</v>
      </c>
      <c r="B65" s="729" t="s">
        <v>542</v>
      </c>
      <c r="C65" s="730" t="s">
        <v>555</v>
      </c>
      <c r="D65" s="731" t="s">
        <v>556</v>
      </c>
      <c r="E65" s="732">
        <v>50113001</v>
      </c>
      <c r="F65" s="731" t="s">
        <v>572</v>
      </c>
      <c r="G65" s="730" t="s">
        <v>573</v>
      </c>
      <c r="H65" s="730">
        <v>114933</v>
      </c>
      <c r="I65" s="730">
        <v>14933</v>
      </c>
      <c r="J65" s="730" t="s">
        <v>682</v>
      </c>
      <c r="K65" s="730" t="s">
        <v>683</v>
      </c>
      <c r="L65" s="733">
        <v>135.97074183580588</v>
      </c>
      <c r="M65" s="733">
        <v>1</v>
      </c>
      <c r="N65" s="734">
        <v>135.97074183580588</v>
      </c>
    </row>
    <row r="66" spans="1:14" ht="14.4" customHeight="1" x14ac:dyDescent="0.3">
      <c r="A66" s="728" t="s">
        <v>541</v>
      </c>
      <c r="B66" s="729" t="s">
        <v>542</v>
      </c>
      <c r="C66" s="730" t="s">
        <v>555</v>
      </c>
      <c r="D66" s="731" t="s">
        <v>556</v>
      </c>
      <c r="E66" s="732">
        <v>50113001</v>
      </c>
      <c r="F66" s="731" t="s">
        <v>572</v>
      </c>
      <c r="G66" s="730" t="s">
        <v>573</v>
      </c>
      <c r="H66" s="730">
        <v>394712</v>
      </c>
      <c r="I66" s="730">
        <v>0</v>
      </c>
      <c r="J66" s="730" t="s">
        <v>684</v>
      </c>
      <c r="K66" s="730" t="s">
        <v>685</v>
      </c>
      <c r="L66" s="733">
        <v>23.701493055555556</v>
      </c>
      <c r="M66" s="733">
        <v>12</v>
      </c>
      <c r="N66" s="734">
        <v>284.41791666666666</v>
      </c>
    </row>
    <row r="67" spans="1:14" ht="14.4" customHeight="1" x14ac:dyDescent="0.3">
      <c r="A67" s="728" t="s">
        <v>541</v>
      </c>
      <c r="B67" s="729" t="s">
        <v>542</v>
      </c>
      <c r="C67" s="730" t="s">
        <v>555</v>
      </c>
      <c r="D67" s="731" t="s">
        <v>556</v>
      </c>
      <c r="E67" s="732">
        <v>50113001</v>
      </c>
      <c r="F67" s="731" t="s">
        <v>572</v>
      </c>
      <c r="G67" s="730" t="s">
        <v>573</v>
      </c>
      <c r="H67" s="730">
        <v>100802</v>
      </c>
      <c r="I67" s="730">
        <v>1000</v>
      </c>
      <c r="J67" s="730" t="s">
        <v>686</v>
      </c>
      <c r="K67" s="730" t="s">
        <v>687</v>
      </c>
      <c r="L67" s="733">
        <v>73.685862110789884</v>
      </c>
      <c r="M67" s="733">
        <v>12</v>
      </c>
      <c r="N67" s="734">
        <v>884.23034532947861</v>
      </c>
    </row>
    <row r="68" spans="1:14" ht="14.4" customHeight="1" x14ac:dyDescent="0.3">
      <c r="A68" s="728" t="s">
        <v>541</v>
      </c>
      <c r="B68" s="729" t="s">
        <v>542</v>
      </c>
      <c r="C68" s="730" t="s">
        <v>555</v>
      </c>
      <c r="D68" s="731" t="s">
        <v>556</v>
      </c>
      <c r="E68" s="732">
        <v>50113001</v>
      </c>
      <c r="F68" s="731" t="s">
        <v>572</v>
      </c>
      <c r="G68" s="730" t="s">
        <v>580</v>
      </c>
      <c r="H68" s="730">
        <v>166760</v>
      </c>
      <c r="I68" s="730">
        <v>166760</v>
      </c>
      <c r="J68" s="730" t="s">
        <v>688</v>
      </c>
      <c r="K68" s="730" t="s">
        <v>689</v>
      </c>
      <c r="L68" s="733">
        <v>149.13000000000005</v>
      </c>
      <c r="M68" s="733">
        <v>1</v>
      </c>
      <c r="N68" s="734">
        <v>149.13000000000005</v>
      </c>
    </row>
    <row r="69" spans="1:14" ht="14.4" customHeight="1" x14ac:dyDescent="0.3">
      <c r="A69" s="728" t="s">
        <v>541</v>
      </c>
      <c r="B69" s="729" t="s">
        <v>542</v>
      </c>
      <c r="C69" s="730" t="s">
        <v>555</v>
      </c>
      <c r="D69" s="731" t="s">
        <v>556</v>
      </c>
      <c r="E69" s="732">
        <v>50113001</v>
      </c>
      <c r="F69" s="731" t="s">
        <v>572</v>
      </c>
      <c r="G69" s="730" t="s">
        <v>573</v>
      </c>
      <c r="H69" s="730">
        <v>900881</v>
      </c>
      <c r="I69" s="730">
        <v>0</v>
      </c>
      <c r="J69" s="730" t="s">
        <v>690</v>
      </c>
      <c r="K69" s="730" t="s">
        <v>543</v>
      </c>
      <c r="L69" s="733">
        <v>133.40676944288663</v>
      </c>
      <c r="M69" s="733">
        <v>1</v>
      </c>
      <c r="N69" s="734">
        <v>133.40676944288663</v>
      </c>
    </row>
    <row r="70" spans="1:14" ht="14.4" customHeight="1" x14ac:dyDescent="0.3">
      <c r="A70" s="728" t="s">
        <v>541</v>
      </c>
      <c r="B70" s="729" t="s">
        <v>542</v>
      </c>
      <c r="C70" s="730" t="s">
        <v>555</v>
      </c>
      <c r="D70" s="731" t="s">
        <v>556</v>
      </c>
      <c r="E70" s="732">
        <v>50113001</v>
      </c>
      <c r="F70" s="731" t="s">
        <v>572</v>
      </c>
      <c r="G70" s="730" t="s">
        <v>573</v>
      </c>
      <c r="H70" s="730">
        <v>500326</v>
      </c>
      <c r="I70" s="730">
        <v>1000</v>
      </c>
      <c r="J70" s="730" t="s">
        <v>691</v>
      </c>
      <c r="K70" s="730" t="s">
        <v>543</v>
      </c>
      <c r="L70" s="733">
        <v>110.93300473875479</v>
      </c>
      <c r="M70" s="733">
        <v>2</v>
      </c>
      <c r="N70" s="734">
        <v>221.86600947750958</v>
      </c>
    </row>
    <row r="71" spans="1:14" ht="14.4" customHeight="1" x14ac:dyDescent="0.3">
      <c r="A71" s="728" t="s">
        <v>541</v>
      </c>
      <c r="B71" s="729" t="s">
        <v>542</v>
      </c>
      <c r="C71" s="730" t="s">
        <v>555</v>
      </c>
      <c r="D71" s="731" t="s">
        <v>556</v>
      </c>
      <c r="E71" s="732">
        <v>50113001</v>
      </c>
      <c r="F71" s="731" t="s">
        <v>572</v>
      </c>
      <c r="G71" s="730" t="s">
        <v>573</v>
      </c>
      <c r="H71" s="730">
        <v>397238</v>
      </c>
      <c r="I71" s="730">
        <v>0</v>
      </c>
      <c r="J71" s="730" t="s">
        <v>692</v>
      </c>
      <c r="K71" s="730" t="s">
        <v>693</v>
      </c>
      <c r="L71" s="733">
        <v>93.521000000000001</v>
      </c>
      <c r="M71" s="733">
        <v>2</v>
      </c>
      <c r="N71" s="734">
        <v>187.042</v>
      </c>
    </row>
    <row r="72" spans="1:14" ht="14.4" customHeight="1" x14ac:dyDescent="0.3">
      <c r="A72" s="728" t="s">
        <v>541</v>
      </c>
      <c r="B72" s="729" t="s">
        <v>542</v>
      </c>
      <c r="C72" s="730" t="s">
        <v>555</v>
      </c>
      <c r="D72" s="731" t="s">
        <v>556</v>
      </c>
      <c r="E72" s="732">
        <v>50113001</v>
      </c>
      <c r="F72" s="731" t="s">
        <v>572</v>
      </c>
      <c r="G72" s="730" t="s">
        <v>573</v>
      </c>
      <c r="H72" s="730">
        <v>921277</v>
      </c>
      <c r="I72" s="730">
        <v>0</v>
      </c>
      <c r="J72" s="730" t="s">
        <v>694</v>
      </c>
      <c r="K72" s="730" t="s">
        <v>543</v>
      </c>
      <c r="L72" s="733">
        <v>180.40115892348155</v>
      </c>
      <c r="M72" s="733">
        <v>1</v>
      </c>
      <c r="N72" s="734">
        <v>180.40115892348155</v>
      </c>
    </row>
    <row r="73" spans="1:14" ht="14.4" customHeight="1" x14ac:dyDescent="0.3">
      <c r="A73" s="728" t="s">
        <v>541</v>
      </c>
      <c r="B73" s="729" t="s">
        <v>542</v>
      </c>
      <c r="C73" s="730" t="s">
        <v>555</v>
      </c>
      <c r="D73" s="731" t="s">
        <v>556</v>
      </c>
      <c r="E73" s="732">
        <v>50113001</v>
      </c>
      <c r="F73" s="731" t="s">
        <v>572</v>
      </c>
      <c r="G73" s="730" t="s">
        <v>573</v>
      </c>
      <c r="H73" s="730">
        <v>900321</v>
      </c>
      <c r="I73" s="730">
        <v>0</v>
      </c>
      <c r="J73" s="730" t="s">
        <v>695</v>
      </c>
      <c r="K73" s="730" t="s">
        <v>543</v>
      </c>
      <c r="L73" s="733">
        <v>531.07134256089307</v>
      </c>
      <c r="M73" s="733">
        <v>2</v>
      </c>
      <c r="N73" s="734">
        <v>1062.1426851217861</v>
      </c>
    </row>
    <row r="74" spans="1:14" ht="14.4" customHeight="1" x14ac:dyDescent="0.3">
      <c r="A74" s="728" t="s">
        <v>541</v>
      </c>
      <c r="B74" s="729" t="s">
        <v>542</v>
      </c>
      <c r="C74" s="730" t="s">
        <v>555</v>
      </c>
      <c r="D74" s="731" t="s">
        <v>556</v>
      </c>
      <c r="E74" s="732">
        <v>50113001</v>
      </c>
      <c r="F74" s="731" t="s">
        <v>572</v>
      </c>
      <c r="G74" s="730" t="s">
        <v>573</v>
      </c>
      <c r="H74" s="730">
        <v>920282</v>
      </c>
      <c r="I74" s="730">
        <v>0</v>
      </c>
      <c r="J74" s="730" t="s">
        <v>696</v>
      </c>
      <c r="K74" s="730" t="s">
        <v>543</v>
      </c>
      <c r="L74" s="733">
        <v>78.548114036758037</v>
      </c>
      <c r="M74" s="733">
        <v>3</v>
      </c>
      <c r="N74" s="734">
        <v>235.64434211027412</v>
      </c>
    </row>
    <row r="75" spans="1:14" ht="14.4" customHeight="1" x14ac:dyDescent="0.3">
      <c r="A75" s="728" t="s">
        <v>541</v>
      </c>
      <c r="B75" s="729" t="s">
        <v>542</v>
      </c>
      <c r="C75" s="730" t="s">
        <v>555</v>
      </c>
      <c r="D75" s="731" t="s">
        <v>556</v>
      </c>
      <c r="E75" s="732">
        <v>50113001</v>
      </c>
      <c r="F75" s="731" t="s">
        <v>572</v>
      </c>
      <c r="G75" s="730" t="s">
        <v>573</v>
      </c>
      <c r="H75" s="730">
        <v>501066</v>
      </c>
      <c r="I75" s="730">
        <v>0</v>
      </c>
      <c r="J75" s="730" t="s">
        <v>697</v>
      </c>
      <c r="K75" s="730" t="s">
        <v>698</v>
      </c>
      <c r="L75" s="733">
        <v>616.55926830722558</v>
      </c>
      <c r="M75" s="733">
        <v>1</v>
      </c>
      <c r="N75" s="734">
        <v>616.55926830722558</v>
      </c>
    </row>
    <row r="76" spans="1:14" ht="14.4" customHeight="1" x14ac:dyDescent="0.3">
      <c r="A76" s="728" t="s">
        <v>541</v>
      </c>
      <c r="B76" s="729" t="s">
        <v>542</v>
      </c>
      <c r="C76" s="730" t="s">
        <v>555</v>
      </c>
      <c r="D76" s="731" t="s">
        <v>556</v>
      </c>
      <c r="E76" s="732">
        <v>50113001</v>
      </c>
      <c r="F76" s="731" t="s">
        <v>572</v>
      </c>
      <c r="G76" s="730" t="s">
        <v>573</v>
      </c>
      <c r="H76" s="730">
        <v>920378</v>
      </c>
      <c r="I76" s="730">
        <v>0</v>
      </c>
      <c r="J76" s="730" t="s">
        <v>699</v>
      </c>
      <c r="K76" s="730" t="s">
        <v>543</v>
      </c>
      <c r="L76" s="733">
        <v>89.167595169780682</v>
      </c>
      <c r="M76" s="733">
        <v>6</v>
      </c>
      <c r="N76" s="734">
        <v>535.00557101868412</v>
      </c>
    </row>
    <row r="77" spans="1:14" ht="14.4" customHeight="1" x14ac:dyDescent="0.3">
      <c r="A77" s="728" t="s">
        <v>541</v>
      </c>
      <c r="B77" s="729" t="s">
        <v>542</v>
      </c>
      <c r="C77" s="730" t="s">
        <v>555</v>
      </c>
      <c r="D77" s="731" t="s">
        <v>556</v>
      </c>
      <c r="E77" s="732">
        <v>50113001</v>
      </c>
      <c r="F77" s="731" t="s">
        <v>572</v>
      </c>
      <c r="G77" s="730" t="s">
        <v>573</v>
      </c>
      <c r="H77" s="730">
        <v>500412</v>
      </c>
      <c r="I77" s="730">
        <v>0</v>
      </c>
      <c r="J77" s="730" t="s">
        <v>700</v>
      </c>
      <c r="K77" s="730" t="s">
        <v>543</v>
      </c>
      <c r="L77" s="733">
        <v>105.04685316351555</v>
      </c>
      <c r="M77" s="733">
        <v>1</v>
      </c>
      <c r="N77" s="734">
        <v>105.04685316351555</v>
      </c>
    </row>
    <row r="78" spans="1:14" ht="14.4" customHeight="1" x14ac:dyDescent="0.3">
      <c r="A78" s="728" t="s">
        <v>541</v>
      </c>
      <c r="B78" s="729" t="s">
        <v>542</v>
      </c>
      <c r="C78" s="730" t="s">
        <v>555</v>
      </c>
      <c r="D78" s="731" t="s">
        <v>556</v>
      </c>
      <c r="E78" s="732">
        <v>50113001</v>
      </c>
      <c r="F78" s="731" t="s">
        <v>572</v>
      </c>
      <c r="G78" s="730" t="s">
        <v>573</v>
      </c>
      <c r="H78" s="730">
        <v>921218</v>
      </c>
      <c r="I78" s="730">
        <v>0</v>
      </c>
      <c r="J78" s="730" t="s">
        <v>701</v>
      </c>
      <c r="K78" s="730" t="s">
        <v>543</v>
      </c>
      <c r="L78" s="733">
        <v>90.160003673611371</v>
      </c>
      <c r="M78" s="733">
        <v>2</v>
      </c>
      <c r="N78" s="734">
        <v>180.32000734722274</v>
      </c>
    </row>
    <row r="79" spans="1:14" ht="14.4" customHeight="1" x14ac:dyDescent="0.3">
      <c r="A79" s="728" t="s">
        <v>541</v>
      </c>
      <c r="B79" s="729" t="s">
        <v>542</v>
      </c>
      <c r="C79" s="730" t="s">
        <v>555</v>
      </c>
      <c r="D79" s="731" t="s">
        <v>556</v>
      </c>
      <c r="E79" s="732">
        <v>50113001</v>
      </c>
      <c r="F79" s="731" t="s">
        <v>572</v>
      </c>
      <c r="G79" s="730" t="s">
        <v>573</v>
      </c>
      <c r="H79" s="730">
        <v>501425</v>
      </c>
      <c r="I79" s="730">
        <v>0</v>
      </c>
      <c r="J79" s="730" t="s">
        <v>702</v>
      </c>
      <c r="K79" s="730" t="s">
        <v>543</v>
      </c>
      <c r="L79" s="733">
        <v>188.27809648714921</v>
      </c>
      <c r="M79" s="733">
        <v>1</v>
      </c>
      <c r="N79" s="734">
        <v>188.27809648714921</v>
      </c>
    </row>
    <row r="80" spans="1:14" ht="14.4" customHeight="1" x14ac:dyDescent="0.3">
      <c r="A80" s="728" t="s">
        <v>541</v>
      </c>
      <c r="B80" s="729" t="s">
        <v>542</v>
      </c>
      <c r="C80" s="730" t="s">
        <v>555</v>
      </c>
      <c r="D80" s="731" t="s">
        <v>556</v>
      </c>
      <c r="E80" s="732">
        <v>50113001</v>
      </c>
      <c r="F80" s="731" t="s">
        <v>572</v>
      </c>
      <c r="G80" s="730" t="s">
        <v>573</v>
      </c>
      <c r="H80" s="730">
        <v>900071</v>
      </c>
      <c r="I80" s="730">
        <v>0</v>
      </c>
      <c r="J80" s="730" t="s">
        <v>703</v>
      </c>
      <c r="K80" s="730" t="s">
        <v>543</v>
      </c>
      <c r="L80" s="733">
        <v>168.32447198387959</v>
      </c>
      <c r="M80" s="733">
        <v>1</v>
      </c>
      <c r="N80" s="734">
        <v>168.32447198387959</v>
      </c>
    </row>
    <row r="81" spans="1:14" ht="14.4" customHeight="1" x14ac:dyDescent="0.3">
      <c r="A81" s="728" t="s">
        <v>541</v>
      </c>
      <c r="B81" s="729" t="s">
        <v>542</v>
      </c>
      <c r="C81" s="730" t="s">
        <v>555</v>
      </c>
      <c r="D81" s="731" t="s">
        <v>556</v>
      </c>
      <c r="E81" s="732">
        <v>50113001</v>
      </c>
      <c r="F81" s="731" t="s">
        <v>572</v>
      </c>
      <c r="G81" s="730" t="s">
        <v>573</v>
      </c>
      <c r="H81" s="730">
        <v>930095</v>
      </c>
      <c r="I81" s="730">
        <v>0</v>
      </c>
      <c r="J81" s="730" t="s">
        <v>704</v>
      </c>
      <c r="K81" s="730" t="s">
        <v>543</v>
      </c>
      <c r="L81" s="733">
        <v>43.279889937191172</v>
      </c>
      <c r="M81" s="733">
        <v>1</v>
      </c>
      <c r="N81" s="734">
        <v>43.279889937191172</v>
      </c>
    </row>
    <row r="82" spans="1:14" ht="14.4" customHeight="1" x14ac:dyDescent="0.3">
      <c r="A82" s="728" t="s">
        <v>541</v>
      </c>
      <c r="B82" s="729" t="s">
        <v>542</v>
      </c>
      <c r="C82" s="730" t="s">
        <v>555</v>
      </c>
      <c r="D82" s="731" t="s">
        <v>556</v>
      </c>
      <c r="E82" s="732">
        <v>50113001</v>
      </c>
      <c r="F82" s="731" t="s">
        <v>572</v>
      </c>
      <c r="G82" s="730" t="s">
        <v>543</v>
      </c>
      <c r="H82" s="730">
        <v>187906</v>
      </c>
      <c r="I82" s="730">
        <v>87906</v>
      </c>
      <c r="J82" s="730" t="s">
        <v>705</v>
      </c>
      <c r="K82" s="730" t="s">
        <v>706</v>
      </c>
      <c r="L82" s="733">
        <v>46.539999999999992</v>
      </c>
      <c r="M82" s="733">
        <v>2</v>
      </c>
      <c r="N82" s="734">
        <v>93.079999999999984</v>
      </c>
    </row>
    <row r="83" spans="1:14" ht="14.4" customHeight="1" x14ac:dyDescent="0.3">
      <c r="A83" s="728" t="s">
        <v>541</v>
      </c>
      <c r="B83" s="729" t="s">
        <v>542</v>
      </c>
      <c r="C83" s="730" t="s">
        <v>555</v>
      </c>
      <c r="D83" s="731" t="s">
        <v>556</v>
      </c>
      <c r="E83" s="732">
        <v>50113001</v>
      </c>
      <c r="F83" s="731" t="s">
        <v>572</v>
      </c>
      <c r="G83" s="730" t="s">
        <v>573</v>
      </c>
      <c r="H83" s="730">
        <v>100498</v>
      </c>
      <c r="I83" s="730">
        <v>498</v>
      </c>
      <c r="J83" s="730" t="s">
        <v>707</v>
      </c>
      <c r="K83" s="730" t="s">
        <v>708</v>
      </c>
      <c r="L83" s="733">
        <v>96.82</v>
      </c>
      <c r="M83" s="733">
        <v>4</v>
      </c>
      <c r="N83" s="734">
        <v>387.28</v>
      </c>
    </row>
    <row r="84" spans="1:14" ht="14.4" customHeight="1" x14ac:dyDescent="0.3">
      <c r="A84" s="728" t="s">
        <v>541</v>
      </c>
      <c r="B84" s="729" t="s">
        <v>542</v>
      </c>
      <c r="C84" s="730" t="s">
        <v>555</v>
      </c>
      <c r="D84" s="731" t="s">
        <v>556</v>
      </c>
      <c r="E84" s="732">
        <v>50113001</v>
      </c>
      <c r="F84" s="731" t="s">
        <v>572</v>
      </c>
      <c r="G84" s="730" t="s">
        <v>573</v>
      </c>
      <c r="H84" s="730">
        <v>166555</v>
      </c>
      <c r="I84" s="730">
        <v>66555</v>
      </c>
      <c r="J84" s="730" t="s">
        <v>709</v>
      </c>
      <c r="K84" s="730" t="s">
        <v>710</v>
      </c>
      <c r="L84" s="733">
        <v>117.41000000000001</v>
      </c>
      <c r="M84" s="733">
        <v>3</v>
      </c>
      <c r="N84" s="734">
        <v>352.23</v>
      </c>
    </row>
    <row r="85" spans="1:14" ht="14.4" customHeight="1" x14ac:dyDescent="0.3">
      <c r="A85" s="728" t="s">
        <v>541</v>
      </c>
      <c r="B85" s="729" t="s">
        <v>542</v>
      </c>
      <c r="C85" s="730" t="s">
        <v>555</v>
      </c>
      <c r="D85" s="731" t="s">
        <v>556</v>
      </c>
      <c r="E85" s="732">
        <v>50113001</v>
      </c>
      <c r="F85" s="731" t="s">
        <v>572</v>
      </c>
      <c r="G85" s="730" t="s">
        <v>573</v>
      </c>
      <c r="H85" s="730">
        <v>102546</v>
      </c>
      <c r="I85" s="730">
        <v>2546</v>
      </c>
      <c r="J85" s="730" t="s">
        <v>711</v>
      </c>
      <c r="K85" s="730" t="s">
        <v>712</v>
      </c>
      <c r="L85" s="733">
        <v>65.25</v>
      </c>
      <c r="M85" s="733">
        <v>2</v>
      </c>
      <c r="N85" s="734">
        <v>130.5</v>
      </c>
    </row>
    <row r="86" spans="1:14" ht="14.4" customHeight="1" x14ac:dyDescent="0.3">
      <c r="A86" s="728" t="s">
        <v>541</v>
      </c>
      <c r="B86" s="729" t="s">
        <v>542</v>
      </c>
      <c r="C86" s="730" t="s">
        <v>555</v>
      </c>
      <c r="D86" s="731" t="s">
        <v>556</v>
      </c>
      <c r="E86" s="732">
        <v>50113001</v>
      </c>
      <c r="F86" s="731" t="s">
        <v>572</v>
      </c>
      <c r="G86" s="730" t="s">
        <v>573</v>
      </c>
      <c r="H86" s="730">
        <v>102684</v>
      </c>
      <c r="I86" s="730">
        <v>2684</v>
      </c>
      <c r="J86" s="730" t="s">
        <v>713</v>
      </c>
      <c r="K86" s="730" t="s">
        <v>714</v>
      </c>
      <c r="L86" s="733">
        <v>74.220000000000041</v>
      </c>
      <c r="M86" s="733">
        <v>2</v>
      </c>
      <c r="N86" s="734">
        <v>148.44000000000008</v>
      </c>
    </row>
    <row r="87" spans="1:14" ht="14.4" customHeight="1" x14ac:dyDescent="0.3">
      <c r="A87" s="728" t="s">
        <v>541</v>
      </c>
      <c r="B87" s="729" t="s">
        <v>542</v>
      </c>
      <c r="C87" s="730" t="s">
        <v>555</v>
      </c>
      <c r="D87" s="731" t="s">
        <v>556</v>
      </c>
      <c r="E87" s="732">
        <v>50113001</v>
      </c>
      <c r="F87" s="731" t="s">
        <v>572</v>
      </c>
      <c r="G87" s="730" t="s">
        <v>573</v>
      </c>
      <c r="H87" s="730">
        <v>100502</v>
      </c>
      <c r="I87" s="730">
        <v>502</v>
      </c>
      <c r="J87" s="730" t="s">
        <v>713</v>
      </c>
      <c r="K87" s="730" t="s">
        <v>715</v>
      </c>
      <c r="L87" s="733">
        <v>209.00000000000003</v>
      </c>
      <c r="M87" s="733">
        <v>2</v>
      </c>
      <c r="N87" s="734">
        <v>418.00000000000006</v>
      </c>
    </row>
    <row r="88" spans="1:14" ht="14.4" customHeight="1" x14ac:dyDescent="0.3">
      <c r="A88" s="728" t="s">
        <v>541</v>
      </c>
      <c r="B88" s="729" t="s">
        <v>542</v>
      </c>
      <c r="C88" s="730" t="s">
        <v>555</v>
      </c>
      <c r="D88" s="731" t="s">
        <v>556</v>
      </c>
      <c r="E88" s="732">
        <v>50113001</v>
      </c>
      <c r="F88" s="731" t="s">
        <v>572</v>
      </c>
      <c r="G88" s="730" t="s">
        <v>543</v>
      </c>
      <c r="H88" s="730">
        <v>102592</v>
      </c>
      <c r="I88" s="730">
        <v>2592</v>
      </c>
      <c r="J88" s="730" t="s">
        <v>716</v>
      </c>
      <c r="K88" s="730" t="s">
        <v>717</v>
      </c>
      <c r="L88" s="733">
        <v>63.050000000000011</v>
      </c>
      <c r="M88" s="733">
        <v>2</v>
      </c>
      <c r="N88" s="734">
        <v>126.10000000000002</v>
      </c>
    </row>
    <row r="89" spans="1:14" ht="14.4" customHeight="1" x14ac:dyDescent="0.3">
      <c r="A89" s="728" t="s">
        <v>541</v>
      </c>
      <c r="B89" s="729" t="s">
        <v>542</v>
      </c>
      <c r="C89" s="730" t="s">
        <v>555</v>
      </c>
      <c r="D89" s="731" t="s">
        <v>556</v>
      </c>
      <c r="E89" s="732">
        <v>50113001</v>
      </c>
      <c r="F89" s="731" t="s">
        <v>572</v>
      </c>
      <c r="G89" s="730" t="s">
        <v>573</v>
      </c>
      <c r="H89" s="730">
        <v>843905</v>
      </c>
      <c r="I89" s="730">
        <v>103391</v>
      </c>
      <c r="J89" s="730" t="s">
        <v>718</v>
      </c>
      <c r="K89" s="730" t="s">
        <v>719</v>
      </c>
      <c r="L89" s="733">
        <v>72.87</v>
      </c>
      <c r="M89" s="733">
        <v>4</v>
      </c>
      <c r="N89" s="734">
        <v>291.48</v>
      </c>
    </row>
    <row r="90" spans="1:14" ht="14.4" customHeight="1" x14ac:dyDescent="0.3">
      <c r="A90" s="728" t="s">
        <v>541</v>
      </c>
      <c r="B90" s="729" t="s">
        <v>542</v>
      </c>
      <c r="C90" s="730" t="s">
        <v>555</v>
      </c>
      <c r="D90" s="731" t="s">
        <v>556</v>
      </c>
      <c r="E90" s="732">
        <v>50113001</v>
      </c>
      <c r="F90" s="731" t="s">
        <v>572</v>
      </c>
      <c r="G90" s="730" t="s">
        <v>573</v>
      </c>
      <c r="H90" s="730">
        <v>100513</v>
      </c>
      <c r="I90" s="730">
        <v>513</v>
      </c>
      <c r="J90" s="730" t="s">
        <v>720</v>
      </c>
      <c r="K90" s="730" t="s">
        <v>708</v>
      </c>
      <c r="L90" s="733">
        <v>57.120000000000005</v>
      </c>
      <c r="M90" s="733">
        <v>3</v>
      </c>
      <c r="N90" s="734">
        <v>171.36</v>
      </c>
    </row>
    <row r="91" spans="1:14" ht="14.4" customHeight="1" x14ac:dyDescent="0.3">
      <c r="A91" s="728" t="s">
        <v>541</v>
      </c>
      <c r="B91" s="729" t="s">
        <v>542</v>
      </c>
      <c r="C91" s="730" t="s">
        <v>555</v>
      </c>
      <c r="D91" s="731" t="s">
        <v>556</v>
      </c>
      <c r="E91" s="732">
        <v>50113001</v>
      </c>
      <c r="F91" s="731" t="s">
        <v>572</v>
      </c>
      <c r="G91" s="730" t="s">
        <v>573</v>
      </c>
      <c r="H91" s="730">
        <v>136129</v>
      </c>
      <c r="I91" s="730">
        <v>136129</v>
      </c>
      <c r="J91" s="730" t="s">
        <v>721</v>
      </c>
      <c r="K91" s="730" t="s">
        <v>722</v>
      </c>
      <c r="L91" s="733">
        <v>431.6900000000004</v>
      </c>
      <c r="M91" s="733">
        <v>1</v>
      </c>
      <c r="N91" s="734">
        <v>431.6900000000004</v>
      </c>
    </row>
    <row r="92" spans="1:14" ht="14.4" customHeight="1" x14ac:dyDescent="0.3">
      <c r="A92" s="728" t="s">
        <v>541</v>
      </c>
      <c r="B92" s="729" t="s">
        <v>542</v>
      </c>
      <c r="C92" s="730" t="s">
        <v>555</v>
      </c>
      <c r="D92" s="731" t="s">
        <v>556</v>
      </c>
      <c r="E92" s="732">
        <v>50113001</v>
      </c>
      <c r="F92" s="731" t="s">
        <v>572</v>
      </c>
      <c r="G92" s="730" t="s">
        <v>573</v>
      </c>
      <c r="H92" s="730">
        <v>136126</v>
      </c>
      <c r="I92" s="730">
        <v>136126</v>
      </c>
      <c r="J92" s="730" t="s">
        <v>723</v>
      </c>
      <c r="K92" s="730" t="s">
        <v>724</v>
      </c>
      <c r="L92" s="733">
        <v>431.69000000000017</v>
      </c>
      <c r="M92" s="733">
        <v>1</v>
      </c>
      <c r="N92" s="734">
        <v>431.69000000000017</v>
      </c>
    </row>
    <row r="93" spans="1:14" ht="14.4" customHeight="1" x14ac:dyDescent="0.3">
      <c r="A93" s="728" t="s">
        <v>541</v>
      </c>
      <c r="B93" s="729" t="s">
        <v>542</v>
      </c>
      <c r="C93" s="730" t="s">
        <v>555</v>
      </c>
      <c r="D93" s="731" t="s">
        <v>556</v>
      </c>
      <c r="E93" s="732">
        <v>50113001</v>
      </c>
      <c r="F93" s="731" t="s">
        <v>572</v>
      </c>
      <c r="G93" s="730" t="s">
        <v>580</v>
      </c>
      <c r="H93" s="730">
        <v>155823</v>
      </c>
      <c r="I93" s="730">
        <v>55823</v>
      </c>
      <c r="J93" s="730" t="s">
        <v>725</v>
      </c>
      <c r="K93" s="730" t="s">
        <v>726</v>
      </c>
      <c r="L93" s="733">
        <v>44.59</v>
      </c>
      <c r="M93" s="733">
        <v>15</v>
      </c>
      <c r="N93" s="734">
        <v>668.85</v>
      </c>
    </row>
    <row r="94" spans="1:14" ht="14.4" customHeight="1" x14ac:dyDescent="0.3">
      <c r="A94" s="728" t="s">
        <v>541</v>
      </c>
      <c r="B94" s="729" t="s">
        <v>542</v>
      </c>
      <c r="C94" s="730" t="s">
        <v>555</v>
      </c>
      <c r="D94" s="731" t="s">
        <v>556</v>
      </c>
      <c r="E94" s="732">
        <v>50113001</v>
      </c>
      <c r="F94" s="731" t="s">
        <v>572</v>
      </c>
      <c r="G94" s="730" t="s">
        <v>580</v>
      </c>
      <c r="H94" s="730">
        <v>107981</v>
      </c>
      <c r="I94" s="730">
        <v>7981</v>
      </c>
      <c r="J94" s="730" t="s">
        <v>725</v>
      </c>
      <c r="K94" s="730" t="s">
        <v>727</v>
      </c>
      <c r="L94" s="733">
        <v>56.879999129145411</v>
      </c>
      <c r="M94" s="733">
        <v>12</v>
      </c>
      <c r="N94" s="734">
        <v>682.55998954974496</v>
      </c>
    </row>
    <row r="95" spans="1:14" ht="14.4" customHeight="1" x14ac:dyDescent="0.3">
      <c r="A95" s="728" t="s">
        <v>541</v>
      </c>
      <c r="B95" s="729" t="s">
        <v>542</v>
      </c>
      <c r="C95" s="730" t="s">
        <v>555</v>
      </c>
      <c r="D95" s="731" t="s">
        <v>556</v>
      </c>
      <c r="E95" s="732">
        <v>50113001</v>
      </c>
      <c r="F95" s="731" t="s">
        <v>572</v>
      </c>
      <c r="G95" s="730" t="s">
        <v>580</v>
      </c>
      <c r="H95" s="730">
        <v>126786</v>
      </c>
      <c r="I95" s="730">
        <v>26786</v>
      </c>
      <c r="J95" s="730" t="s">
        <v>728</v>
      </c>
      <c r="K95" s="730" t="s">
        <v>729</v>
      </c>
      <c r="L95" s="733">
        <v>409.59</v>
      </c>
      <c r="M95" s="733">
        <v>1</v>
      </c>
      <c r="N95" s="734">
        <v>409.59</v>
      </c>
    </row>
    <row r="96" spans="1:14" ht="14.4" customHeight="1" x14ac:dyDescent="0.3">
      <c r="A96" s="728" t="s">
        <v>541</v>
      </c>
      <c r="B96" s="729" t="s">
        <v>542</v>
      </c>
      <c r="C96" s="730" t="s">
        <v>555</v>
      </c>
      <c r="D96" s="731" t="s">
        <v>556</v>
      </c>
      <c r="E96" s="732">
        <v>50113001</v>
      </c>
      <c r="F96" s="731" t="s">
        <v>572</v>
      </c>
      <c r="G96" s="730" t="s">
        <v>573</v>
      </c>
      <c r="H96" s="730">
        <v>100874</v>
      </c>
      <c r="I96" s="730">
        <v>874</v>
      </c>
      <c r="J96" s="730" t="s">
        <v>730</v>
      </c>
      <c r="K96" s="730" t="s">
        <v>731</v>
      </c>
      <c r="L96" s="733">
        <v>44.23</v>
      </c>
      <c r="M96" s="733">
        <v>3</v>
      </c>
      <c r="N96" s="734">
        <v>132.69</v>
      </c>
    </row>
    <row r="97" spans="1:14" ht="14.4" customHeight="1" x14ac:dyDescent="0.3">
      <c r="A97" s="728" t="s">
        <v>541</v>
      </c>
      <c r="B97" s="729" t="s">
        <v>542</v>
      </c>
      <c r="C97" s="730" t="s">
        <v>555</v>
      </c>
      <c r="D97" s="731" t="s">
        <v>556</v>
      </c>
      <c r="E97" s="732">
        <v>50113001</v>
      </c>
      <c r="F97" s="731" t="s">
        <v>572</v>
      </c>
      <c r="G97" s="730" t="s">
        <v>573</v>
      </c>
      <c r="H97" s="730">
        <v>100876</v>
      </c>
      <c r="I97" s="730">
        <v>876</v>
      </c>
      <c r="J97" s="730" t="s">
        <v>732</v>
      </c>
      <c r="K97" s="730" t="s">
        <v>731</v>
      </c>
      <c r="L97" s="733">
        <v>66.720043260652943</v>
      </c>
      <c r="M97" s="733">
        <v>8</v>
      </c>
      <c r="N97" s="734">
        <v>533.76034608522355</v>
      </c>
    </row>
    <row r="98" spans="1:14" ht="14.4" customHeight="1" x14ac:dyDescent="0.3">
      <c r="A98" s="728" t="s">
        <v>541</v>
      </c>
      <c r="B98" s="729" t="s">
        <v>542</v>
      </c>
      <c r="C98" s="730" t="s">
        <v>555</v>
      </c>
      <c r="D98" s="731" t="s">
        <v>556</v>
      </c>
      <c r="E98" s="732">
        <v>50113001</v>
      </c>
      <c r="F98" s="731" t="s">
        <v>572</v>
      </c>
      <c r="G98" s="730" t="s">
        <v>580</v>
      </c>
      <c r="H98" s="730">
        <v>850729</v>
      </c>
      <c r="I98" s="730">
        <v>157875</v>
      </c>
      <c r="J98" s="730" t="s">
        <v>733</v>
      </c>
      <c r="K98" s="730" t="s">
        <v>734</v>
      </c>
      <c r="L98" s="733">
        <v>325.15999999999991</v>
      </c>
      <c r="M98" s="733">
        <v>7</v>
      </c>
      <c r="N98" s="734">
        <v>2276.1199999999994</v>
      </c>
    </row>
    <row r="99" spans="1:14" ht="14.4" customHeight="1" x14ac:dyDescent="0.3">
      <c r="A99" s="728" t="s">
        <v>541</v>
      </c>
      <c r="B99" s="729" t="s">
        <v>542</v>
      </c>
      <c r="C99" s="730" t="s">
        <v>555</v>
      </c>
      <c r="D99" s="731" t="s">
        <v>556</v>
      </c>
      <c r="E99" s="732">
        <v>50113001</v>
      </c>
      <c r="F99" s="731" t="s">
        <v>572</v>
      </c>
      <c r="G99" s="730" t="s">
        <v>573</v>
      </c>
      <c r="H99" s="730">
        <v>849941</v>
      </c>
      <c r="I99" s="730">
        <v>162142</v>
      </c>
      <c r="J99" s="730" t="s">
        <v>735</v>
      </c>
      <c r="K99" s="730" t="s">
        <v>736</v>
      </c>
      <c r="L99" s="733">
        <v>28.410000000000014</v>
      </c>
      <c r="M99" s="733">
        <v>10</v>
      </c>
      <c r="N99" s="734">
        <v>284.10000000000014</v>
      </c>
    </row>
    <row r="100" spans="1:14" ht="14.4" customHeight="1" x14ac:dyDescent="0.3">
      <c r="A100" s="728" t="s">
        <v>541</v>
      </c>
      <c r="B100" s="729" t="s">
        <v>542</v>
      </c>
      <c r="C100" s="730" t="s">
        <v>555</v>
      </c>
      <c r="D100" s="731" t="s">
        <v>556</v>
      </c>
      <c r="E100" s="732">
        <v>50113001</v>
      </c>
      <c r="F100" s="731" t="s">
        <v>572</v>
      </c>
      <c r="G100" s="730" t="s">
        <v>580</v>
      </c>
      <c r="H100" s="730">
        <v>844651</v>
      </c>
      <c r="I100" s="730">
        <v>101205</v>
      </c>
      <c r="J100" s="730" t="s">
        <v>737</v>
      </c>
      <c r="K100" s="730" t="s">
        <v>738</v>
      </c>
      <c r="L100" s="733">
        <v>86.680082207900227</v>
      </c>
      <c r="M100" s="733">
        <v>1</v>
      </c>
      <c r="N100" s="734">
        <v>86.680082207900227</v>
      </c>
    </row>
    <row r="101" spans="1:14" ht="14.4" customHeight="1" x14ac:dyDescent="0.3">
      <c r="A101" s="728" t="s">
        <v>541</v>
      </c>
      <c r="B101" s="729" t="s">
        <v>542</v>
      </c>
      <c r="C101" s="730" t="s">
        <v>555</v>
      </c>
      <c r="D101" s="731" t="s">
        <v>556</v>
      </c>
      <c r="E101" s="732">
        <v>50113001</v>
      </c>
      <c r="F101" s="731" t="s">
        <v>572</v>
      </c>
      <c r="G101" s="730" t="s">
        <v>573</v>
      </c>
      <c r="H101" s="730">
        <v>159357</v>
      </c>
      <c r="I101" s="730">
        <v>59357</v>
      </c>
      <c r="J101" s="730" t="s">
        <v>739</v>
      </c>
      <c r="K101" s="730" t="s">
        <v>740</v>
      </c>
      <c r="L101" s="733">
        <v>188.88072377638105</v>
      </c>
      <c r="M101" s="733">
        <v>2</v>
      </c>
      <c r="N101" s="734">
        <v>377.76144755276209</v>
      </c>
    </row>
    <row r="102" spans="1:14" ht="14.4" customHeight="1" x14ac:dyDescent="0.3">
      <c r="A102" s="728" t="s">
        <v>541</v>
      </c>
      <c r="B102" s="729" t="s">
        <v>542</v>
      </c>
      <c r="C102" s="730" t="s">
        <v>555</v>
      </c>
      <c r="D102" s="731" t="s">
        <v>556</v>
      </c>
      <c r="E102" s="732">
        <v>50113001</v>
      </c>
      <c r="F102" s="731" t="s">
        <v>572</v>
      </c>
      <c r="G102" s="730" t="s">
        <v>580</v>
      </c>
      <c r="H102" s="730">
        <v>147740</v>
      </c>
      <c r="I102" s="730">
        <v>47740</v>
      </c>
      <c r="J102" s="730" t="s">
        <v>741</v>
      </c>
      <c r="K102" s="730" t="s">
        <v>738</v>
      </c>
      <c r="L102" s="733">
        <v>36.619939957574545</v>
      </c>
      <c r="M102" s="733">
        <v>1</v>
      </c>
      <c r="N102" s="734">
        <v>36.619939957574545</v>
      </c>
    </row>
    <row r="103" spans="1:14" ht="14.4" customHeight="1" x14ac:dyDescent="0.3">
      <c r="A103" s="728" t="s">
        <v>541</v>
      </c>
      <c r="B103" s="729" t="s">
        <v>542</v>
      </c>
      <c r="C103" s="730" t="s">
        <v>555</v>
      </c>
      <c r="D103" s="731" t="s">
        <v>556</v>
      </c>
      <c r="E103" s="732">
        <v>50113001</v>
      </c>
      <c r="F103" s="731" t="s">
        <v>572</v>
      </c>
      <c r="G103" s="730" t="s">
        <v>573</v>
      </c>
      <c r="H103" s="730">
        <v>100810</v>
      </c>
      <c r="I103" s="730">
        <v>810</v>
      </c>
      <c r="J103" s="730" t="s">
        <v>742</v>
      </c>
      <c r="K103" s="730" t="s">
        <v>743</v>
      </c>
      <c r="L103" s="733">
        <v>51.123333333333342</v>
      </c>
      <c r="M103" s="733">
        <v>18</v>
      </c>
      <c r="N103" s="734">
        <v>920.22000000000014</v>
      </c>
    </row>
    <row r="104" spans="1:14" ht="14.4" customHeight="1" x14ac:dyDescent="0.3">
      <c r="A104" s="728" t="s">
        <v>541</v>
      </c>
      <c r="B104" s="729" t="s">
        <v>542</v>
      </c>
      <c r="C104" s="730" t="s">
        <v>555</v>
      </c>
      <c r="D104" s="731" t="s">
        <v>556</v>
      </c>
      <c r="E104" s="732">
        <v>50113001</v>
      </c>
      <c r="F104" s="731" t="s">
        <v>572</v>
      </c>
      <c r="G104" s="730" t="s">
        <v>573</v>
      </c>
      <c r="H104" s="730">
        <v>159941</v>
      </c>
      <c r="I104" s="730">
        <v>59941</v>
      </c>
      <c r="J104" s="730" t="s">
        <v>744</v>
      </c>
      <c r="K104" s="730" t="s">
        <v>745</v>
      </c>
      <c r="L104" s="733">
        <v>229.55999999999995</v>
      </c>
      <c r="M104" s="733">
        <v>1</v>
      </c>
      <c r="N104" s="734">
        <v>229.55999999999995</v>
      </c>
    </row>
    <row r="105" spans="1:14" ht="14.4" customHeight="1" x14ac:dyDescent="0.3">
      <c r="A105" s="728" t="s">
        <v>541</v>
      </c>
      <c r="B105" s="729" t="s">
        <v>542</v>
      </c>
      <c r="C105" s="730" t="s">
        <v>555</v>
      </c>
      <c r="D105" s="731" t="s">
        <v>556</v>
      </c>
      <c r="E105" s="732">
        <v>50113001</v>
      </c>
      <c r="F105" s="731" t="s">
        <v>572</v>
      </c>
      <c r="G105" s="730" t="s">
        <v>573</v>
      </c>
      <c r="H105" s="730">
        <v>185793</v>
      </c>
      <c r="I105" s="730">
        <v>136395</v>
      </c>
      <c r="J105" s="730" t="s">
        <v>746</v>
      </c>
      <c r="K105" s="730" t="s">
        <v>747</v>
      </c>
      <c r="L105" s="733">
        <v>192.04999999999995</v>
      </c>
      <c r="M105" s="733">
        <v>3</v>
      </c>
      <c r="N105" s="734">
        <v>576.14999999999986</v>
      </c>
    </row>
    <row r="106" spans="1:14" ht="14.4" customHeight="1" x14ac:dyDescent="0.3">
      <c r="A106" s="728" t="s">
        <v>541</v>
      </c>
      <c r="B106" s="729" t="s">
        <v>542</v>
      </c>
      <c r="C106" s="730" t="s">
        <v>555</v>
      </c>
      <c r="D106" s="731" t="s">
        <v>556</v>
      </c>
      <c r="E106" s="732">
        <v>50113001</v>
      </c>
      <c r="F106" s="731" t="s">
        <v>572</v>
      </c>
      <c r="G106" s="730" t="s">
        <v>580</v>
      </c>
      <c r="H106" s="730">
        <v>109709</v>
      </c>
      <c r="I106" s="730">
        <v>9709</v>
      </c>
      <c r="J106" s="730" t="s">
        <v>748</v>
      </c>
      <c r="K106" s="730" t="s">
        <v>749</v>
      </c>
      <c r="L106" s="733">
        <v>34.749748344256979</v>
      </c>
      <c r="M106" s="733">
        <v>40</v>
      </c>
      <c r="N106" s="734">
        <v>1389.9899337702791</v>
      </c>
    </row>
    <row r="107" spans="1:14" ht="14.4" customHeight="1" x14ac:dyDescent="0.3">
      <c r="A107" s="728" t="s">
        <v>541</v>
      </c>
      <c r="B107" s="729" t="s">
        <v>542</v>
      </c>
      <c r="C107" s="730" t="s">
        <v>555</v>
      </c>
      <c r="D107" s="731" t="s">
        <v>556</v>
      </c>
      <c r="E107" s="732">
        <v>50113001</v>
      </c>
      <c r="F107" s="731" t="s">
        <v>572</v>
      </c>
      <c r="G107" s="730" t="s">
        <v>573</v>
      </c>
      <c r="H107" s="730">
        <v>193109</v>
      </c>
      <c r="I107" s="730">
        <v>93109</v>
      </c>
      <c r="J107" s="730" t="s">
        <v>750</v>
      </c>
      <c r="K107" s="730" t="s">
        <v>751</v>
      </c>
      <c r="L107" s="733">
        <v>152.18727272727276</v>
      </c>
      <c r="M107" s="733">
        <v>33</v>
      </c>
      <c r="N107" s="734">
        <v>5022.1800000000012</v>
      </c>
    </row>
    <row r="108" spans="1:14" ht="14.4" customHeight="1" x14ac:dyDescent="0.3">
      <c r="A108" s="728" t="s">
        <v>541</v>
      </c>
      <c r="B108" s="729" t="s">
        <v>542</v>
      </c>
      <c r="C108" s="730" t="s">
        <v>555</v>
      </c>
      <c r="D108" s="731" t="s">
        <v>556</v>
      </c>
      <c r="E108" s="732">
        <v>50113001</v>
      </c>
      <c r="F108" s="731" t="s">
        <v>572</v>
      </c>
      <c r="G108" s="730" t="s">
        <v>573</v>
      </c>
      <c r="H108" s="730">
        <v>196484</v>
      </c>
      <c r="I108" s="730">
        <v>96484</v>
      </c>
      <c r="J108" s="730" t="s">
        <v>752</v>
      </c>
      <c r="K108" s="730" t="s">
        <v>753</v>
      </c>
      <c r="L108" s="733">
        <v>80.470000000000013</v>
      </c>
      <c r="M108" s="733">
        <v>3</v>
      </c>
      <c r="N108" s="734">
        <v>241.41000000000003</v>
      </c>
    </row>
    <row r="109" spans="1:14" ht="14.4" customHeight="1" x14ac:dyDescent="0.3">
      <c r="A109" s="728" t="s">
        <v>541</v>
      </c>
      <c r="B109" s="729" t="s">
        <v>542</v>
      </c>
      <c r="C109" s="730" t="s">
        <v>555</v>
      </c>
      <c r="D109" s="731" t="s">
        <v>556</v>
      </c>
      <c r="E109" s="732">
        <v>50113001</v>
      </c>
      <c r="F109" s="731" t="s">
        <v>572</v>
      </c>
      <c r="G109" s="730" t="s">
        <v>573</v>
      </c>
      <c r="H109" s="730">
        <v>100610</v>
      </c>
      <c r="I109" s="730">
        <v>610</v>
      </c>
      <c r="J109" s="730" t="s">
        <v>754</v>
      </c>
      <c r="K109" s="730" t="s">
        <v>755</v>
      </c>
      <c r="L109" s="733">
        <v>64.540000000000035</v>
      </c>
      <c r="M109" s="733">
        <v>5</v>
      </c>
      <c r="N109" s="734">
        <v>322.70000000000016</v>
      </c>
    </row>
    <row r="110" spans="1:14" ht="14.4" customHeight="1" x14ac:dyDescent="0.3">
      <c r="A110" s="728" t="s">
        <v>541</v>
      </c>
      <c r="B110" s="729" t="s">
        <v>542</v>
      </c>
      <c r="C110" s="730" t="s">
        <v>555</v>
      </c>
      <c r="D110" s="731" t="s">
        <v>556</v>
      </c>
      <c r="E110" s="732">
        <v>50113001</v>
      </c>
      <c r="F110" s="731" t="s">
        <v>572</v>
      </c>
      <c r="G110" s="730" t="s">
        <v>573</v>
      </c>
      <c r="H110" s="730">
        <v>621370</v>
      </c>
      <c r="I110" s="730">
        <v>0</v>
      </c>
      <c r="J110" s="730" t="s">
        <v>756</v>
      </c>
      <c r="K110" s="730" t="s">
        <v>757</v>
      </c>
      <c r="L110" s="733">
        <v>25.600000000000005</v>
      </c>
      <c r="M110" s="733">
        <v>3</v>
      </c>
      <c r="N110" s="734">
        <v>76.800000000000011</v>
      </c>
    </row>
    <row r="111" spans="1:14" ht="14.4" customHeight="1" x14ac:dyDescent="0.3">
      <c r="A111" s="728" t="s">
        <v>541</v>
      </c>
      <c r="B111" s="729" t="s">
        <v>542</v>
      </c>
      <c r="C111" s="730" t="s">
        <v>555</v>
      </c>
      <c r="D111" s="731" t="s">
        <v>556</v>
      </c>
      <c r="E111" s="732">
        <v>50113001</v>
      </c>
      <c r="F111" s="731" t="s">
        <v>572</v>
      </c>
      <c r="G111" s="730" t="s">
        <v>573</v>
      </c>
      <c r="H111" s="730">
        <v>159304</v>
      </c>
      <c r="I111" s="730">
        <v>159304</v>
      </c>
      <c r="J111" s="730" t="s">
        <v>758</v>
      </c>
      <c r="K111" s="730" t="s">
        <v>759</v>
      </c>
      <c r="L111" s="733">
        <v>193.71</v>
      </c>
      <c r="M111" s="733">
        <v>1</v>
      </c>
      <c r="N111" s="734">
        <v>193.71</v>
      </c>
    </row>
    <row r="112" spans="1:14" ht="14.4" customHeight="1" x14ac:dyDescent="0.3">
      <c r="A112" s="728" t="s">
        <v>541</v>
      </c>
      <c r="B112" s="729" t="s">
        <v>542</v>
      </c>
      <c r="C112" s="730" t="s">
        <v>555</v>
      </c>
      <c r="D112" s="731" t="s">
        <v>556</v>
      </c>
      <c r="E112" s="732">
        <v>50113001</v>
      </c>
      <c r="F112" s="731" t="s">
        <v>572</v>
      </c>
      <c r="G112" s="730" t="s">
        <v>580</v>
      </c>
      <c r="H112" s="730">
        <v>158191</v>
      </c>
      <c r="I112" s="730">
        <v>158191</v>
      </c>
      <c r="J112" s="730" t="s">
        <v>760</v>
      </c>
      <c r="K112" s="730" t="s">
        <v>761</v>
      </c>
      <c r="L112" s="733">
        <v>70.05992500000005</v>
      </c>
      <c r="M112" s="733">
        <v>1</v>
      </c>
      <c r="N112" s="734">
        <v>70.05992500000005</v>
      </c>
    </row>
    <row r="113" spans="1:14" ht="14.4" customHeight="1" x14ac:dyDescent="0.3">
      <c r="A113" s="728" t="s">
        <v>541</v>
      </c>
      <c r="B113" s="729" t="s">
        <v>542</v>
      </c>
      <c r="C113" s="730" t="s">
        <v>555</v>
      </c>
      <c r="D113" s="731" t="s">
        <v>556</v>
      </c>
      <c r="E113" s="732">
        <v>50113001</v>
      </c>
      <c r="F113" s="731" t="s">
        <v>572</v>
      </c>
      <c r="G113" s="730" t="s">
        <v>573</v>
      </c>
      <c r="H113" s="730">
        <v>131385</v>
      </c>
      <c r="I113" s="730">
        <v>31385</v>
      </c>
      <c r="J113" s="730" t="s">
        <v>762</v>
      </c>
      <c r="K113" s="730" t="s">
        <v>763</v>
      </c>
      <c r="L113" s="733">
        <v>39.459957757636339</v>
      </c>
      <c r="M113" s="733">
        <v>2</v>
      </c>
      <c r="N113" s="734">
        <v>78.919915515272677</v>
      </c>
    </row>
    <row r="114" spans="1:14" ht="14.4" customHeight="1" x14ac:dyDescent="0.3">
      <c r="A114" s="728" t="s">
        <v>541</v>
      </c>
      <c r="B114" s="729" t="s">
        <v>542</v>
      </c>
      <c r="C114" s="730" t="s">
        <v>555</v>
      </c>
      <c r="D114" s="731" t="s">
        <v>556</v>
      </c>
      <c r="E114" s="732">
        <v>50113001</v>
      </c>
      <c r="F114" s="731" t="s">
        <v>572</v>
      </c>
      <c r="G114" s="730" t="s">
        <v>573</v>
      </c>
      <c r="H114" s="730">
        <v>189691</v>
      </c>
      <c r="I114" s="730">
        <v>189691</v>
      </c>
      <c r="J114" s="730" t="s">
        <v>764</v>
      </c>
      <c r="K114" s="730" t="s">
        <v>765</v>
      </c>
      <c r="L114" s="733">
        <v>128.25999999999996</v>
      </c>
      <c r="M114" s="733">
        <v>1</v>
      </c>
      <c r="N114" s="734">
        <v>128.25999999999996</v>
      </c>
    </row>
    <row r="115" spans="1:14" ht="14.4" customHeight="1" x14ac:dyDescent="0.3">
      <c r="A115" s="728" t="s">
        <v>541</v>
      </c>
      <c r="B115" s="729" t="s">
        <v>542</v>
      </c>
      <c r="C115" s="730" t="s">
        <v>555</v>
      </c>
      <c r="D115" s="731" t="s">
        <v>556</v>
      </c>
      <c r="E115" s="732">
        <v>50113001</v>
      </c>
      <c r="F115" s="731" t="s">
        <v>572</v>
      </c>
      <c r="G115" s="730" t="s">
        <v>573</v>
      </c>
      <c r="H115" s="730">
        <v>100616</v>
      </c>
      <c r="I115" s="730">
        <v>616</v>
      </c>
      <c r="J115" s="730" t="s">
        <v>766</v>
      </c>
      <c r="K115" s="730" t="s">
        <v>767</v>
      </c>
      <c r="L115" s="733">
        <v>95.479078058883715</v>
      </c>
      <c r="M115" s="733">
        <v>3</v>
      </c>
      <c r="N115" s="734">
        <v>286.43723417665115</v>
      </c>
    </row>
    <row r="116" spans="1:14" ht="14.4" customHeight="1" x14ac:dyDescent="0.3">
      <c r="A116" s="728" t="s">
        <v>541</v>
      </c>
      <c r="B116" s="729" t="s">
        <v>542</v>
      </c>
      <c r="C116" s="730" t="s">
        <v>555</v>
      </c>
      <c r="D116" s="731" t="s">
        <v>556</v>
      </c>
      <c r="E116" s="732">
        <v>50113001</v>
      </c>
      <c r="F116" s="731" t="s">
        <v>572</v>
      </c>
      <c r="G116" s="730" t="s">
        <v>573</v>
      </c>
      <c r="H116" s="730">
        <v>848632</v>
      </c>
      <c r="I116" s="730">
        <v>125315</v>
      </c>
      <c r="J116" s="730" t="s">
        <v>768</v>
      </c>
      <c r="K116" s="730" t="s">
        <v>769</v>
      </c>
      <c r="L116" s="733">
        <v>58.2</v>
      </c>
      <c r="M116" s="733">
        <v>2</v>
      </c>
      <c r="N116" s="734">
        <v>116.4</v>
      </c>
    </row>
    <row r="117" spans="1:14" ht="14.4" customHeight="1" x14ac:dyDescent="0.3">
      <c r="A117" s="728" t="s">
        <v>541</v>
      </c>
      <c r="B117" s="729" t="s">
        <v>542</v>
      </c>
      <c r="C117" s="730" t="s">
        <v>555</v>
      </c>
      <c r="D117" s="731" t="s">
        <v>556</v>
      </c>
      <c r="E117" s="732">
        <v>50113001</v>
      </c>
      <c r="F117" s="731" t="s">
        <v>572</v>
      </c>
      <c r="G117" s="730" t="s">
        <v>573</v>
      </c>
      <c r="H117" s="730">
        <v>114479</v>
      </c>
      <c r="I117" s="730">
        <v>14479</v>
      </c>
      <c r="J117" s="730" t="s">
        <v>770</v>
      </c>
      <c r="K117" s="730" t="s">
        <v>771</v>
      </c>
      <c r="L117" s="733">
        <v>66.54000000000002</v>
      </c>
      <c r="M117" s="733">
        <v>1</v>
      </c>
      <c r="N117" s="734">
        <v>66.54000000000002</v>
      </c>
    </row>
    <row r="118" spans="1:14" ht="14.4" customHeight="1" x14ac:dyDescent="0.3">
      <c r="A118" s="728" t="s">
        <v>541</v>
      </c>
      <c r="B118" s="729" t="s">
        <v>542</v>
      </c>
      <c r="C118" s="730" t="s">
        <v>555</v>
      </c>
      <c r="D118" s="731" t="s">
        <v>556</v>
      </c>
      <c r="E118" s="732">
        <v>50113001</v>
      </c>
      <c r="F118" s="731" t="s">
        <v>572</v>
      </c>
      <c r="G118" s="730" t="s">
        <v>573</v>
      </c>
      <c r="H118" s="730">
        <v>142776</v>
      </c>
      <c r="I118" s="730">
        <v>42776</v>
      </c>
      <c r="J118" s="730" t="s">
        <v>772</v>
      </c>
      <c r="K118" s="730" t="s">
        <v>773</v>
      </c>
      <c r="L118" s="733">
        <v>87.480000000000018</v>
      </c>
      <c r="M118" s="733">
        <v>1</v>
      </c>
      <c r="N118" s="734">
        <v>87.480000000000018</v>
      </c>
    </row>
    <row r="119" spans="1:14" ht="14.4" customHeight="1" x14ac:dyDescent="0.3">
      <c r="A119" s="728" t="s">
        <v>541</v>
      </c>
      <c r="B119" s="729" t="s">
        <v>542</v>
      </c>
      <c r="C119" s="730" t="s">
        <v>555</v>
      </c>
      <c r="D119" s="731" t="s">
        <v>556</v>
      </c>
      <c r="E119" s="732">
        <v>50113001</v>
      </c>
      <c r="F119" s="731" t="s">
        <v>572</v>
      </c>
      <c r="G119" s="730" t="s">
        <v>573</v>
      </c>
      <c r="H119" s="730">
        <v>190968</v>
      </c>
      <c r="I119" s="730">
        <v>190968</v>
      </c>
      <c r="J119" s="730" t="s">
        <v>774</v>
      </c>
      <c r="K119" s="730" t="s">
        <v>775</v>
      </c>
      <c r="L119" s="733">
        <v>231.72</v>
      </c>
      <c r="M119" s="733">
        <v>1</v>
      </c>
      <c r="N119" s="734">
        <v>231.72</v>
      </c>
    </row>
    <row r="120" spans="1:14" ht="14.4" customHeight="1" x14ac:dyDescent="0.3">
      <c r="A120" s="728" t="s">
        <v>541</v>
      </c>
      <c r="B120" s="729" t="s">
        <v>542</v>
      </c>
      <c r="C120" s="730" t="s">
        <v>555</v>
      </c>
      <c r="D120" s="731" t="s">
        <v>556</v>
      </c>
      <c r="E120" s="732">
        <v>50113001</v>
      </c>
      <c r="F120" s="731" t="s">
        <v>572</v>
      </c>
      <c r="G120" s="730" t="s">
        <v>573</v>
      </c>
      <c r="H120" s="730">
        <v>184325</v>
      </c>
      <c r="I120" s="730">
        <v>84325</v>
      </c>
      <c r="J120" s="730" t="s">
        <v>776</v>
      </c>
      <c r="K120" s="730" t="s">
        <v>777</v>
      </c>
      <c r="L120" s="733">
        <v>77.28000000000003</v>
      </c>
      <c r="M120" s="733">
        <v>1</v>
      </c>
      <c r="N120" s="734">
        <v>77.28000000000003</v>
      </c>
    </row>
    <row r="121" spans="1:14" ht="14.4" customHeight="1" x14ac:dyDescent="0.3">
      <c r="A121" s="728" t="s">
        <v>541</v>
      </c>
      <c r="B121" s="729" t="s">
        <v>542</v>
      </c>
      <c r="C121" s="730" t="s">
        <v>555</v>
      </c>
      <c r="D121" s="731" t="s">
        <v>556</v>
      </c>
      <c r="E121" s="732">
        <v>50113001</v>
      </c>
      <c r="F121" s="731" t="s">
        <v>572</v>
      </c>
      <c r="G121" s="730" t="s">
        <v>573</v>
      </c>
      <c r="H121" s="730">
        <v>100643</v>
      </c>
      <c r="I121" s="730">
        <v>643</v>
      </c>
      <c r="J121" s="730" t="s">
        <v>778</v>
      </c>
      <c r="K121" s="730" t="s">
        <v>779</v>
      </c>
      <c r="L121" s="733">
        <v>43.620000000000019</v>
      </c>
      <c r="M121" s="733">
        <v>2</v>
      </c>
      <c r="N121" s="734">
        <v>87.240000000000038</v>
      </c>
    </row>
    <row r="122" spans="1:14" ht="14.4" customHeight="1" x14ac:dyDescent="0.3">
      <c r="A122" s="728" t="s">
        <v>541</v>
      </c>
      <c r="B122" s="729" t="s">
        <v>542</v>
      </c>
      <c r="C122" s="730" t="s">
        <v>555</v>
      </c>
      <c r="D122" s="731" t="s">
        <v>556</v>
      </c>
      <c r="E122" s="732">
        <v>50113001</v>
      </c>
      <c r="F122" s="731" t="s">
        <v>572</v>
      </c>
      <c r="G122" s="730" t="s">
        <v>573</v>
      </c>
      <c r="H122" s="730">
        <v>846306</v>
      </c>
      <c r="I122" s="730">
        <v>100096</v>
      </c>
      <c r="J122" s="730" t="s">
        <v>780</v>
      </c>
      <c r="K122" s="730" t="s">
        <v>781</v>
      </c>
      <c r="L122" s="733">
        <v>87.890000000000015</v>
      </c>
      <c r="M122" s="733">
        <v>2</v>
      </c>
      <c r="N122" s="734">
        <v>175.78000000000003</v>
      </c>
    </row>
    <row r="123" spans="1:14" ht="14.4" customHeight="1" x14ac:dyDescent="0.3">
      <c r="A123" s="728" t="s">
        <v>541</v>
      </c>
      <c r="B123" s="729" t="s">
        <v>542</v>
      </c>
      <c r="C123" s="730" t="s">
        <v>555</v>
      </c>
      <c r="D123" s="731" t="s">
        <v>556</v>
      </c>
      <c r="E123" s="732">
        <v>50113001</v>
      </c>
      <c r="F123" s="731" t="s">
        <v>572</v>
      </c>
      <c r="G123" s="730" t="s">
        <v>543</v>
      </c>
      <c r="H123" s="730">
        <v>190957</v>
      </c>
      <c r="I123" s="730">
        <v>90957</v>
      </c>
      <c r="J123" s="730" t="s">
        <v>782</v>
      </c>
      <c r="K123" s="730" t="s">
        <v>783</v>
      </c>
      <c r="L123" s="733">
        <v>46.989999999999995</v>
      </c>
      <c r="M123" s="733">
        <v>1</v>
      </c>
      <c r="N123" s="734">
        <v>46.989999999999995</v>
      </c>
    </row>
    <row r="124" spans="1:14" ht="14.4" customHeight="1" x14ac:dyDescent="0.3">
      <c r="A124" s="728" t="s">
        <v>541</v>
      </c>
      <c r="B124" s="729" t="s">
        <v>542</v>
      </c>
      <c r="C124" s="730" t="s">
        <v>555</v>
      </c>
      <c r="D124" s="731" t="s">
        <v>556</v>
      </c>
      <c r="E124" s="732">
        <v>50113001</v>
      </c>
      <c r="F124" s="731" t="s">
        <v>572</v>
      </c>
      <c r="G124" s="730" t="s">
        <v>573</v>
      </c>
      <c r="H124" s="730">
        <v>201608</v>
      </c>
      <c r="I124" s="730">
        <v>201608</v>
      </c>
      <c r="J124" s="730" t="s">
        <v>784</v>
      </c>
      <c r="K124" s="730" t="s">
        <v>785</v>
      </c>
      <c r="L124" s="733">
        <v>57.619999999999976</v>
      </c>
      <c r="M124" s="733">
        <v>3</v>
      </c>
      <c r="N124" s="734">
        <v>172.85999999999993</v>
      </c>
    </row>
    <row r="125" spans="1:14" ht="14.4" customHeight="1" x14ac:dyDescent="0.3">
      <c r="A125" s="728" t="s">
        <v>541</v>
      </c>
      <c r="B125" s="729" t="s">
        <v>542</v>
      </c>
      <c r="C125" s="730" t="s">
        <v>555</v>
      </c>
      <c r="D125" s="731" t="s">
        <v>556</v>
      </c>
      <c r="E125" s="732">
        <v>50113001</v>
      </c>
      <c r="F125" s="731" t="s">
        <v>572</v>
      </c>
      <c r="G125" s="730" t="s">
        <v>573</v>
      </c>
      <c r="H125" s="730">
        <v>117926</v>
      </c>
      <c r="I125" s="730">
        <v>201609</v>
      </c>
      <c r="J125" s="730" t="s">
        <v>784</v>
      </c>
      <c r="K125" s="730" t="s">
        <v>786</v>
      </c>
      <c r="L125" s="733">
        <v>41.47000000000002</v>
      </c>
      <c r="M125" s="733">
        <v>1</v>
      </c>
      <c r="N125" s="734">
        <v>41.47000000000002</v>
      </c>
    </row>
    <row r="126" spans="1:14" ht="14.4" customHeight="1" x14ac:dyDescent="0.3">
      <c r="A126" s="728" t="s">
        <v>541</v>
      </c>
      <c r="B126" s="729" t="s">
        <v>542</v>
      </c>
      <c r="C126" s="730" t="s">
        <v>555</v>
      </c>
      <c r="D126" s="731" t="s">
        <v>556</v>
      </c>
      <c r="E126" s="732">
        <v>50113001</v>
      </c>
      <c r="F126" s="731" t="s">
        <v>572</v>
      </c>
      <c r="G126" s="730" t="s">
        <v>580</v>
      </c>
      <c r="H126" s="730">
        <v>987473</v>
      </c>
      <c r="I126" s="730">
        <v>146894</v>
      </c>
      <c r="J126" s="730" t="s">
        <v>787</v>
      </c>
      <c r="K126" s="730" t="s">
        <v>788</v>
      </c>
      <c r="L126" s="733">
        <v>22.090000000000003</v>
      </c>
      <c r="M126" s="733">
        <v>2</v>
      </c>
      <c r="N126" s="734">
        <v>44.180000000000007</v>
      </c>
    </row>
    <row r="127" spans="1:14" ht="14.4" customHeight="1" x14ac:dyDescent="0.3">
      <c r="A127" s="728" t="s">
        <v>541</v>
      </c>
      <c r="B127" s="729" t="s">
        <v>542</v>
      </c>
      <c r="C127" s="730" t="s">
        <v>555</v>
      </c>
      <c r="D127" s="731" t="s">
        <v>556</v>
      </c>
      <c r="E127" s="732">
        <v>50113001</v>
      </c>
      <c r="F127" s="731" t="s">
        <v>572</v>
      </c>
      <c r="G127" s="730" t="s">
        <v>580</v>
      </c>
      <c r="H127" s="730">
        <v>989453</v>
      </c>
      <c r="I127" s="730">
        <v>146899</v>
      </c>
      <c r="J127" s="730" t="s">
        <v>787</v>
      </c>
      <c r="K127" s="730" t="s">
        <v>789</v>
      </c>
      <c r="L127" s="733">
        <v>45.750000000000007</v>
      </c>
      <c r="M127" s="733">
        <v>1</v>
      </c>
      <c r="N127" s="734">
        <v>45.750000000000007</v>
      </c>
    </row>
    <row r="128" spans="1:14" ht="14.4" customHeight="1" x14ac:dyDescent="0.3">
      <c r="A128" s="728" t="s">
        <v>541</v>
      </c>
      <c r="B128" s="729" t="s">
        <v>542</v>
      </c>
      <c r="C128" s="730" t="s">
        <v>555</v>
      </c>
      <c r="D128" s="731" t="s">
        <v>556</v>
      </c>
      <c r="E128" s="732">
        <v>50113002</v>
      </c>
      <c r="F128" s="731" t="s">
        <v>790</v>
      </c>
      <c r="G128" s="730" t="s">
        <v>573</v>
      </c>
      <c r="H128" s="730">
        <v>103414</v>
      </c>
      <c r="I128" s="730">
        <v>3414</v>
      </c>
      <c r="J128" s="730" t="s">
        <v>791</v>
      </c>
      <c r="K128" s="730" t="s">
        <v>792</v>
      </c>
      <c r="L128" s="733">
        <v>2443.19</v>
      </c>
      <c r="M128" s="733">
        <v>0.19999999999999996</v>
      </c>
      <c r="N128" s="734">
        <v>488.63799999999992</v>
      </c>
    </row>
    <row r="129" spans="1:14" ht="14.4" customHeight="1" x14ac:dyDescent="0.3">
      <c r="A129" s="728" t="s">
        <v>541</v>
      </c>
      <c r="B129" s="729" t="s">
        <v>542</v>
      </c>
      <c r="C129" s="730" t="s">
        <v>555</v>
      </c>
      <c r="D129" s="731" t="s">
        <v>556</v>
      </c>
      <c r="E129" s="732">
        <v>50113002</v>
      </c>
      <c r="F129" s="731" t="s">
        <v>790</v>
      </c>
      <c r="G129" s="730" t="s">
        <v>573</v>
      </c>
      <c r="H129" s="730">
        <v>397302</v>
      </c>
      <c r="I129" s="730">
        <v>3290</v>
      </c>
      <c r="J129" s="730" t="s">
        <v>791</v>
      </c>
      <c r="K129" s="730" t="s">
        <v>793</v>
      </c>
      <c r="L129" s="733">
        <v>1285.8999284310485</v>
      </c>
      <c r="M129" s="733">
        <v>1</v>
      </c>
      <c r="N129" s="734">
        <v>1285.8999284310485</v>
      </c>
    </row>
    <row r="130" spans="1:14" ht="14.4" customHeight="1" x14ac:dyDescent="0.3">
      <c r="A130" s="728" t="s">
        <v>541</v>
      </c>
      <c r="B130" s="729" t="s">
        <v>542</v>
      </c>
      <c r="C130" s="730" t="s">
        <v>555</v>
      </c>
      <c r="D130" s="731" t="s">
        <v>556</v>
      </c>
      <c r="E130" s="732">
        <v>50113006</v>
      </c>
      <c r="F130" s="731" t="s">
        <v>794</v>
      </c>
      <c r="G130" s="730" t="s">
        <v>580</v>
      </c>
      <c r="H130" s="730">
        <v>33855</v>
      </c>
      <c r="I130" s="730">
        <v>33855</v>
      </c>
      <c r="J130" s="730" t="s">
        <v>795</v>
      </c>
      <c r="K130" s="730" t="s">
        <v>796</v>
      </c>
      <c r="L130" s="733">
        <v>179.26</v>
      </c>
      <c r="M130" s="733">
        <v>12</v>
      </c>
      <c r="N130" s="734">
        <v>2151.12</v>
      </c>
    </row>
    <row r="131" spans="1:14" ht="14.4" customHeight="1" x14ac:dyDescent="0.3">
      <c r="A131" s="728" t="s">
        <v>541</v>
      </c>
      <c r="B131" s="729" t="s">
        <v>542</v>
      </c>
      <c r="C131" s="730" t="s">
        <v>555</v>
      </c>
      <c r="D131" s="731" t="s">
        <v>556</v>
      </c>
      <c r="E131" s="732">
        <v>50113006</v>
      </c>
      <c r="F131" s="731" t="s">
        <v>794</v>
      </c>
      <c r="G131" s="730" t="s">
        <v>580</v>
      </c>
      <c r="H131" s="730">
        <v>33898</v>
      </c>
      <c r="I131" s="730">
        <v>33898</v>
      </c>
      <c r="J131" s="730" t="s">
        <v>797</v>
      </c>
      <c r="K131" s="730" t="s">
        <v>798</v>
      </c>
      <c r="L131" s="733">
        <v>135.59999999999997</v>
      </c>
      <c r="M131" s="733">
        <v>10</v>
      </c>
      <c r="N131" s="734">
        <v>1355.9999999999998</v>
      </c>
    </row>
    <row r="132" spans="1:14" ht="14.4" customHeight="1" x14ac:dyDescent="0.3">
      <c r="A132" s="728" t="s">
        <v>541</v>
      </c>
      <c r="B132" s="729" t="s">
        <v>542</v>
      </c>
      <c r="C132" s="730" t="s">
        <v>555</v>
      </c>
      <c r="D132" s="731" t="s">
        <v>556</v>
      </c>
      <c r="E132" s="732">
        <v>50113006</v>
      </c>
      <c r="F132" s="731" t="s">
        <v>794</v>
      </c>
      <c r="G132" s="730" t="s">
        <v>580</v>
      </c>
      <c r="H132" s="730">
        <v>33740</v>
      </c>
      <c r="I132" s="730">
        <v>33740</v>
      </c>
      <c r="J132" s="730" t="s">
        <v>799</v>
      </c>
      <c r="K132" s="730" t="s">
        <v>798</v>
      </c>
      <c r="L132" s="733">
        <v>148.96000355766674</v>
      </c>
      <c r="M132" s="733">
        <v>3</v>
      </c>
      <c r="N132" s="734">
        <v>446.88001067300024</v>
      </c>
    </row>
    <row r="133" spans="1:14" ht="14.4" customHeight="1" x14ac:dyDescent="0.3">
      <c r="A133" s="728" t="s">
        <v>541</v>
      </c>
      <c r="B133" s="729" t="s">
        <v>542</v>
      </c>
      <c r="C133" s="730" t="s">
        <v>555</v>
      </c>
      <c r="D133" s="731" t="s">
        <v>556</v>
      </c>
      <c r="E133" s="732">
        <v>50113006</v>
      </c>
      <c r="F133" s="731" t="s">
        <v>794</v>
      </c>
      <c r="G133" s="730" t="s">
        <v>580</v>
      </c>
      <c r="H133" s="730">
        <v>33677</v>
      </c>
      <c r="I133" s="730">
        <v>33677</v>
      </c>
      <c r="J133" s="730" t="s">
        <v>800</v>
      </c>
      <c r="K133" s="730" t="s">
        <v>801</v>
      </c>
      <c r="L133" s="733">
        <v>278.51999999999992</v>
      </c>
      <c r="M133" s="733">
        <v>46</v>
      </c>
      <c r="N133" s="734">
        <v>12811.919999999996</v>
      </c>
    </row>
    <row r="134" spans="1:14" ht="14.4" customHeight="1" x14ac:dyDescent="0.3">
      <c r="A134" s="728" t="s">
        <v>541</v>
      </c>
      <c r="B134" s="729" t="s">
        <v>542</v>
      </c>
      <c r="C134" s="730" t="s">
        <v>555</v>
      </c>
      <c r="D134" s="731" t="s">
        <v>556</v>
      </c>
      <c r="E134" s="732">
        <v>50113006</v>
      </c>
      <c r="F134" s="731" t="s">
        <v>794</v>
      </c>
      <c r="G134" s="730" t="s">
        <v>580</v>
      </c>
      <c r="H134" s="730">
        <v>133220</v>
      </c>
      <c r="I134" s="730">
        <v>33220</v>
      </c>
      <c r="J134" s="730" t="s">
        <v>802</v>
      </c>
      <c r="K134" s="730" t="s">
        <v>803</v>
      </c>
      <c r="L134" s="733">
        <v>198.88999999999996</v>
      </c>
      <c r="M134" s="733">
        <v>2</v>
      </c>
      <c r="N134" s="734">
        <v>397.77999999999992</v>
      </c>
    </row>
    <row r="135" spans="1:14" ht="14.4" customHeight="1" x14ac:dyDescent="0.3">
      <c r="A135" s="728" t="s">
        <v>541</v>
      </c>
      <c r="B135" s="729" t="s">
        <v>542</v>
      </c>
      <c r="C135" s="730" t="s">
        <v>555</v>
      </c>
      <c r="D135" s="731" t="s">
        <v>556</v>
      </c>
      <c r="E135" s="732">
        <v>50113013</v>
      </c>
      <c r="F135" s="731" t="s">
        <v>804</v>
      </c>
      <c r="G135" s="730" t="s">
        <v>573</v>
      </c>
      <c r="H135" s="730">
        <v>172972</v>
      </c>
      <c r="I135" s="730">
        <v>72972</v>
      </c>
      <c r="J135" s="730" t="s">
        <v>805</v>
      </c>
      <c r="K135" s="730" t="s">
        <v>806</v>
      </c>
      <c r="L135" s="733">
        <v>181.55253496503545</v>
      </c>
      <c r="M135" s="733">
        <v>171.59999999999994</v>
      </c>
      <c r="N135" s="734">
        <v>31154.415000000074</v>
      </c>
    </row>
    <row r="136" spans="1:14" ht="14.4" customHeight="1" x14ac:dyDescent="0.3">
      <c r="A136" s="728" t="s">
        <v>541</v>
      </c>
      <c r="B136" s="729" t="s">
        <v>542</v>
      </c>
      <c r="C136" s="730" t="s">
        <v>555</v>
      </c>
      <c r="D136" s="731" t="s">
        <v>556</v>
      </c>
      <c r="E136" s="732">
        <v>50113013</v>
      </c>
      <c r="F136" s="731" t="s">
        <v>804</v>
      </c>
      <c r="G136" s="730" t="s">
        <v>580</v>
      </c>
      <c r="H136" s="730">
        <v>105951</v>
      </c>
      <c r="I136" s="730">
        <v>5951</v>
      </c>
      <c r="J136" s="730" t="s">
        <v>807</v>
      </c>
      <c r="K136" s="730" t="s">
        <v>808</v>
      </c>
      <c r="L136" s="733">
        <v>114.92991210238431</v>
      </c>
      <c r="M136" s="733">
        <v>56</v>
      </c>
      <c r="N136" s="734">
        <v>6436.0750777335215</v>
      </c>
    </row>
    <row r="137" spans="1:14" ht="14.4" customHeight="1" x14ac:dyDescent="0.3">
      <c r="A137" s="728" t="s">
        <v>541</v>
      </c>
      <c r="B137" s="729" t="s">
        <v>542</v>
      </c>
      <c r="C137" s="730" t="s">
        <v>555</v>
      </c>
      <c r="D137" s="731" t="s">
        <v>556</v>
      </c>
      <c r="E137" s="732">
        <v>50113013</v>
      </c>
      <c r="F137" s="731" t="s">
        <v>804</v>
      </c>
      <c r="G137" s="730" t="s">
        <v>580</v>
      </c>
      <c r="H137" s="730">
        <v>183817</v>
      </c>
      <c r="I137" s="730">
        <v>183817</v>
      </c>
      <c r="J137" s="730" t="s">
        <v>809</v>
      </c>
      <c r="K137" s="730" t="s">
        <v>810</v>
      </c>
      <c r="L137" s="733">
        <v>937.751052631579</v>
      </c>
      <c r="M137" s="733">
        <v>7.6000000000000005</v>
      </c>
      <c r="N137" s="734">
        <v>7126.9080000000013</v>
      </c>
    </row>
    <row r="138" spans="1:14" ht="14.4" customHeight="1" x14ac:dyDescent="0.3">
      <c r="A138" s="728" t="s">
        <v>541</v>
      </c>
      <c r="B138" s="729" t="s">
        <v>542</v>
      </c>
      <c r="C138" s="730" t="s">
        <v>555</v>
      </c>
      <c r="D138" s="731" t="s">
        <v>556</v>
      </c>
      <c r="E138" s="732">
        <v>50113013</v>
      </c>
      <c r="F138" s="731" t="s">
        <v>804</v>
      </c>
      <c r="G138" s="730" t="s">
        <v>580</v>
      </c>
      <c r="H138" s="730">
        <v>111706</v>
      </c>
      <c r="I138" s="730">
        <v>11706</v>
      </c>
      <c r="J138" s="730" t="s">
        <v>811</v>
      </c>
      <c r="K138" s="730" t="s">
        <v>812</v>
      </c>
      <c r="L138" s="733">
        <v>233.71999999999994</v>
      </c>
      <c r="M138" s="733">
        <v>6</v>
      </c>
      <c r="N138" s="734">
        <v>1402.3199999999997</v>
      </c>
    </row>
    <row r="139" spans="1:14" ht="14.4" customHeight="1" x14ac:dyDescent="0.3">
      <c r="A139" s="728" t="s">
        <v>541</v>
      </c>
      <c r="B139" s="729" t="s">
        <v>542</v>
      </c>
      <c r="C139" s="730" t="s">
        <v>555</v>
      </c>
      <c r="D139" s="731" t="s">
        <v>556</v>
      </c>
      <c r="E139" s="732">
        <v>50113013</v>
      </c>
      <c r="F139" s="731" t="s">
        <v>804</v>
      </c>
      <c r="G139" s="730" t="s">
        <v>573</v>
      </c>
      <c r="H139" s="730">
        <v>131656</v>
      </c>
      <c r="I139" s="730">
        <v>131656</v>
      </c>
      <c r="J139" s="730" t="s">
        <v>813</v>
      </c>
      <c r="K139" s="730" t="s">
        <v>814</v>
      </c>
      <c r="L139" s="733">
        <v>517</v>
      </c>
      <c r="M139" s="733">
        <v>1.5</v>
      </c>
      <c r="N139" s="734">
        <v>775.5</v>
      </c>
    </row>
    <row r="140" spans="1:14" ht="14.4" customHeight="1" x14ac:dyDescent="0.3">
      <c r="A140" s="728" t="s">
        <v>541</v>
      </c>
      <c r="B140" s="729" t="s">
        <v>542</v>
      </c>
      <c r="C140" s="730" t="s">
        <v>555</v>
      </c>
      <c r="D140" s="731" t="s">
        <v>556</v>
      </c>
      <c r="E140" s="732">
        <v>50113013</v>
      </c>
      <c r="F140" s="731" t="s">
        <v>804</v>
      </c>
      <c r="G140" s="730" t="s">
        <v>573</v>
      </c>
      <c r="H140" s="730">
        <v>115658</v>
      </c>
      <c r="I140" s="730">
        <v>15658</v>
      </c>
      <c r="J140" s="730" t="s">
        <v>815</v>
      </c>
      <c r="K140" s="730" t="s">
        <v>816</v>
      </c>
      <c r="L140" s="733">
        <v>58.720000000000006</v>
      </c>
      <c r="M140" s="733">
        <v>6</v>
      </c>
      <c r="N140" s="734">
        <v>352.32000000000005</v>
      </c>
    </row>
    <row r="141" spans="1:14" ht="14.4" customHeight="1" x14ac:dyDescent="0.3">
      <c r="A141" s="728" t="s">
        <v>541</v>
      </c>
      <c r="B141" s="729" t="s">
        <v>542</v>
      </c>
      <c r="C141" s="730" t="s">
        <v>555</v>
      </c>
      <c r="D141" s="731" t="s">
        <v>556</v>
      </c>
      <c r="E141" s="732">
        <v>50113013</v>
      </c>
      <c r="F141" s="731" t="s">
        <v>804</v>
      </c>
      <c r="G141" s="730" t="s">
        <v>573</v>
      </c>
      <c r="H141" s="730">
        <v>162187</v>
      </c>
      <c r="I141" s="730">
        <v>162187</v>
      </c>
      <c r="J141" s="730" t="s">
        <v>817</v>
      </c>
      <c r="K141" s="730" t="s">
        <v>818</v>
      </c>
      <c r="L141" s="733">
        <v>286</v>
      </c>
      <c r="M141" s="733">
        <v>1.5</v>
      </c>
      <c r="N141" s="734">
        <v>429</v>
      </c>
    </row>
    <row r="142" spans="1:14" ht="14.4" customHeight="1" x14ac:dyDescent="0.3">
      <c r="A142" s="728" t="s">
        <v>541</v>
      </c>
      <c r="B142" s="729" t="s">
        <v>542</v>
      </c>
      <c r="C142" s="730" t="s">
        <v>555</v>
      </c>
      <c r="D142" s="731" t="s">
        <v>556</v>
      </c>
      <c r="E142" s="732">
        <v>50113013</v>
      </c>
      <c r="F142" s="731" t="s">
        <v>804</v>
      </c>
      <c r="G142" s="730" t="s">
        <v>580</v>
      </c>
      <c r="H142" s="730">
        <v>849655</v>
      </c>
      <c r="I142" s="730">
        <v>129836</v>
      </c>
      <c r="J142" s="730" t="s">
        <v>819</v>
      </c>
      <c r="K142" s="730" t="s">
        <v>820</v>
      </c>
      <c r="L142" s="733">
        <v>263.99999999999983</v>
      </c>
      <c r="M142" s="733">
        <v>30.900000000000013</v>
      </c>
      <c r="N142" s="734">
        <v>8157.5999999999976</v>
      </c>
    </row>
    <row r="143" spans="1:14" ht="14.4" customHeight="1" x14ac:dyDescent="0.3">
      <c r="A143" s="728" t="s">
        <v>541</v>
      </c>
      <c r="B143" s="729" t="s">
        <v>542</v>
      </c>
      <c r="C143" s="730" t="s">
        <v>555</v>
      </c>
      <c r="D143" s="731" t="s">
        <v>556</v>
      </c>
      <c r="E143" s="732">
        <v>50113013</v>
      </c>
      <c r="F143" s="731" t="s">
        <v>804</v>
      </c>
      <c r="G143" s="730" t="s">
        <v>580</v>
      </c>
      <c r="H143" s="730">
        <v>849887</v>
      </c>
      <c r="I143" s="730">
        <v>129834</v>
      </c>
      <c r="J143" s="730" t="s">
        <v>821</v>
      </c>
      <c r="K143" s="730" t="s">
        <v>543</v>
      </c>
      <c r="L143" s="733">
        <v>155.1</v>
      </c>
      <c r="M143" s="733">
        <v>4.2</v>
      </c>
      <c r="N143" s="734">
        <v>651.41999999999996</v>
      </c>
    </row>
    <row r="144" spans="1:14" ht="14.4" customHeight="1" x14ac:dyDescent="0.3">
      <c r="A144" s="728" t="s">
        <v>541</v>
      </c>
      <c r="B144" s="729" t="s">
        <v>542</v>
      </c>
      <c r="C144" s="730" t="s">
        <v>555</v>
      </c>
      <c r="D144" s="731" t="s">
        <v>556</v>
      </c>
      <c r="E144" s="732">
        <v>50113013</v>
      </c>
      <c r="F144" s="731" t="s">
        <v>804</v>
      </c>
      <c r="G144" s="730" t="s">
        <v>573</v>
      </c>
      <c r="H144" s="730">
        <v>844576</v>
      </c>
      <c r="I144" s="730">
        <v>100339</v>
      </c>
      <c r="J144" s="730" t="s">
        <v>822</v>
      </c>
      <c r="K144" s="730" t="s">
        <v>823</v>
      </c>
      <c r="L144" s="733">
        <v>97.61</v>
      </c>
      <c r="M144" s="733">
        <v>9</v>
      </c>
      <c r="N144" s="734">
        <v>878.49</v>
      </c>
    </row>
    <row r="145" spans="1:14" ht="14.4" customHeight="1" x14ac:dyDescent="0.3">
      <c r="A145" s="728" t="s">
        <v>541</v>
      </c>
      <c r="B145" s="729" t="s">
        <v>542</v>
      </c>
      <c r="C145" s="730" t="s">
        <v>555</v>
      </c>
      <c r="D145" s="731" t="s">
        <v>556</v>
      </c>
      <c r="E145" s="732">
        <v>50113013</v>
      </c>
      <c r="F145" s="731" t="s">
        <v>804</v>
      </c>
      <c r="G145" s="730" t="s">
        <v>573</v>
      </c>
      <c r="H145" s="730">
        <v>102427</v>
      </c>
      <c r="I145" s="730">
        <v>2427</v>
      </c>
      <c r="J145" s="730" t="s">
        <v>824</v>
      </c>
      <c r="K145" s="730" t="s">
        <v>825</v>
      </c>
      <c r="L145" s="733">
        <v>25.588461538461544</v>
      </c>
      <c r="M145" s="733">
        <v>13</v>
      </c>
      <c r="N145" s="734">
        <v>332.65000000000009</v>
      </c>
    </row>
    <row r="146" spans="1:14" ht="14.4" customHeight="1" x14ac:dyDescent="0.3">
      <c r="A146" s="728" t="s">
        <v>541</v>
      </c>
      <c r="B146" s="729" t="s">
        <v>542</v>
      </c>
      <c r="C146" s="730" t="s">
        <v>555</v>
      </c>
      <c r="D146" s="731" t="s">
        <v>556</v>
      </c>
      <c r="E146" s="732">
        <v>50113013</v>
      </c>
      <c r="F146" s="731" t="s">
        <v>804</v>
      </c>
      <c r="G146" s="730" t="s">
        <v>573</v>
      </c>
      <c r="H146" s="730">
        <v>101066</v>
      </c>
      <c r="I146" s="730">
        <v>1066</v>
      </c>
      <c r="J146" s="730" t="s">
        <v>826</v>
      </c>
      <c r="K146" s="730" t="s">
        <v>827</v>
      </c>
      <c r="L146" s="733">
        <v>51.04</v>
      </c>
      <c r="M146" s="733">
        <v>6</v>
      </c>
      <c r="N146" s="734">
        <v>306.24</v>
      </c>
    </row>
    <row r="147" spans="1:14" ht="14.4" customHeight="1" x14ac:dyDescent="0.3">
      <c r="A147" s="728" t="s">
        <v>541</v>
      </c>
      <c r="B147" s="729" t="s">
        <v>542</v>
      </c>
      <c r="C147" s="730" t="s">
        <v>555</v>
      </c>
      <c r="D147" s="731" t="s">
        <v>556</v>
      </c>
      <c r="E147" s="732">
        <v>50113013</v>
      </c>
      <c r="F147" s="731" t="s">
        <v>804</v>
      </c>
      <c r="G147" s="730" t="s">
        <v>573</v>
      </c>
      <c r="H147" s="730">
        <v>847476</v>
      </c>
      <c r="I147" s="730">
        <v>112782</v>
      </c>
      <c r="J147" s="730" t="s">
        <v>828</v>
      </c>
      <c r="K147" s="730" t="s">
        <v>829</v>
      </c>
      <c r="L147" s="733">
        <v>658.86751923076918</v>
      </c>
      <c r="M147" s="733">
        <v>1.3</v>
      </c>
      <c r="N147" s="734">
        <v>856.52777499999991</v>
      </c>
    </row>
    <row r="148" spans="1:14" ht="14.4" customHeight="1" x14ac:dyDescent="0.3">
      <c r="A148" s="728" t="s">
        <v>541</v>
      </c>
      <c r="B148" s="729" t="s">
        <v>542</v>
      </c>
      <c r="C148" s="730" t="s">
        <v>555</v>
      </c>
      <c r="D148" s="731" t="s">
        <v>556</v>
      </c>
      <c r="E148" s="732">
        <v>50113013</v>
      </c>
      <c r="F148" s="731" t="s">
        <v>804</v>
      </c>
      <c r="G148" s="730" t="s">
        <v>543</v>
      </c>
      <c r="H148" s="730">
        <v>111592</v>
      </c>
      <c r="I148" s="730">
        <v>11592</v>
      </c>
      <c r="J148" s="730" t="s">
        <v>830</v>
      </c>
      <c r="K148" s="730" t="s">
        <v>831</v>
      </c>
      <c r="L148" s="733">
        <v>384.73</v>
      </c>
      <c r="M148" s="733">
        <v>1.8</v>
      </c>
      <c r="N148" s="734">
        <v>692.51400000000001</v>
      </c>
    </row>
    <row r="149" spans="1:14" ht="14.4" customHeight="1" x14ac:dyDescent="0.3">
      <c r="A149" s="728" t="s">
        <v>541</v>
      </c>
      <c r="B149" s="729" t="s">
        <v>542</v>
      </c>
      <c r="C149" s="730" t="s">
        <v>555</v>
      </c>
      <c r="D149" s="731" t="s">
        <v>556</v>
      </c>
      <c r="E149" s="732">
        <v>50113013</v>
      </c>
      <c r="F149" s="731" t="s">
        <v>804</v>
      </c>
      <c r="G149" s="730" t="s">
        <v>580</v>
      </c>
      <c r="H149" s="730">
        <v>197000</v>
      </c>
      <c r="I149" s="730">
        <v>97000</v>
      </c>
      <c r="J149" s="730" t="s">
        <v>832</v>
      </c>
      <c r="K149" s="730" t="s">
        <v>833</v>
      </c>
      <c r="L149" s="733">
        <v>25.261538461538464</v>
      </c>
      <c r="M149" s="733">
        <v>39</v>
      </c>
      <c r="N149" s="734">
        <v>985.2</v>
      </c>
    </row>
    <row r="150" spans="1:14" ht="14.4" customHeight="1" x14ac:dyDescent="0.3">
      <c r="A150" s="728" t="s">
        <v>541</v>
      </c>
      <c r="B150" s="729" t="s">
        <v>542</v>
      </c>
      <c r="C150" s="730" t="s">
        <v>555</v>
      </c>
      <c r="D150" s="731" t="s">
        <v>556</v>
      </c>
      <c r="E150" s="732">
        <v>50113013</v>
      </c>
      <c r="F150" s="731" t="s">
        <v>804</v>
      </c>
      <c r="G150" s="730" t="s">
        <v>573</v>
      </c>
      <c r="H150" s="730">
        <v>101076</v>
      </c>
      <c r="I150" s="730">
        <v>1076</v>
      </c>
      <c r="J150" s="730" t="s">
        <v>834</v>
      </c>
      <c r="K150" s="730" t="s">
        <v>731</v>
      </c>
      <c r="L150" s="733">
        <v>70.947411060514625</v>
      </c>
      <c r="M150" s="733">
        <v>7</v>
      </c>
      <c r="N150" s="734">
        <v>496.63187742360242</v>
      </c>
    </row>
    <row r="151" spans="1:14" ht="14.4" customHeight="1" x14ac:dyDescent="0.3">
      <c r="A151" s="728" t="s">
        <v>541</v>
      </c>
      <c r="B151" s="729" t="s">
        <v>542</v>
      </c>
      <c r="C151" s="730" t="s">
        <v>555</v>
      </c>
      <c r="D151" s="731" t="s">
        <v>556</v>
      </c>
      <c r="E151" s="732">
        <v>50113013</v>
      </c>
      <c r="F151" s="731" t="s">
        <v>804</v>
      </c>
      <c r="G151" s="730" t="s">
        <v>573</v>
      </c>
      <c r="H151" s="730">
        <v>106264</v>
      </c>
      <c r="I151" s="730">
        <v>6264</v>
      </c>
      <c r="J151" s="730" t="s">
        <v>835</v>
      </c>
      <c r="K151" s="730" t="s">
        <v>836</v>
      </c>
      <c r="L151" s="733">
        <v>31.89</v>
      </c>
      <c r="M151" s="733">
        <v>1</v>
      </c>
      <c r="N151" s="734">
        <v>31.89</v>
      </c>
    </row>
    <row r="152" spans="1:14" ht="14.4" customHeight="1" x14ac:dyDescent="0.3">
      <c r="A152" s="728" t="s">
        <v>541</v>
      </c>
      <c r="B152" s="729" t="s">
        <v>542</v>
      </c>
      <c r="C152" s="730" t="s">
        <v>555</v>
      </c>
      <c r="D152" s="731" t="s">
        <v>556</v>
      </c>
      <c r="E152" s="732">
        <v>50113013</v>
      </c>
      <c r="F152" s="731" t="s">
        <v>804</v>
      </c>
      <c r="G152" s="730" t="s">
        <v>580</v>
      </c>
      <c r="H152" s="730">
        <v>166269</v>
      </c>
      <c r="I152" s="730">
        <v>166269</v>
      </c>
      <c r="J152" s="730" t="s">
        <v>837</v>
      </c>
      <c r="K152" s="730" t="s">
        <v>838</v>
      </c>
      <c r="L152" s="733">
        <v>56.099999999999987</v>
      </c>
      <c r="M152" s="733">
        <v>21</v>
      </c>
      <c r="N152" s="734">
        <v>1178.0999999999997</v>
      </c>
    </row>
    <row r="153" spans="1:14" ht="14.4" customHeight="1" x14ac:dyDescent="0.3">
      <c r="A153" s="728" t="s">
        <v>541</v>
      </c>
      <c r="B153" s="729" t="s">
        <v>542</v>
      </c>
      <c r="C153" s="730" t="s">
        <v>555</v>
      </c>
      <c r="D153" s="731" t="s">
        <v>556</v>
      </c>
      <c r="E153" s="732">
        <v>50113014</v>
      </c>
      <c r="F153" s="731" t="s">
        <v>839</v>
      </c>
      <c r="G153" s="730" t="s">
        <v>573</v>
      </c>
      <c r="H153" s="730">
        <v>176152</v>
      </c>
      <c r="I153" s="730">
        <v>76152</v>
      </c>
      <c r="J153" s="730" t="s">
        <v>840</v>
      </c>
      <c r="K153" s="730" t="s">
        <v>841</v>
      </c>
      <c r="L153" s="733">
        <v>135.69</v>
      </c>
      <c r="M153" s="733">
        <v>1</v>
      </c>
      <c r="N153" s="734">
        <v>135.69</v>
      </c>
    </row>
    <row r="154" spans="1:14" ht="14.4" customHeight="1" x14ac:dyDescent="0.3">
      <c r="A154" s="728" t="s">
        <v>541</v>
      </c>
      <c r="B154" s="729" t="s">
        <v>542</v>
      </c>
      <c r="C154" s="730" t="s">
        <v>555</v>
      </c>
      <c r="D154" s="731" t="s">
        <v>556</v>
      </c>
      <c r="E154" s="732">
        <v>50113014</v>
      </c>
      <c r="F154" s="731" t="s">
        <v>839</v>
      </c>
      <c r="G154" s="730" t="s">
        <v>580</v>
      </c>
      <c r="H154" s="730">
        <v>164401</v>
      </c>
      <c r="I154" s="730">
        <v>164401</v>
      </c>
      <c r="J154" s="730" t="s">
        <v>842</v>
      </c>
      <c r="K154" s="730" t="s">
        <v>843</v>
      </c>
      <c r="L154" s="733">
        <v>159.5</v>
      </c>
      <c r="M154" s="733">
        <v>2</v>
      </c>
      <c r="N154" s="734">
        <v>319</v>
      </c>
    </row>
    <row r="155" spans="1:14" ht="14.4" customHeight="1" x14ac:dyDescent="0.3">
      <c r="A155" s="728" t="s">
        <v>541</v>
      </c>
      <c r="B155" s="729" t="s">
        <v>542</v>
      </c>
      <c r="C155" s="730" t="s">
        <v>555</v>
      </c>
      <c r="D155" s="731" t="s">
        <v>556</v>
      </c>
      <c r="E155" s="732">
        <v>50113014</v>
      </c>
      <c r="F155" s="731" t="s">
        <v>839</v>
      </c>
      <c r="G155" s="730" t="s">
        <v>580</v>
      </c>
      <c r="H155" s="730">
        <v>164407</v>
      </c>
      <c r="I155" s="730">
        <v>164407</v>
      </c>
      <c r="J155" s="730" t="s">
        <v>842</v>
      </c>
      <c r="K155" s="730" t="s">
        <v>844</v>
      </c>
      <c r="L155" s="733">
        <v>308</v>
      </c>
      <c r="M155" s="733">
        <v>1</v>
      </c>
      <c r="N155" s="734">
        <v>308</v>
      </c>
    </row>
    <row r="156" spans="1:14" ht="14.4" customHeight="1" x14ac:dyDescent="0.3">
      <c r="A156" s="728" t="s">
        <v>541</v>
      </c>
      <c r="B156" s="729" t="s">
        <v>542</v>
      </c>
      <c r="C156" s="730" t="s">
        <v>560</v>
      </c>
      <c r="D156" s="731" t="s">
        <v>561</v>
      </c>
      <c r="E156" s="732">
        <v>50113001</v>
      </c>
      <c r="F156" s="731" t="s">
        <v>572</v>
      </c>
      <c r="G156" s="730" t="s">
        <v>573</v>
      </c>
      <c r="H156" s="730">
        <v>196887</v>
      </c>
      <c r="I156" s="730">
        <v>96887</v>
      </c>
      <c r="J156" s="730" t="s">
        <v>574</v>
      </c>
      <c r="K156" s="730" t="s">
        <v>575</v>
      </c>
      <c r="L156" s="733">
        <v>69.38</v>
      </c>
      <c r="M156" s="733">
        <v>12</v>
      </c>
      <c r="N156" s="734">
        <v>832.56</v>
      </c>
    </row>
    <row r="157" spans="1:14" ht="14.4" customHeight="1" x14ac:dyDescent="0.3">
      <c r="A157" s="728" t="s">
        <v>541</v>
      </c>
      <c r="B157" s="729" t="s">
        <v>542</v>
      </c>
      <c r="C157" s="730" t="s">
        <v>560</v>
      </c>
      <c r="D157" s="731" t="s">
        <v>561</v>
      </c>
      <c r="E157" s="732">
        <v>50113001</v>
      </c>
      <c r="F157" s="731" t="s">
        <v>572</v>
      </c>
      <c r="G157" s="730" t="s">
        <v>573</v>
      </c>
      <c r="H157" s="730">
        <v>100362</v>
      </c>
      <c r="I157" s="730">
        <v>362</v>
      </c>
      <c r="J157" s="730" t="s">
        <v>583</v>
      </c>
      <c r="K157" s="730" t="s">
        <v>584</v>
      </c>
      <c r="L157" s="733">
        <v>87.200000000000017</v>
      </c>
      <c r="M157" s="733">
        <v>2</v>
      </c>
      <c r="N157" s="734">
        <v>174.40000000000003</v>
      </c>
    </row>
    <row r="158" spans="1:14" ht="14.4" customHeight="1" x14ac:dyDescent="0.3">
      <c r="A158" s="728" t="s">
        <v>541</v>
      </c>
      <c r="B158" s="729" t="s">
        <v>542</v>
      </c>
      <c r="C158" s="730" t="s">
        <v>560</v>
      </c>
      <c r="D158" s="731" t="s">
        <v>561</v>
      </c>
      <c r="E158" s="732">
        <v>50113001</v>
      </c>
      <c r="F158" s="731" t="s">
        <v>572</v>
      </c>
      <c r="G158" s="730" t="s">
        <v>573</v>
      </c>
      <c r="H158" s="730">
        <v>108510</v>
      </c>
      <c r="I158" s="730">
        <v>8510</v>
      </c>
      <c r="J158" s="730" t="s">
        <v>845</v>
      </c>
      <c r="K158" s="730" t="s">
        <v>846</v>
      </c>
      <c r="L158" s="733">
        <v>291.1466666666667</v>
      </c>
      <c r="M158" s="733">
        <v>3</v>
      </c>
      <c r="N158" s="734">
        <v>873.44</v>
      </c>
    </row>
    <row r="159" spans="1:14" ht="14.4" customHeight="1" x14ac:dyDescent="0.3">
      <c r="A159" s="728" t="s">
        <v>541</v>
      </c>
      <c r="B159" s="729" t="s">
        <v>542</v>
      </c>
      <c r="C159" s="730" t="s">
        <v>560</v>
      </c>
      <c r="D159" s="731" t="s">
        <v>561</v>
      </c>
      <c r="E159" s="732">
        <v>50113001</v>
      </c>
      <c r="F159" s="731" t="s">
        <v>572</v>
      </c>
      <c r="G159" s="730" t="s">
        <v>573</v>
      </c>
      <c r="H159" s="730">
        <v>169755</v>
      </c>
      <c r="I159" s="730">
        <v>69755</v>
      </c>
      <c r="J159" s="730" t="s">
        <v>847</v>
      </c>
      <c r="K159" s="730" t="s">
        <v>848</v>
      </c>
      <c r="L159" s="733">
        <v>36.93</v>
      </c>
      <c r="M159" s="733">
        <v>1</v>
      </c>
      <c r="N159" s="734">
        <v>36.93</v>
      </c>
    </row>
    <row r="160" spans="1:14" ht="14.4" customHeight="1" x14ac:dyDescent="0.3">
      <c r="A160" s="728" t="s">
        <v>541</v>
      </c>
      <c r="B160" s="729" t="s">
        <v>542</v>
      </c>
      <c r="C160" s="730" t="s">
        <v>560</v>
      </c>
      <c r="D160" s="731" t="s">
        <v>561</v>
      </c>
      <c r="E160" s="732">
        <v>50113001</v>
      </c>
      <c r="F160" s="731" t="s">
        <v>572</v>
      </c>
      <c r="G160" s="730" t="s">
        <v>573</v>
      </c>
      <c r="H160" s="730">
        <v>162319</v>
      </c>
      <c r="I160" s="730">
        <v>62319</v>
      </c>
      <c r="J160" s="730" t="s">
        <v>849</v>
      </c>
      <c r="K160" s="730" t="s">
        <v>850</v>
      </c>
      <c r="L160" s="733">
        <v>416.98</v>
      </c>
      <c r="M160" s="733">
        <v>1</v>
      </c>
      <c r="N160" s="734">
        <v>416.98</v>
      </c>
    </row>
    <row r="161" spans="1:14" ht="14.4" customHeight="1" x14ac:dyDescent="0.3">
      <c r="A161" s="728" t="s">
        <v>541</v>
      </c>
      <c r="B161" s="729" t="s">
        <v>542</v>
      </c>
      <c r="C161" s="730" t="s">
        <v>560</v>
      </c>
      <c r="D161" s="731" t="s">
        <v>561</v>
      </c>
      <c r="E161" s="732">
        <v>50113001</v>
      </c>
      <c r="F161" s="731" t="s">
        <v>572</v>
      </c>
      <c r="G161" s="730" t="s">
        <v>580</v>
      </c>
      <c r="H161" s="730">
        <v>190044</v>
      </c>
      <c r="I161" s="730">
        <v>90044</v>
      </c>
      <c r="J161" s="730" t="s">
        <v>851</v>
      </c>
      <c r="K161" s="730" t="s">
        <v>852</v>
      </c>
      <c r="L161" s="733">
        <v>37.49</v>
      </c>
      <c r="M161" s="733">
        <v>24</v>
      </c>
      <c r="N161" s="734">
        <v>899.76</v>
      </c>
    </row>
    <row r="162" spans="1:14" ht="14.4" customHeight="1" x14ac:dyDescent="0.3">
      <c r="A162" s="728" t="s">
        <v>541</v>
      </c>
      <c r="B162" s="729" t="s">
        <v>542</v>
      </c>
      <c r="C162" s="730" t="s">
        <v>560</v>
      </c>
      <c r="D162" s="731" t="s">
        <v>561</v>
      </c>
      <c r="E162" s="732">
        <v>50113001</v>
      </c>
      <c r="F162" s="731" t="s">
        <v>572</v>
      </c>
      <c r="G162" s="730" t="s">
        <v>573</v>
      </c>
      <c r="H162" s="730">
        <v>102477</v>
      </c>
      <c r="I162" s="730">
        <v>2477</v>
      </c>
      <c r="J162" s="730" t="s">
        <v>619</v>
      </c>
      <c r="K162" s="730" t="s">
        <v>620</v>
      </c>
      <c r="L162" s="733">
        <v>40.17</v>
      </c>
      <c r="M162" s="733">
        <v>1</v>
      </c>
      <c r="N162" s="734">
        <v>40.17</v>
      </c>
    </row>
    <row r="163" spans="1:14" ht="14.4" customHeight="1" x14ac:dyDescent="0.3">
      <c r="A163" s="728" t="s">
        <v>541</v>
      </c>
      <c r="B163" s="729" t="s">
        <v>542</v>
      </c>
      <c r="C163" s="730" t="s">
        <v>560</v>
      </c>
      <c r="D163" s="731" t="s">
        <v>561</v>
      </c>
      <c r="E163" s="732">
        <v>50113001</v>
      </c>
      <c r="F163" s="731" t="s">
        <v>572</v>
      </c>
      <c r="G163" s="730" t="s">
        <v>573</v>
      </c>
      <c r="H163" s="730">
        <v>117011</v>
      </c>
      <c r="I163" s="730">
        <v>17011</v>
      </c>
      <c r="J163" s="730" t="s">
        <v>622</v>
      </c>
      <c r="K163" s="730" t="s">
        <v>623</v>
      </c>
      <c r="L163" s="733">
        <v>149.64000000000004</v>
      </c>
      <c r="M163" s="733">
        <v>3</v>
      </c>
      <c r="N163" s="734">
        <v>448.92000000000013</v>
      </c>
    </row>
    <row r="164" spans="1:14" ht="14.4" customHeight="1" x14ac:dyDescent="0.3">
      <c r="A164" s="728" t="s">
        <v>541</v>
      </c>
      <c r="B164" s="729" t="s">
        <v>542</v>
      </c>
      <c r="C164" s="730" t="s">
        <v>560</v>
      </c>
      <c r="D164" s="731" t="s">
        <v>561</v>
      </c>
      <c r="E164" s="732">
        <v>50113001</v>
      </c>
      <c r="F164" s="731" t="s">
        <v>572</v>
      </c>
      <c r="G164" s="730" t="s">
        <v>573</v>
      </c>
      <c r="H164" s="730">
        <v>124067</v>
      </c>
      <c r="I164" s="730">
        <v>124067</v>
      </c>
      <c r="J164" s="730" t="s">
        <v>853</v>
      </c>
      <c r="K164" s="730" t="s">
        <v>854</v>
      </c>
      <c r="L164" s="733">
        <v>36.53</v>
      </c>
      <c r="M164" s="733">
        <v>4</v>
      </c>
      <c r="N164" s="734">
        <v>146.12</v>
      </c>
    </row>
    <row r="165" spans="1:14" ht="14.4" customHeight="1" x14ac:dyDescent="0.3">
      <c r="A165" s="728" t="s">
        <v>541</v>
      </c>
      <c r="B165" s="729" t="s">
        <v>542</v>
      </c>
      <c r="C165" s="730" t="s">
        <v>560</v>
      </c>
      <c r="D165" s="731" t="s">
        <v>561</v>
      </c>
      <c r="E165" s="732">
        <v>50113001</v>
      </c>
      <c r="F165" s="731" t="s">
        <v>572</v>
      </c>
      <c r="G165" s="730" t="s">
        <v>573</v>
      </c>
      <c r="H165" s="730">
        <v>51366</v>
      </c>
      <c r="I165" s="730">
        <v>51366</v>
      </c>
      <c r="J165" s="730" t="s">
        <v>670</v>
      </c>
      <c r="K165" s="730" t="s">
        <v>671</v>
      </c>
      <c r="L165" s="733">
        <v>171.6</v>
      </c>
      <c r="M165" s="733">
        <v>2</v>
      </c>
      <c r="N165" s="734">
        <v>343.2</v>
      </c>
    </row>
    <row r="166" spans="1:14" ht="14.4" customHeight="1" x14ac:dyDescent="0.3">
      <c r="A166" s="728" t="s">
        <v>541</v>
      </c>
      <c r="B166" s="729" t="s">
        <v>542</v>
      </c>
      <c r="C166" s="730" t="s">
        <v>560</v>
      </c>
      <c r="D166" s="731" t="s">
        <v>561</v>
      </c>
      <c r="E166" s="732">
        <v>50113001</v>
      </c>
      <c r="F166" s="731" t="s">
        <v>572</v>
      </c>
      <c r="G166" s="730" t="s">
        <v>573</v>
      </c>
      <c r="H166" s="730">
        <v>100802</v>
      </c>
      <c r="I166" s="730">
        <v>1000</v>
      </c>
      <c r="J166" s="730" t="s">
        <v>686</v>
      </c>
      <c r="K166" s="730" t="s">
        <v>687</v>
      </c>
      <c r="L166" s="733">
        <v>73.304677529021589</v>
      </c>
      <c r="M166" s="733">
        <v>7</v>
      </c>
      <c r="N166" s="734">
        <v>513.13274270315117</v>
      </c>
    </row>
    <row r="167" spans="1:14" ht="14.4" customHeight="1" x14ac:dyDescent="0.3">
      <c r="A167" s="728" t="s">
        <v>541</v>
      </c>
      <c r="B167" s="729" t="s">
        <v>542</v>
      </c>
      <c r="C167" s="730" t="s">
        <v>560</v>
      </c>
      <c r="D167" s="731" t="s">
        <v>561</v>
      </c>
      <c r="E167" s="732">
        <v>50113001</v>
      </c>
      <c r="F167" s="731" t="s">
        <v>572</v>
      </c>
      <c r="G167" s="730" t="s">
        <v>573</v>
      </c>
      <c r="H167" s="730">
        <v>921245</v>
      </c>
      <c r="I167" s="730">
        <v>0</v>
      </c>
      <c r="J167" s="730" t="s">
        <v>855</v>
      </c>
      <c r="K167" s="730" t="s">
        <v>543</v>
      </c>
      <c r="L167" s="733">
        <v>108.37132111876197</v>
      </c>
      <c r="M167" s="733">
        <v>6</v>
      </c>
      <c r="N167" s="734">
        <v>650.22792671257184</v>
      </c>
    </row>
    <row r="168" spans="1:14" ht="14.4" customHeight="1" x14ac:dyDescent="0.3">
      <c r="A168" s="728" t="s">
        <v>541</v>
      </c>
      <c r="B168" s="729" t="s">
        <v>542</v>
      </c>
      <c r="C168" s="730" t="s">
        <v>560</v>
      </c>
      <c r="D168" s="731" t="s">
        <v>561</v>
      </c>
      <c r="E168" s="732">
        <v>50113001</v>
      </c>
      <c r="F168" s="731" t="s">
        <v>572</v>
      </c>
      <c r="G168" s="730" t="s">
        <v>573</v>
      </c>
      <c r="H168" s="730">
        <v>921244</v>
      </c>
      <c r="I168" s="730">
        <v>0</v>
      </c>
      <c r="J168" s="730" t="s">
        <v>856</v>
      </c>
      <c r="K168" s="730" t="s">
        <v>543</v>
      </c>
      <c r="L168" s="733">
        <v>77.998942931339656</v>
      </c>
      <c r="M168" s="733">
        <v>6</v>
      </c>
      <c r="N168" s="734">
        <v>467.99365758803793</v>
      </c>
    </row>
    <row r="169" spans="1:14" ht="14.4" customHeight="1" x14ac:dyDescent="0.3">
      <c r="A169" s="728" t="s">
        <v>541</v>
      </c>
      <c r="B169" s="729" t="s">
        <v>542</v>
      </c>
      <c r="C169" s="730" t="s">
        <v>560</v>
      </c>
      <c r="D169" s="731" t="s">
        <v>561</v>
      </c>
      <c r="E169" s="732">
        <v>50113001</v>
      </c>
      <c r="F169" s="731" t="s">
        <v>572</v>
      </c>
      <c r="G169" s="730" t="s">
        <v>573</v>
      </c>
      <c r="H169" s="730">
        <v>921272</v>
      </c>
      <c r="I169" s="730">
        <v>0</v>
      </c>
      <c r="J169" s="730" t="s">
        <v>857</v>
      </c>
      <c r="K169" s="730" t="s">
        <v>543</v>
      </c>
      <c r="L169" s="733">
        <v>86.495413297331154</v>
      </c>
      <c r="M169" s="733">
        <v>10</v>
      </c>
      <c r="N169" s="734">
        <v>864.95413297331152</v>
      </c>
    </row>
    <row r="170" spans="1:14" ht="14.4" customHeight="1" x14ac:dyDescent="0.3">
      <c r="A170" s="728" t="s">
        <v>541</v>
      </c>
      <c r="B170" s="729" t="s">
        <v>542</v>
      </c>
      <c r="C170" s="730" t="s">
        <v>560</v>
      </c>
      <c r="D170" s="731" t="s">
        <v>561</v>
      </c>
      <c r="E170" s="732">
        <v>50113001</v>
      </c>
      <c r="F170" s="731" t="s">
        <v>572</v>
      </c>
      <c r="G170" s="730" t="s">
        <v>573</v>
      </c>
      <c r="H170" s="730">
        <v>921241</v>
      </c>
      <c r="I170" s="730">
        <v>0</v>
      </c>
      <c r="J170" s="730" t="s">
        <v>858</v>
      </c>
      <c r="K170" s="730" t="s">
        <v>543</v>
      </c>
      <c r="L170" s="733">
        <v>91.462806438166169</v>
      </c>
      <c r="M170" s="733">
        <v>4</v>
      </c>
      <c r="N170" s="734">
        <v>365.85122575266467</v>
      </c>
    </row>
    <row r="171" spans="1:14" ht="14.4" customHeight="1" x14ac:dyDescent="0.3">
      <c r="A171" s="728" t="s">
        <v>541</v>
      </c>
      <c r="B171" s="729" t="s">
        <v>542</v>
      </c>
      <c r="C171" s="730" t="s">
        <v>560</v>
      </c>
      <c r="D171" s="731" t="s">
        <v>561</v>
      </c>
      <c r="E171" s="732">
        <v>50113001</v>
      </c>
      <c r="F171" s="731" t="s">
        <v>572</v>
      </c>
      <c r="G171" s="730" t="s">
        <v>573</v>
      </c>
      <c r="H171" s="730">
        <v>900305</v>
      </c>
      <c r="I171" s="730">
        <v>0</v>
      </c>
      <c r="J171" s="730" t="s">
        <v>859</v>
      </c>
      <c r="K171" s="730" t="s">
        <v>543</v>
      </c>
      <c r="L171" s="733">
        <v>309.53984504803645</v>
      </c>
      <c r="M171" s="733">
        <v>2</v>
      </c>
      <c r="N171" s="734">
        <v>619.07969009607291</v>
      </c>
    </row>
    <row r="172" spans="1:14" ht="14.4" customHeight="1" x14ac:dyDescent="0.3">
      <c r="A172" s="728" t="s">
        <v>541</v>
      </c>
      <c r="B172" s="729" t="s">
        <v>542</v>
      </c>
      <c r="C172" s="730" t="s">
        <v>560</v>
      </c>
      <c r="D172" s="731" t="s">
        <v>561</v>
      </c>
      <c r="E172" s="732">
        <v>50113001</v>
      </c>
      <c r="F172" s="731" t="s">
        <v>572</v>
      </c>
      <c r="G172" s="730" t="s">
        <v>573</v>
      </c>
      <c r="H172" s="730">
        <v>920376</v>
      </c>
      <c r="I172" s="730">
        <v>0</v>
      </c>
      <c r="J172" s="730" t="s">
        <v>860</v>
      </c>
      <c r="K172" s="730" t="s">
        <v>543</v>
      </c>
      <c r="L172" s="733">
        <v>77.702408601060043</v>
      </c>
      <c r="M172" s="733">
        <v>21</v>
      </c>
      <c r="N172" s="734">
        <v>1631.7505806222609</v>
      </c>
    </row>
    <row r="173" spans="1:14" ht="14.4" customHeight="1" x14ac:dyDescent="0.3">
      <c r="A173" s="728" t="s">
        <v>541</v>
      </c>
      <c r="B173" s="729" t="s">
        <v>542</v>
      </c>
      <c r="C173" s="730" t="s">
        <v>560</v>
      </c>
      <c r="D173" s="731" t="s">
        <v>561</v>
      </c>
      <c r="E173" s="732">
        <v>50113001</v>
      </c>
      <c r="F173" s="731" t="s">
        <v>572</v>
      </c>
      <c r="G173" s="730" t="s">
        <v>573</v>
      </c>
      <c r="H173" s="730">
        <v>921453</v>
      </c>
      <c r="I173" s="730">
        <v>0</v>
      </c>
      <c r="J173" s="730" t="s">
        <v>861</v>
      </c>
      <c r="K173" s="730" t="s">
        <v>543</v>
      </c>
      <c r="L173" s="733">
        <v>73.13913335650129</v>
      </c>
      <c r="M173" s="733">
        <v>10</v>
      </c>
      <c r="N173" s="734">
        <v>731.39133356501293</v>
      </c>
    </row>
    <row r="174" spans="1:14" ht="14.4" customHeight="1" x14ac:dyDescent="0.3">
      <c r="A174" s="728" t="s">
        <v>541</v>
      </c>
      <c r="B174" s="729" t="s">
        <v>542</v>
      </c>
      <c r="C174" s="730" t="s">
        <v>560</v>
      </c>
      <c r="D174" s="731" t="s">
        <v>561</v>
      </c>
      <c r="E174" s="732">
        <v>50113001</v>
      </c>
      <c r="F174" s="731" t="s">
        <v>572</v>
      </c>
      <c r="G174" s="730" t="s">
        <v>573</v>
      </c>
      <c r="H174" s="730">
        <v>921230</v>
      </c>
      <c r="I174" s="730">
        <v>0</v>
      </c>
      <c r="J174" s="730" t="s">
        <v>862</v>
      </c>
      <c r="K174" s="730" t="s">
        <v>543</v>
      </c>
      <c r="L174" s="733">
        <v>39.166597129981383</v>
      </c>
      <c r="M174" s="733">
        <v>1</v>
      </c>
      <c r="N174" s="734">
        <v>39.166597129981383</v>
      </c>
    </row>
    <row r="175" spans="1:14" ht="14.4" customHeight="1" x14ac:dyDescent="0.3">
      <c r="A175" s="728" t="s">
        <v>541</v>
      </c>
      <c r="B175" s="729" t="s">
        <v>542</v>
      </c>
      <c r="C175" s="730" t="s">
        <v>560</v>
      </c>
      <c r="D175" s="731" t="s">
        <v>561</v>
      </c>
      <c r="E175" s="732">
        <v>50113001</v>
      </c>
      <c r="F175" s="731" t="s">
        <v>572</v>
      </c>
      <c r="G175" s="730" t="s">
        <v>573</v>
      </c>
      <c r="H175" s="730">
        <v>203092</v>
      </c>
      <c r="I175" s="730">
        <v>203092</v>
      </c>
      <c r="J175" s="730" t="s">
        <v>863</v>
      </c>
      <c r="K175" s="730" t="s">
        <v>864</v>
      </c>
      <c r="L175" s="733">
        <v>151.55999999999997</v>
      </c>
      <c r="M175" s="733">
        <v>2</v>
      </c>
      <c r="N175" s="734">
        <v>303.11999999999995</v>
      </c>
    </row>
    <row r="176" spans="1:14" ht="14.4" customHeight="1" x14ac:dyDescent="0.3">
      <c r="A176" s="728" t="s">
        <v>541</v>
      </c>
      <c r="B176" s="729" t="s">
        <v>542</v>
      </c>
      <c r="C176" s="730" t="s">
        <v>560</v>
      </c>
      <c r="D176" s="731" t="s">
        <v>561</v>
      </c>
      <c r="E176" s="732">
        <v>50113001</v>
      </c>
      <c r="F176" s="731" t="s">
        <v>572</v>
      </c>
      <c r="G176" s="730" t="s">
        <v>573</v>
      </c>
      <c r="H176" s="730">
        <v>848950</v>
      </c>
      <c r="I176" s="730">
        <v>155148</v>
      </c>
      <c r="J176" s="730" t="s">
        <v>735</v>
      </c>
      <c r="K176" s="730" t="s">
        <v>865</v>
      </c>
      <c r="L176" s="733">
        <v>18.670000000000009</v>
      </c>
      <c r="M176" s="733">
        <v>10</v>
      </c>
      <c r="N176" s="734">
        <v>186.7000000000001</v>
      </c>
    </row>
    <row r="177" spans="1:14" ht="14.4" customHeight="1" x14ac:dyDescent="0.3">
      <c r="A177" s="728" t="s">
        <v>541</v>
      </c>
      <c r="B177" s="729" t="s">
        <v>542</v>
      </c>
      <c r="C177" s="730" t="s">
        <v>560</v>
      </c>
      <c r="D177" s="731" t="s">
        <v>561</v>
      </c>
      <c r="E177" s="732">
        <v>50113001</v>
      </c>
      <c r="F177" s="731" t="s">
        <v>572</v>
      </c>
      <c r="G177" s="730" t="s">
        <v>573</v>
      </c>
      <c r="H177" s="730">
        <v>159357</v>
      </c>
      <c r="I177" s="730">
        <v>59357</v>
      </c>
      <c r="J177" s="730" t="s">
        <v>739</v>
      </c>
      <c r="K177" s="730" t="s">
        <v>740</v>
      </c>
      <c r="L177" s="733">
        <v>188.88144755276207</v>
      </c>
      <c r="M177" s="733">
        <v>1</v>
      </c>
      <c r="N177" s="734">
        <v>188.88144755276207</v>
      </c>
    </row>
    <row r="178" spans="1:14" ht="14.4" customHeight="1" x14ac:dyDescent="0.3">
      <c r="A178" s="728" t="s">
        <v>541</v>
      </c>
      <c r="B178" s="729" t="s">
        <v>542</v>
      </c>
      <c r="C178" s="730" t="s">
        <v>560</v>
      </c>
      <c r="D178" s="731" t="s">
        <v>561</v>
      </c>
      <c r="E178" s="732">
        <v>50113001</v>
      </c>
      <c r="F178" s="731" t="s">
        <v>572</v>
      </c>
      <c r="G178" s="730" t="s">
        <v>573</v>
      </c>
      <c r="H178" s="730">
        <v>193109</v>
      </c>
      <c r="I178" s="730">
        <v>93109</v>
      </c>
      <c r="J178" s="730" t="s">
        <v>750</v>
      </c>
      <c r="K178" s="730" t="s">
        <v>751</v>
      </c>
      <c r="L178" s="733">
        <v>152.18181818181819</v>
      </c>
      <c r="M178" s="733">
        <v>220</v>
      </c>
      <c r="N178" s="734">
        <v>33480</v>
      </c>
    </row>
    <row r="179" spans="1:14" ht="14.4" customHeight="1" x14ac:dyDescent="0.3">
      <c r="A179" s="728" t="s">
        <v>541</v>
      </c>
      <c r="B179" s="729" t="s">
        <v>542</v>
      </c>
      <c r="C179" s="730" t="s">
        <v>560</v>
      </c>
      <c r="D179" s="731" t="s">
        <v>561</v>
      </c>
      <c r="E179" s="732">
        <v>50113013</v>
      </c>
      <c r="F179" s="731" t="s">
        <v>804</v>
      </c>
      <c r="G179" s="730" t="s">
        <v>580</v>
      </c>
      <c r="H179" s="730">
        <v>185525</v>
      </c>
      <c r="I179" s="730">
        <v>85525</v>
      </c>
      <c r="J179" s="730" t="s">
        <v>866</v>
      </c>
      <c r="K179" s="730" t="s">
        <v>867</v>
      </c>
      <c r="L179" s="733">
        <v>111.31999999999998</v>
      </c>
      <c r="M179" s="733">
        <v>2</v>
      </c>
      <c r="N179" s="734">
        <v>222.63999999999996</v>
      </c>
    </row>
    <row r="180" spans="1:14" ht="14.4" customHeight="1" x14ac:dyDescent="0.3">
      <c r="A180" s="728" t="s">
        <v>541</v>
      </c>
      <c r="B180" s="729" t="s">
        <v>542</v>
      </c>
      <c r="C180" s="730" t="s">
        <v>560</v>
      </c>
      <c r="D180" s="731" t="s">
        <v>561</v>
      </c>
      <c r="E180" s="732">
        <v>50113013</v>
      </c>
      <c r="F180" s="731" t="s">
        <v>804</v>
      </c>
      <c r="G180" s="730" t="s">
        <v>573</v>
      </c>
      <c r="H180" s="730">
        <v>117171</v>
      </c>
      <c r="I180" s="730">
        <v>17171</v>
      </c>
      <c r="J180" s="730" t="s">
        <v>868</v>
      </c>
      <c r="K180" s="730" t="s">
        <v>665</v>
      </c>
      <c r="L180" s="733">
        <v>73.44</v>
      </c>
      <c r="M180" s="733">
        <v>1</v>
      </c>
      <c r="N180" s="734">
        <v>73.44</v>
      </c>
    </row>
    <row r="181" spans="1:14" ht="14.4" customHeight="1" x14ac:dyDescent="0.3">
      <c r="A181" s="728" t="s">
        <v>541</v>
      </c>
      <c r="B181" s="729" t="s">
        <v>542</v>
      </c>
      <c r="C181" s="730" t="s">
        <v>563</v>
      </c>
      <c r="D181" s="731" t="s">
        <v>564</v>
      </c>
      <c r="E181" s="732">
        <v>50113001</v>
      </c>
      <c r="F181" s="731" t="s">
        <v>572</v>
      </c>
      <c r="G181" s="730" t="s">
        <v>573</v>
      </c>
      <c r="H181" s="730">
        <v>196887</v>
      </c>
      <c r="I181" s="730">
        <v>96887</v>
      </c>
      <c r="J181" s="730" t="s">
        <v>574</v>
      </c>
      <c r="K181" s="730" t="s">
        <v>575</v>
      </c>
      <c r="L181" s="733">
        <v>69.38</v>
      </c>
      <c r="M181" s="733">
        <v>8</v>
      </c>
      <c r="N181" s="734">
        <v>555.04</v>
      </c>
    </row>
    <row r="182" spans="1:14" ht="14.4" customHeight="1" x14ac:dyDescent="0.3">
      <c r="A182" s="728" t="s">
        <v>541</v>
      </c>
      <c r="B182" s="729" t="s">
        <v>542</v>
      </c>
      <c r="C182" s="730" t="s">
        <v>563</v>
      </c>
      <c r="D182" s="731" t="s">
        <v>564</v>
      </c>
      <c r="E182" s="732">
        <v>50113001</v>
      </c>
      <c r="F182" s="731" t="s">
        <v>572</v>
      </c>
      <c r="G182" s="730" t="s">
        <v>573</v>
      </c>
      <c r="H182" s="730">
        <v>100362</v>
      </c>
      <c r="I182" s="730">
        <v>362</v>
      </c>
      <c r="J182" s="730" t="s">
        <v>583</v>
      </c>
      <c r="K182" s="730" t="s">
        <v>584</v>
      </c>
      <c r="L182" s="733">
        <v>87.030000000000044</v>
      </c>
      <c r="M182" s="733">
        <v>2</v>
      </c>
      <c r="N182" s="734">
        <v>174.06000000000009</v>
      </c>
    </row>
    <row r="183" spans="1:14" ht="14.4" customHeight="1" x14ac:dyDescent="0.3">
      <c r="A183" s="728" t="s">
        <v>541</v>
      </c>
      <c r="B183" s="729" t="s">
        <v>542</v>
      </c>
      <c r="C183" s="730" t="s">
        <v>563</v>
      </c>
      <c r="D183" s="731" t="s">
        <v>564</v>
      </c>
      <c r="E183" s="732">
        <v>50113001</v>
      </c>
      <c r="F183" s="731" t="s">
        <v>572</v>
      </c>
      <c r="G183" s="730" t="s">
        <v>573</v>
      </c>
      <c r="H183" s="730">
        <v>169755</v>
      </c>
      <c r="I183" s="730">
        <v>69755</v>
      </c>
      <c r="J183" s="730" t="s">
        <v>847</v>
      </c>
      <c r="K183" s="730" t="s">
        <v>848</v>
      </c>
      <c r="L183" s="733">
        <v>36.93</v>
      </c>
      <c r="M183" s="733">
        <v>1</v>
      </c>
      <c r="N183" s="734">
        <v>36.93</v>
      </c>
    </row>
    <row r="184" spans="1:14" ht="14.4" customHeight="1" x14ac:dyDescent="0.3">
      <c r="A184" s="728" t="s">
        <v>541</v>
      </c>
      <c r="B184" s="729" t="s">
        <v>542</v>
      </c>
      <c r="C184" s="730" t="s">
        <v>563</v>
      </c>
      <c r="D184" s="731" t="s">
        <v>564</v>
      </c>
      <c r="E184" s="732">
        <v>50113001</v>
      </c>
      <c r="F184" s="731" t="s">
        <v>572</v>
      </c>
      <c r="G184" s="730" t="s">
        <v>573</v>
      </c>
      <c r="H184" s="730">
        <v>124067</v>
      </c>
      <c r="I184" s="730">
        <v>124067</v>
      </c>
      <c r="J184" s="730" t="s">
        <v>853</v>
      </c>
      <c r="K184" s="730" t="s">
        <v>854</v>
      </c>
      <c r="L184" s="733">
        <v>36.53</v>
      </c>
      <c r="M184" s="733">
        <v>2</v>
      </c>
      <c r="N184" s="734">
        <v>73.06</v>
      </c>
    </row>
    <row r="185" spans="1:14" ht="14.4" customHeight="1" x14ac:dyDescent="0.3">
      <c r="A185" s="728" t="s">
        <v>541</v>
      </c>
      <c r="B185" s="729" t="s">
        <v>542</v>
      </c>
      <c r="C185" s="730" t="s">
        <v>563</v>
      </c>
      <c r="D185" s="731" t="s">
        <v>564</v>
      </c>
      <c r="E185" s="732">
        <v>50113001</v>
      </c>
      <c r="F185" s="731" t="s">
        <v>572</v>
      </c>
      <c r="G185" s="730" t="s">
        <v>573</v>
      </c>
      <c r="H185" s="730">
        <v>100802</v>
      </c>
      <c r="I185" s="730">
        <v>1000</v>
      </c>
      <c r="J185" s="730" t="s">
        <v>686</v>
      </c>
      <c r="K185" s="730" t="s">
        <v>687</v>
      </c>
      <c r="L185" s="733">
        <v>74.45437227602892</v>
      </c>
      <c r="M185" s="733">
        <v>4</v>
      </c>
      <c r="N185" s="734">
        <v>297.81748910411568</v>
      </c>
    </row>
    <row r="186" spans="1:14" ht="14.4" customHeight="1" x14ac:dyDescent="0.3">
      <c r="A186" s="728" t="s">
        <v>541</v>
      </c>
      <c r="B186" s="729" t="s">
        <v>542</v>
      </c>
      <c r="C186" s="730" t="s">
        <v>563</v>
      </c>
      <c r="D186" s="731" t="s">
        <v>564</v>
      </c>
      <c r="E186" s="732">
        <v>50113001</v>
      </c>
      <c r="F186" s="731" t="s">
        <v>572</v>
      </c>
      <c r="G186" s="730" t="s">
        <v>573</v>
      </c>
      <c r="H186" s="730">
        <v>930674</v>
      </c>
      <c r="I186" s="730">
        <v>0</v>
      </c>
      <c r="J186" s="730" t="s">
        <v>869</v>
      </c>
      <c r="K186" s="730" t="s">
        <v>543</v>
      </c>
      <c r="L186" s="733">
        <v>244.93551894523688</v>
      </c>
      <c r="M186" s="733">
        <v>13</v>
      </c>
      <c r="N186" s="734">
        <v>3184.1617462880795</v>
      </c>
    </row>
    <row r="187" spans="1:14" ht="14.4" customHeight="1" x14ac:dyDescent="0.3">
      <c r="A187" s="728" t="s">
        <v>541</v>
      </c>
      <c r="B187" s="729" t="s">
        <v>542</v>
      </c>
      <c r="C187" s="730" t="s">
        <v>563</v>
      </c>
      <c r="D187" s="731" t="s">
        <v>564</v>
      </c>
      <c r="E187" s="732">
        <v>50113001</v>
      </c>
      <c r="F187" s="731" t="s">
        <v>572</v>
      </c>
      <c r="G187" s="730" t="s">
        <v>573</v>
      </c>
      <c r="H187" s="730">
        <v>921241</v>
      </c>
      <c r="I187" s="730">
        <v>0</v>
      </c>
      <c r="J187" s="730" t="s">
        <v>858</v>
      </c>
      <c r="K187" s="730" t="s">
        <v>543</v>
      </c>
      <c r="L187" s="733">
        <v>91.462806438166169</v>
      </c>
      <c r="M187" s="733">
        <v>8</v>
      </c>
      <c r="N187" s="734">
        <v>731.70245150532935</v>
      </c>
    </row>
    <row r="188" spans="1:14" ht="14.4" customHeight="1" x14ac:dyDescent="0.3">
      <c r="A188" s="728" t="s">
        <v>541</v>
      </c>
      <c r="B188" s="729" t="s">
        <v>542</v>
      </c>
      <c r="C188" s="730" t="s">
        <v>563</v>
      </c>
      <c r="D188" s="731" t="s">
        <v>564</v>
      </c>
      <c r="E188" s="732">
        <v>50113001</v>
      </c>
      <c r="F188" s="731" t="s">
        <v>572</v>
      </c>
      <c r="G188" s="730" t="s">
        <v>573</v>
      </c>
      <c r="H188" s="730">
        <v>920376</v>
      </c>
      <c r="I188" s="730">
        <v>0</v>
      </c>
      <c r="J188" s="730" t="s">
        <v>860</v>
      </c>
      <c r="K188" s="730" t="s">
        <v>543</v>
      </c>
      <c r="L188" s="733">
        <v>72.541288535293475</v>
      </c>
      <c r="M188" s="733">
        <v>7</v>
      </c>
      <c r="N188" s="734">
        <v>507.78901974705428</v>
      </c>
    </row>
    <row r="189" spans="1:14" ht="14.4" customHeight="1" x14ac:dyDescent="0.3">
      <c r="A189" s="728" t="s">
        <v>541</v>
      </c>
      <c r="B189" s="729" t="s">
        <v>542</v>
      </c>
      <c r="C189" s="730" t="s">
        <v>563</v>
      </c>
      <c r="D189" s="731" t="s">
        <v>564</v>
      </c>
      <c r="E189" s="732">
        <v>50113001</v>
      </c>
      <c r="F189" s="731" t="s">
        <v>572</v>
      </c>
      <c r="G189" s="730" t="s">
        <v>573</v>
      </c>
      <c r="H189" s="730">
        <v>203092</v>
      </c>
      <c r="I189" s="730">
        <v>203092</v>
      </c>
      <c r="J189" s="730" t="s">
        <v>863</v>
      </c>
      <c r="K189" s="730" t="s">
        <v>864</v>
      </c>
      <c r="L189" s="733">
        <v>151.56000000000003</v>
      </c>
      <c r="M189" s="733">
        <v>4</v>
      </c>
      <c r="N189" s="734">
        <v>606.24000000000012</v>
      </c>
    </row>
    <row r="190" spans="1:14" ht="14.4" customHeight="1" x14ac:dyDescent="0.3">
      <c r="A190" s="728" t="s">
        <v>541</v>
      </c>
      <c r="B190" s="729" t="s">
        <v>542</v>
      </c>
      <c r="C190" s="730" t="s">
        <v>563</v>
      </c>
      <c r="D190" s="731" t="s">
        <v>564</v>
      </c>
      <c r="E190" s="732">
        <v>50113001</v>
      </c>
      <c r="F190" s="731" t="s">
        <v>572</v>
      </c>
      <c r="G190" s="730" t="s">
        <v>573</v>
      </c>
      <c r="H190" s="730">
        <v>102439</v>
      </c>
      <c r="I190" s="730">
        <v>2439</v>
      </c>
      <c r="J190" s="730" t="s">
        <v>870</v>
      </c>
      <c r="K190" s="730" t="s">
        <v>871</v>
      </c>
      <c r="L190" s="733">
        <v>278.56666666666672</v>
      </c>
      <c r="M190" s="733">
        <v>9</v>
      </c>
      <c r="N190" s="734">
        <v>2507.1000000000004</v>
      </c>
    </row>
    <row r="191" spans="1:14" ht="14.4" customHeight="1" x14ac:dyDescent="0.3">
      <c r="A191" s="728" t="s">
        <v>541</v>
      </c>
      <c r="B191" s="729" t="s">
        <v>542</v>
      </c>
      <c r="C191" s="730" t="s">
        <v>563</v>
      </c>
      <c r="D191" s="731" t="s">
        <v>564</v>
      </c>
      <c r="E191" s="732">
        <v>50113001</v>
      </c>
      <c r="F191" s="731" t="s">
        <v>572</v>
      </c>
      <c r="G191" s="730" t="s">
        <v>573</v>
      </c>
      <c r="H191" s="730">
        <v>193109</v>
      </c>
      <c r="I191" s="730">
        <v>93109</v>
      </c>
      <c r="J191" s="730" t="s">
        <v>750</v>
      </c>
      <c r="K191" s="730" t="s">
        <v>751</v>
      </c>
      <c r="L191" s="733">
        <v>151.9492105263158</v>
      </c>
      <c r="M191" s="733">
        <v>190</v>
      </c>
      <c r="N191" s="734">
        <v>28870.350000000002</v>
      </c>
    </row>
    <row r="192" spans="1:14" ht="14.4" customHeight="1" x14ac:dyDescent="0.3">
      <c r="A192" s="728" t="s">
        <v>541</v>
      </c>
      <c r="B192" s="729" t="s">
        <v>542</v>
      </c>
      <c r="C192" s="730" t="s">
        <v>563</v>
      </c>
      <c r="D192" s="731" t="s">
        <v>564</v>
      </c>
      <c r="E192" s="732">
        <v>50113013</v>
      </c>
      <c r="F192" s="731" t="s">
        <v>804</v>
      </c>
      <c r="G192" s="730" t="s">
        <v>580</v>
      </c>
      <c r="H192" s="730">
        <v>105951</v>
      </c>
      <c r="I192" s="730">
        <v>5951</v>
      </c>
      <c r="J192" s="730" t="s">
        <v>807</v>
      </c>
      <c r="K192" s="730" t="s">
        <v>808</v>
      </c>
      <c r="L192" s="733">
        <v>114.93000000000002</v>
      </c>
      <c r="M192" s="733">
        <v>5</v>
      </c>
      <c r="N192" s="734">
        <v>574.65000000000009</v>
      </c>
    </row>
    <row r="193" spans="1:14" ht="14.4" customHeight="1" x14ac:dyDescent="0.3">
      <c r="A193" s="728" t="s">
        <v>541</v>
      </c>
      <c r="B193" s="729" t="s">
        <v>542</v>
      </c>
      <c r="C193" s="730" t="s">
        <v>563</v>
      </c>
      <c r="D193" s="731" t="s">
        <v>564</v>
      </c>
      <c r="E193" s="732">
        <v>50113013</v>
      </c>
      <c r="F193" s="731" t="s">
        <v>804</v>
      </c>
      <c r="G193" s="730" t="s">
        <v>573</v>
      </c>
      <c r="H193" s="730">
        <v>117171</v>
      </c>
      <c r="I193" s="730">
        <v>17171</v>
      </c>
      <c r="J193" s="730" t="s">
        <v>868</v>
      </c>
      <c r="K193" s="730" t="s">
        <v>665</v>
      </c>
      <c r="L193" s="733">
        <v>73.440000000000055</v>
      </c>
      <c r="M193" s="733">
        <v>1</v>
      </c>
      <c r="N193" s="734">
        <v>73.440000000000055</v>
      </c>
    </row>
    <row r="194" spans="1:14" ht="14.4" customHeight="1" x14ac:dyDescent="0.3">
      <c r="A194" s="728" t="s">
        <v>541</v>
      </c>
      <c r="B194" s="729" t="s">
        <v>542</v>
      </c>
      <c r="C194" s="730" t="s">
        <v>566</v>
      </c>
      <c r="D194" s="731" t="s">
        <v>567</v>
      </c>
      <c r="E194" s="732">
        <v>50113001</v>
      </c>
      <c r="F194" s="731" t="s">
        <v>572</v>
      </c>
      <c r="G194" s="730" t="s">
        <v>573</v>
      </c>
      <c r="H194" s="730">
        <v>921244</v>
      </c>
      <c r="I194" s="730">
        <v>0</v>
      </c>
      <c r="J194" s="730" t="s">
        <v>856</v>
      </c>
      <c r="K194" s="730" t="s">
        <v>543</v>
      </c>
      <c r="L194" s="733">
        <v>81.884596695080504</v>
      </c>
      <c r="M194" s="733">
        <v>3</v>
      </c>
      <c r="N194" s="734">
        <v>245.6537900852415</v>
      </c>
    </row>
    <row r="195" spans="1:14" ht="14.4" customHeight="1" x14ac:dyDescent="0.3">
      <c r="A195" s="728" t="s">
        <v>541</v>
      </c>
      <c r="B195" s="729" t="s">
        <v>542</v>
      </c>
      <c r="C195" s="730" t="s">
        <v>566</v>
      </c>
      <c r="D195" s="731" t="s">
        <v>567</v>
      </c>
      <c r="E195" s="732">
        <v>50113001</v>
      </c>
      <c r="F195" s="731" t="s">
        <v>572</v>
      </c>
      <c r="G195" s="730" t="s">
        <v>573</v>
      </c>
      <c r="H195" s="730">
        <v>930674</v>
      </c>
      <c r="I195" s="730">
        <v>0</v>
      </c>
      <c r="J195" s="730" t="s">
        <v>869</v>
      </c>
      <c r="K195" s="730" t="s">
        <v>543</v>
      </c>
      <c r="L195" s="733">
        <v>233.74046630286017</v>
      </c>
      <c r="M195" s="733">
        <v>7</v>
      </c>
      <c r="N195" s="734">
        <v>1636.1832641200212</v>
      </c>
    </row>
    <row r="196" spans="1:14" ht="14.4" customHeight="1" x14ac:dyDescent="0.3">
      <c r="A196" s="728" t="s">
        <v>541</v>
      </c>
      <c r="B196" s="729" t="s">
        <v>542</v>
      </c>
      <c r="C196" s="730" t="s">
        <v>566</v>
      </c>
      <c r="D196" s="731" t="s">
        <v>567</v>
      </c>
      <c r="E196" s="732">
        <v>50113001</v>
      </c>
      <c r="F196" s="731" t="s">
        <v>572</v>
      </c>
      <c r="G196" s="730" t="s">
        <v>573</v>
      </c>
      <c r="H196" s="730">
        <v>921277</v>
      </c>
      <c r="I196" s="730">
        <v>0</v>
      </c>
      <c r="J196" s="730" t="s">
        <v>694</v>
      </c>
      <c r="K196" s="730" t="s">
        <v>543</v>
      </c>
      <c r="L196" s="733">
        <v>214.96919791728766</v>
      </c>
      <c r="M196" s="733">
        <v>2</v>
      </c>
      <c r="N196" s="734">
        <v>429.93839583457532</v>
      </c>
    </row>
    <row r="197" spans="1:14" ht="14.4" customHeight="1" x14ac:dyDescent="0.3">
      <c r="A197" s="728" t="s">
        <v>541</v>
      </c>
      <c r="B197" s="729" t="s">
        <v>542</v>
      </c>
      <c r="C197" s="730" t="s">
        <v>566</v>
      </c>
      <c r="D197" s="731" t="s">
        <v>567</v>
      </c>
      <c r="E197" s="732">
        <v>50113001</v>
      </c>
      <c r="F197" s="731" t="s">
        <v>572</v>
      </c>
      <c r="G197" s="730" t="s">
        <v>573</v>
      </c>
      <c r="H197" s="730">
        <v>920376</v>
      </c>
      <c r="I197" s="730">
        <v>0</v>
      </c>
      <c r="J197" s="730" t="s">
        <v>860</v>
      </c>
      <c r="K197" s="730" t="s">
        <v>543</v>
      </c>
      <c r="L197" s="733">
        <v>80.006451352791757</v>
      </c>
      <c r="M197" s="733">
        <v>6</v>
      </c>
      <c r="N197" s="734">
        <v>480.03870811675051</v>
      </c>
    </row>
    <row r="198" spans="1:14" ht="14.4" customHeight="1" x14ac:dyDescent="0.3">
      <c r="A198" s="728" t="s">
        <v>541</v>
      </c>
      <c r="B198" s="729" t="s">
        <v>542</v>
      </c>
      <c r="C198" s="730" t="s">
        <v>566</v>
      </c>
      <c r="D198" s="731" t="s">
        <v>567</v>
      </c>
      <c r="E198" s="732">
        <v>50113001</v>
      </c>
      <c r="F198" s="731" t="s">
        <v>572</v>
      </c>
      <c r="G198" s="730" t="s">
        <v>573</v>
      </c>
      <c r="H198" s="730">
        <v>500412</v>
      </c>
      <c r="I198" s="730">
        <v>0</v>
      </c>
      <c r="J198" s="730" t="s">
        <v>700</v>
      </c>
      <c r="K198" s="730" t="s">
        <v>543</v>
      </c>
      <c r="L198" s="733">
        <v>105.04000367361137</v>
      </c>
      <c r="M198" s="733">
        <v>2</v>
      </c>
      <c r="N198" s="734">
        <v>210.08000734722273</v>
      </c>
    </row>
    <row r="199" spans="1:14" ht="14.4" customHeight="1" x14ac:dyDescent="0.3">
      <c r="A199" s="728" t="s">
        <v>541</v>
      </c>
      <c r="B199" s="729" t="s">
        <v>542</v>
      </c>
      <c r="C199" s="730" t="s">
        <v>566</v>
      </c>
      <c r="D199" s="731" t="s">
        <v>567</v>
      </c>
      <c r="E199" s="732">
        <v>50113001</v>
      </c>
      <c r="F199" s="731" t="s">
        <v>572</v>
      </c>
      <c r="G199" s="730" t="s">
        <v>573</v>
      </c>
      <c r="H199" s="730">
        <v>203092</v>
      </c>
      <c r="I199" s="730">
        <v>203092</v>
      </c>
      <c r="J199" s="730" t="s">
        <v>863</v>
      </c>
      <c r="K199" s="730" t="s">
        <v>864</v>
      </c>
      <c r="L199" s="733">
        <v>151.56000000000006</v>
      </c>
      <c r="M199" s="733">
        <v>3</v>
      </c>
      <c r="N199" s="734">
        <v>454.68000000000018</v>
      </c>
    </row>
    <row r="200" spans="1:14" ht="14.4" customHeight="1" x14ac:dyDescent="0.3">
      <c r="A200" s="728" t="s">
        <v>541</v>
      </c>
      <c r="B200" s="729" t="s">
        <v>542</v>
      </c>
      <c r="C200" s="730" t="s">
        <v>566</v>
      </c>
      <c r="D200" s="731" t="s">
        <v>567</v>
      </c>
      <c r="E200" s="732">
        <v>50113001</v>
      </c>
      <c r="F200" s="731" t="s">
        <v>572</v>
      </c>
      <c r="G200" s="730" t="s">
        <v>573</v>
      </c>
      <c r="H200" s="730">
        <v>102439</v>
      </c>
      <c r="I200" s="730">
        <v>2439</v>
      </c>
      <c r="J200" s="730" t="s">
        <v>870</v>
      </c>
      <c r="K200" s="730" t="s">
        <v>871</v>
      </c>
      <c r="L200" s="733">
        <v>285.08000000000004</v>
      </c>
      <c r="M200" s="733">
        <v>3</v>
      </c>
      <c r="N200" s="734">
        <v>855.24000000000012</v>
      </c>
    </row>
    <row r="201" spans="1:14" ht="14.4" customHeight="1" x14ac:dyDescent="0.3">
      <c r="A201" s="728" t="s">
        <v>541</v>
      </c>
      <c r="B201" s="729" t="s">
        <v>542</v>
      </c>
      <c r="C201" s="730" t="s">
        <v>566</v>
      </c>
      <c r="D201" s="731" t="s">
        <v>567</v>
      </c>
      <c r="E201" s="732">
        <v>50113001</v>
      </c>
      <c r="F201" s="731" t="s">
        <v>572</v>
      </c>
      <c r="G201" s="730" t="s">
        <v>573</v>
      </c>
      <c r="H201" s="730">
        <v>193109</v>
      </c>
      <c r="I201" s="730">
        <v>93109</v>
      </c>
      <c r="J201" s="730" t="s">
        <v>750</v>
      </c>
      <c r="K201" s="730" t="s">
        <v>751</v>
      </c>
      <c r="L201" s="733">
        <v>152.19529411764708</v>
      </c>
      <c r="M201" s="733">
        <v>170</v>
      </c>
      <c r="N201" s="734">
        <v>25873.200000000004</v>
      </c>
    </row>
    <row r="202" spans="1:14" ht="14.4" customHeight="1" x14ac:dyDescent="0.3">
      <c r="A202" s="728" t="s">
        <v>541</v>
      </c>
      <c r="B202" s="729" t="s">
        <v>542</v>
      </c>
      <c r="C202" s="730" t="s">
        <v>566</v>
      </c>
      <c r="D202" s="731" t="s">
        <v>567</v>
      </c>
      <c r="E202" s="732">
        <v>50113013</v>
      </c>
      <c r="F202" s="731" t="s">
        <v>804</v>
      </c>
      <c r="G202" s="730" t="s">
        <v>580</v>
      </c>
      <c r="H202" s="730">
        <v>185525</v>
      </c>
      <c r="I202" s="730">
        <v>85525</v>
      </c>
      <c r="J202" s="730" t="s">
        <v>866</v>
      </c>
      <c r="K202" s="730" t="s">
        <v>867</v>
      </c>
      <c r="L202" s="733">
        <v>111.31999999999998</v>
      </c>
      <c r="M202" s="733">
        <v>5</v>
      </c>
      <c r="N202" s="734">
        <v>556.59999999999991</v>
      </c>
    </row>
    <row r="203" spans="1:14" ht="14.4" customHeight="1" x14ac:dyDescent="0.3">
      <c r="A203" s="728" t="s">
        <v>541</v>
      </c>
      <c r="B203" s="729" t="s">
        <v>542</v>
      </c>
      <c r="C203" s="730" t="s">
        <v>569</v>
      </c>
      <c r="D203" s="731" t="s">
        <v>570</v>
      </c>
      <c r="E203" s="732">
        <v>50113001</v>
      </c>
      <c r="F203" s="731" t="s">
        <v>572</v>
      </c>
      <c r="G203" s="730" t="s">
        <v>573</v>
      </c>
      <c r="H203" s="730">
        <v>196887</v>
      </c>
      <c r="I203" s="730">
        <v>96887</v>
      </c>
      <c r="J203" s="730" t="s">
        <v>574</v>
      </c>
      <c r="K203" s="730" t="s">
        <v>575</v>
      </c>
      <c r="L203" s="733">
        <v>69.38</v>
      </c>
      <c r="M203" s="733">
        <v>4</v>
      </c>
      <c r="N203" s="734">
        <v>277.52</v>
      </c>
    </row>
    <row r="204" spans="1:14" ht="14.4" customHeight="1" x14ac:dyDescent="0.3">
      <c r="A204" s="728" t="s">
        <v>541</v>
      </c>
      <c r="B204" s="729" t="s">
        <v>542</v>
      </c>
      <c r="C204" s="730" t="s">
        <v>569</v>
      </c>
      <c r="D204" s="731" t="s">
        <v>570</v>
      </c>
      <c r="E204" s="732">
        <v>50113001</v>
      </c>
      <c r="F204" s="731" t="s">
        <v>572</v>
      </c>
      <c r="G204" s="730" t="s">
        <v>573</v>
      </c>
      <c r="H204" s="730">
        <v>100362</v>
      </c>
      <c r="I204" s="730">
        <v>362</v>
      </c>
      <c r="J204" s="730" t="s">
        <v>583</v>
      </c>
      <c r="K204" s="730" t="s">
        <v>584</v>
      </c>
      <c r="L204" s="733">
        <v>87.03</v>
      </c>
      <c r="M204" s="733">
        <v>2</v>
      </c>
      <c r="N204" s="734">
        <v>174.06</v>
      </c>
    </row>
    <row r="205" spans="1:14" ht="14.4" customHeight="1" x14ac:dyDescent="0.3">
      <c r="A205" s="728" t="s">
        <v>541</v>
      </c>
      <c r="B205" s="729" t="s">
        <v>542</v>
      </c>
      <c r="C205" s="730" t="s">
        <v>569</v>
      </c>
      <c r="D205" s="731" t="s">
        <v>570</v>
      </c>
      <c r="E205" s="732">
        <v>50113001</v>
      </c>
      <c r="F205" s="731" t="s">
        <v>572</v>
      </c>
      <c r="G205" s="730" t="s">
        <v>580</v>
      </c>
      <c r="H205" s="730">
        <v>203097</v>
      </c>
      <c r="I205" s="730">
        <v>203097</v>
      </c>
      <c r="J205" s="730" t="s">
        <v>872</v>
      </c>
      <c r="K205" s="730" t="s">
        <v>873</v>
      </c>
      <c r="L205" s="733">
        <v>167.5632816845451</v>
      </c>
      <c r="M205" s="733">
        <v>2</v>
      </c>
      <c r="N205" s="734">
        <v>335.12656336909021</v>
      </c>
    </row>
    <row r="206" spans="1:14" ht="14.4" customHeight="1" x14ac:dyDescent="0.3">
      <c r="A206" s="728" t="s">
        <v>541</v>
      </c>
      <c r="B206" s="729" t="s">
        <v>542</v>
      </c>
      <c r="C206" s="730" t="s">
        <v>569</v>
      </c>
      <c r="D206" s="731" t="s">
        <v>570</v>
      </c>
      <c r="E206" s="732">
        <v>50113001</v>
      </c>
      <c r="F206" s="731" t="s">
        <v>572</v>
      </c>
      <c r="G206" s="730" t="s">
        <v>573</v>
      </c>
      <c r="H206" s="730">
        <v>169789</v>
      </c>
      <c r="I206" s="730">
        <v>69789</v>
      </c>
      <c r="J206" s="730" t="s">
        <v>874</v>
      </c>
      <c r="K206" s="730" t="s">
        <v>875</v>
      </c>
      <c r="L206" s="733">
        <v>21.879999999999995</v>
      </c>
      <c r="M206" s="733">
        <v>12</v>
      </c>
      <c r="N206" s="734">
        <v>262.55999999999995</v>
      </c>
    </row>
    <row r="207" spans="1:14" ht="14.4" customHeight="1" x14ac:dyDescent="0.3">
      <c r="A207" s="728" t="s">
        <v>541</v>
      </c>
      <c r="B207" s="729" t="s">
        <v>542</v>
      </c>
      <c r="C207" s="730" t="s">
        <v>569</v>
      </c>
      <c r="D207" s="731" t="s">
        <v>570</v>
      </c>
      <c r="E207" s="732">
        <v>50113001</v>
      </c>
      <c r="F207" s="731" t="s">
        <v>572</v>
      </c>
      <c r="G207" s="730" t="s">
        <v>573</v>
      </c>
      <c r="H207" s="730">
        <v>112895</v>
      </c>
      <c r="I207" s="730">
        <v>12895</v>
      </c>
      <c r="J207" s="730" t="s">
        <v>599</v>
      </c>
      <c r="K207" s="730" t="s">
        <v>600</v>
      </c>
      <c r="L207" s="733">
        <v>107.32999999999997</v>
      </c>
      <c r="M207" s="733">
        <v>1</v>
      </c>
      <c r="N207" s="734">
        <v>107.32999999999997</v>
      </c>
    </row>
    <row r="208" spans="1:14" ht="14.4" customHeight="1" x14ac:dyDescent="0.3">
      <c r="A208" s="728" t="s">
        <v>541</v>
      </c>
      <c r="B208" s="729" t="s">
        <v>542</v>
      </c>
      <c r="C208" s="730" t="s">
        <v>569</v>
      </c>
      <c r="D208" s="731" t="s">
        <v>570</v>
      </c>
      <c r="E208" s="732">
        <v>50113001</v>
      </c>
      <c r="F208" s="731" t="s">
        <v>572</v>
      </c>
      <c r="G208" s="730" t="s">
        <v>573</v>
      </c>
      <c r="H208" s="730">
        <v>117011</v>
      </c>
      <c r="I208" s="730">
        <v>17011</v>
      </c>
      <c r="J208" s="730" t="s">
        <v>622</v>
      </c>
      <c r="K208" s="730" t="s">
        <v>623</v>
      </c>
      <c r="L208" s="733">
        <v>149.64019511935464</v>
      </c>
      <c r="M208" s="733">
        <v>4</v>
      </c>
      <c r="N208" s="734">
        <v>598.56078047741858</v>
      </c>
    </row>
    <row r="209" spans="1:14" ht="14.4" customHeight="1" x14ac:dyDescent="0.3">
      <c r="A209" s="728" t="s">
        <v>541</v>
      </c>
      <c r="B209" s="729" t="s">
        <v>542</v>
      </c>
      <c r="C209" s="730" t="s">
        <v>569</v>
      </c>
      <c r="D209" s="731" t="s">
        <v>570</v>
      </c>
      <c r="E209" s="732">
        <v>50113001</v>
      </c>
      <c r="F209" s="731" t="s">
        <v>572</v>
      </c>
      <c r="G209" s="730" t="s">
        <v>573</v>
      </c>
      <c r="H209" s="730">
        <v>920235</v>
      </c>
      <c r="I209" s="730">
        <v>15880</v>
      </c>
      <c r="J209" s="730" t="s">
        <v>630</v>
      </c>
      <c r="K209" s="730" t="s">
        <v>543</v>
      </c>
      <c r="L209" s="733">
        <v>163.56996638621888</v>
      </c>
      <c r="M209" s="733">
        <v>1</v>
      </c>
      <c r="N209" s="734">
        <v>163.56996638621888</v>
      </c>
    </row>
    <row r="210" spans="1:14" ht="14.4" customHeight="1" x14ac:dyDescent="0.3">
      <c r="A210" s="728" t="s">
        <v>541</v>
      </c>
      <c r="B210" s="729" t="s">
        <v>542</v>
      </c>
      <c r="C210" s="730" t="s">
        <v>569</v>
      </c>
      <c r="D210" s="731" t="s">
        <v>570</v>
      </c>
      <c r="E210" s="732">
        <v>50113001</v>
      </c>
      <c r="F210" s="731" t="s">
        <v>572</v>
      </c>
      <c r="G210" s="730" t="s">
        <v>573</v>
      </c>
      <c r="H210" s="730">
        <v>905098</v>
      </c>
      <c r="I210" s="730">
        <v>23989</v>
      </c>
      <c r="J210" s="730" t="s">
        <v>876</v>
      </c>
      <c r="K210" s="730" t="s">
        <v>543</v>
      </c>
      <c r="L210" s="733">
        <v>416.99</v>
      </c>
      <c r="M210" s="733">
        <v>1</v>
      </c>
      <c r="N210" s="734">
        <v>416.99</v>
      </c>
    </row>
    <row r="211" spans="1:14" ht="14.4" customHeight="1" x14ac:dyDescent="0.3">
      <c r="A211" s="728" t="s">
        <v>541</v>
      </c>
      <c r="B211" s="729" t="s">
        <v>542</v>
      </c>
      <c r="C211" s="730" t="s">
        <v>569</v>
      </c>
      <c r="D211" s="731" t="s">
        <v>570</v>
      </c>
      <c r="E211" s="732">
        <v>50113001</v>
      </c>
      <c r="F211" s="731" t="s">
        <v>572</v>
      </c>
      <c r="G211" s="730" t="s">
        <v>573</v>
      </c>
      <c r="H211" s="730">
        <v>51366</v>
      </c>
      <c r="I211" s="730">
        <v>51366</v>
      </c>
      <c r="J211" s="730" t="s">
        <v>670</v>
      </c>
      <c r="K211" s="730" t="s">
        <v>671</v>
      </c>
      <c r="L211" s="733">
        <v>171.6</v>
      </c>
      <c r="M211" s="733">
        <v>2</v>
      </c>
      <c r="N211" s="734">
        <v>343.2</v>
      </c>
    </row>
    <row r="212" spans="1:14" ht="14.4" customHeight="1" x14ac:dyDescent="0.3">
      <c r="A212" s="728" t="s">
        <v>541</v>
      </c>
      <c r="B212" s="729" t="s">
        <v>542</v>
      </c>
      <c r="C212" s="730" t="s">
        <v>569</v>
      </c>
      <c r="D212" s="731" t="s">
        <v>570</v>
      </c>
      <c r="E212" s="732">
        <v>50113001</v>
      </c>
      <c r="F212" s="731" t="s">
        <v>572</v>
      </c>
      <c r="G212" s="730" t="s">
        <v>573</v>
      </c>
      <c r="H212" s="730">
        <v>51383</v>
      </c>
      <c r="I212" s="730">
        <v>51383</v>
      </c>
      <c r="J212" s="730" t="s">
        <v>670</v>
      </c>
      <c r="K212" s="730" t="s">
        <v>673</v>
      </c>
      <c r="L212" s="733">
        <v>93.5</v>
      </c>
      <c r="M212" s="733">
        <v>6</v>
      </c>
      <c r="N212" s="734">
        <v>561</v>
      </c>
    </row>
    <row r="213" spans="1:14" ht="14.4" customHeight="1" x14ac:dyDescent="0.3">
      <c r="A213" s="728" t="s">
        <v>541</v>
      </c>
      <c r="B213" s="729" t="s">
        <v>542</v>
      </c>
      <c r="C213" s="730" t="s">
        <v>569</v>
      </c>
      <c r="D213" s="731" t="s">
        <v>570</v>
      </c>
      <c r="E213" s="732">
        <v>50113001</v>
      </c>
      <c r="F213" s="731" t="s">
        <v>572</v>
      </c>
      <c r="G213" s="730" t="s">
        <v>573</v>
      </c>
      <c r="H213" s="730">
        <v>394712</v>
      </c>
      <c r="I213" s="730">
        <v>0</v>
      </c>
      <c r="J213" s="730" t="s">
        <v>684</v>
      </c>
      <c r="K213" s="730" t="s">
        <v>685</v>
      </c>
      <c r="L213" s="733">
        <v>23.70074340454174</v>
      </c>
      <c r="M213" s="733">
        <v>198</v>
      </c>
      <c r="N213" s="734">
        <v>4692.7471940992646</v>
      </c>
    </row>
    <row r="214" spans="1:14" ht="14.4" customHeight="1" x14ac:dyDescent="0.3">
      <c r="A214" s="728" t="s">
        <v>541</v>
      </c>
      <c r="B214" s="729" t="s">
        <v>542</v>
      </c>
      <c r="C214" s="730" t="s">
        <v>569</v>
      </c>
      <c r="D214" s="731" t="s">
        <v>570</v>
      </c>
      <c r="E214" s="732">
        <v>50113001</v>
      </c>
      <c r="F214" s="731" t="s">
        <v>572</v>
      </c>
      <c r="G214" s="730" t="s">
        <v>573</v>
      </c>
      <c r="H214" s="730">
        <v>901084</v>
      </c>
      <c r="I214" s="730">
        <v>1000</v>
      </c>
      <c r="J214" s="730" t="s">
        <v>877</v>
      </c>
      <c r="K214" s="730" t="s">
        <v>878</v>
      </c>
      <c r="L214" s="733">
        <v>161.92515129913275</v>
      </c>
      <c r="M214" s="733">
        <v>2</v>
      </c>
      <c r="N214" s="734">
        <v>323.8503025982655</v>
      </c>
    </row>
    <row r="215" spans="1:14" ht="14.4" customHeight="1" x14ac:dyDescent="0.3">
      <c r="A215" s="728" t="s">
        <v>541</v>
      </c>
      <c r="B215" s="729" t="s">
        <v>542</v>
      </c>
      <c r="C215" s="730" t="s">
        <v>569</v>
      </c>
      <c r="D215" s="731" t="s">
        <v>570</v>
      </c>
      <c r="E215" s="732">
        <v>50113001</v>
      </c>
      <c r="F215" s="731" t="s">
        <v>572</v>
      </c>
      <c r="G215" s="730" t="s">
        <v>573</v>
      </c>
      <c r="H215" s="730">
        <v>930224</v>
      </c>
      <c r="I215" s="730">
        <v>0</v>
      </c>
      <c r="J215" s="730" t="s">
        <v>879</v>
      </c>
      <c r="K215" s="730" t="s">
        <v>880</v>
      </c>
      <c r="L215" s="733">
        <v>75.017345475622918</v>
      </c>
      <c r="M215" s="733">
        <v>1</v>
      </c>
      <c r="N215" s="734">
        <v>75.017345475622918</v>
      </c>
    </row>
    <row r="216" spans="1:14" ht="14.4" customHeight="1" x14ac:dyDescent="0.3">
      <c r="A216" s="728" t="s">
        <v>541</v>
      </c>
      <c r="B216" s="729" t="s">
        <v>542</v>
      </c>
      <c r="C216" s="730" t="s">
        <v>569</v>
      </c>
      <c r="D216" s="731" t="s">
        <v>570</v>
      </c>
      <c r="E216" s="732">
        <v>50113001</v>
      </c>
      <c r="F216" s="731" t="s">
        <v>572</v>
      </c>
      <c r="G216" s="730" t="s">
        <v>573</v>
      </c>
      <c r="H216" s="730">
        <v>844940</v>
      </c>
      <c r="I216" s="730">
        <v>0</v>
      </c>
      <c r="J216" s="730" t="s">
        <v>881</v>
      </c>
      <c r="K216" s="730" t="s">
        <v>543</v>
      </c>
      <c r="L216" s="733">
        <v>111.91425697784705</v>
      </c>
      <c r="M216" s="733">
        <v>3</v>
      </c>
      <c r="N216" s="734">
        <v>335.74277093354112</v>
      </c>
    </row>
    <row r="217" spans="1:14" ht="14.4" customHeight="1" x14ac:dyDescent="0.3">
      <c r="A217" s="728" t="s">
        <v>541</v>
      </c>
      <c r="B217" s="729" t="s">
        <v>542</v>
      </c>
      <c r="C217" s="730" t="s">
        <v>569</v>
      </c>
      <c r="D217" s="731" t="s">
        <v>570</v>
      </c>
      <c r="E217" s="732">
        <v>50113001</v>
      </c>
      <c r="F217" s="731" t="s">
        <v>572</v>
      </c>
      <c r="G217" s="730" t="s">
        <v>573</v>
      </c>
      <c r="H217" s="730">
        <v>900321</v>
      </c>
      <c r="I217" s="730">
        <v>0</v>
      </c>
      <c r="J217" s="730" t="s">
        <v>695</v>
      </c>
      <c r="K217" s="730" t="s">
        <v>543</v>
      </c>
      <c r="L217" s="733">
        <v>540.18293645109213</v>
      </c>
      <c r="M217" s="733">
        <v>1</v>
      </c>
      <c r="N217" s="734">
        <v>540.18293645109213</v>
      </c>
    </row>
    <row r="218" spans="1:14" ht="14.4" customHeight="1" x14ac:dyDescent="0.3">
      <c r="A218" s="728" t="s">
        <v>541</v>
      </c>
      <c r="B218" s="729" t="s">
        <v>542</v>
      </c>
      <c r="C218" s="730" t="s">
        <v>569</v>
      </c>
      <c r="D218" s="731" t="s">
        <v>570</v>
      </c>
      <c r="E218" s="732">
        <v>50113001</v>
      </c>
      <c r="F218" s="731" t="s">
        <v>572</v>
      </c>
      <c r="G218" s="730" t="s">
        <v>573</v>
      </c>
      <c r="H218" s="730">
        <v>501065</v>
      </c>
      <c r="I218" s="730">
        <v>0</v>
      </c>
      <c r="J218" s="730" t="s">
        <v>882</v>
      </c>
      <c r="K218" s="730" t="s">
        <v>543</v>
      </c>
      <c r="L218" s="733">
        <v>51.099679826840188</v>
      </c>
      <c r="M218" s="733">
        <v>1</v>
      </c>
      <c r="N218" s="734">
        <v>51.099679826840188</v>
      </c>
    </row>
    <row r="219" spans="1:14" ht="14.4" customHeight="1" x14ac:dyDescent="0.3">
      <c r="A219" s="728" t="s">
        <v>541</v>
      </c>
      <c r="B219" s="729" t="s">
        <v>542</v>
      </c>
      <c r="C219" s="730" t="s">
        <v>569</v>
      </c>
      <c r="D219" s="731" t="s">
        <v>570</v>
      </c>
      <c r="E219" s="732">
        <v>50113001</v>
      </c>
      <c r="F219" s="731" t="s">
        <v>572</v>
      </c>
      <c r="G219" s="730" t="s">
        <v>573</v>
      </c>
      <c r="H219" s="730">
        <v>900814</v>
      </c>
      <c r="I219" s="730">
        <v>0</v>
      </c>
      <c r="J219" s="730" t="s">
        <v>883</v>
      </c>
      <c r="K219" s="730" t="s">
        <v>543</v>
      </c>
      <c r="L219" s="733">
        <v>317.66169083692819</v>
      </c>
      <c r="M219" s="733">
        <v>1</v>
      </c>
      <c r="N219" s="734">
        <v>317.66169083692819</v>
      </c>
    </row>
    <row r="220" spans="1:14" ht="14.4" customHeight="1" x14ac:dyDescent="0.3">
      <c r="A220" s="728" t="s">
        <v>541</v>
      </c>
      <c r="B220" s="729" t="s">
        <v>542</v>
      </c>
      <c r="C220" s="730" t="s">
        <v>569</v>
      </c>
      <c r="D220" s="731" t="s">
        <v>570</v>
      </c>
      <c r="E220" s="732">
        <v>50113001</v>
      </c>
      <c r="F220" s="731" t="s">
        <v>572</v>
      </c>
      <c r="G220" s="730" t="s">
        <v>573</v>
      </c>
      <c r="H220" s="730">
        <v>920376</v>
      </c>
      <c r="I220" s="730">
        <v>0</v>
      </c>
      <c r="J220" s="730" t="s">
        <v>860</v>
      </c>
      <c r="K220" s="730" t="s">
        <v>543</v>
      </c>
      <c r="L220" s="733">
        <v>74.51548069329165</v>
      </c>
      <c r="M220" s="733">
        <v>9</v>
      </c>
      <c r="N220" s="734">
        <v>670.63932623962489</v>
      </c>
    </row>
    <row r="221" spans="1:14" ht="14.4" customHeight="1" x14ac:dyDescent="0.3">
      <c r="A221" s="728" t="s">
        <v>541</v>
      </c>
      <c r="B221" s="729" t="s">
        <v>542</v>
      </c>
      <c r="C221" s="730" t="s">
        <v>569</v>
      </c>
      <c r="D221" s="731" t="s">
        <v>570</v>
      </c>
      <c r="E221" s="732">
        <v>50113001</v>
      </c>
      <c r="F221" s="731" t="s">
        <v>572</v>
      </c>
      <c r="G221" s="730" t="s">
        <v>573</v>
      </c>
      <c r="H221" s="730">
        <v>900406</v>
      </c>
      <c r="I221" s="730">
        <v>0</v>
      </c>
      <c r="J221" s="730" t="s">
        <v>884</v>
      </c>
      <c r="K221" s="730" t="s">
        <v>543</v>
      </c>
      <c r="L221" s="733">
        <v>60.050089623341158</v>
      </c>
      <c r="M221" s="733">
        <v>2</v>
      </c>
      <c r="N221" s="734">
        <v>120.10017924668232</v>
      </c>
    </row>
    <row r="222" spans="1:14" ht="14.4" customHeight="1" x14ac:dyDescent="0.3">
      <c r="A222" s="728" t="s">
        <v>541</v>
      </c>
      <c r="B222" s="729" t="s">
        <v>542</v>
      </c>
      <c r="C222" s="730" t="s">
        <v>569</v>
      </c>
      <c r="D222" s="731" t="s">
        <v>570</v>
      </c>
      <c r="E222" s="732">
        <v>50113001</v>
      </c>
      <c r="F222" s="731" t="s">
        <v>572</v>
      </c>
      <c r="G222" s="730" t="s">
        <v>573</v>
      </c>
      <c r="H222" s="730">
        <v>500988</v>
      </c>
      <c r="I222" s="730">
        <v>0</v>
      </c>
      <c r="J222" s="730" t="s">
        <v>885</v>
      </c>
      <c r="K222" s="730" t="s">
        <v>543</v>
      </c>
      <c r="L222" s="733">
        <v>199.06592443237804</v>
      </c>
      <c r="M222" s="733">
        <v>5</v>
      </c>
      <c r="N222" s="734">
        <v>995.32962216189026</v>
      </c>
    </row>
    <row r="223" spans="1:14" ht="14.4" customHeight="1" x14ac:dyDescent="0.3">
      <c r="A223" s="728" t="s">
        <v>541</v>
      </c>
      <c r="B223" s="729" t="s">
        <v>542</v>
      </c>
      <c r="C223" s="730" t="s">
        <v>569</v>
      </c>
      <c r="D223" s="731" t="s">
        <v>570</v>
      </c>
      <c r="E223" s="732">
        <v>50113001</v>
      </c>
      <c r="F223" s="731" t="s">
        <v>572</v>
      </c>
      <c r="G223" s="730" t="s">
        <v>573</v>
      </c>
      <c r="H223" s="730">
        <v>166555</v>
      </c>
      <c r="I223" s="730">
        <v>66555</v>
      </c>
      <c r="J223" s="730" t="s">
        <v>709</v>
      </c>
      <c r="K223" s="730" t="s">
        <v>710</v>
      </c>
      <c r="L223" s="733">
        <v>117.41</v>
      </c>
      <c r="M223" s="733">
        <v>1</v>
      </c>
      <c r="N223" s="734">
        <v>117.41</v>
      </c>
    </row>
    <row r="224" spans="1:14" ht="14.4" customHeight="1" x14ac:dyDescent="0.3">
      <c r="A224" s="728" t="s">
        <v>541</v>
      </c>
      <c r="B224" s="729" t="s">
        <v>542</v>
      </c>
      <c r="C224" s="730" t="s">
        <v>569</v>
      </c>
      <c r="D224" s="731" t="s">
        <v>570</v>
      </c>
      <c r="E224" s="732">
        <v>50113001</v>
      </c>
      <c r="F224" s="731" t="s">
        <v>572</v>
      </c>
      <c r="G224" s="730" t="s">
        <v>573</v>
      </c>
      <c r="H224" s="730">
        <v>102439</v>
      </c>
      <c r="I224" s="730">
        <v>2439</v>
      </c>
      <c r="J224" s="730" t="s">
        <v>870</v>
      </c>
      <c r="K224" s="730" t="s">
        <v>871</v>
      </c>
      <c r="L224" s="733">
        <v>275.31</v>
      </c>
      <c r="M224" s="733">
        <v>1</v>
      </c>
      <c r="N224" s="734">
        <v>275.31</v>
      </c>
    </row>
    <row r="225" spans="1:14" ht="14.4" customHeight="1" x14ac:dyDescent="0.3">
      <c r="A225" s="728" t="s">
        <v>541</v>
      </c>
      <c r="B225" s="729" t="s">
        <v>542</v>
      </c>
      <c r="C225" s="730" t="s">
        <v>569</v>
      </c>
      <c r="D225" s="731" t="s">
        <v>570</v>
      </c>
      <c r="E225" s="732">
        <v>50113001</v>
      </c>
      <c r="F225" s="731" t="s">
        <v>572</v>
      </c>
      <c r="G225" s="730" t="s">
        <v>573</v>
      </c>
      <c r="H225" s="730">
        <v>102684</v>
      </c>
      <c r="I225" s="730">
        <v>2684</v>
      </c>
      <c r="J225" s="730" t="s">
        <v>713</v>
      </c>
      <c r="K225" s="730" t="s">
        <v>714</v>
      </c>
      <c r="L225" s="733">
        <v>71.518788228714612</v>
      </c>
      <c r="M225" s="733">
        <v>5</v>
      </c>
      <c r="N225" s="734">
        <v>357.59394114357303</v>
      </c>
    </row>
    <row r="226" spans="1:14" ht="14.4" customHeight="1" x14ac:dyDescent="0.3">
      <c r="A226" s="728" t="s">
        <v>541</v>
      </c>
      <c r="B226" s="729" t="s">
        <v>542</v>
      </c>
      <c r="C226" s="730" t="s">
        <v>569</v>
      </c>
      <c r="D226" s="731" t="s">
        <v>570</v>
      </c>
      <c r="E226" s="732">
        <v>50113001</v>
      </c>
      <c r="F226" s="731" t="s">
        <v>572</v>
      </c>
      <c r="G226" s="730" t="s">
        <v>573</v>
      </c>
      <c r="H226" s="730">
        <v>100502</v>
      </c>
      <c r="I226" s="730">
        <v>502</v>
      </c>
      <c r="J226" s="730" t="s">
        <v>713</v>
      </c>
      <c r="K226" s="730" t="s">
        <v>715</v>
      </c>
      <c r="L226" s="733">
        <v>218.35000000000002</v>
      </c>
      <c r="M226" s="733">
        <v>3</v>
      </c>
      <c r="N226" s="734">
        <v>655.05000000000007</v>
      </c>
    </row>
    <row r="227" spans="1:14" ht="14.4" customHeight="1" x14ac:dyDescent="0.3">
      <c r="A227" s="728" t="s">
        <v>541</v>
      </c>
      <c r="B227" s="729" t="s">
        <v>542</v>
      </c>
      <c r="C227" s="730" t="s">
        <v>569</v>
      </c>
      <c r="D227" s="731" t="s">
        <v>570</v>
      </c>
      <c r="E227" s="732">
        <v>50113001</v>
      </c>
      <c r="F227" s="731" t="s">
        <v>572</v>
      </c>
      <c r="G227" s="730" t="s">
        <v>573</v>
      </c>
      <c r="H227" s="730">
        <v>100874</v>
      </c>
      <c r="I227" s="730">
        <v>874</v>
      </c>
      <c r="J227" s="730" t="s">
        <v>730</v>
      </c>
      <c r="K227" s="730" t="s">
        <v>731</v>
      </c>
      <c r="L227" s="733">
        <v>44.23</v>
      </c>
      <c r="M227" s="733">
        <v>2</v>
      </c>
      <c r="N227" s="734">
        <v>88.46</v>
      </c>
    </row>
    <row r="228" spans="1:14" ht="14.4" customHeight="1" x14ac:dyDescent="0.3">
      <c r="A228" s="728" t="s">
        <v>541</v>
      </c>
      <c r="B228" s="729" t="s">
        <v>542</v>
      </c>
      <c r="C228" s="730" t="s">
        <v>569</v>
      </c>
      <c r="D228" s="731" t="s">
        <v>570</v>
      </c>
      <c r="E228" s="732">
        <v>50113001</v>
      </c>
      <c r="F228" s="731" t="s">
        <v>572</v>
      </c>
      <c r="G228" s="730" t="s">
        <v>573</v>
      </c>
      <c r="H228" s="730">
        <v>100810</v>
      </c>
      <c r="I228" s="730">
        <v>810</v>
      </c>
      <c r="J228" s="730" t="s">
        <v>742</v>
      </c>
      <c r="K228" s="730" t="s">
        <v>743</v>
      </c>
      <c r="L228" s="733">
        <v>48.580000000000013</v>
      </c>
      <c r="M228" s="733">
        <v>4</v>
      </c>
      <c r="N228" s="734">
        <v>194.32000000000005</v>
      </c>
    </row>
    <row r="229" spans="1:14" ht="14.4" customHeight="1" x14ac:dyDescent="0.3">
      <c r="A229" s="728" t="s">
        <v>541</v>
      </c>
      <c r="B229" s="729" t="s">
        <v>542</v>
      </c>
      <c r="C229" s="730" t="s">
        <v>569</v>
      </c>
      <c r="D229" s="731" t="s">
        <v>570</v>
      </c>
      <c r="E229" s="732">
        <v>50113001</v>
      </c>
      <c r="F229" s="731" t="s">
        <v>572</v>
      </c>
      <c r="G229" s="730" t="s">
        <v>573</v>
      </c>
      <c r="H229" s="730">
        <v>185793</v>
      </c>
      <c r="I229" s="730">
        <v>136395</v>
      </c>
      <c r="J229" s="730" t="s">
        <v>746</v>
      </c>
      <c r="K229" s="730" t="s">
        <v>747</v>
      </c>
      <c r="L229" s="733">
        <v>192.04999999999995</v>
      </c>
      <c r="M229" s="733">
        <v>2</v>
      </c>
      <c r="N229" s="734">
        <v>384.09999999999991</v>
      </c>
    </row>
    <row r="230" spans="1:14" ht="14.4" customHeight="1" x14ac:dyDescent="0.3">
      <c r="A230" s="728" t="s">
        <v>541</v>
      </c>
      <c r="B230" s="729" t="s">
        <v>542</v>
      </c>
      <c r="C230" s="730" t="s">
        <v>569</v>
      </c>
      <c r="D230" s="731" t="s">
        <v>570</v>
      </c>
      <c r="E230" s="732">
        <v>50113001</v>
      </c>
      <c r="F230" s="731" t="s">
        <v>572</v>
      </c>
      <c r="G230" s="730" t="s">
        <v>573</v>
      </c>
      <c r="H230" s="730">
        <v>193109</v>
      </c>
      <c r="I230" s="730">
        <v>93109</v>
      </c>
      <c r="J230" s="730" t="s">
        <v>750</v>
      </c>
      <c r="K230" s="730" t="s">
        <v>751</v>
      </c>
      <c r="L230" s="733">
        <v>152.184</v>
      </c>
      <c r="M230" s="733">
        <v>125</v>
      </c>
      <c r="N230" s="734">
        <v>19023</v>
      </c>
    </row>
    <row r="231" spans="1:14" ht="14.4" customHeight="1" thickBot="1" x14ac:dyDescent="0.35">
      <c r="A231" s="735" t="s">
        <v>541</v>
      </c>
      <c r="B231" s="736" t="s">
        <v>542</v>
      </c>
      <c r="C231" s="737" t="s">
        <v>569</v>
      </c>
      <c r="D231" s="738" t="s">
        <v>570</v>
      </c>
      <c r="E231" s="739">
        <v>50113013</v>
      </c>
      <c r="F231" s="738" t="s">
        <v>804</v>
      </c>
      <c r="G231" s="737" t="s">
        <v>573</v>
      </c>
      <c r="H231" s="737">
        <v>101066</v>
      </c>
      <c r="I231" s="737">
        <v>1066</v>
      </c>
      <c r="J231" s="737" t="s">
        <v>826</v>
      </c>
      <c r="K231" s="737" t="s">
        <v>827</v>
      </c>
      <c r="L231" s="740">
        <v>51.040000000000028</v>
      </c>
      <c r="M231" s="740">
        <v>2</v>
      </c>
      <c r="N231" s="741">
        <v>102.08000000000006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6" t="s">
        <v>206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320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742" t="s">
        <v>185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756" t="s">
        <v>886</v>
      </c>
      <c r="B5" s="726">
        <v>1887.5412248386492</v>
      </c>
      <c r="C5" s="746">
        <v>3.1224201205523765E-2</v>
      </c>
      <c r="D5" s="726">
        <v>58563.684169671389</v>
      </c>
      <c r="E5" s="746">
        <v>0.96877579879447628</v>
      </c>
      <c r="F5" s="727">
        <v>60451.225394510038</v>
      </c>
    </row>
    <row r="6" spans="1:6" ht="14.4" customHeight="1" x14ac:dyDescent="0.3">
      <c r="A6" s="757" t="s">
        <v>887</v>
      </c>
      <c r="B6" s="733"/>
      <c r="C6" s="747">
        <v>0</v>
      </c>
      <c r="D6" s="733">
        <v>556.59999999999991</v>
      </c>
      <c r="E6" s="747">
        <v>1</v>
      </c>
      <c r="F6" s="734">
        <v>556.59999999999991</v>
      </c>
    </row>
    <row r="7" spans="1:6" ht="14.4" customHeight="1" x14ac:dyDescent="0.3">
      <c r="A7" s="757" t="s">
        <v>888</v>
      </c>
      <c r="B7" s="733"/>
      <c r="C7" s="747">
        <v>0</v>
      </c>
      <c r="D7" s="733">
        <v>574.65000000000009</v>
      </c>
      <c r="E7" s="747">
        <v>1</v>
      </c>
      <c r="F7" s="734">
        <v>574.65000000000009</v>
      </c>
    </row>
    <row r="8" spans="1:6" ht="14.4" customHeight="1" x14ac:dyDescent="0.3">
      <c r="A8" s="757" t="s">
        <v>889</v>
      </c>
      <c r="B8" s="733"/>
      <c r="C8" s="747">
        <v>0</v>
      </c>
      <c r="D8" s="733">
        <v>335.12656336909021</v>
      </c>
      <c r="E8" s="747">
        <v>1</v>
      </c>
      <c r="F8" s="734">
        <v>335.12656336909021</v>
      </c>
    </row>
    <row r="9" spans="1:6" ht="14.4" customHeight="1" thickBot="1" x14ac:dyDescent="0.35">
      <c r="A9" s="758" t="s">
        <v>890</v>
      </c>
      <c r="B9" s="749"/>
      <c r="C9" s="750">
        <v>0</v>
      </c>
      <c r="D9" s="749">
        <v>1122.4000000000001</v>
      </c>
      <c r="E9" s="750">
        <v>1</v>
      </c>
      <c r="F9" s="751">
        <v>1122.4000000000001</v>
      </c>
    </row>
    <row r="10" spans="1:6" ht="14.4" customHeight="1" thickBot="1" x14ac:dyDescent="0.35">
      <c r="A10" s="752" t="s">
        <v>3</v>
      </c>
      <c r="B10" s="753">
        <v>1887.5412248386492</v>
      </c>
      <c r="C10" s="754">
        <v>2.9941960123983348E-2</v>
      </c>
      <c r="D10" s="753">
        <v>61152.460733040483</v>
      </c>
      <c r="E10" s="754">
        <v>0.97005803987601669</v>
      </c>
      <c r="F10" s="755">
        <v>63040.001957879133</v>
      </c>
    </row>
    <row r="11" spans="1:6" ht="14.4" customHeight="1" thickBot="1" x14ac:dyDescent="0.35"/>
    <row r="12" spans="1:6" ht="14.4" customHeight="1" x14ac:dyDescent="0.3">
      <c r="A12" s="756" t="s">
        <v>891</v>
      </c>
      <c r="B12" s="726">
        <v>775.26722483864921</v>
      </c>
      <c r="C12" s="746">
        <v>1</v>
      </c>
      <c r="D12" s="726"/>
      <c r="E12" s="746">
        <v>0</v>
      </c>
      <c r="F12" s="727">
        <v>775.26722483864921</v>
      </c>
    </row>
    <row r="13" spans="1:6" ht="14.4" customHeight="1" x14ac:dyDescent="0.3">
      <c r="A13" s="757" t="s">
        <v>892</v>
      </c>
      <c r="B13" s="733">
        <v>692.51400000000001</v>
      </c>
      <c r="C13" s="747">
        <v>0.41277237955932894</v>
      </c>
      <c r="D13" s="733">
        <v>985.2</v>
      </c>
      <c r="E13" s="747">
        <v>0.58722762044067112</v>
      </c>
      <c r="F13" s="734">
        <v>1677.7139999999999</v>
      </c>
    </row>
    <row r="14" spans="1:6" ht="14.4" customHeight="1" x14ac:dyDescent="0.3">
      <c r="A14" s="757" t="s">
        <v>893</v>
      </c>
      <c r="B14" s="733">
        <v>293.65999999999991</v>
      </c>
      <c r="C14" s="747">
        <v>1</v>
      </c>
      <c r="D14" s="733"/>
      <c r="E14" s="747">
        <v>0</v>
      </c>
      <c r="F14" s="734">
        <v>293.65999999999991</v>
      </c>
    </row>
    <row r="15" spans="1:6" ht="14.4" customHeight="1" x14ac:dyDescent="0.3">
      <c r="A15" s="757" t="s">
        <v>894</v>
      </c>
      <c r="B15" s="733">
        <v>126.10000000000002</v>
      </c>
      <c r="C15" s="747">
        <v>1</v>
      </c>
      <c r="D15" s="733"/>
      <c r="E15" s="747">
        <v>0</v>
      </c>
      <c r="F15" s="734">
        <v>126.10000000000002</v>
      </c>
    </row>
    <row r="16" spans="1:6" ht="14.4" customHeight="1" x14ac:dyDescent="0.3">
      <c r="A16" s="757" t="s">
        <v>895</v>
      </c>
      <c r="B16" s="733"/>
      <c r="C16" s="747">
        <v>0</v>
      </c>
      <c r="D16" s="733">
        <v>1220.928210779362</v>
      </c>
      <c r="E16" s="747">
        <v>1</v>
      </c>
      <c r="F16" s="734">
        <v>1220.928210779362</v>
      </c>
    </row>
    <row r="17" spans="1:6" ht="14.4" customHeight="1" x14ac:dyDescent="0.3">
      <c r="A17" s="757" t="s">
        <v>896</v>
      </c>
      <c r="B17" s="733"/>
      <c r="C17" s="747">
        <v>0</v>
      </c>
      <c r="D17" s="733">
        <v>1103.879989549745</v>
      </c>
      <c r="E17" s="747">
        <v>1</v>
      </c>
      <c r="F17" s="734">
        <v>1103.879989549745</v>
      </c>
    </row>
    <row r="18" spans="1:6" ht="14.4" customHeight="1" x14ac:dyDescent="0.3">
      <c r="A18" s="757" t="s">
        <v>897</v>
      </c>
      <c r="B18" s="733"/>
      <c r="C18" s="747">
        <v>0</v>
      </c>
      <c r="D18" s="733">
        <v>36.619939957574545</v>
      </c>
      <c r="E18" s="747">
        <v>1</v>
      </c>
      <c r="F18" s="734">
        <v>36.619939957574545</v>
      </c>
    </row>
    <row r="19" spans="1:6" ht="14.4" customHeight="1" x14ac:dyDescent="0.3">
      <c r="A19" s="757" t="s">
        <v>898</v>
      </c>
      <c r="B19" s="733"/>
      <c r="C19" s="747">
        <v>0</v>
      </c>
      <c r="D19" s="733">
        <v>629.66</v>
      </c>
      <c r="E19" s="747">
        <v>1</v>
      </c>
      <c r="F19" s="734">
        <v>629.66</v>
      </c>
    </row>
    <row r="20" spans="1:6" ht="14.4" customHeight="1" x14ac:dyDescent="0.3">
      <c r="A20" s="757" t="s">
        <v>899</v>
      </c>
      <c r="B20" s="733"/>
      <c r="C20" s="747">
        <v>0</v>
      </c>
      <c r="D20" s="733">
        <v>86.680082207900227</v>
      </c>
      <c r="E20" s="747">
        <v>1</v>
      </c>
      <c r="F20" s="734">
        <v>86.680082207900227</v>
      </c>
    </row>
    <row r="21" spans="1:6" ht="14.4" customHeight="1" x14ac:dyDescent="0.3">
      <c r="A21" s="757" t="s">
        <v>900</v>
      </c>
      <c r="B21" s="733"/>
      <c r="C21" s="747">
        <v>0</v>
      </c>
      <c r="D21" s="733">
        <v>46.989999999999995</v>
      </c>
      <c r="E21" s="747">
        <v>1</v>
      </c>
      <c r="F21" s="734">
        <v>46.989999999999995</v>
      </c>
    </row>
    <row r="22" spans="1:6" ht="14.4" customHeight="1" x14ac:dyDescent="0.3">
      <c r="A22" s="757" t="s">
        <v>901</v>
      </c>
      <c r="B22" s="733"/>
      <c r="C22" s="747">
        <v>0</v>
      </c>
      <c r="D22" s="733">
        <v>70.05992500000005</v>
      </c>
      <c r="E22" s="747">
        <v>1</v>
      </c>
      <c r="F22" s="734">
        <v>70.05992500000005</v>
      </c>
    </row>
    <row r="23" spans="1:6" ht="14.4" customHeight="1" x14ac:dyDescent="0.3">
      <c r="A23" s="757" t="s">
        <v>902</v>
      </c>
      <c r="B23" s="733"/>
      <c r="C23" s="747">
        <v>0</v>
      </c>
      <c r="D23" s="733">
        <v>1178.0999999999997</v>
      </c>
      <c r="E23" s="747">
        <v>1</v>
      </c>
      <c r="F23" s="734">
        <v>1178.0999999999997</v>
      </c>
    </row>
    <row r="24" spans="1:6" ht="14.4" customHeight="1" x14ac:dyDescent="0.3">
      <c r="A24" s="757" t="s">
        <v>903</v>
      </c>
      <c r="B24" s="733"/>
      <c r="C24" s="747">
        <v>0</v>
      </c>
      <c r="D24" s="733">
        <v>2289.7499337702793</v>
      </c>
      <c r="E24" s="747">
        <v>1</v>
      </c>
      <c r="F24" s="734">
        <v>2289.7499337702793</v>
      </c>
    </row>
    <row r="25" spans="1:6" ht="14.4" customHeight="1" x14ac:dyDescent="0.3">
      <c r="A25" s="757" t="s">
        <v>904</v>
      </c>
      <c r="B25" s="733"/>
      <c r="C25" s="747">
        <v>0</v>
      </c>
      <c r="D25" s="733">
        <v>627</v>
      </c>
      <c r="E25" s="747">
        <v>1</v>
      </c>
      <c r="F25" s="734">
        <v>627</v>
      </c>
    </row>
    <row r="26" spans="1:6" ht="14.4" customHeight="1" x14ac:dyDescent="0.3">
      <c r="A26" s="757" t="s">
        <v>905</v>
      </c>
      <c r="B26" s="733"/>
      <c r="C26" s="747">
        <v>0</v>
      </c>
      <c r="D26" s="733">
        <v>139.82000000000005</v>
      </c>
      <c r="E26" s="747">
        <v>1</v>
      </c>
      <c r="F26" s="734">
        <v>139.82000000000005</v>
      </c>
    </row>
    <row r="27" spans="1:6" ht="14.4" customHeight="1" x14ac:dyDescent="0.3">
      <c r="A27" s="757" t="s">
        <v>906</v>
      </c>
      <c r="B27" s="733"/>
      <c r="C27" s="747">
        <v>0</v>
      </c>
      <c r="D27" s="733">
        <v>409.59</v>
      </c>
      <c r="E27" s="747">
        <v>1</v>
      </c>
      <c r="F27" s="734">
        <v>409.59</v>
      </c>
    </row>
    <row r="28" spans="1:6" ht="14.4" customHeight="1" x14ac:dyDescent="0.3">
      <c r="A28" s="757" t="s">
        <v>907</v>
      </c>
      <c r="B28" s="733"/>
      <c r="C28" s="747">
        <v>0</v>
      </c>
      <c r="D28" s="733">
        <v>8125.0916411026128</v>
      </c>
      <c r="E28" s="747">
        <v>1</v>
      </c>
      <c r="F28" s="734">
        <v>8125.0916411026128</v>
      </c>
    </row>
    <row r="29" spans="1:6" ht="14.4" customHeight="1" x14ac:dyDescent="0.3">
      <c r="A29" s="757" t="s">
        <v>908</v>
      </c>
      <c r="B29" s="733"/>
      <c r="C29" s="747">
        <v>0</v>
      </c>
      <c r="D29" s="733">
        <v>1625.8</v>
      </c>
      <c r="E29" s="747">
        <v>1</v>
      </c>
      <c r="F29" s="734">
        <v>1625.8</v>
      </c>
    </row>
    <row r="30" spans="1:6" ht="14.4" customHeight="1" x14ac:dyDescent="0.3">
      <c r="A30" s="757" t="s">
        <v>909</v>
      </c>
      <c r="B30" s="733"/>
      <c r="C30" s="747">
        <v>0</v>
      </c>
      <c r="D30" s="733">
        <v>89.93</v>
      </c>
      <c r="E30" s="747">
        <v>1</v>
      </c>
      <c r="F30" s="734">
        <v>89.93</v>
      </c>
    </row>
    <row r="31" spans="1:6" ht="14.4" customHeight="1" x14ac:dyDescent="0.3">
      <c r="A31" s="757" t="s">
        <v>910</v>
      </c>
      <c r="B31" s="733"/>
      <c r="C31" s="747">
        <v>0</v>
      </c>
      <c r="D31" s="733">
        <v>10379.593000000001</v>
      </c>
      <c r="E31" s="747">
        <v>1</v>
      </c>
      <c r="F31" s="734">
        <v>10379.593000000001</v>
      </c>
    </row>
    <row r="32" spans="1:6" ht="14.4" customHeight="1" x14ac:dyDescent="0.3">
      <c r="A32" s="757" t="s">
        <v>911</v>
      </c>
      <c r="B32" s="733"/>
      <c r="C32" s="747">
        <v>0</v>
      </c>
      <c r="D32" s="733">
        <v>17163.700010672997</v>
      </c>
      <c r="E32" s="747">
        <v>1</v>
      </c>
      <c r="F32" s="734">
        <v>17163.700010672997</v>
      </c>
    </row>
    <row r="33" spans="1:6" ht="14.4" customHeight="1" x14ac:dyDescent="0.3">
      <c r="A33" s="757" t="s">
        <v>912</v>
      </c>
      <c r="B33" s="733"/>
      <c r="C33" s="747">
        <v>0</v>
      </c>
      <c r="D33" s="733">
        <v>7126.9080000000004</v>
      </c>
      <c r="E33" s="747">
        <v>1</v>
      </c>
      <c r="F33" s="734">
        <v>7126.9080000000004</v>
      </c>
    </row>
    <row r="34" spans="1:6" ht="14.4" customHeight="1" x14ac:dyDescent="0.3">
      <c r="A34" s="757" t="s">
        <v>913</v>
      </c>
      <c r="B34" s="733"/>
      <c r="C34" s="747">
        <v>0</v>
      </c>
      <c r="D34" s="733">
        <v>149.13000000000005</v>
      </c>
      <c r="E34" s="747">
        <v>1</v>
      </c>
      <c r="F34" s="734">
        <v>149.13000000000005</v>
      </c>
    </row>
    <row r="35" spans="1:6" ht="14.4" customHeight="1" x14ac:dyDescent="0.3">
      <c r="A35" s="757" t="s">
        <v>914</v>
      </c>
      <c r="B35" s="733"/>
      <c r="C35" s="747">
        <v>0</v>
      </c>
      <c r="D35" s="733">
        <v>1402.3199999999997</v>
      </c>
      <c r="E35" s="747">
        <v>1</v>
      </c>
      <c r="F35" s="734">
        <v>1402.3199999999997</v>
      </c>
    </row>
    <row r="36" spans="1:6" ht="14.4" customHeight="1" thickBot="1" x14ac:dyDescent="0.35">
      <c r="A36" s="758" t="s">
        <v>915</v>
      </c>
      <c r="B36" s="749"/>
      <c r="C36" s="750">
        <v>0</v>
      </c>
      <c r="D36" s="749">
        <v>6265.71</v>
      </c>
      <c r="E36" s="750">
        <v>1</v>
      </c>
      <c r="F36" s="751">
        <v>6265.71</v>
      </c>
    </row>
    <row r="37" spans="1:6" ht="14.4" customHeight="1" thickBot="1" x14ac:dyDescent="0.35">
      <c r="A37" s="752" t="s">
        <v>3</v>
      </c>
      <c r="B37" s="753">
        <v>1887.5412248386492</v>
      </c>
      <c r="C37" s="754">
        <v>2.9941960123983355E-2</v>
      </c>
      <c r="D37" s="753">
        <v>61152.460733040461</v>
      </c>
      <c r="E37" s="754">
        <v>0.97005803987601658</v>
      </c>
      <c r="F37" s="755">
        <v>63040.001957879118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2017-05-25T14:19:46Z</dcterms:modified>
</cp:coreProperties>
</file>