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72" i="371" l="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2" i="431"/>
  <c r="D16" i="431"/>
  <c r="D20" i="431"/>
  <c r="E11" i="431"/>
  <c r="E15" i="431"/>
  <c r="E19" i="431"/>
  <c r="F10" i="431"/>
  <c r="F14" i="431"/>
  <c r="F18" i="431"/>
  <c r="G9" i="431"/>
  <c r="G13" i="431"/>
  <c r="G17" i="431"/>
  <c r="G21" i="431"/>
  <c r="H12" i="431"/>
  <c r="H16" i="431"/>
  <c r="H20" i="431"/>
  <c r="I11" i="431"/>
  <c r="I15" i="431"/>
  <c r="I19" i="431"/>
  <c r="J10" i="431"/>
  <c r="J14" i="431"/>
  <c r="J18" i="431"/>
  <c r="K9" i="431"/>
  <c r="K13" i="431"/>
  <c r="K17" i="431"/>
  <c r="K21" i="431"/>
  <c r="L12" i="431"/>
  <c r="L16" i="431"/>
  <c r="L20" i="431"/>
  <c r="M11" i="431"/>
  <c r="M15" i="431"/>
  <c r="M19" i="431"/>
  <c r="N10" i="431"/>
  <c r="N14" i="431"/>
  <c r="N18" i="431"/>
  <c r="O9" i="431"/>
  <c r="O13" i="431"/>
  <c r="O17" i="431"/>
  <c r="O21" i="431"/>
  <c r="P12" i="431"/>
  <c r="P16" i="431"/>
  <c r="P20" i="431"/>
  <c r="Q11" i="431"/>
  <c r="Q15" i="431"/>
  <c r="Q19" i="431"/>
  <c r="K14" i="431"/>
  <c r="L17" i="431"/>
  <c r="M16" i="431"/>
  <c r="N11" i="431"/>
  <c r="N19" i="431"/>
  <c r="P9" i="431"/>
  <c r="P17" i="431"/>
  <c r="Q12" i="431"/>
  <c r="Q20" i="431"/>
  <c r="N16" i="431"/>
  <c r="O19" i="431"/>
  <c r="Q9" i="431"/>
  <c r="C10" i="431"/>
  <c r="C14" i="431"/>
  <c r="C18" i="431"/>
  <c r="D9" i="431"/>
  <c r="D13" i="431"/>
  <c r="D17" i="431"/>
  <c r="D21" i="431"/>
  <c r="E12" i="431"/>
  <c r="E16" i="431"/>
  <c r="E20" i="431"/>
  <c r="F11" i="431"/>
  <c r="F15" i="431"/>
  <c r="F19" i="431"/>
  <c r="G10" i="431"/>
  <c r="G14" i="431"/>
  <c r="G18" i="431"/>
  <c r="H9" i="431"/>
  <c r="H13" i="431"/>
  <c r="H17" i="431"/>
  <c r="H21" i="431"/>
  <c r="I12" i="431"/>
  <c r="I16" i="431"/>
  <c r="I20" i="431"/>
  <c r="J11" i="431"/>
  <c r="J15" i="431"/>
  <c r="J19" i="431"/>
  <c r="K10" i="431"/>
  <c r="L9" i="431"/>
  <c r="L13" i="431"/>
  <c r="M12" i="431"/>
  <c r="N15" i="431"/>
  <c r="O14" i="431"/>
  <c r="P13" i="431"/>
  <c r="P21" i="431"/>
  <c r="N20" i="431"/>
  <c r="P14" i="431"/>
  <c r="Q17" i="431"/>
  <c r="C11" i="431"/>
  <c r="C15" i="431"/>
  <c r="C19" i="431"/>
  <c r="D10" i="431"/>
  <c r="D14" i="431"/>
  <c r="D18" i="431"/>
  <c r="E9" i="431"/>
  <c r="E13" i="431"/>
  <c r="E17" i="431"/>
  <c r="E21" i="431"/>
  <c r="F12" i="431"/>
  <c r="F16" i="431"/>
  <c r="F20" i="431"/>
  <c r="G11" i="431"/>
  <c r="G15" i="431"/>
  <c r="G19" i="431"/>
  <c r="H10" i="431"/>
  <c r="H14" i="431"/>
  <c r="H18" i="431"/>
  <c r="I9" i="431"/>
  <c r="I13" i="431"/>
  <c r="I17" i="431"/>
  <c r="I21" i="431"/>
  <c r="J12" i="431"/>
  <c r="J16" i="431"/>
  <c r="J20" i="431"/>
  <c r="K11" i="431"/>
  <c r="K15" i="431"/>
  <c r="K19" i="431"/>
  <c r="L10" i="431"/>
  <c r="L14" i="431"/>
  <c r="L18" i="431"/>
  <c r="M9" i="431"/>
  <c r="M13" i="431"/>
  <c r="M17" i="431"/>
  <c r="N12" i="431"/>
  <c r="O15" i="431"/>
  <c r="P18" i="431"/>
  <c r="Q21" i="431"/>
  <c r="C12" i="431"/>
  <c r="C16" i="431"/>
  <c r="C20" i="431"/>
  <c r="D11" i="431"/>
  <c r="D15" i="431"/>
  <c r="D19" i="431"/>
  <c r="E10" i="431"/>
  <c r="E14" i="431"/>
  <c r="E18" i="431"/>
  <c r="F9" i="431"/>
  <c r="F13" i="431"/>
  <c r="F17" i="431"/>
  <c r="F21" i="431"/>
  <c r="G12" i="431"/>
  <c r="G16" i="431"/>
  <c r="G20" i="431"/>
  <c r="H11" i="431"/>
  <c r="H15" i="431"/>
  <c r="H19" i="431"/>
  <c r="I10" i="431"/>
  <c r="I14" i="431"/>
  <c r="I18" i="431"/>
  <c r="J9" i="431"/>
  <c r="J13" i="431"/>
  <c r="J17" i="431"/>
  <c r="J21" i="431"/>
  <c r="K12" i="431"/>
  <c r="K16" i="431"/>
  <c r="K20" i="431"/>
  <c r="L11" i="431"/>
  <c r="L15" i="431"/>
  <c r="L19" i="431"/>
  <c r="M10" i="431"/>
  <c r="M14" i="431"/>
  <c r="M18" i="431"/>
  <c r="N9" i="431"/>
  <c r="N13" i="431"/>
  <c r="N17" i="431"/>
  <c r="N21" i="431"/>
  <c r="O12" i="431"/>
  <c r="O16" i="431"/>
  <c r="O20" i="431"/>
  <c r="P11" i="431"/>
  <c r="P15" i="431"/>
  <c r="P19" i="431"/>
  <c r="Q10" i="431"/>
  <c r="Q14" i="431"/>
  <c r="Q18" i="431"/>
  <c r="K18" i="431"/>
  <c r="L21" i="431"/>
  <c r="M20" i="431"/>
  <c r="O10" i="431"/>
  <c r="O18" i="431"/>
  <c r="Q16" i="431"/>
  <c r="M21" i="431"/>
  <c r="O11" i="431"/>
  <c r="P10" i="431"/>
  <c r="Q13" i="431"/>
  <c r="I8" i="431"/>
  <c r="E8" i="431"/>
  <c r="H8" i="431"/>
  <c r="F8" i="431"/>
  <c r="M8" i="431"/>
  <c r="K8" i="431"/>
  <c r="D8" i="431"/>
  <c r="P8" i="431"/>
  <c r="N8" i="431"/>
  <c r="Q8" i="431"/>
  <c r="C8" i="431"/>
  <c r="L8" i="431"/>
  <c r="O8" i="431"/>
  <c r="J8" i="431"/>
  <c r="G8" i="431"/>
  <c r="S13" i="431" l="1"/>
  <c r="R13" i="431"/>
  <c r="S16" i="431"/>
  <c r="R16" i="431"/>
  <c r="R18" i="431"/>
  <c r="S18" i="431"/>
  <c r="R14" i="431"/>
  <c r="S14" i="431"/>
  <c r="R10" i="431"/>
  <c r="S10" i="431"/>
  <c r="R21" i="431"/>
  <c r="S21" i="431"/>
  <c r="S17" i="431"/>
  <c r="R17" i="431"/>
  <c r="S9" i="431"/>
  <c r="R9" i="431"/>
  <c r="R20" i="431"/>
  <c r="S20" i="431"/>
  <c r="R12" i="431"/>
  <c r="S12" i="431"/>
  <c r="R19" i="431"/>
  <c r="S19" i="431"/>
  <c r="R15" i="431"/>
  <c r="S15" i="431"/>
  <c r="S11" i="431"/>
  <c r="R11" i="431"/>
  <c r="G6" i="431"/>
  <c r="J6" i="431"/>
  <c r="O6" i="431"/>
  <c r="L6" i="431"/>
  <c r="C6" i="431"/>
  <c r="R8" i="431"/>
  <c r="S8" i="431"/>
  <c r="Q6" i="431"/>
  <c r="N6" i="431"/>
  <c r="P6" i="431"/>
  <c r="K6" i="431"/>
  <c r="M6" i="431"/>
  <c r="H6" i="431"/>
  <c r="I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L3" i="430"/>
  <c r="I3" i="430"/>
  <c r="H3" i="430"/>
  <c r="R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342" l="1"/>
  <c r="M3" i="342"/>
  <c r="D31" i="414"/>
  <c r="D23" i="414"/>
  <c r="G3" i="410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J12" i="339" l="1"/>
  <c r="P3" i="377"/>
  <c r="H3" i="390"/>
  <c r="Q3" i="347"/>
  <c r="S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<sst xmlns="http://schemas.openxmlformats.org/spreadsheetml/2006/main" count="24758" uniqueCount="3632">
  <si>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</si>
  <si>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</si>
  <si>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</si>
  <si>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</si>
  <si>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</si>
  <si>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</si>
  <si>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</si>
  <si>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</si>
  <si>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</si>
  <si>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</si>
  <si>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</si>
  <si>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</si>
  <si>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</si>
  <si>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</si>
  <si>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</si>
  <si>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</si>
  <si>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</si>
  <si>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</si>
  <si>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</si>
  <si>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</si>
  <si>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</si>
  <si>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</si>
  <si>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</si>
  <si>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</si>
  <si>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</si>
  <si>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</si>
  <si>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</si>
  <si>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</si>
  <si>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</si>
  <si>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</si>
  <si>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</si>
  <si>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</si>
  <si>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</si>
  <si>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</si>
  <si>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</si>
  <si>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</si>
  <si>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</si>
  <si>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</si>
  <si>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</si>
  <si>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</si>
  <si>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</si>
  <si>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</si>
  <si>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</si>
  <si>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</si>
  <si>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</si>
  <si>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</si>
  <si>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</si>
  <si>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</si>
  <si>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</si>
  <si>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</si>
  <si>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</si>
  <si>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</si>
  <si>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</si>
  <si>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</si>
  <si>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</si>
  <si>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</si>
  <si>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</si>
  <si>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</si>
  <si>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</si>
  <si>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</si>
  <si>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</si>
  <si>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</si>
  <si>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</si>
  <si>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</si>
  <si>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</si>
  <si>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</si>
  <si>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</si>
  <si>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</si>
  <si>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</si>
  <si>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</si>
  <si>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</si>
  <si>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</si>
  <si>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</si>
  <si>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</si>
  <si>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</si>
  <si>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</si>
  <si>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</si>
  <si>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</si>
  <si>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</si>
  <si>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</si>
  <si>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</si>
  <si>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</si>
  <si>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</si>
  <si>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</si>
  <si>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</si>
  <si>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</si>
  <si>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</si>
  <si>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</si>
  <si>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</si>
  <si>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</si>
  <si>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</si>
  <si>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</si>
  <si>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</si>
  <si>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</si>
  <si>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</si>
  <si>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</si>
  <si>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</si>
  <si>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</si>
  <si>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</si>
  <si>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</si>
  <si>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</si>
  <si>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</si>
  <si>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</si>
  <si>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</si>
  <si>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</si>
  <si>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</si>
  <si>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</si>
  <si>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</si>
  <si>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</si>
  <si>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</si>
  <si>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</si>
  <si>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</si>
  <si>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</si>
  <si>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</si>
  <si>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</si>
  <si>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</si>
  <si>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</si>
  <si>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</si>
  <si>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</si>
  <si>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</si>
  <si>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</si>
  <si>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</si>
  <si>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</si>
  <si>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</si>
  <si>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</si>
  <si>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</si>
  <si>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</si>
  <si>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</si>
  <si>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</si>
  <si>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</si>
  <si>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</si>
  <si>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</si>
  <si>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</si>
  <si>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</si>
  <si>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</si>
  <si>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</si>
  <si>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</si>
  <si>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</si>
  <si>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</si>
  <si>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</si>
  <si>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</si>
  <si>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</si>
  <si>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</si>
  <si>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</si>
  <si>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</si>
  <si>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</si>
  <si>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</si>
  <si>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</si>
  <si>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</si>
  <si>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</si>
  <si>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</si>
  <si>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</si>
  <si>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</si>
  <si>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</si>
  <si>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</si>
  <si>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</si>
  <si>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</si>
  <si>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</si>
  <si>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</si>
  <si>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</si>
  <si>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</si>
  <si>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</si>
  <si>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</si>
  <si>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</si>
  <si>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</si>
  <si>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</si>
  <si>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</si>
  <si>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</si>
  <si>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</si>
  <si>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</si>
  <si>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</si>
  <si>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</si>
  <si>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</si>
  <si>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</si>
  <si>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</si>
  <si>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</si>
  <si>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</si>
  <si>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</si>
  <si>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</si>
  <si>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</si>
  <si>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</si>
  <si>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</si>
  <si>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</si>
  <si>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</si>
  <si>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</si>
  <si>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</si>
  <si>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</si>
  <si>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</si>
  <si>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</si>
  <si>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</si>
  <si>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</si>
  <si>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</si>
  <si>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</si>
  <si>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</si>
  <si>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</si>
  <si>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</si>
  <si>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</si>
  <si>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</si>
  <si>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</si>
  <si>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</si>
  <si>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</si>
  <si>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</si>
  <si>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</si>
  <si>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</si>
  <si>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</si>
  <si>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</si>
  <si>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</si>
  <si>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</si>
  <si>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</si>
  <si>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</si>
  <si>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</si>
  <si>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</si>
  <si>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</si>
  <si>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</si>
  <si>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</si>
  <si>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</si>
  <si>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</si>
  <si>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</si>
  <si>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</si>
  <si>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</si>
  <si>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</si>
  <si>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</si>
  <si>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</si>
  <si>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</si>
  <si>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</si>
  <si>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</si>
  <si>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</si>
  <si>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</si>
  <si>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</si>
  <si>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</si>
  <si>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</si>
  <si>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</si>
  <si>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</si>
  <si>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</si>
  <si>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</si>
  <si>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</si>
  <si>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</si>
  <si>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</si>
  <si>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</si>
  <si>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</si>
  <si>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</si>
  <si>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</si>
  <si>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</si>
  <si>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</si>
  <si>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</si>
  <si>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</si>
  <si>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</si>
  <si>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</si>
  <si>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</si>
  <si>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</si>
  <si>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</si>
  <si>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</si>
  <si>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</si>
  <si>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</si>
  <si>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</si>
  <si>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</si>
  <si>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</si>
  <si>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</si>
  <si>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</si>
  <si>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</si>
  <si>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</si>
  <si>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</si>
  <si>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</si>
  <si>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</si>
  <si>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</si>
  <si>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</si>
  <si>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</si>
  <si>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</si>
  <si>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</si>
  <si>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</si>
  <si>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</si>
  <si>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</si>
  <si>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</si>
  <si>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</si>
  <si>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</si>
  <si>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</si>
  <si>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</si>
  <si>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</si>
  <si>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</si>
  <si>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</si>
  <si>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</si>
  <si>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</si>
  <si>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</si>
  <si>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</si>
  <si>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</si>
  <si>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</si>
  <si>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</si>
  <si>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</si>
  <si>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</si>
  <si>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</si>
  <si>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</si>
  <si>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</si>
  <si>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</si>
  <si>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</si>
  <si>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</si>
  <si>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</si>
  <si>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</si>
  <si>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</si>
  <si>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</si>
  <si>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</si>
  <si>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</si>
  <si>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</si>
  <si>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</si>
  <si>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</si>
  <si>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</si>
  <si>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</si>
  <si>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</si>
  <si>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</si>
  <si>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</si>
  <si>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</si>
  <si>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</si>
  <si>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</si>
  <si>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</si>
  <si>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</si>
  <si>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</si>
  <si>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</si>
  <si>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</si>
  <si>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</si>
  <si>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</si>
  <si>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</si>
  <si>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</si>
  <si>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</si>
  <si>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</si>
  <si>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</si>
  <si>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</si>
  <si>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</si>
  <si>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</si>
  <si>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</si>
  <si>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Klinika ústní,čelistní a obličejové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</si>
  <si>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</si>
  <si>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</si>
  <si>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</si>
  <si>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</si>
  <si>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</si>
  <si>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</si>
  <si>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</si>
  <si>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</si>
  <si>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</si>
  <si>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</si>
  <si>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</si>
  <si>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</si>
  <si>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</si>
  <si>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--</t>
  </si>
  <si>
    <t>50113010     léky - botox (LEK)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</si>
  <si>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</si>
  <si>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</si>
  <si>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</si>
  <si>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</si>
  <si>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</si>
  <si>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</si>
  <si>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</si>
  <si>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</si>
  <si>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</si>
  <si>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50115007     implant.dentální-samoplátci (Z526)</t>
  </si>
  <si>
    <t>50115010     RTG materiál, filmy a chemikálie (Z504)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</si>
  <si>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</si>
  <si>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</si>
  <si>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</si>
  <si>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</si>
  <si>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</si>
  <si>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</si>
  <si>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</si>
  <si>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</si>
  <si>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</si>
  <si>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</si>
  <si>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</si>
  <si>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50115089     ZPr - katetry PICC/MIDLINE (Z554)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</si>
  <si>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</si>
  <si>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</si>
  <si>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</si>
  <si>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</si>
  <si>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</si>
  <si>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</si>
  <si>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</si>
  <si>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</si>
  <si>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</si>
  <si>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</si>
  <si>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</si>
  <si>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</si>
  <si>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</si>
  <si>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</si>
  <si>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</si>
  <si>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</si>
  <si>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</si>
  <si>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</si>
  <si>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</si>
  <si>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</si>
  <si>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</si>
  <si>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</si>
  <si>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</si>
  <si>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</si>
  <si>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</si>
  <si>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</si>
  <si>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</si>
  <si>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</si>
  <si>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</si>
  <si>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</si>
  <si>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</si>
  <si>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</si>
  <si>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</si>
  <si>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</si>
  <si>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</si>
  <si>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</si>
  <si>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</si>
  <si>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</si>
  <si>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</si>
  <si>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</si>
  <si>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</si>
  <si>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</si>
  <si>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</si>
  <si>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</si>
  <si>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</si>
  <si>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</si>
  <si>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</si>
  <si>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</si>
  <si>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</si>
  <si>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</si>
  <si>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</si>
  <si>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</si>
  <si>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</si>
  <si>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</si>
  <si>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</si>
  <si>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</si>
  <si>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</si>
  <si>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</si>
  <si>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</si>
  <si>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</si>
  <si>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</si>
  <si>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</si>
  <si>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</si>
  <si>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</si>
  <si>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</si>
  <si>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</si>
  <si>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</si>
  <si>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</si>
  <si>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</si>
  <si>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</si>
  <si>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</si>
  <si>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</si>
  <si>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</si>
  <si>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</si>
  <si>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</si>
  <si>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</si>
  <si>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</si>
  <si>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</si>
  <si>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</si>
  <si>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</si>
  <si>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</si>
  <si>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</si>
  <si>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</si>
  <si>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</si>
  <si>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</si>
  <si>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</si>
  <si>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</si>
  <si>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</si>
  <si>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</si>
  <si>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</si>
  <si>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</si>
  <si>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</si>
  <si>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</si>
  <si>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</si>
  <si>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</si>
  <si>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</si>
  <si>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</si>
  <si>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</si>
  <si>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</si>
  <si>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</si>
  <si>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</si>
  <si>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</si>
  <si>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</si>
  <si>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</si>
  <si>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</si>
  <si>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</si>
  <si>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</si>
  <si>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</si>
  <si>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</si>
  <si>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</si>
  <si>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</si>
  <si>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</si>
  <si>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</si>
  <si>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</si>
  <si>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</si>
  <si>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</si>
  <si>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</si>
  <si>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</si>
  <si>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</si>
  <si>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</si>
  <si>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</si>
  <si>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</si>
  <si>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</si>
  <si>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</si>
  <si>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</si>
  <si>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</si>
  <si>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</si>
  <si>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</si>
  <si>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</si>
  <si>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</si>
  <si>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</si>
  <si>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</si>
  <si>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</si>
  <si>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</si>
  <si>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</si>
  <si>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</si>
  <si>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</si>
  <si>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</si>
  <si>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</si>
  <si>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</si>
  <si>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</si>
  <si>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</si>
  <si>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</si>
  <si>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</si>
  <si>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</si>
  <si>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</si>
  <si>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</si>
  <si>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</si>
  <si>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</si>
  <si>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</si>
  <si>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</si>
  <si>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</si>
  <si>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</si>
  <si>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</si>
  <si>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</si>
  <si>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</si>
  <si>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</si>
  <si>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</si>
  <si>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</si>
  <si>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</si>
  <si>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</si>
  <si>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</si>
  <si>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</si>
  <si>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</si>
  <si>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</si>
  <si>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</si>
  <si>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</si>
  <si>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</si>
  <si>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64924447     ostatní provoz.sl. - hl.činnost (LSPP)</t>
  </si>
  <si>
    <t>64924449     ostatní provoz.sl.-hl.čin.</t>
  </si>
  <si>
    <t>64924450     poštovné, balné za odeslání</t>
  </si>
  <si>
    <t>64924459     školení, stáže, odb. semináře, konference</t>
  </si>
  <si>
    <t>64924460     foto při UZ a ost. služby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</si>
  <si>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</si>
  <si>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</si>
  <si>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</si>
  <si>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</si>
  <si>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</si>
  <si>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</si>
  <si>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</si>
  <si>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</si>
  <si>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</si>
  <si>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</si>
  <si>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</si>
  <si>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</si>
  <si>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</si>
  <si>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</si>
  <si>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</si>
  <si>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</si>
  <si>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</si>
  <si>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</si>
  <si>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</si>
  <si>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</si>
  <si>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</si>
  <si>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</si>
  <si>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</si>
  <si>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</si>
  <si>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25</t>
  </si>
  <si>
    <t>UCOCH: Klinika ústní,čelistní a obl. chir.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</si>
  <si>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</si>
  <si>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</si>
  <si>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</si>
  <si>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</si>
  <si>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</si>
  <si>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</si>
  <si>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</si>
  <si>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</si>
  <si>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</si>
  <si>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</si>
  <si>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</si>
  <si>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UCOCH: Klinika ústní,čelistní a obl. chir. Celkem</t>
  </si>
  <si>
    <t>SumaKL</t>
  </si>
  <si>
    <t>2511</t>
  </si>
  <si>
    <t>UCOCH: lůžkové oddělení 33</t>
  </si>
  <si>
    <t>UCOCH: lůžkové oddělení 33 Celkem</t>
  </si>
  <si>
    <t>SumaNS</t>
  </si>
  <si>
    <t>mezeraNS</t>
  </si>
  <si>
    <t>2521</t>
  </si>
  <si>
    <t>UCOCH: ambulance</t>
  </si>
  <si>
    <t>UCOCH: ambulance Celkem</t>
  </si>
  <si>
    <t>2522</t>
  </si>
  <si>
    <t>UCOCH: LPS stomatologická</t>
  </si>
  <si>
    <t>UCOCH: LPS stomatologická Celkem</t>
  </si>
  <si>
    <t>2523</t>
  </si>
  <si>
    <t>UCOCH, LPS stomatologická - denní</t>
  </si>
  <si>
    <t>UCOCH, LPS stomatologická - denní Celkem</t>
  </si>
  <si>
    <t>2562</t>
  </si>
  <si>
    <t xml:space="preserve">UCOCH: operační sál </t>
  </si>
  <si>
    <t>UCOCH: operační sál  Celkem</t>
  </si>
  <si>
    <t>léky - paušál (LEK)</t>
  </si>
  <si>
    <t>O</t>
  </si>
  <si>
    <t>0.9% W/V SODIUM CHLORIDE I.V.</t>
  </si>
  <si>
    <t>INJ 20X20ML</t>
  </si>
  <si>
    <t>10% GLUCOSE IN WATER FOR INJECTION FRESENIUS</t>
  </si>
  <si>
    <t>100MG/ML INF SOL 1X500ML II</t>
  </si>
  <si>
    <t>ACC INJEKT</t>
  </si>
  <si>
    <t>INJ SOL 5X3ML/300MG</t>
  </si>
  <si>
    <t>ACIDUM ASCORBICUM</t>
  </si>
  <si>
    <t>INJ 5X5ML</t>
  </si>
  <si>
    <t>INJ 50X5ML</t>
  </si>
  <si>
    <t>P</t>
  </si>
  <si>
    <t>ACTRAPID PENFILL 100IU/ML</t>
  </si>
  <si>
    <t>INJ SOL 5X3ML</t>
  </si>
  <si>
    <t>ADRENALIN LECIVA</t>
  </si>
  <si>
    <t>INJ 5X1ML/1MG</t>
  </si>
  <si>
    <t>AESCIN-TEVA</t>
  </si>
  <si>
    <t>POR TBL ENT 90X20MG</t>
  </si>
  <si>
    <t>AGAPURIN</t>
  </si>
  <si>
    <t>INJ 5X5ML/100MG</t>
  </si>
  <si>
    <t>AGEN 5</t>
  </si>
  <si>
    <t>POR TBL NOB 30X5MG</t>
  </si>
  <si>
    <t>POR TBL NOB 90X5MG</t>
  </si>
  <si>
    <t>ALGIFEN NEO</t>
  </si>
  <si>
    <t>POR GTT SOL 1X50ML</t>
  </si>
  <si>
    <t>ALMIRAL</t>
  </si>
  <si>
    <t>INJ 10X3ML/75MG</t>
  </si>
  <si>
    <t>ANOPYRIN 100MG</t>
  </si>
  <si>
    <t>TBL 20X100MG</t>
  </si>
  <si>
    <t>TBL 60X100 MG</t>
  </si>
  <si>
    <t>ATROVENT 0.025%</t>
  </si>
  <si>
    <t>INH SOL 1X20ML</t>
  </si>
  <si>
    <t>AULIN</t>
  </si>
  <si>
    <t>POR GRA SOL30SÁČKŮ</t>
  </si>
  <si>
    <t>POR TBL NOB 30X100MG</t>
  </si>
  <si>
    <t>BERODUAL</t>
  </si>
  <si>
    <t>INH LIQ 1X20ML</t>
  </si>
  <si>
    <t>BERODUAL N</t>
  </si>
  <si>
    <t>INH SOL PSS 200DÁV</t>
  </si>
  <si>
    <t>BETALOC</t>
  </si>
  <si>
    <t>INJ 5X5ML/5MG</t>
  </si>
  <si>
    <t>Biopron9 tob.60</t>
  </si>
  <si>
    <t>BISEPTOL 480</t>
  </si>
  <si>
    <t>POR TBL NOB 28X480MG</t>
  </si>
  <si>
    <t>BISOPROLOL MYLAN</t>
  </si>
  <si>
    <t>10MG TBL FLM 30</t>
  </si>
  <si>
    <t>Carbosorb tbl.20-blistr</t>
  </si>
  <si>
    <t>CERNEVIT</t>
  </si>
  <si>
    <t>INJ PLV SOL10X750MG</t>
  </si>
  <si>
    <t>CITALEC 20 ZENTIVA</t>
  </si>
  <si>
    <t>POR TBL FLM 30X20MG</t>
  </si>
  <si>
    <t>CODEIN SLOVAKOFARMA 15MG</t>
  </si>
  <si>
    <t>TBL 10X15MG-BLISTR</t>
  </si>
  <si>
    <t>COMBIGAN</t>
  </si>
  <si>
    <t>OPH GTT SOL 1X5ML</t>
  </si>
  <si>
    <t>CONTROLOC I.V.</t>
  </si>
  <si>
    <t>INJ PLV SOL 1X40MG</t>
  </si>
  <si>
    <t>Cyto-chlorid sodný 0,9% 1x 10ml</t>
  </si>
  <si>
    <t>DEGAN</t>
  </si>
  <si>
    <t>INJ 50X2ML/10MG</t>
  </si>
  <si>
    <t>DEPAKINE CHRONO 300</t>
  </si>
  <si>
    <t>TBL RET 100X300MG</t>
  </si>
  <si>
    <t>DEXAMED</t>
  </si>
  <si>
    <t>INJ 10X2ML/8MG</t>
  </si>
  <si>
    <t>DIAZEPAM SLOVAKOFARMA</t>
  </si>
  <si>
    <t>TBL 20X5MG</t>
  </si>
  <si>
    <t>TBL 20X10MG</t>
  </si>
  <si>
    <t>DICLOFENAC DUO PHARMASWISS 75 MG</t>
  </si>
  <si>
    <t>POR CPS RDR 30X75MG</t>
  </si>
  <si>
    <t>DICYNONE 250</t>
  </si>
  <si>
    <t>INJ SOL 4X2ML/250MG</t>
  </si>
  <si>
    <t>DILURAN</t>
  </si>
  <si>
    <t>TBL 20X250MG</t>
  </si>
  <si>
    <t>DITHIADEN</t>
  </si>
  <si>
    <t>TBL 20X2MG</t>
  </si>
  <si>
    <t>INJ 10X2ML</t>
  </si>
  <si>
    <t>DOLMINA 50</t>
  </si>
  <si>
    <t>TBL OBD 30X50MG</t>
  </si>
  <si>
    <t>DUPHALAC</t>
  </si>
  <si>
    <t>667MG/ML POR SOL 1X500ML HDP</t>
  </si>
  <si>
    <t>DUROGESIC 25MCG/H</t>
  </si>
  <si>
    <t>EMP 5X2.5MG(10CM2)</t>
  </si>
  <si>
    <t>DUROGESIC 50MCG/H</t>
  </si>
  <si>
    <t>EMP 5X5MG(20CM2)</t>
  </si>
  <si>
    <t>DUROGESIC 75MCG/H</t>
  </si>
  <si>
    <t>EMP 5X7.5MG(30CM2)</t>
  </si>
  <si>
    <t>DZ BRAUNOL 500 ML</t>
  </si>
  <si>
    <t>DZ PRONTODERM PENA 200ml</t>
  </si>
  <si>
    <t>DZ PRONTORAL 250ML</t>
  </si>
  <si>
    <t>EBRANTIL I.V. 25</t>
  </si>
  <si>
    <t>INJ SOL 5X5ML/25MG</t>
  </si>
  <si>
    <t>ENAP I.V.</t>
  </si>
  <si>
    <t>INJ 5X1ML/1.25MG</t>
  </si>
  <si>
    <t>ENZYMEL INTENSIVE 35 GEL antimikrob. na dásně 30ml</t>
  </si>
  <si>
    <t>ERDOMED</t>
  </si>
  <si>
    <t>POR CPS DUR 60X300MG</t>
  </si>
  <si>
    <t>ERDOMED 300MG</t>
  </si>
  <si>
    <t>CPS 10X300MG</t>
  </si>
  <si>
    <t>EUPHYLLIN CR N 100</t>
  </si>
  <si>
    <t>100MG CPS PRO 50</t>
  </si>
  <si>
    <t>EUTHYROX 75</t>
  </si>
  <si>
    <t>TBL 100X75RG</t>
  </si>
  <si>
    <t>EXACYL</t>
  </si>
  <si>
    <t>INJ 5X5ML/500MG</t>
  </si>
  <si>
    <t>FLUCON</t>
  </si>
  <si>
    <t>1MG/ML OPH GTT SUS 1X5ML</t>
  </si>
  <si>
    <t>FRAXIPARINE</t>
  </si>
  <si>
    <t>INJ SOL 10X0.8ML</t>
  </si>
  <si>
    <t>INJ SOL 10X0.3ML</t>
  </si>
  <si>
    <t>INJ SOL 10X0.6ML</t>
  </si>
  <si>
    <t>INJ SOL 10X1ML</t>
  </si>
  <si>
    <t>INJ SOL 10X0.4ML</t>
  </si>
  <si>
    <t>FURORESE 125</t>
  </si>
  <si>
    <t>TBL 50X125MG</t>
  </si>
  <si>
    <t>FUROSEMID ACCORD</t>
  </si>
  <si>
    <t>10MG/ML INJ/INF SOL 10X2ML</t>
  </si>
  <si>
    <t>GLUKÓZA 10 BRAUN</t>
  </si>
  <si>
    <t>INF SOL 10X500ML-PE</t>
  </si>
  <si>
    <t>GLUKÓZA 5 BRAUN</t>
  </si>
  <si>
    <t>HELICID 20 ZENTIVA</t>
  </si>
  <si>
    <t>POR CPS ETD 90X20MG</t>
  </si>
  <si>
    <t>HEPARIN LECIVA</t>
  </si>
  <si>
    <t>INJ 1X10ML/50KU</t>
  </si>
  <si>
    <t>HEŘMÁNKOVÝ ČAJ LEROS</t>
  </si>
  <si>
    <t>SPC 20X1.5GM(SÁČKY)</t>
  </si>
  <si>
    <t>HIRUDOID</t>
  </si>
  <si>
    <t>DRM CRM 1X40GM</t>
  </si>
  <si>
    <t>HYDROCORTISON VUAB 100 MG</t>
  </si>
  <si>
    <t>INJ PLV SOL 1X100MG</t>
  </si>
  <si>
    <t>CHLORID SODNÝ 0,9% BRAUN</t>
  </si>
  <si>
    <t>INF SOL 20X100MLPELAH</t>
  </si>
  <si>
    <t>INF SOL 10X250MLPELAH</t>
  </si>
  <si>
    <t>INF SOL 10X500MLPELAH</t>
  </si>
  <si>
    <t>CHLORID SODNÝ 0.9% BRAUN, REF. 395120</t>
  </si>
  <si>
    <t>INFSOL1X100ML-PELAH</t>
  </si>
  <si>
    <t>IBALGIN 400 (IBUPROFEN 400)</t>
  </si>
  <si>
    <t>TBL OBD 100X400MG</t>
  </si>
  <si>
    <t>INFADOLAN</t>
  </si>
  <si>
    <t>DRM UNG 1X30GM</t>
  </si>
  <si>
    <t>IR  AQUA STERILE OPLACH.1x1000 ml ECOTAINER</t>
  </si>
  <si>
    <t>IR OPLACH</t>
  </si>
  <si>
    <t>IR OG. OPHTHALMO-SEPTONEX</t>
  </si>
  <si>
    <t>GTT OPH 1X10ML</t>
  </si>
  <si>
    <t>KALIUM CHLORATUM LECIVA 7.5%</t>
  </si>
  <si>
    <t>INJ 5X10ML 7.5%</t>
  </si>
  <si>
    <t>KALNORMIN</t>
  </si>
  <si>
    <t>POR TBL PRO 30X1GM</t>
  </si>
  <si>
    <t>KL CPS METRONIDAZOLUM 250mg 20cps</t>
  </si>
  <si>
    <t>KL LÍZÁTKA LIDOCAIN/MICONAZOL</t>
  </si>
  <si>
    <t>KL PRIPRAVEK</t>
  </si>
  <si>
    <t>KL SOL.HIRSCH 25g</t>
  </si>
  <si>
    <t>ORL</t>
  </si>
  <si>
    <t>KL SOL.HYD.PEROX.3% 200G v sirokohrdle lahvi</t>
  </si>
  <si>
    <t>KL SOL.HYD.PEROX.3% 250G v sirokohrdle lahvi</t>
  </si>
  <si>
    <t>KL SOL.HYD.PEROX.3% 300G v sirokohrdle lahvi</t>
  </si>
  <si>
    <t>KL SOL.PHENOLI CAMPHOR. 50g v sirokohrdle lahvi</t>
  </si>
  <si>
    <t>KL VASELINUM ALBUM, 30G</t>
  </si>
  <si>
    <t>Klysma salinické 135ml</t>
  </si>
  <si>
    <t>LAMICTAL 50 MG</t>
  </si>
  <si>
    <t>POR TBL NOB 42X50MG</t>
  </si>
  <si>
    <t>LOPERON CPS</t>
  </si>
  <si>
    <t>POR CPS DUR 20X2MG</t>
  </si>
  <si>
    <t>MAGNESIUM SULFURICUM BIOTIKA</t>
  </si>
  <si>
    <t>INJ 5X10ML 10%</t>
  </si>
  <si>
    <t>MAGNOSOLV</t>
  </si>
  <si>
    <t>GRA 30X6.1GM(SACKY)</t>
  </si>
  <si>
    <t>MAXITROL</t>
  </si>
  <si>
    <t>OPH GTT SUS 1X5ML</t>
  </si>
  <si>
    <t>MEDRACET 37,5 MG/325 MG</t>
  </si>
  <si>
    <t>POR TBL NOB 30</t>
  </si>
  <si>
    <t>MESOCAIN</t>
  </si>
  <si>
    <t>GEL 1X20GM</t>
  </si>
  <si>
    <t>MORPHIN BIOTIKA 1%</t>
  </si>
  <si>
    <t>INJ 10X1ML/10MG</t>
  </si>
  <si>
    <t>MUCOSOLVAN</t>
  </si>
  <si>
    <t>POR GTT SOL+INH SOL 60ML</t>
  </si>
  <si>
    <t>NEUROL 0.5</t>
  </si>
  <si>
    <t>POR TBL NOB30X0.5MG</t>
  </si>
  <si>
    <t>NOVALGIN</t>
  </si>
  <si>
    <t>INJ 10X2ML/1000MG</t>
  </si>
  <si>
    <t>TBL OBD 20X500MG</t>
  </si>
  <si>
    <t>INJ 5X5ML/2500MG</t>
  </si>
  <si>
    <t>ONDANSETRON ACCORD</t>
  </si>
  <si>
    <t>2MG/ML INJ+INF SOL 5X4ML</t>
  </si>
  <si>
    <t>OPHTHALMO-AZULEN</t>
  </si>
  <si>
    <t>UNG OPH 1X5GM</t>
  </si>
  <si>
    <t>OPHTHALMO-SEPTONEX</t>
  </si>
  <si>
    <t>PACLITAXEL EBEWE 6 MG/ML KONCENTRÁT PRO INFUZNÍ RO</t>
  </si>
  <si>
    <t>INF CNC SOL 1X16.7ML/100MG PŘE</t>
  </si>
  <si>
    <t>PACLITAXEL EBEWE 6 MG/ML KONCENTRÁT PRO PŘÍPRAVU I</t>
  </si>
  <si>
    <t>INF CNC SOL 1X5ML</t>
  </si>
  <si>
    <t>PAMBA</t>
  </si>
  <si>
    <t>INJ SOL 5X5ML/50MG</t>
  </si>
  <si>
    <t>PARACETAMOL KABI 10MG/ML</t>
  </si>
  <si>
    <t>INF SOL 10X100ML/1000MG</t>
  </si>
  <si>
    <t>PARALEN 500</t>
  </si>
  <si>
    <t>POR TBL NOB 12X500MG</t>
  </si>
  <si>
    <t>POR TBL NOB 24X500MG</t>
  </si>
  <si>
    <t>PROSULPIN</t>
  </si>
  <si>
    <t>TBL 30X200MG</t>
  </si>
  <si>
    <t>PROSULPIN 50MG</t>
  </si>
  <si>
    <t>TBL 30X50MG</t>
  </si>
  <si>
    <t>RANITAL</t>
  </si>
  <si>
    <t>TBL 30X150MG</t>
  </si>
  <si>
    <t>INJ 5X2ML/50MG</t>
  </si>
  <si>
    <t>RINGERUV ROZTOK BRAUN</t>
  </si>
  <si>
    <t>INF 10X500ML(LDPE)</t>
  </si>
  <si>
    <t>ROCALTROL 0.25 MCG</t>
  </si>
  <si>
    <t>POR CPSMOL30X0.25RG</t>
  </si>
  <si>
    <t>SANORIN EMULSIO</t>
  </si>
  <si>
    <t>GTT NAS 10ML 0.1%</t>
  </si>
  <si>
    <t>SECTRAL 400</t>
  </si>
  <si>
    <t>TBL OBD 30X400MG</t>
  </si>
  <si>
    <t>SEROPRAM</t>
  </si>
  <si>
    <t>INF 5X0.5ML/20MG</t>
  </si>
  <si>
    <t>SMECTA</t>
  </si>
  <si>
    <t>PLV POR 1X30SACKU</t>
  </si>
  <si>
    <t>SOLU-MEDROL</t>
  </si>
  <si>
    <t>INJ SIC 1X40MG+1ML</t>
  </si>
  <si>
    <t>SORTIS 80 MG</t>
  </si>
  <si>
    <t>POR TBL FLM 30X80MG</t>
  </si>
  <si>
    <t>SUPRACAIN 4%</t>
  </si>
  <si>
    <t>SYNTOPHYLLIN</t>
  </si>
  <si>
    <t>INJ 5X10ML/240MG</t>
  </si>
  <si>
    <t>TIAPRIDAL</t>
  </si>
  <si>
    <t>POR TBLNOB 50X100MG</t>
  </si>
  <si>
    <t>TOBRADEX</t>
  </si>
  <si>
    <t>3MG/ML+1MG/ML OPH GTT SUS 1X5ML</t>
  </si>
  <si>
    <t>TRALGIT</t>
  </si>
  <si>
    <t>POR CPS DUR 20X50MG</t>
  </si>
  <si>
    <t>TRENTAL 400</t>
  </si>
  <si>
    <t>POR TBL RET 100X400MG</t>
  </si>
  <si>
    <t>VOLTAREN FORTE</t>
  </si>
  <si>
    <t>2,32% GEL 100G</t>
  </si>
  <si>
    <t>ZODAC</t>
  </si>
  <si>
    <t>POR TBL FLM 90X10MG</t>
  </si>
  <si>
    <t>ZOLPIDEM MYLAN</t>
  </si>
  <si>
    <t>POR TBL FLM 20X10MG</t>
  </si>
  <si>
    <t>POR TBL FLM 50X10MG</t>
  </si>
  <si>
    <t>léky - parenterální výživa (LEK)</t>
  </si>
  <si>
    <t>LIPOPLUS 20%</t>
  </si>
  <si>
    <t>INFEML10X250ML-SKLO</t>
  </si>
  <si>
    <t>NUTRIFLEX PERI</t>
  </si>
  <si>
    <t>INF SOL 5X2000ML</t>
  </si>
  <si>
    <t>léky - enterální výživa (LEK)</t>
  </si>
  <si>
    <t>NUTRIDRINK BALÍČEK 5+1</t>
  </si>
  <si>
    <t>POR SOL 6X200ML</t>
  </si>
  <si>
    <t>NUTRIDRINK COMPACT NEUTRAL</t>
  </si>
  <si>
    <t>POR SOL 4X125ML</t>
  </si>
  <si>
    <t>NUTRIDRINK COMPACT PROTEIN S PŘÍCHUTÍ KÁVY</t>
  </si>
  <si>
    <t>NUTRIDRINK COMPACT S PŘÍCHUTÍ KÁVY</t>
  </si>
  <si>
    <t>NUTRIDRINK CREME S PŘÍCHUTÍ VANILKOVOU</t>
  </si>
  <si>
    <t>POR SOL 4X125GM</t>
  </si>
  <si>
    <t>Nutrison Advanced Diason 1000ml</t>
  </si>
  <si>
    <t>Nutrison Advanced DIASON LOW ENERGY</t>
  </si>
  <si>
    <t>por.sol.1000ml</t>
  </si>
  <si>
    <t>NUTRISON ENERGY MULTI FIBRE</t>
  </si>
  <si>
    <t>POR SOL 1X1500ML</t>
  </si>
  <si>
    <t>PROTIFAR</t>
  </si>
  <si>
    <t>POR PLV SOL 1X225GM</t>
  </si>
  <si>
    <t>léky - botox (LEK)</t>
  </si>
  <si>
    <t>BOTOX</t>
  </si>
  <si>
    <t>IDR+IMS INJ PLV SOL 1X100SU</t>
  </si>
  <si>
    <t>léky - hemofilici ZUL (TO)</t>
  </si>
  <si>
    <t>FANHDI</t>
  </si>
  <si>
    <t>50IU/ML INJ PSO LQF 1+1X10ML</t>
  </si>
  <si>
    <t>100IU/ML INJ PSO LQF 1+1X10ML</t>
  </si>
  <si>
    <t>léky - antibiotika (LEK)</t>
  </si>
  <si>
    <t>AMOKSIKLAV 1.2GM</t>
  </si>
  <si>
    <t>INJ SIC 5X1.2GM</t>
  </si>
  <si>
    <t>AMOKSIKLAV 1G</t>
  </si>
  <si>
    <t>TBL OBD 14X1GM</t>
  </si>
  <si>
    <t>AMOKSIKLAV 600 MG</t>
  </si>
  <si>
    <t>INJ PLV SOL 5X600MG</t>
  </si>
  <si>
    <t>ARCHIFAR 1 G</t>
  </si>
  <si>
    <t>INJ+INF PLV SOL 10X1GM</t>
  </si>
  <si>
    <t>AXETINE 1,5GM</t>
  </si>
  <si>
    <t>INJ SIC 10X1.5GM</t>
  </si>
  <si>
    <t>AZITROMYCIN SANDOZ 500 MG</t>
  </si>
  <si>
    <t>POR TBL FLM 3X500MG</t>
  </si>
  <si>
    <t>BELOGENT KRÉM</t>
  </si>
  <si>
    <t>CRM 1X30GM</t>
  </si>
  <si>
    <t>BELOGENT MAST</t>
  </si>
  <si>
    <t>UNG 1X30GM</t>
  </si>
  <si>
    <t>INJ 10X5ML</t>
  </si>
  <si>
    <t>CEFTAZIDIM KABI 2 GM</t>
  </si>
  <si>
    <t>INJ+INF PLV SOL 10X2GM</t>
  </si>
  <si>
    <t>CIPLOX 500</t>
  </si>
  <si>
    <t>TBL OBD 10X500MG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</si>
  <si>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</si>
  <si>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</si>
  <si>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</si>
  <si>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</si>
  <si>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</si>
  <si>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MEZINÁRODNÍCH JEDNOTEK</t>
  </si>
  <si>
    <t>1000000IU INJ PLV SOL/SOL NEB 10X1MIU</t>
  </si>
  <si>
    <t>DALACIN C 300 MG</t>
  </si>
  <si>
    <t>POR CPS DUR 16X300MG</t>
  </si>
  <si>
    <t>FRAMYKOIN</t>
  </si>
  <si>
    <t>UNG 1X10GM</t>
  </si>
  <si>
    <t xml:space="preserve">GENTAMICIN B.BRAUN 3 MG/ML INFUZNÍ ROZTOK </t>
  </si>
  <si>
    <t>INF SOL 20X80ML</t>
  </si>
  <si>
    <t>METRONIDAZOL 500MG BRAUN</t>
  </si>
  <si>
    <t>INJ 10X100ML(LDPE)</t>
  </si>
  <si>
    <t>OPHTHALMO-FRAMYKOIN</t>
  </si>
  <si>
    <t>PIPERACILLIN/TAZOBACTAM KABI 4 G/0,5 G</t>
  </si>
  <si>
    <t>INF PLV SOL 10X4.5GM</t>
  </si>
  <si>
    <t>PIPERACILLIN/TAZOBACTAM MYLAN</t>
  </si>
  <si>
    <t xml:space="preserve">INF PLV SOL 1x4G/500MG </t>
  </si>
  <si>
    <t>SEFOTAK 1 G</t>
  </si>
  <si>
    <t>INJ PLV SOL 1X1GM</t>
  </si>
  <si>
    <t>TYGACIL 50 MG</t>
  </si>
  <si>
    <t>INF PLV SOL 10X50MG/5ML</t>
  </si>
  <si>
    <t>VANCOMYCIN MYLAN 500 MG</t>
  </si>
  <si>
    <t>INF PLV SOL 1X500MG</t>
  </si>
  <si>
    <t>XORIMAX 500 MG POTAH.TABLETY</t>
  </si>
  <si>
    <t>PORTBLFLM10X500MG</t>
  </si>
  <si>
    <t>léky - antimykotika (LEK)</t>
  </si>
  <si>
    <t>CANESTEN KRÉM</t>
  </si>
  <si>
    <t>CRM 1X20GM/200MG</t>
  </si>
  <si>
    <t>FLUCONAZOL KABI 2 MG/ML</t>
  </si>
  <si>
    <t>INF SOL 10X100ML/200MG</t>
  </si>
  <si>
    <t>INF SOL 10X200ML/400MG</t>
  </si>
  <si>
    <t>MYCAMINE 100 MG</t>
  </si>
  <si>
    <t>INF PLV SOL 1X100MG</t>
  </si>
  <si>
    <t>AETHOXYSKLEROL</t>
  </si>
  <si>
    <t>INJ 5X2ML 0.5%</t>
  </si>
  <si>
    <t>DEPO-MEDROL</t>
  </si>
  <si>
    <t>INJ 1X1ML/40MG</t>
  </si>
  <si>
    <t>DORMICUM 15 MG</t>
  </si>
  <si>
    <t>TBL OBD 10X15MG</t>
  </si>
  <si>
    <t>KL BALS.VISNEVSKI 100G</t>
  </si>
  <si>
    <t>KL BENZINUM 150g v sirokohrdle lahvi</t>
  </si>
  <si>
    <t>KL ETHANOL.C.BENZINO 150G v sirokohrdle lahvi</t>
  </si>
  <si>
    <t>KL JODOVY OLEJ 10G</t>
  </si>
  <si>
    <t>KL SOL.ARG.NITR.10% 10G</t>
  </si>
  <si>
    <t>KL SOL.PHENOLI CAMPHOR. 10g</t>
  </si>
  <si>
    <t>KL VASELINUM ALBUM, 20G</t>
  </si>
  <si>
    <t>KL ZASYP NA RANY 100G</t>
  </si>
  <si>
    <t>NORADRENALIN LECIVA</t>
  </si>
  <si>
    <t>SOLCOSERYL DENTAL ADHESIVE</t>
  </si>
  <si>
    <t>STM PST 1X5GM</t>
  </si>
  <si>
    <t>TRISPAN 20 MG/ML INJEKČNÍ SUSPENZE</t>
  </si>
  <si>
    <t>INJ SUS 10X1ML/20MG</t>
  </si>
  <si>
    <t>AMOKSIKLAV 1 G</t>
  </si>
  <si>
    <t>POR TBL FLM 21X1GM</t>
  </si>
  <si>
    <t>KL CHLORNAN SODNÝ 1% 300g v sirokohrdle lahvi</t>
  </si>
  <si>
    <t>KL JODOVÝ OLEJ 30G</t>
  </si>
  <si>
    <t>KL SIGNATURY</t>
  </si>
  <si>
    <t>LIDOCAIN EGIS 10 %</t>
  </si>
  <si>
    <t>DRM SPR SOL 1X38GM</t>
  </si>
  <si>
    <t>MARCAINE 0.5%</t>
  </si>
  <si>
    <t>INJ SOL5X20ML/100MG</t>
  </si>
  <si>
    <t>ARDEAELYTOSOL NA.HYDR.CARB.8.4%</t>
  </si>
  <si>
    <t>INF 1X80ML</t>
  </si>
  <si>
    <t>BENOXI 0.4 % UNIMED PHARMA</t>
  </si>
  <si>
    <t>OPH GTT SOL 1X10ML</t>
  </si>
  <si>
    <t>DZ OCTENISEPT 1 l</t>
  </si>
  <si>
    <t>ECOLAV Výplach očí 100ml</t>
  </si>
  <si>
    <t>100 ml</t>
  </si>
  <si>
    <t>IR SOL.METHYLROSANIL.CHL.1%10ML</t>
  </si>
  <si>
    <t>IR 10ml</t>
  </si>
  <si>
    <t>KL ELIXÍR NA OPTIKU</t>
  </si>
  <si>
    <t>KL ETHANOLUM BENZ.DENAT. 500ml /400g/</t>
  </si>
  <si>
    <t>KL SOL.NOVIKOV 10G</t>
  </si>
  <si>
    <t>KL VASELINUM ALBUM STERILNI, 20G</t>
  </si>
  <si>
    <t>INJ 10X10ML 1%</t>
  </si>
  <si>
    <t>2562 - UCOCH: operační sál</t>
  </si>
  <si>
    <t>2511 - UCOCH: lůžkové oddělení 33</t>
  </si>
  <si>
    <t>2521 - UCOCH: ambulance</t>
  </si>
  <si>
    <t>2522 - UCOCH: LPS stomatologická</t>
  </si>
  <si>
    <t>2523 - UCOCH, LPS stomatologická - denní</t>
  </si>
  <si>
    <t>A02BA02 - RANITIDIN</t>
  </si>
  <si>
    <t>A02BC02 - PANTOPRAZOL</t>
  </si>
  <si>
    <t>B01AB06 - NADROPARIN</t>
  </si>
  <si>
    <t>C03CA01 - FUROSEMID</t>
  </si>
  <si>
    <t>C05BA01 - ORGANO-HEPARINOID</t>
  </si>
  <si>
    <t>C07AB02 - METOPROLOL</t>
  </si>
  <si>
    <t>C07AB07 - BISOPROLOL</t>
  </si>
  <si>
    <t>C08CA01 - AMLODIPIN</t>
  </si>
  <si>
    <t>C10AA05 - ATORVASTATIN</t>
  </si>
  <si>
    <t>H02AB04 - METHYLPREDNISOLON</t>
  </si>
  <si>
    <t>J01AA12 - TIGECYKLIN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</si>
  <si>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</si>
  <si>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</si>
  <si>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</si>
  <si>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</si>
  <si>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</si>
  <si>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J01FF01 - KLINDAMYCIN</t>
  </si>
  <si>
    <t>J01XA01 - VANKOMYCIN</t>
  </si>
  <si>
    <t>J01XD01 - METRONIDAZOL</t>
  </si>
  <si>
    <t>J02AC01 - FLUKONAZOL</t>
  </si>
  <si>
    <t>L01CD01 - PAKLITAXEL</t>
  </si>
  <si>
    <t>M01AX17 - NIMESULID</t>
  </si>
  <si>
    <t>N02AB03 - FENTANYL</t>
  </si>
  <si>
    <t>N02BB02 - SODNÁ SŮL METAMIZOLU</t>
  </si>
  <si>
    <t>N02BE01 - PARACETAMOL</t>
  </si>
  <si>
    <t>N03AG01 - KYSELINA VALPROOVÁ</t>
  </si>
  <si>
    <t>N03AX09 - LAMOTRIGIN</t>
  </si>
  <si>
    <t>N05AL01 - SULPIRID</t>
  </si>
  <si>
    <t>N05BA12 - ALPRAZOLAM</t>
  </si>
  <si>
    <t>N05CD08 - MIDAZOLAM</t>
  </si>
  <si>
    <t>N05CF02 - ZOLPIDEM</t>
  </si>
  <si>
    <t>N06AB04 - CITALOPRAM</t>
  </si>
  <si>
    <t>R06AE07 - CETIRIZIN</t>
  </si>
  <si>
    <t>V06XX - POTRAVINY PRO ZVLÁŠTNÍ LÉKAŘSKÉ ÚČELY (PZLÚ)</t>
  </si>
  <si>
    <t>N02AJ13 - TRAMADOL A PARACETAMOL</t>
  </si>
  <si>
    <t>J01CR02 - AMOXICILIN A  INHIBITOR BETA-LAKTAMASY</t>
  </si>
  <si>
    <t>A06AD11 - LAKTULOSA</t>
  </si>
  <si>
    <t>J01CR05 - PIPERACILIN A  INHIBITOR BETA-LAKTAMASY</t>
  </si>
  <si>
    <t>H03AA01 - SODNÁ SŮL LEVOTHYROXINU</t>
  </si>
  <si>
    <t>A10AB01 - LIDSKÝ INSULIN</t>
  </si>
  <si>
    <t>A02BA02</t>
  </si>
  <si>
    <t>91280</t>
  </si>
  <si>
    <t>150MG TBL FLM 30</t>
  </si>
  <si>
    <t>93969</t>
  </si>
  <si>
    <t>50MG/2ML INJ SOL 5X2ML</t>
  </si>
  <si>
    <t>A02BC02</t>
  </si>
  <si>
    <t>214427</t>
  </si>
  <si>
    <t>40MG INJ PLV SOL 1</t>
  </si>
  <si>
    <t>A06AD11</t>
  </si>
  <si>
    <t>215715</t>
  </si>
  <si>
    <t>667G/L POR SOL 1X500ML II</t>
  </si>
  <si>
    <t>A10AB01</t>
  </si>
  <si>
    <t>26486</t>
  </si>
  <si>
    <t>ACTRAPID PENFILL</t>
  </si>
  <si>
    <t>100IU/ML INJ SOL 5X3ML</t>
  </si>
  <si>
    <t>B01AB06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</si>
  <si>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</si>
  <si>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</si>
  <si>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</si>
  <si>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</si>
  <si>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</si>
  <si>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</si>
  <si>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</si>
  <si>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</si>
  <si>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</si>
  <si>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</si>
  <si>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C03CA01</t>
  </si>
  <si>
    <t>214036</t>
  </si>
  <si>
    <t>56808</t>
  </si>
  <si>
    <t>125MG TBL NOB 50</t>
  </si>
  <si>
    <t>C05BA01</t>
  </si>
  <si>
    <t>100308</t>
  </si>
  <si>
    <t>300MG/100G CRM 40G</t>
  </si>
  <si>
    <t>C07AB02</t>
  </si>
  <si>
    <t>83974</t>
  </si>
  <si>
    <t>1MG/ML INJ SOL 5X5ML</t>
  </si>
  <si>
    <t>C07AB07</t>
  </si>
  <si>
    <t>158711</t>
  </si>
  <si>
    <t>C08CA01</t>
  </si>
  <si>
    <t>15378</t>
  </si>
  <si>
    <t>AGEN</t>
  </si>
  <si>
    <t>5MG TBL NOB 90</t>
  </si>
  <si>
    <t>2945</t>
  </si>
  <si>
    <t>5MG TBL NOB 30</t>
  </si>
  <si>
    <t>C10AA05</t>
  </si>
  <si>
    <t>122632</t>
  </si>
  <si>
    <t>SORTIS</t>
  </si>
  <si>
    <t>80MG TBL FLM 30</t>
  </si>
  <si>
    <t>H02AB04</t>
  </si>
  <si>
    <t>9709</t>
  </si>
  <si>
    <t>40MG/ML INJ PSO LQF 40MG+1ML</t>
  </si>
  <si>
    <t>H03AA01</t>
  </si>
  <si>
    <t>46692</t>
  </si>
  <si>
    <t>EUTHYROX</t>
  </si>
  <si>
    <t>75MCG TBL NOB 100</t>
  </si>
  <si>
    <t>J01AA12</t>
  </si>
  <si>
    <t>26127</t>
  </si>
  <si>
    <t>TYGACIL</t>
  </si>
  <si>
    <t>50MG INF PLV SOL 10</t>
  </si>
  <si>
    <t>J01CR02</t>
  </si>
  <si>
    <t>5951</t>
  </si>
  <si>
    <t>875MG/125MG TBL FLM 14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</si>
  <si>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</si>
  <si>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</si>
  <si>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</si>
  <si>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</si>
  <si>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</si>
  <si>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</si>
  <si>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J01DC02</t>
  </si>
  <si>
    <t>18547</t>
  </si>
  <si>
    <t>XORIMAX</t>
  </si>
  <si>
    <t>500MG TBL FLM 10</t>
  </si>
  <si>
    <t>J01DD01</t>
  </si>
  <si>
    <t>201030</t>
  </si>
  <si>
    <t>SEFOTAK</t>
  </si>
  <si>
    <t>1G INJ/INF PLV SOL 1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</si>
  <si>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</si>
  <si>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</si>
  <si>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</si>
  <si>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</si>
  <si>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</si>
  <si>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</si>
  <si>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</si>
  <si>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</si>
  <si>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</si>
  <si>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</si>
  <si>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</si>
  <si>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</si>
  <si>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</si>
  <si>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</si>
  <si>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 10X2ML</t>
  </si>
  <si>
    <t>129836</t>
  </si>
  <si>
    <t>150MG/ML INJ SOL 10X4ML</t>
  </si>
  <si>
    <t>J01XA01</t>
  </si>
  <si>
    <t>166265</t>
  </si>
  <si>
    <t>VANCOMYCIN MYLAN</t>
  </si>
  <si>
    <t>500MG INF PLV SOL 1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</si>
  <si>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</si>
  <si>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</si>
  <si>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</si>
  <si>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</si>
  <si>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</si>
  <si>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</si>
  <si>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</si>
  <si>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</si>
  <si>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164407</t>
  </si>
  <si>
    <t>2MG/ML INF SOL 10X200ML</t>
  </si>
  <si>
    <t>L01CD01</t>
  </si>
  <si>
    <t>104239</t>
  </si>
  <si>
    <t>PACLITAXEL EBEWE</t>
  </si>
  <si>
    <t>6MG/ML INF CNC SOL 1X5ML I</t>
  </si>
  <si>
    <t>144420</t>
  </si>
  <si>
    <t>6MG/ML INF CNC SOL 1X16,7ML II</t>
  </si>
  <si>
    <t>M01AX17</t>
  </si>
  <si>
    <t>12892</t>
  </si>
  <si>
    <t>100MG TBL NOB 30</t>
  </si>
  <si>
    <t>N02AB03</t>
  </si>
  <si>
    <t>47285</t>
  </si>
  <si>
    <t>DUROGESIC</t>
  </si>
  <si>
    <t>75MCG/H TDR EMP 5X12,6MG</t>
  </si>
  <si>
    <t>59448</t>
  </si>
  <si>
    <t>25MCG/H TDR EMP 5X4,2MG</t>
  </si>
  <si>
    <t>59449</t>
  </si>
  <si>
    <t>50MCG/H TDR EMP 5X8,4MG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</si>
  <si>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</si>
  <si>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</si>
  <si>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</si>
  <si>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</si>
  <si>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</si>
  <si>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</si>
  <si>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</si>
  <si>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</si>
  <si>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</si>
  <si>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</si>
  <si>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</si>
  <si>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</si>
  <si>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</si>
  <si>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</si>
  <si>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</si>
  <si>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</si>
  <si>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</si>
  <si>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</si>
  <si>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92034</t>
  </si>
  <si>
    <t>DEPAKINE CHRONO 300 MG SÉCABLE</t>
  </si>
  <si>
    <t>300MG TBL RET 100</t>
  </si>
  <si>
    <t>N03AX09</t>
  </si>
  <si>
    <t>17139</t>
  </si>
  <si>
    <t>LAMICTAL</t>
  </si>
  <si>
    <t>50MG TBL NOB 42</t>
  </si>
  <si>
    <t>N05AL01</t>
  </si>
  <si>
    <t>54432</t>
  </si>
  <si>
    <t>50MG TBL NOB 30</t>
  </si>
  <si>
    <t>7387</t>
  </si>
  <si>
    <t>200MG TBL NOB 30</t>
  </si>
  <si>
    <t>N05BA12</t>
  </si>
  <si>
    <t>6618</t>
  </si>
  <si>
    <t>NEUROL 0,5</t>
  </si>
  <si>
    <t>0,5MG TBL NOB 30</t>
  </si>
  <si>
    <t>N05CF02</t>
  </si>
  <si>
    <t>146894</t>
  </si>
  <si>
    <t>10MG TBL FLM 20</t>
  </si>
  <si>
    <t>146899</t>
  </si>
  <si>
    <t>10MG TBL FLM 50</t>
  </si>
  <si>
    <t>N06AB04</t>
  </si>
  <si>
    <t>17431</t>
  </si>
  <si>
    <t>20MG TBL FLM 30</t>
  </si>
  <si>
    <t>R06AE07</t>
  </si>
  <si>
    <t>99600</t>
  </si>
  <si>
    <t>10MG TBL FLM 90</t>
  </si>
  <si>
    <t>V06XX</t>
  </si>
  <si>
    <t>33220</t>
  </si>
  <si>
    <t>POR SOL 1X225G</t>
  </si>
  <si>
    <t>33421</t>
  </si>
  <si>
    <t>33422</t>
  </si>
  <si>
    <t>NUTRISON ADVANCED DIASON LOW ENERGY</t>
  </si>
  <si>
    <t>POR SOL 1X1000ML</t>
  </si>
  <si>
    <t>33677</t>
  </si>
  <si>
    <t>33740</t>
  </si>
  <si>
    <t>33750</t>
  </si>
  <si>
    <t>POR SOL 4X125G</t>
  </si>
  <si>
    <t>33855</t>
  </si>
  <si>
    <t>NUTRIDRINK BALÍČEK 5 + 1</t>
  </si>
  <si>
    <t>33898</t>
  </si>
  <si>
    <t>90044</t>
  </si>
  <si>
    <t>40MG/ML INJ SUS 1X1ML</t>
  </si>
  <si>
    <t>203097</t>
  </si>
  <si>
    <t>875MG/125MG TBL FLM 21</t>
  </si>
  <si>
    <t>N05CD08</t>
  </si>
  <si>
    <t>15010</t>
  </si>
  <si>
    <t>DORMICUM</t>
  </si>
  <si>
    <t>15MG TBL FLM 10X1</t>
  </si>
  <si>
    <t>Přehled plnění pozitivního listu - spotřeba léčivých přípravků - orientační přehled</t>
  </si>
  <si>
    <t>25 - Klinika ústní,čelistní a obličejové chirurgie</t>
  </si>
  <si>
    <t>2511 - lůžkové oddělení 33</t>
  </si>
  <si>
    <t>2521 - ambulance</t>
  </si>
  <si>
    <t>2522 - LPS stomatologická</t>
  </si>
  <si>
    <t>2523 - LPS stomatologická - denní</t>
  </si>
  <si>
    <t xml:space="preserve">2562 - operační sál </t>
  </si>
  <si>
    <t>Klinika ústní,čelistní a obl. chir.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</si>
  <si>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</si>
  <si>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</si>
  <si>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</si>
  <si>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</si>
  <si>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</si>
  <si>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</si>
  <si>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</si>
  <si>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</si>
  <si>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</si>
  <si>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</si>
  <si>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</si>
  <si>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>* Legenda</t>
  </si>
  <si>
    <t>DIAPZT = Pomůcky pro diabetiky, jejichž název začíná slovem "Pumpa"</t>
  </si>
  <si>
    <t>Azar Basel</t>
  </si>
  <si>
    <t>Belák Šimon</t>
  </si>
  <si>
    <t>Bezděk Martin</t>
  </si>
  <si>
    <t>Blažková Lenka</t>
  </si>
  <si>
    <t>Broniš Tomáš</t>
  </si>
  <si>
    <t>Dubovská Ivana</t>
  </si>
  <si>
    <t>Fabián Jakub</t>
  </si>
  <si>
    <t>Hanáková Dagmar</t>
  </si>
  <si>
    <t>Havlík Miroslav</t>
  </si>
  <si>
    <t>Heinz Petr</t>
  </si>
  <si>
    <t>Hilbertová Sandra</t>
  </si>
  <si>
    <t>Chytilová Karin</t>
  </si>
  <si>
    <t>Janková Anna</t>
  </si>
  <si>
    <t>Jusku Alexandr</t>
  </si>
  <si>
    <t>Kamínková Petra</t>
  </si>
  <si>
    <t>Kašpar Matouš</t>
  </si>
  <si>
    <t>Klimeš Vladimír</t>
  </si>
  <si>
    <t>Kovalský Tomáš</t>
  </si>
  <si>
    <t>Kovařík Josef Paul</t>
  </si>
  <si>
    <t>Král David</t>
  </si>
  <si>
    <t>Krejčí Přemysl</t>
  </si>
  <si>
    <t>Michl Petr</t>
  </si>
  <si>
    <t>Moťka Vladislav</t>
  </si>
  <si>
    <t>Mozoľa Michal</t>
  </si>
  <si>
    <t>Novotná Barbora</t>
  </si>
  <si>
    <t>Pazdera Jindřich</t>
  </si>
  <si>
    <t>Pink Richard</t>
  </si>
  <si>
    <t>Polanská Věra</t>
  </si>
  <si>
    <t>Řezníčková Simona</t>
  </si>
  <si>
    <t>Stupková Veronika</t>
  </si>
  <si>
    <t>Svobodová Jarmila</t>
  </si>
  <si>
    <t>Tvrdý Peter</t>
  </si>
  <si>
    <t>Voborná Iva</t>
  </si>
  <si>
    <t>Zbořil Vítězslav</t>
  </si>
  <si>
    <t>KLINDAMYCIN</t>
  </si>
  <si>
    <t>100339</t>
  </si>
  <si>
    <t>DALACIN C</t>
  </si>
  <si>
    <t>300MG CPS DUR 16</t>
  </si>
  <si>
    <t>METRONIDAZOL</t>
  </si>
  <si>
    <t>2427</t>
  </si>
  <si>
    <t>ENTIZOL</t>
  </si>
  <si>
    <t>250MG TBL NOB 20</t>
  </si>
  <si>
    <t>NIMESULID</t>
  </si>
  <si>
    <t>12891</t>
  </si>
  <si>
    <t>100MG TBL NOB 15</t>
  </si>
  <si>
    <t>12895</t>
  </si>
  <si>
    <t>100MG POR GRA SUS 30 I</t>
  </si>
  <si>
    <t>12894</t>
  </si>
  <si>
    <t>100MG POR GRA SUS 15 I</t>
  </si>
  <si>
    <t>SODNÁ SŮL METAMIZOLU</t>
  </si>
  <si>
    <t>AMOXICILIN A  INHIBITOR BETA-LAKTAMASY</t>
  </si>
  <si>
    <t>132654</t>
  </si>
  <si>
    <t>132992</t>
  </si>
  <si>
    <t>FLUTIKASON-FUROÁT</t>
  </si>
  <si>
    <t>29816</t>
  </si>
  <si>
    <t>AVAMYS</t>
  </si>
  <si>
    <t>27,5MCG/VSTŘIK NAS SPR SUS 1X120DÁV</t>
  </si>
  <si>
    <t>JINÁ ANTIBIOTIKA PRO LOKÁLNÍ APLIKACI</t>
  </si>
  <si>
    <t>1066</t>
  </si>
  <si>
    <t>250IU/G+5,2MG/G UNG 10G</t>
  </si>
  <si>
    <t>NADROPARIN</t>
  </si>
  <si>
    <t>32061</t>
  </si>
  <si>
    <t>32064</t>
  </si>
  <si>
    <t>OFLOXACIN</t>
  </si>
  <si>
    <t>55636</t>
  </si>
  <si>
    <t>OFLOXIN 200</t>
  </si>
  <si>
    <t>200MG TBL FLM 10</t>
  </si>
  <si>
    <t>CEFUROXIM</t>
  </si>
  <si>
    <t>CITALOPRAM</t>
  </si>
  <si>
    <t>TRAMADOL</t>
  </si>
  <si>
    <t>84262</t>
  </si>
  <si>
    <t>TRALGIT GTT.</t>
  </si>
  <si>
    <t>100MG/ML POR GTT SOL 96ML</t>
  </si>
  <si>
    <t>ELEKTROLYTY</t>
  </si>
  <si>
    <t>98864</t>
  </si>
  <si>
    <t>FYZIOLOGICKÝ ROZTOK VIAFLO</t>
  </si>
  <si>
    <t>9G/L INF SOL 50X100ML</t>
  </si>
  <si>
    <t>132671</t>
  </si>
  <si>
    <t>KYSELINA ASKORBOVÁ (VITAMIN C)</t>
  </si>
  <si>
    <t>201313</t>
  </si>
  <si>
    <t>VITAMIN C-INJEKTOPAS 7,5 G</t>
  </si>
  <si>
    <t>150MG/ML INF CNC SOL 20X50ML</t>
  </si>
  <si>
    <t>17187</t>
  </si>
  <si>
    <t>NIMESIL</t>
  </si>
  <si>
    <t>100MG POR GRA SUS 30</t>
  </si>
  <si>
    <t>132723</t>
  </si>
  <si>
    <t>OMEPRAZOL</t>
  </si>
  <si>
    <t>25364</t>
  </si>
  <si>
    <t>20MG CPS ETD 14</t>
  </si>
  <si>
    <t>132950</t>
  </si>
  <si>
    <t>BROMAZEPAM</t>
  </si>
  <si>
    <t>132601</t>
  </si>
  <si>
    <t>LEXAURIN 3</t>
  </si>
  <si>
    <t>3MG TBL NOB 30</t>
  </si>
  <si>
    <t>17425</t>
  </si>
  <si>
    <t>CITALEC 10 ZENTIVA</t>
  </si>
  <si>
    <t>ALPRAZOLAM</t>
  </si>
  <si>
    <t>91788</t>
  </si>
  <si>
    <t>NEUROL 0,25</t>
  </si>
  <si>
    <t>0,25MG TBL NOB 30</t>
  </si>
  <si>
    <t>KARBAMAZEPIN</t>
  </si>
  <si>
    <t>3417</t>
  </si>
  <si>
    <t>BISTON</t>
  </si>
  <si>
    <t>200MG TBL NOB 50</t>
  </si>
  <si>
    <t>KETOPROFEN</t>
  </si>
  <si>
    <t>76655</t>
  </si>
  <si>
    <t>KETONAL</t>
  </si>
  <si>
    <t>50MG CPS DUR 25</t>
  </si>
  <si>
    <t>59443</t>
  </si>
  <si>
    <t>100MG INJ SOL 5X2ML</t>
  </si>
  <si>
    <t>KLOMIPRAMIN</t>
  </si>
  <si>
    <t>16028</t>
  </si>
  <si>
    <t>ANAFRANIL SR 75</t>
  </si>
  <si>
    <t>75MG TBL RET 20</t>
  </si>
  <si>
    <t>METOKLOPRAMID</t>
  </si>
  <si>
    <t>93104</t>
  </si>
  <si>
    <t>10MG TBL NOB 40</t>
  </si>
  <si>
    <t>ROSUVASTATIN</t>
  </si>
  <si>
    <t>145567</t>
  </si>
  <si>
    <t>ROSUMOP</t>
  </si>
  <si>
    <t>145551</t>
  </si>
  <si>
    <t>SERTRALIN</t>
  </si>
  <si>
    <t>53951</t>
  </si>
  <si>
    <t>ZOLOFT</t>
  </si>
  <si>
    <t>100MG TBL FLM 28</t>
  </si>
  <si>
    <t>SILDENAFIL</t>
  </si>
  <si>
    <t>166801</t>
  </si>
  <si>
    <t>OLVION</t>
  </si>
  <si>
    <t>100MG TBL FLM 8</t>
  </si>
  <si>
    <t>VITAMIN B1 V KOMBINACI S VITAMINEM B6 A/NEBO B12</t>
  </si>
  <si>
    <t>11485</t>
  </si>
  <si>
    <t>MILGAMMA N</t>
  </si>
  <si>
    <t>INJ SOL 5X2ML</t>
  </si>
  <si>
    <t>225850</t>
  </si>
  <si>
    <t>Jiná</t>
  </si>
  <si>
    <t>*4036</t>
  </si>
  <si>
    <t>Jiný</t>
  </si>
  <si>
    <t>18523</t>
  </si>
  <si>
    <t>250MG TBL FLM 10</t>
  </si>
  <si>
    <t>DESLORATADIN</t>
  </si>
  <si>
    <t>26324</t>
  </si>
  <si>
    <t>AERIUS</t>
  </si>
  <si>
    <t>5MG TBL FLM 10</t>
  </si>
  <si>
    <t>DIKLOFENAK</t>
  </si>
  <si>
    <t>16031</t>
  </si>
  <si>
    <t>VOLTAREN 50</t>
  </si>
  <si>
    <t>50MG TBL ENT 20</t>
  </si>
  <si>
    <t>CHONDROITIN-SULFÁT</t>
  </si>
  <si>
    <t>14821</t>
  </si>
  <si>
    <t>CONDROSULF</t>
  </si>
  <si>
    <t>800MG TBL FLM 30</t>
  </si>
  <si>
    <t>KORTIKOSTEROIDY</t>
  </si>
  <si>
    <t>84700</t>
  </si>
  <si>
    <t>OTOBACID N</t>
  </si>
  <si>
    <t>0,2MG/G+5MG/G+479,8MG/G AUR GTT SOL 1X5ML</t>
  </si>
  <si>
    <t>MELOXIKAM</t>
  </si>
  <si>
    <t>112561</t>
  </si>
  <si>
    <t>RECOXA</t>
  </si>
  <si>
    <t>15MG TBL NOB 30</t>
  </si>
  <si>
    <t>169033</t>
  </si>
  <si>
    <t>500MG TBL FLM 16</t>
  </si>
  <si>
    <t>CIKLOPIROX</t>
  </si>
  <si>
    <t>76152</t>
  </si>
  <si>
    <t>BATRAFEN ROZTOK</t>
  </si>
  <si>
    <t>10MG/ML DRM SOL 20ML</t>
  </si>
  <si>
    <t>DIAZEPAM</t>
  </si>
  <si>
    <t>2478</t>
  </si>
  <si>
    <t>10MG TBL NOB 20(2X10)</t>
  </si>
  <si>
    <t>208695</t>
  </si>
  <si>
    <t>10MG TBL NOB 20(1X20)</t>
  </si>
  <si>
    <t>FLUKONAZOL</t>
  </si>
  <si>
    <t>226416</t>
  </si>
  <si>
    <t>FLUCONAZOL AUROBINDO</t>
  </si>
  <si>
    <t>150MG CPS DUR 3</t>
  </si>
  <si>
    <t>FLUVOXAMIN</t>
  </si>
  <si>
    <t>215479</t>
  </si>
  <si>
    <t>FEVARIN</t>
  </si>
  <si>
    <t>50MG TBL FLM 30</t>
  </si>
  <si>
    <t>GABAPENTIN</t>
  </si>
  <si>
    <t>84396</t>
  </si>
  <si>
    <t>NEURONTIN</t>
  </si>
  <si>
    <t>100MG CPS DUR 20</t>
  </si>
  <si>
    <t>201970</t>
  </si>
  <si>
    <t>PAMYCON NA PŘÍPRAVU KAPEK</t>
  </si>
  <si>
    <t>33000IU/2500IU DRM PLV SOL 1</t>
  </si>
  <si>
    <t>LEVONORGESTREL A ESTROGEN</t>
  </si>
  <si>
    <t>89782</t>
  </si>
  <si>
    <t>KLIMONORM</t>
  </si>
  <si>
    <t>2MG+2MG/0,15MG TBL OBD 3X21</t>
  </si>
  <si>
    <t>NATAMYCIN</t>
  </si>
  <si>
    <t>78213</t>
  </si>
  <si>
    <t>PIMAFUCIN</t>
  </si>
  <si>
    <t>100MG VAG GLB 3</t>
  </si>
  <si>
    <t>ZOLPIDEM</t>
  </si>
  <si>
    <t>TRAMADOL A PARACETAMOL</t>
  </si>
  <si>
    <t>132872</t>
  </si>
  <si>
    <t>ZALDIAR</t>
  </si>
  <si>
    <t>37,5MG/325MG TBL FLM 30</t>
  </si>
  <si>
    <t>132871</t>
  </si>
  <si>
    <t>37,5MG/325MG TBL FLM 10</t>
  </si>
  <si>
    <t>85524</t>
  </si>
  <si>
    <t>AMOKSIKLAV 375 MG</t>
  </si>
  <si>
    <t>250MG/125MG TBL FLM 21</t>
  </si>
  <si>
    <t>JINÉ KAPILÁRY STABILIZUJÍCÍ LÁTKY</t>
  </si>
  <si>
    <t>107806</t>
  </si>
  <si>
    <t>20MG TBL ENT 30</t>
  </si>
  <si>
    <t>CIPROFLOXACIN</t>
  </si>
  <si>
    <t>15658</t>
  </si>
  <si>
    <t>CIPLOX</t>
  </si>
  <si>
    <t>89024</t>
  </si>
  <si>
    <t>DICLOFENAC AL 50</t>
  </si>
  <si>
    <t>PREDNISON</t>
  </si>
  <si>
    <t>269</t>
  </si>
  <si>
    <t>PREDNISON 5 LÉČIVA</t>
  </si>
  <si>
    <t>5MG TBL NOB 20</t>
  </si>
  <si>
    <t>12494</t>
  </si>
  <si>
    <t>AUGMENTIN 1 G</t>
  </si>
  <si>
    <t>875MG/125MG TBL FLM 14 I</t>
  </si>
  <si>
    <t>99366</t>
  </si>
  <si>
    <t>AMOKSIKLAV 457 MG/5 ML</t>
  </si>
  <si>
    <t>400MG/57MG/5ML POR PLV SUS 70ML</t>
  </si>
  <si>
    <t>9999910</t>
  </si>
  <si>
    <t>HOŘČÍK (RŮZNÉ SOLE V KOMBINACI)</t>
  </si>
  <si>
    <t>66555</t>
  </si>
  <si>
    <t>365MG POR GRA SOL SCC 30</t>
  </si>
  <si>
    <t>IBUPROFEN</t>
  </si>
  <si>
    <t>185634</t>
  </si>
  <si>
    <t>BRUFEN</t>
  </si>
  <si>
    <t>600MG GRA EFF 20</t>
  </si>
  <si>
    <t>KYSELINA ACETYLSALICYLOVÁ</t>
  </si>
  <si>
    <t>125114</t>
  </si>
  <si>
    <t>ANOPYRIN</t>
  </si>
  <si>
    <t>100MG TBL NOB 60(3X20)</t>
  </si>
  <si>
    <t>SULFAMETHOXAZOL A TRIMETHOPRIM</t>
  </si>
  <si>
    <t>3377</t>
  </si>
  <si>
    <t>BISEPTOL</t>
  </si>
  <si>
    <t>400MG/80MG TBL NOB 20</t>
  </si>
  <si>
    <t>ACIKLOVIR</t>
  </si>
  <si>
    <t>155938</t>
  </si>
  <si>
    <t>HERPESIN 200</t>
  </si>
  <si>
    <t>200MG TBL NOB 25</t>
  </si>
  <si>
    <t>216707</t>
  </si>
  <si>
    <t>LEXAURIN 1,5</t>
  </si>
  <si>
    <t>1,5MG TBL NOB 28</t>
  </si>
  <si>
    <t>26329</t>
  </si>
  <si>
    <t>5MG TBL FLM 30</t>
  </si>
  <si>
    <t>DEXAMETHASON A ANTIINFEKTIVA</t>
  </si>
  <si>
    <t>2546</t>
  </si>
  <si>
    <t>2430</t>
  </si>
  <si>
    <t>500MG VAG TBL 10</t>
  </si>
  <si>
    <t>MUPIROCIN</t>
  </si>
  <si>
    <t>90778</t>
  </si>
  <si>
    <t>BACTROBAN</t>
  </si>
  <si>
    <t>20MG/G UNG 15G</t>
  </si>
  <si>
    <t>25366</t>
  </si>
  <si>
    <t>20MG CPS ETD 90</t>
  </si>
  <si>
    <t>PITOFENON A ANALGETIKA</t>
  </si>
  <si>
    <t>176954</t>
  </si>
  <si>
    <t>500MG/ML+5MG/ML POR GTT SOL 1X50ML</t>
  </si>
  <si>
    <t>88708</t>
  </si>
  <si>
    <t>ALGIFEN</t>
  </si>
  <si>
    <t>500MG/5,25MG/0,1MG TBL NOB 20</t>
  </si>
  <si>
    <t>4311</t>
  </si>
  <si>
    <t>TRAMAL KAPKY 100 MG/1 ML</t>
  </si>
  <si>
    <t>100MG/ML POR GTT SOL 1X10ML</t>
  </si>
  <si>
    <t>13705</t>
  </si>
  <si>
    <t>ZOVIRAX</t>
  </si>
  <si>
    <t>800MG TBL NOB 35</t>
  </si>
  <si>
    <t>AZITHROMYCIN</t>
  </si>
  <si>
    <t>47728</t>
  </si>
  <si>
    <t>ZINNAT</t>
  </si>
  <si>
    <t>500MG TBL FLM 14</t>
  </si>
  <si>
    <t>CETIRIZIN</t>
  </si>
  <si>
    <t>66030</t>
  </si>
  <si>
    <t>163425</t>
  </si>
  <si>
    <t>ASPIRIN PROTECT 100</t>
  </si>
  <si>
    <t>100MG TBL ENT 50</t>
  </si>
  <si>
    <t>METOPROLOL</t>
  </si>
  <si>
    <t>58038</t>
  </si>
  <si>
    <t>BETALOC ZOK</t>
  </si>
  <si>
    <t>50MG TBL PRO 100</t>
  </si>
  <si>
    <t>RAMIPRIL</t>
  </si>
  <si>
    <t>56983</t>
  </si>
  <si>
    <t>TRITACE</t>
  </si>
  <si>
    <t>5MG TBL NOB 100</t>
  </si>
  <si>
    <t>WARFARIN</t>
  </si>
  <si>
    <t>94114</t>
  </si>
  <si>
    <t>WARFARIN ORION</t>
  </si>
  <si>
    <t>179327</t>
  </si>
  <si>
    <t>DORETA</t>
  </si>
  <si>
    <t>75MG/650MG TBL FLM 30 I</t>
  </si>
  <si>
    <t>45011</t>
  </si>
  <si>
    <t>500MG TBL FLM 6</t>
  </si>
  <si>
    <t>100097</t>
  </si>
  <si>
    <t>VOLTAREN EMULGEL</t>
  </si>
  <si>
    <t>10MG/G GEL 100G II</t>
  </si>
  <si>
    <t>100096</t>
  </si>
  <si>
    <t>10MG/G GEL 50G II</t>
  </si>
  <si>
    <t>173209</t>
  </si>
  <si>
    <t>DIOSMIN, KOMBINACE</t>
  </si>
  <si>
    <t>132908</t>
  </si>
  <si>
    <t>DETRALEX</t>
  </si>
  <si>
    <t>500MG TBL FLM 120</t>
  </si>
  <si>
    <t>88219</t>
  </si>
  <si>
    <t>47727</t>
  </si>
  <si>
    <t>66037</t>
  </si>
  <si>
    <t>MYCOMAX</t>
  </si>
  <si>
    <t>100MG CPS DUR 7 I</t>
  </si>
  <si>
    <t>KOMBINACE RŮZNÝCH ANTIBIOTIK</t>
  </si>
  <si>
    <t>1076</t>
  </si>
  <si>
    <t>OPH UNG 5G</t>
  </si>
  <si>
    <t>6200</t>
  </si>
  <si>
    <t>TRAMAL</t>
  </si>
  <si>
    <t>50MG/ML INJ SOL 5X1ML</t>
  </si>
  <si>
    <t>83099</t>
  </si>
  <si>
    <t>XANAX SR</t>
  </si>
  <si>
    <t>0,5MG TBL PRO 30</t>
  </si>
  <si>
    <t>90957</t>
  </si>
  <si>
    <t>XANAX</t>
  </si>
  <si>
    <t>90959</t>
  </si>
  <si>
    <t>88217</t>
  </si>
  <si>
    <t>1,5MG TBL NOB 30</t>
  </si>
  <si>
    <t>76653</t>
  </si>
  <si>
    <t>KETONAL FORTE</t>
  </si>
  <si>
    <t>100MG TBL FLM 20</t>
  </si>
  <si>
    <t>PSEUDOEFEDRIN, KOMBINACE</t>
  </si>
  <si>
    <t>216102</t>
  </si>
  <si>
    <t>CLARINASE REPETABS</t>
  </si>
  <si>
    <t>5MG/120MG TBL PRO 7 II</t>
  </si>
  <si>
    <t>216104</t>
  </si>
  <si>
    <t>5MG/120MG TBL PRO 14 II</t>
  </si>
  <si>
    <t>DIENOGEST A ETHINYLESTRADIOL</t>
  </si>
  <si>
    <t>115775</t>
  </si>
  <si>
    <t>DIECYCLEN</t>
  </si>
  <si>
    <t>2MG/0,03MG TBL FLM 3X28</t>
  </si>
  <si>
    <t>14817</t>
  </si>
  <si>
    <t>400MG CPS DUR 60</t>
  </si>
  <si>
    <t>AMLODIPIN</t>
  </si>
  <si>
    <t>163114</t>
  </si>
  <si>
    <t>ZOREM</t>
  </si>
  <si>
    <t>ANALGETIKA A ANESTETIKA, KOMBINACE</t>
  </si>
  <si>
    <t>107143</t>
  </si>
  <si>
    <t>OTIPAX</t>
  </si>
  <si>
    <t>40MG/G+10MG/G AUR GTT SOL 16G</t>
  </si>
  <si>
    <t>ATORVASTATIN</t>
  </si>
  <si>
    <t>50311</t>
  </si>
  <si>
    <t>TULIP</t>
  </si>
  <si>
    <t>10MG TBL FLM 90X1</t>
  </si>
  <si>
    <t>109855</t>
  </si>
  <si>
    <t>ATORVASTATIN ACTAVIS</t>
  </si>
  <si>
    <t>20MG TBL FLM 100</t>
  </si>
  <si>
    <t>155859</t>
  </si>
  <si>
    <t>SUMAMED</t>
  </si>
  <si>
    <t>15646</t>
  </si>
  <si>
    <t>3MG/ML AUR/OPH GTT SOL 1X5ML</t>
  </si>
  <si>
    <t>ERDOSTEIN</t>
  </si>
  <si>
    <t>199680</t>
  </si>
  <si>
    <t>300MG CPS DUR 60</t>
  </si>
  <si>
    <t>ETOFYLIN-NIKOTINÁT</t>
  </si>
  <si>
    <t>17983</t>
  </si>
  <si>
    <t>OXYPHYLLIN</t>
  </si>
  <si>
    <t>100MG TBL NOB 50</t>
  </si>
  <si>
    <t>IRBESARTAN</t>
  </si>
  <si>
    <t>500886</t>
  </si>
  <si>
    <t>IFIRMASTA</t>
  </si>
  <si>
    <t>150MG TBL FLM 28</t>
  </si>
  <si>
    <t>LÉČIVA K TERAPII ONEMOCNĚNÍ JATER</t>
  </si>
  <si>
    <t>125753</t>
  </si>
  <si>
    <t>ESSENTIALE FORTE N</t>
  </si>
  <si>
    <t>300MG CPS DUR 100</t>
  </si>
  <si>
    <t>NIFUROXAZID</t>
  </si>
  <si>
    <t>214593</t>
  </si>
  <si>
    <t>ERCEFURYL 200 MG CPS.</t>
  </si>
  <si>
    <t>200MG CPS DUR 14</t>
  </si>
  <si>
    <t>PANTOPRAZOL</t>
  </si>
  <si>
    <t>119688</t>
  </si>
  <si>
    <t>CONTROLOC</t>
  </si>
  <si>
    <t>40MG TBL ENT 100 I</t>
  </si>
  <si>
    <t>49115</t>
  </si>
  <si>
    <t>20MG TBL ENT 100</t>
  </si>
  <si>
    <t>BETAMETHASON A ANTIBIOTIKA</t>
  </si>
  <si>
    <t>17170</t>
  </si>
  <si>
    <t>BELOGENT</t>
  </si>
  <si>
    <t>0,5MG/G+1MG/G CRM 30G</t>
  </si>
  <si>
    <t>17171</t>
  </si>
  <si>
    <t>0,5MG/G+1MG/G UNG 30G</t>
  </si>
  <si>
    <t>15653</t>
  </si>
  <si>
    <t>15654</t>
  </si>
  <si>
    <t>250MG TBL FLM 50(5X10)</t>
  </si>
  <si>
    <t>17433</t>
  </si>
  <si>
    <t>20MG TBL FLM 60</t>
  </si>
  <si>
    <t>168838</t>
  </si>
  <si>
    <t>DASSELTA</t>
  </si>
  <si>
    <t>5MG TBL FLM 90</t>
  </si>
  <si>
    <t>FENTANYL</t>
  </si>
  <si>
    <t>122593</t>
  </si>
  <si>
    <t>FENTALIS</t>
  </si>
  <si>
    <t>25MCG/H TDR EMP 5</t>
  </si>
  <si>
    <t>64942</t>
  </si>
  <si>
    <t>DIFLUCAN</t>
  </si>
  <si>
    <t>100MG CPS DUR 28 I</t>
  </si>
  <si>
    <t>107135</t>
  </si>
  <si>
    <t>150MG CPS DUR 16</t>
  </si>
  <si>
    <t>KYSELINA AMINOMETHYLBENZOOVÁ</t>
  </si>
  <si>
    <t>2123</t>
  </si>
  <si>
    <t>250MG TBL NOB 10</t>
  </si>
  <si>
    <t>MOMETASON</t>
  </si>
  <si>
    <t>170760</t>
  </si>
  <si>
    <t>MOMMOX</t>
  </si>
  <si>
    <t>0,05MG/DÁV NAS SPR SUS 140DÁV</t>
  </si>
  <si>
    <t>201287</t>
  </si>
  <si>
    <t>0,05MG/DÁV NAS SPR SUS 3X140DÁV</t>
  </si>
  <si>
    <t>NYSTATIN</t>
  </si>
  <si>
    <t>1069</t>
  </si>
  <si>
    <t>FUNGICIDIN LÉČIVA</t>
  </si>
  <si>
    <t>100000IU/G UNG 10G</t>
  </si>
  <si>
    <t>PENTOXIFYLIN</t>
  </si>
  <si>
    <t>155872</t>
  </si>
  <si>
    <t>400MG TBL RET 20</t>
  </si>
  <si>
    <t>50335</t>
  </si>
  <si>
    <t>500MG/ML+5MG/ML POR GTT SOL 1X25ML</t>
  </si>
  <si>
    <t>SALBUTAMOL</t>
  </si>
  <si>
    <t>31934</t>
  </si>
  <si>
    <t>VENTOLIN INHALER N</t>
  </si>
  <si>
    <t>100MCG/DÁV INH SUS PSS 200DÁV</t>
  </si>
  <si>
    <t>53950</t>
  </si>
  <si>
    <t>50MG TBL FLM 28</t>
  </si>
  <si>
    <t>TOBRAMYCIN</t>
  </si>
  <si>
    <t>86264</t>
  </si>
  <si>
    <t>TOBREX</t>
  </si>
  <si>
    <t>3MG/ML OPH GTT SOL 1X5ML</t>
  </si>
  <si>
    <t>93207</t>
  </si>
  <si>
    <t>3MG/G OPH UNG 3,5G</t>
  </si>
  <si>
    <t>178235</t>
  </si>
  <si>
    <t>TRAMADOL MYLAN</t>
  </si>
  <si>
    <t>100MG TBL PRO 30 II</t>
  </si>
  <si>
    <t>132870</t>
  </si>
  <si>
    <t>100MG/ML POR GTT SOL 1X96ML</t>
  </si>
  <si>
    <t>SALMETEROL A FLUTIKASON</t>
  </si>
  <si>
    <t>45961</t>
  </si>
  <si>
    <t>SERETIDE DISKUS</t>
  </si>
  <si>
    <t>50MCG/100MCG INH PLV DOS 1X60DÁV</t>
  </si>
  <si>
    <t>*4999</t>
  </si>
  <si>
    <t>*7999</t>
  </si>
  <si>
    <t>*2999</t>
  </si>
  <si>
    <t>1013</t>
  </si>
  <si>
    <t>16032</t>
  </si>
  <si>
    <t>VOLTAREN RAPID</t>
  </si>
  <si>
    <t>50MG TBL OBD 10</t>
  </si>
  <si>
    <t>46621</t>
  </si>
  <si>
    <t>UNO</t>
  </si>
  <si>
    <t>150MG TBL PRO 20</t>
  </si>
  <si>
    <t>GLUKOSAMIN</t>
  </si>
  <si>
    <t>163749</t>
  </si>
  <si>
    <t>FLEXOVE</t>
  </si>
  <si>
    <t>625MG TBL NOB 60</t>
  </si>
  <si>
    <t>76756</t>
  </si>
  <si>
    <t>KETONAL 5% KRÉM</t>
  </si>
  <si>
    <t>50MG/G CRM 50G</t>
  </si>
  <si>
    <t>214913</t>
  </si>
  <si>
    <t>NAFAZOLIN</t>
  </si>
  <si>
    <t>58159</t>
  </si>
  <si>
    <t>SANORIN</t>
  </si>
  <si>
    <t>1PM NAS SPR SOL 1X10ML</t>
  </si>
  <si>
    <t>132721</t>
  </si>
  <si>
    <t>100MG POR GRA SUS 15</t>
  </si>
  <si>
    <t>119622</t>
  </si>
  <si>
    <t>INJ SOL 10X2ML</t>
  </si>
  <si>
    <t>KOAGULAČNÍ FAKTOR VIII A VON WILLEBRANDŮV FAKTOR V KOMBINACI</t>
  </si>
  <si>
    <t>49128</t>
  </si>
  <si>
    <t>100IU/ML INJ PSO LQF 1+1X15ML</t>
  </si>
  <si>
    <t>85525</t>
  </si>
  <si>
    <t>AMOKSIKLAV 625 MG</t>
  </si>
  <si>
    <t>500MG/125MG TBL FLM 21</t>
  </si>
  <si>
    <t>132968</t>
  </si>
  <si>
    <t>66036</t>
  </si>
  <si>
    <t>KYANOKOBALAMIN</t>
  </si>
  <si>
    <t>643</t>
  </si>
  <si>
    <t>VITAMIN B12 LÉČIVA</t>
  </si>
  <si>
    <t>1000MCG INJ SOL 5X1ML</t>
  </si>
  <si>
    <t>42477</t>
  </si>
  <si>
    <t>MILGAMMA</t>
  </si>
  <si>
    <t>50MG/250MCG TBL OBD 100</t>
  </si>
  <si>
    <t>155936</t>
  </si>
  <si>
    <t>HERPESIN 400</t>
  </si>
  <si>
    <t>400MG TBL NOB 25</t>
  </si>
  <si>
    <t>58425</t>
  </si>
  <si>
    <t>58880</t>
  </si>
  <si>
    <t>DOLMINA 100 SR</t>
  </si>
  <si>
    <t>100MG TBL PRO 20</t>
  </si>
  <si>
    <t>89025</t>
  </si>
  <si>
    <t>50MG TBL ENT 50</t>
  </si>
  <si>
    <t>75604</t>
  </si>
  <si>
    <t>DICLOFENAC AL 25</t>
  </si>
  <si>
    <t>25MG TBL ENT 50</t>
  </si>
  <si>
    <t>87076</t>
  </si>
  <si>
    <t>300MG CPS DUR 20</t>
  </si>
  <si>
    <t>16287</t>
  </si>
  <si>
    <t>FASTUM</t>
  </si>
  <si>
    <t>25MG/G GEL 100G</t>
  </si>
  <si>
    <t>KODEIN</t>
  </si>
  <si>
    <t>56992</t>
  </si>
  <si>
    <t>CODEIN SLOVAKOFARMA</t>
  </si>
  <si>
    <t>15MG TBL NOB 10</t>
  </si>
  <si>
    <t>56993</t>
  </si>
  <si>
    <t>30MG TBL NOB 10</t>
  </si>
  <si>
    <t>MEFENOXALON</t>
  </si>
  <si>
    <t>85656</t>
  </si>
  <si>
    <t>DORSIFLEX</t>
  </si>
  <si>
    <t>59807</t>
  </si>
  <si>
    <t>FRAXIPARINE FORTE</t>
  </si>
  <si>
    <t>19000IU/ML INJ SOL ISP 2X0,8ML</t>
  </si>
  <si>
    <t>0</t>
  </si>
  <si>
    <t>75631</t>
  </si>
  <si>
    <t>DICLOFENAC AL RETARD</t>
  </si>
  <si>
    <t>54119</t>
  </si>
  <si>
    <t>NUROFEN</t>
  </si>
  <si>
    <t>400MG TBL OBD 24</t>
  </si>
  <si>
    <t>59806</t>
  </si>
  <si>
    <t>19000IU/ML INJ SOL ISP 10X0,6ML</t>
  </si>
  <si>
    <t>2963</t>
  </si>
  <si>
    <t>PREDNISON 20 LÉČIVA</t>
  </si>
  <si>
    <t>20MG TBL NOB 20</t>
  </si>
  <si>
    <t>201133</t>
  </si>
  <si>
    <t>6201</t>
  </si>
  <si>
    <t>100MG SUP 5</t>
  </si>
  <si>
    <t>BISOPROLOL A AMLODIPIN</t>
  </si>
  <si>
    <t>197058</t>
  </si>
  <si>
    <t>BIGITAL</t>
  </si>
  <si>
    <t>5MG/5MG TBL NOB 90</t>
  </si>
  <si>
    <t>KLÍŠŤOVÁ ENCEFALITIDA, INAKTIVOVANÝ CELÝ VIRUS</t>
  </si>
  <si>
    <t>203217</t>
  </si>
  <si>
    <t>FSME-IMMUN</t>
  </si>
  <si>
    <t>0,5ML INJ SUS ISP 1X0,5ML+J</t>
  </si>
  <si>
    <t>BETAMETHASON</t>
  </si>
  <si>
    <t>17166</t>
  </si>
  <si>
    <t>BELOSALIC</t>
  </si>
  <si>
    <t>0,5MG/G+30MG/G UNG 30G</t>
  </si>
  <si>
    <t>132649</t>
  </si>
  <si>
    <t>132852</t>
  </si>
  <si>
    <t>208200</t>
  </si>
  <si>
    <t>AMOXICILLIN/CLAVULANIC ACID SINOCHEM</t>
  </si>
  <si>
    <t>11063</t>
  </si>
  <si>
    <t>IBALGIN 600</t>
  </si>
  <si>
    <t>600MG TBL FLM 30</t>
  </si>
  <si>
    <t>96416</t>
  </si>
  <si>
    <t>AMOKSIKLAV FORTE 312,5 MG/5ML</t>
  </si>
  <si>
    <t>250MG/62,5MG/5ML POR PLV SUS 1</t>
  </si>
  <si>
    <t>75603</t>
  </si>
  <si>
    <t>25MG TBL ENT 20</t>
  </si>
  <si>
    <t>KLARITHROMYCIN</t>
  </si>
  <si>
    <t>53853</t>
  </si>
  <si>
    <t>KLACID 500</t>
  </si>
  <si>
    <t>132991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</si>
  <si>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</si>
  <si>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</si>
  <si>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</si>
  <si>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</si>
  <si>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</si>
  <si>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</si>
  <si>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B01AA03 - WARFARIN</t>
  </si>
  <si>
    <t>J01FA09 - KLARITHROMYCIN</t>
  </si>
  <si>
    <t>R06AX27 - DESLORATADIN</t>
  </si>
  <si>
    <t>N06AB06 - SERTRALIN</t>
  </si>
  <si>
    <t>N06AB08 - FLUVOXAMIN</t>
  </si>
  <si>
    <t>R03AC02 - SALBUTAMOL</t>
  </si>
  <si>
    <t>R01AD09 - MOMETASON</t>
  </si>
  <si>
    <t>C10AA07 - ROSUVASTATIN</t>
  </si>
  <si>
    <t>C09AA05 - RAMIPRIL</t>
  </si>
  <si>
    <t>M01AC06 - MELOXIKAM</t>
  </si>
  <si>
    <t>N06AB06</t>
  </si>
  <si>
    <t>R01AD09</t>
  </si>
  <si>
    <t>R03AC02</t>
  </si>
  <si>
    <t>R06AX27</t>
  </si>
  <si>
    <t>C10AA07</t>
  </si>
  <si>
    <t>M01AC06</t>
  </si>
  <si>
    <t>N06AB08</t>
  </si>
  <si>
    <t>J01FA09</t>
  </si>
  <si>
    <t>B01AA03</t>
  </si>
  <si>
    <t>C09AA05</t>
  </si>
  <si>
    <t>Přehled plnění PL - Preskripce léčivých přípravků - orientační přehled</t>
  </si>
  <si>
    <t>50115004 - IUTN - kovové (Z506)</t>
  </si>
  <si>
    <t>50115007 - implant.dentální-samoplátci (Z526)</t>
  </si>
  <si>
    <t>50115010 - RTG materiál, filmy a chemikálie (Z504)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</si>
  <si>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</si>
  <si>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</si>
  <si>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</si>
  <si>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</si>
  <si>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</si>
  <si>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</si>
  <si>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</si>
  <si>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</si>
  <si>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</si>
  <si>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</si>
  <si>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</si>
  <si>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</si>
  <si>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50115090 - ZPr - zubolékařský materiál (Z509)</t>
  </si>
  <si>
    <t>50115050</t>
  </si>
  <si>
    <t>obvazový materiál (Z502)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</si>
  <si>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</si>
  <si>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</si>
  <si>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</si>
  <si>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</si>
  <si>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ZO215</t>
  </si>
  <si>
    <t>Kompresa NT 7,5 x 7,5 cm/5 ks sterilní karton á 2500 ks 1325020265</t>
  </si>
  <si>
    <t>ZK087</t>
  </si>
  <si>
    <t>Krém cavilon ochranný bariérový á 28 g bal. á 12 ks 3391E</t>
  </si>
  <si>
    <t>ZN200</t>
  </si>
  <si>
    <t>Krytí hemostatické traumacel new dent kostky bal. á 50 ks 10115</t>
  </si>
  <si>
    <t>ZA486</t>
  </si>
  <si>
    <t>Krytí mastný tyl jelonet   5 x 5 cm á 50 ks 7403</t>
  </si>
  <si>
    <t>ZF042</t>
  </si>
  <si>
    <t>Krytí mastný tyl jelonet 10 x 10 cm á 10 ks 7404</t>
  </si>
  <si>
    <t>ZK404</t>
  </si>
  <si>
    <t>Krytí prontosan roztok 350 ml 400416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</si>
  <si>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</si>
  <si>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</si>
  <si>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</si>
  <si>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</si>
  <si>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</si>
  <si>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</si>
  <si>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ZN366</t>
  </si>
  <si>
    <t>Náplast poinjekční elastická tkaná jednotl. baleno 19 mm x 72 mm P-CURE1972ELAST</t>
  </si>
  <si>
    <t>ZF352</t>
  </si>
  <si>
    <t>Náplast transpore bílá 2,50 cm x 9,14 m bal. á 12 ks 1534-1</t>
  </si>
  <si>
    <t>ZN477</t>
  </si>
  <si>
    <t>Obinadlo elastické universal 12 cm x 5 m 1323100314</t>
  </si>
  <si>
    <t>ZL789</t>
  </si>
  <si>
    <t>Obvaz sterilní hotový č. 2 A4091360</t>
  </si>
  <si>
    <t>ZC100</t>
  </si>
  <si>
    <t>Vata buničitá dělená 2 role / 500 ks 40 x 50 mm 1230200310</t>
  </si>
  <si>
    <t>ZA446</t>
  </si>
  <si>
    <t>Vata buničitá přířezy 20 x 30 cm 1230200129</t>
  </si>
  <si>
    <t>ZN473</t>
  </si>
  <si>
    <t>Vata obvazová 200 g nesterilní skládaná 1321900103</t>
  </si>
  <si>
    <t>ZM000</t>
  </si>
  <si>
    <t>Vata obvazová skládaná 50g 004307667</t>
  </si>
  <si>
    <t>50115060</t>
  </si>
  <si>
    <t>ZPr - ostatní (Z503)</t>
  </si>
  <si>
    <t>ZD650</t>
  </si>
  <si>
    <t>Aquapak - sterilní voda 340 ml s adaptérem bal. á 20 ks 400340</t>
  </si>
  <si>
    <t>ZC752</t>
  </si>
  <si>
    <t>Čepelka skalpelová 15 BB515</t>
  </si>
  <si>
    <t>ZB771</t>
  </si>
  <si>
    <t>Držák jehly základní 450201</t>
  </si>
  <si>
    <t>ZA738</t>
  </si>
  <si>
    <t>Filtr mini spike zelený 4550242</t>
  </si>
  <si>
    <t>ZN297</t>
  </si>
  <si>
    <t>Hadička spojovací Gamaplus HS 1,8 x 450 LL NO DOP 606301-ND</t>
  </si>
  <si>
    <t>ZE428</t>
  </si>
  <si>
    <t>Kanyla introcan safety oranžová G14 4251717-01</t>
  </si>
  <si>
    <t>ZF239</t>
  </si>
  <si>
    <t>Kanyla TS 8,0 s manžetou +2 hlad.vnitřní vyměnit.kanyly 100/810/080</t>
  </si>
  <si>
    <t>ZB314</t>
  </si>
  <si>
    <t>Kanyla TS 8,0 s manžetou bal. á 2 ks 100/523/080</t>
  </si>
  <si>
    <t>ZD809</t>
  </si>
  <si>
    <t>Kanyla vasofix 20G růžová safety 4269110S-01</t>
  </si>
  <si>
    <t>ZH816</t>
  </si>
  <si>
    <t>Katetr močový foley CH14 180605-000140</t>
  </si>
  <si>
    <t>ZH493</t>
  </si>
  <si>
    <t>Katetr močový foley CH16 180605-000160</t>
  </si>
  <si>
    <t>ZO372</t>
  </si>
  <si>
    <t>Konektor bezjehlový OptiSyte JIM:JSM4001</t>
  </si>
  <si>
    <t>ZB103</t>
  </si>
  <si>
    <t>Láhev k odsávačce flovac 2l hadice 1,8 m 000-036-021</t>
  </si>
  <si>
    <t>ZB117</t>
  </si>
  <si>
    <t>Lanceta haemolance modrá plus low flow bal. á 100 ks DIS7371</t>
  </si>
  <si>
    <t>ZF159</t>
  </si>
  <si>
    <t>Nádoba na kontaminovaný odpad 1 l 15-0002</t>
  </si>
  <si>
    <t>ZF192</t>
  </si>
  <si>
    <t>Nádoba na kontaminovaný odpad 4 l 15-0004</t>
  </si>
  <si>
    <t>ZL105</t>
  </si>
  <si>
    <t>Nástavec pro odběr moče ke zkumavce vacuete 450251</t>
  </si>
  <si>
    <t>ZB439</t>
  </si>
  <si>
    <t>Odstraňovač náplastí Convacare á 100 ks 0011279 37443</t>
  </si>
  <si>
    <t>ZF512</t>
  </si>
  <si>
    <t>Páska bepa clip vario pro TS kanylu 30/V á 6 ks NKS:200602</t>
  </si>
  <si>
    <t>ZL688</t>
  </si>
  <si>
    <t>Proužky Accu-Check Inform IIStrip 50 EU1 á 50 ks 05942861041</t>
  </si>
  <si>
    <t>ZB772</t>
  </si>
  <si>
    <t>Přechodka adaptér luer 450070</t>
  </si>
  <si>
    <t>ZL689</t>
  </si>
  <si>
    <t>Roztok Accu-Check Performa Int´l Controls 1+2 level 04861736</t>
  </si>
  <si>
    <t>ZB249</t>
  </si>
  <si>
    <t>Sáček močový s křížovou výpustí 2000 ml ZAR-TNU201601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</si>
  <si>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</si>
  <si>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</si>
  <si>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</si>
  <si>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</si>
  <si>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</si>
  <si>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</si>
  <si>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ZA788</t>
  </si>
  <si>
    <t>Stříkačka injekční 2-dílná 20 ml L Inject Solo 4606205V</t>
  </si>
  <si>
    <t>ZA790</t>
  </si>
  <si>
    <t>Stříkačka injekční 2-dílná 5 ml L Inject Solo4606051V</t>
  </si>
  <si>
    <t>ZF186</t>
  </si>
  <si>
    <t>Stříkačka janett 2-dílná 150 ml vyplachovací balená 08151</t>
  </si>
  <si>
    <t>ZP357</t>
  </si>
  <si>
    <t>Tyčinka vatová zvlhčující glycerín + citron bal. á 75 ks FTL-LS-15</t>
  </si>
  <si>
    <t>ZP822</t>
  </si>
  <si>
    <t>Uzávěr dezinfekční CUROS k bezjehlovému vstupu se 70% IPA bal. á 7500 ks CFF10-250R</t>
  </si>
  <si>
    <t>ZA812</t>
  </si>
  <si>
    <t>Uzávěr do katetrů 4435001</t>
  </si>
  <si>
    <t>ZK798</t>
  </si>
  <si>
    <t>Zátka combi modrá 4495152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</si>
  <si>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</si>
  <si>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</si>
  <si>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</si>
  <si>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</si>
  <si>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</si>
  <si>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</si>
  <si>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ZB759</t>
  </si>
  <si>
    <t>Zkumavka červená 8 ml gel 455071</t>
  </si>
  <si>
    <t>ZB775</t>
  </si>
  <si>
    <t>Zkumavka koagulace modrá Quick 4 ml modrá 454329</t>
  </si>
  <si>
    <t>ZG515</t>
  </si>
  <si>
    <t>Zkumavka močová vacuette 10,5 ml bal. á 50 ks 455007</t>
  </si>
  <si>
    <t>50115063</t>
  </si>
  <si>
    <t>ZPr - vaky, sety (Z528)</t>
  </si>
  <si>
    <t>ZA715</t>
  </si>
  <si>
    <t>Set infuzní intrafix primeline classic 150 cm 4062957</t>
  </si>
  <si>
    <t>50115064</t>
  </si>
  <si>
    <t>ZPr - šicí materiál (Z529)</t>
  </si>
  <si>
    <t>ZB978</t>
  </si>
  <si>
    <t>Šití dafilon modrý 5/0 (1) bal. á 36 ks C0932124</t>
  </si>
  <si>
    <t>ZA956</t>
  </si>
  <si>
    <t>Šití dafilon modrý 6/0 (0.7) bal. á 36 ks C0936022</t>
  </si>
  <si>
    <t>ZO354</t>
  </si>
  <si>
    <t>Šití PGA-RESORBA pletené potahované syntetické vstřebatelné vlákno jehla HR 22 fialová 4/0 70 cm bal. á 24 ks PA10210</t>
  </si>
  <si>
    <t>ZG849</t>
  </si>
  <si>
    <t>Šití premicron zelený 2/0 (3) bal. á 12 ks G0120061</t>
  </si>
  <si>
    <t>ZD982</t>
  </si>
  <si>
    <t>Šití silkam černý 4/0 (1.5) bal. á 36 ks C0764825</t>
  </si>
  <si>
    <t>50115065</t>
  </si>
  <si>
    <t>ZPr - vpichovací materiál (Z530)</t>
  </si>
  <si>
    <t>ZA834</t>
  </si>
  <si>
    <t>Jehla injekční 0,7 x 40 mm černá 4660021</t>
  </si>
  <si>
    <t>ZA360</t>
  </si>
  <si>
    <t>Jehla sterican 0,5 x 25 mm oranžová 9186158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</si>
  <si>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</si>
  <si>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</si>
  <si>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</si>
  <si>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</si>
  <si>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</si>
  <si>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</si>
  <si>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</si>
  <si>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</si>
  <si>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</si>
  <si>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</si>
  <si>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50115079</t>
  </si>
  <si>
    <t>ZPr - internzivní péče (Z542)</t>
  </si>
  <si>
    <t>ZB502</t>
  </si>
  <si>
    <t>Hadice silikon 3 x 5 mm á 25 m 34.000.00.103</t>
  </si>
  <si>
    <t>50115089</t>
  </si>
  <si>
    <t>ZPr - katetry PICC/MIDLINE (Z554)</t>
  </si>
  <si>
    <t>ZM985</t>
  </si>
  <si>
    <t>Fixace atraumatická GripLock k CVC a PICC bal. á 100 ks 3601CVC</t>
  </si>
  <si>
    <t>ZQ179</t>
  </si>
  <si>
    <t>Katetr CVC 1 lumen 4 Fr x 50 cm PICC ARROW Interventional Radiology set tlakový EU-25041-IR</t>
  </si>
  <si>
    <t>ZP956</t>
  </si>
  <si>
    <t>Katetr CVC 1 lumen 4 Fr x 50 cm PICC POWERPICC SOLO 3CG možnost vysokotlakého CT Full tray set (mikro zaváděcí příslušenství a rouškování, sytlet 3CG) 2194108</t>
  </si>
  <si>
    <t>ZP296</t>
  </si>
  <si>
    <t>Katetr CVC 2 lumen 5 Fr x 50 cm PICC POWERPICC SOLO možnost vysokotlakého CT Full tray set ( mikro zaváděcí příslušenství a rouškování) 6295108</t>
  </si>
  <si>
    <t>ZP970</t>
  </si>
  <si>
    <t>Krytí tegaderm PICC/CVC fixační prostředek+ tegaderm CHG s chlorhexidin glukonátem 20/BX, 4BX/CS 1877R-2100</t>
  </si>
  <si>
    <t>50115010</t>
  </si>
  <si>
    <t>RTG materiál, filmy a chemikálie (Z504)</t>
  </si>
  <si>
    <t>ZC020</t>
  </si>
  <si>
    <t>Film zubní AGFA 150 ks 582018</t>
  </si>
  <si>
    <t>ZA616</t>
  </si>
  <si>
    <t>Drenáž zubní sterilní 1 x 6 cm 0360</t>
  </si>
  <si>
    <t>ZC506</t>
  </si>
  <si>
    <t>Kompresa NT 10 x 10 cm/5 ks sterilní 1325020275</t>
  </si>
  <si>
    <t>ZA463</t>
  </si>
  <si>
    <t>Kompresa NT 10 x 20 cm/2 ks sterilní 26620</t>
  </si>
  <si>
    <t>ZC854</t>
  </si>
  <si>
    <t>Kompresa NT 7,5 x 7,5 cm/2 ks sterilní 26510</t>
  </si>
  <si>
    <t>ZN814</t>
  </si>
  <si>
    <t>Krytí gelové na rány ActiMaris bal. á 20g 3097749</t>
  </si>
  <si>
    <t>ZA544</t>
  </si>
  <si>
    <t>Krytí inadine nepřilnavé 5,0 x 5,0 cm 1/10 SYS01481EE</t>
  </si>
  <si>
    <t>ZO128</t>
  </si>
  <si>
    <t>Krytí roztok  k výplachu a čištění ran ActiMaris Sensitiv 1000 ml 3098119</t>
  </si>
  <si>
    <t>ZB404</t>
  </si>
  <si>
    <t>Náplast cosmos 8 cm x 1 m 5403353</t>
  </si>
  <si>
    <t>ZD103</t>
  </si>
  <si>
    <t>Náplast omniplast 2,5 cm x 9,2 m 9004530</t>
  </si>
  <si>
    <t>ZA451</t>
  </si>
  <si>
    <t>Náplast omniplast 5,0 cm x 9,2 m 9004540 (900429)</t>
  </si>
  <si>
    <t>ZA593</t>
  </si>
  <si>
    <t>Tampon sterilní stáčený 20 x 20 cm / 5 ks 28003+</t>
  </si>
  <si>
    <t>ZC498</t>
  </si>
  <si>
    <t>Držák močových sáčků UH 800800100</t>
  </si>
  <si>
    <t>ZN646</t>
  </si>
  <si>
    <t>Fonendoskop oboustranný různé barvy 710045-s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</si>
  <si>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</si>
  <si>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</si>
  <si>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</si>
  <si>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</si>
  <si>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Sáček močový s křížovou výpustí 2000 ml s hadičkou 90 cm ZAR-TNU201601</t>
  </si>
  <si>
    <t>ZD616</t>
  </si>
  <si>
    <t>Set sterilní pro močovou katetrizaci+ aqua permanent 4 Mediset bal. á 54 ks 753882</t>
  </si>
  <si>
    <t>ZA789</t>
  </si>
  <si>
    <t>Stříkačka injekční 2-dílná 2 ml L Inject Solo 4606027V</t>
  </si>
  <si>
    <t>ZA749</t>
  </si>
  <si>
    <t>Stříkačka injekční 3-dílná 50 ml LL Omnifix Solo 4617509F</t>
  </si>
  <si>
    <t>ZI179</t>
  </si>
  <si>
    <t>Zkumavka s mediem+ flovakovaný tampon eSwab růžový nos,krk,vagina,konečník,rány,fekální vzo) 490CE.A</t>
  </si>
  <si>
    <t>ZB979</t>
  </si>
  <si>
    <t>Šití dafilon modrý 4/0 (1.5) bal. á 36 ks C0932205</t>
  </si>
  <si>
    <t>ZO353</t>
  </si>
  <si>
    <t>Šití PGA-RESORBA pletené potahované syntetické vstřebatelné vlákno jehla HR 22 fialová 3/0 70cm bal.á 24 ks PA10211</t>
  </si>
  <si>
    <t>ZF699</t>
  </si>
  <si>
    <t>Šití premicron zelený 3/0 (2.5) bal. á 12 ks G0120060</t>
  </si>
  <si>
    <t>ZB556</t>
  </si>
  <si>
    <t>Jehla injekční 1,2 x 40 mm růžová 4665120</t>
  </si>
  <si>
    <t>ZP946</t>
  </si>
  <si>
    <t>Rukavice nitril basic bez p. modré S bal. á 200 ks 44750</t>
  </si>
  <si>
    <t>ZK477</t>
  </si>
  <si>
    <t>Rukavice operační latexové s pudrem ansell, vasco surgical powderet vel. 8 6035542 (303506EU)</t>
  </si>
  <si>
    <t>Rukavice vyšetřovací nitril bez pudru nesterilní basic modré M bal. á 200 ks 44751</t>
  </si>
  <si>
    <t>50115090</t>
  </si>
  <si>
    <t>ZPr - zubolékařský materiál (Z509)</t>
  </si>
  <si>
    <t>ZE583</t>
  </si>
  <si>
    <t>Aquasil soft putty/regular economy pack 8 x 450 ml 605.78.321</t>
  </si>
  <si>
    <t>ZC328</t>
  </si>
  <si>
    <t>Calxyd pasta 2 x 3,5 g 4142120</t>
  </si>
  <si>
    <t>ZE590</t>
  </si>
  <si>
    <t>Dentiplast 20 g SP4232110</t>
  </si>
  <si>
    <t>ZD288</t>
  </si>
  <si>
    <t>Fólie erkoflex 4,0 mm/120 mm ER581240</t>
  </si>
  <si>
    <t>ZG442</t>
  </si>
  <si>
    <t>Fréza křížová břit HM166RX0212055F</t>
  </si>
  <si>
    <t>ZF498</t>
  </si>
  <si>
    <t>Futar D fast occlusion 00137242</t>
  </si>
  <si>
    <t>ZA934</t>
  </si>
  <si>
    <t>Granulát BOI-OSS 0,25-1 mm 0,5 g 500079 (30643.3)  DGD460306107E</t>
  </si>
  <si>
    <t>ZF575</t>
  </si>
  <si>
    <t>Granulát BOI-OSS spongiosa granulát 1- 2 mm á 0,5 g AT500095(DGD46B307098E)</t>
  </si>
  <si>
    <t>Granulát BOI-OSS spongiosa granulát 1- 2 mm á 0,5 g DGD46B307098E</t>
  </si>
  <si>
    <t>ZO916</t>
  </si>
  <si>
    <t>Implantát zubní Astra Tech OsseoSpeed EV C pr. 3,6 mm délka 11 mm 25224</t>
  </si>
  <si>
    <t>ZQ922</t>
  </si>
  <si>
    <t>Implantát zubní Astra Tech OsseoSpeed EV C pr. 4,2 mm délka 9 mm 25263</t>
  </si>
  <si>
    <t>ZO818</t>
  </si>
  <si>
    <t>Implantát zubní Astra Tech OsseoSpeed EV pr. 4,2 mm délka 13 mm 25235</t>
  </si>
  <si>
    <t>ZO819</t>
  </si>
  <si>
    <t>Implantát zubní Astra Tech OsseoSpeed EV pr. 4,2 mm délka 8 mm 25232</t>
  </si>
  <si>
    <t>ZP282</t>
  </si>
  <si>
    <t>Implantát zubní Astra Tech OsseoSpeed EV S pr. 3,0mm délka 13 mm 25215</t>
  </si>
  <si>
    <t>ZO442</t>
  </si>
  <si>
    <t>Implantát zubní Astra Tech OsseoSpeed EV S pr.4,2 délka 11 mm 25234</t>
  </si>
  <si>
    <t>ZO443</t>
  </si>
  <si>
    <t>Implantát zubní Astra Tech OsseoSpeed EV S pr.4,2 délka 9 mm 25233</t>
  </si>
  <si>
    <t>ZO771</t>
  </si>
  <si>
    <t>Implantát zubní Astra Tech OsseoSpeed EV S pr.4,8 délka 9 mm 25243</t>
  </si>
  <si>
    <t>ZP380</t>
  </si>
  <si>
    <t>Implantát zubní Astra Tech OsseoSpeed Profile PS pr. 4,8 mm délka 8 mm 25446</t>
  </si>
  <si>
    <t>ZM628</t>
  </si>
  <si>
    <t>Implantát zubní BioniQ S3,5/L10 2006.10</t>
  </si>
  <si>
    <t>ZM343</t>
  </si>
  <si>
    <t>Implantát zubní BioniQ S3,5/L12 2006.12</t>
  </si>
  <si>
    <t>ZN095</t>
  </si>
  <si>
    <t>Implantát zubní BioniQ S4,0/L10 2009.10</t>
  </si>
  <si>
    <t>ZM912</t>
  </si>
  <si>
    <t>Implantát zubní BioniQ S4,0/L8 2009.08</t>
  </si>
  <si>
    <t>ZP384</t>
  </si>
  <si>
    <t>Implantát zubní BioniQ S5,0/L8 2017.8</t>
  </si>
  <si>
    <t>ZB405</t>
  </si>
  <si>
    <t>Implantát zubní BioniQ T4,0/L10 2012.10</t>
  </si>
  <si>
    <t>ZE360</t>
  </si>
  <si>
    <t>Implantát zubní BioniQ T4,0/L12 2012.12</t>
  </si>
  <si>
    <t>ZP223</t>
  </si>
  <si>
    <t>Implantát zubní SuperLine 4,0 x 10 mm FX 40 10 SW</t>
  </si>
  <si>
    <t>ZF848</t>
  </si>
  <si>
    <t>Implantát zubní SuperLine 4,5 x 12 mm (FXS4512) FX 45 12 SW</t>
  </si>
  <si>
    <t>ZF854</t>
  </si>
  <si>
    <t>Implantát zubní SuperLine 6,0 x 12 mm FX 60 12 SW</t>
  </si>
  <si>
    <t>ZK102</t>
  </si>
  <si>
    <t>Implantát zubní SuperLine FX 36 14 SW</t>
  </si>
  <si>
    <t>ZJ591</t>
  </si>
  <si>
    <t>Implantát zubní SuperLine FX 40 12 SW</t>
  </si>
  <si>
    <t>ZJ352</t>
  </si>
  <si>
    <t>Implantát zubní SuperLine FX 50 10 SW</t>
  </si>
  <si>
    <t>ZN096</t>
  </si>
  <si>
    <t>Implantát zubní SuperLine FX 60 08 SW</t>
  </si>
  <si>
    <t>ZJ571</t>
  </si>
  <si>
    <t>Implantát zubní SuperLine FX 60 10 SW</t>
  </si>
  <si>
    <t>ZL470</t>
  </si>
  <si>
    <t>Materiál kompozitní Filtek Ultimate A3-B 9025147</t>
  </si>
  <si>
    <t>ZE058</t>
  </si>
  <si>
    <t>Membrána kolagenová Parasorb Resodont 22 x 25 mm RD2502</t>
  </si>
  <si>
    <t>ZP820</t>
  </si>
  <si>
    <t>Membrána kolagenová Parasorb Resodont forte 32 x 25mm RDF3503</t>
  </si>
  <si>
    <t>ZB518</t>
  </si>
  <si>
    <t>Membrána kolagenová Parasorb Resodont forte 64 x 25 mm RDF0703</t>
  </si>
  <si>
    <t>ZC003</t>
  </si>
  <si>
    <t>Rozřezávač korunek a můstků  HM31C012314</t>
  </si>
  <si>
    <t>ZM729</t>
  </si>
  <si>
    <t>Roztok na otiskovací hmotu VPS Tray Adhezivum ES7307</t>
  </si>
  <si>
    <t>ZL468</t>
  </si>
  <si>
    <t>Savka s odním.koncovkou - transp. bal.á 100 ks,  MSF6007</t>
  </si>
  <si>
    <t>ZC373</t>
  </si>
  <si>
    <t>Sprej cognoscin orig. 120 g 1IX1140</t>
  </si>
  <si>
    <t>ZC476</t>
  </si>
  <si>
    <t>Sprej Kavo 500 ml 4620402A</t>
  </si>
  <si>
    <t>ZL578</t>
  </si>
  <si>
    <t>Stomaflex katalyst gel 60g 4215330</t>
  </si>
  <si>
    <t>ZG191</t>
  </si>
  <si>
    <t>Stomaflex putty 1300g/solid/ 4215110</t>
  </si>
  <si>
    <t>ZJ353</t>
  </si>
  <si>
    <t>Šroub krycí CS36</t>
  </si>
  <si>
    <t>ZP126</t>
  </si>
  <si>
    <t>Šroub krycí EV 3,0 25280</t>
  </si>
  <si>
    <t>ZO446</t>
  </si>
  <si>
    <t>Šroub krycí EV 3,6 25281</t>
  </si>
  <si>
    <t>ZO447</t>
  </si>
  <si>
    <t>Šroub krycí EV 4,2 25282</t>
  </si>
  <si>
    <t>ZO448</t>
  </si>
  <si>
    <t>Šroub krycí EV 4,8 25283</t>
  </si>
  <si>
    <t>ZP381</t>
  </si>
  <si>
    <t>Šroub krycí EV Profile 4,8 25583</t>
  </si>
  <si>
    <t>ZO994</t>
  </si>
  <si>
    <t>Váleček vhojovací EV 3.6 pr. 4.0 mm výška 4.5 mm 25299</t>
  </si>
  <si>
    <t>ZO825</t>
  </si>
  <si>
    <t>Váleček vhojovací EV 4,8 průměr 6,5 mm výška 4,5 mm 25306</t>
  </si>
  <si>
    <t>ZO996</t>
  </si>
  <si>
    <t>Váleček vhojovací EV 4.2 pr. 5.0 mm výška 4.5 mm 25302</t>
  </si>
  <si>
    <t>ZC301</t>
  </si>
  <si>
    <t>Ypeen 800 g dóza 100066</t>
  </si>
  <si>
    <t>ZL410</t>
  </si>
  <si>
    <t>Krytí gelové Hemagel 100 g A2681147</t>
  </si>
  <si>
    <t>ZA798</t>
  </si>
  <si>
    <t>Krytí hemostatické traumacel P 2g ks bal. á 5 ks zásyp 10120</t>
  </si>
  <si>
    <t>ZC399</t>
  </si>
  <si>
    <t>Krytí hemostatické traumacel taf light 1,5 x 5 cm bal. á 10 ks síťka 10295</t>
  </si>
  <si>
    <t>ZA640</t>
  </si>
  <si>
    <t>Krytí hemostatické traumacel taf light 7,5 x 5 cm bal. á 10 ks síťka 10296</t>
  </si>
  <si>
    <t>ZQ249</t>
  </si>
  <si>
    <t>Hadička spojovací HS 1,8 x 1800 mm LL DEPH free 2200 180 ND</t>
  </si>
  <si>
    <t>ZQ248</t>
  </si>
  <si>
    <t>Hadička spojovací HS 1,8 x 450 mm LL DEPH free 2200 045 ND</t>
  </si>
  <si>
    <t>ZA728</t>
  </si>
  <si>
    <t>Lopatka ústní dřevěná lékařská nesterilní bal. á 100 ks 1320100655</t>
  </si>
  <si>
    <t>ZN206</t>
  </si>
  <si>
    <t>Lopatka ústní dřevěná lékařská sterilní 150 x 17 mm bal. á 5 x 100 ks 4002/SG/CS/L</t>
  </si>
  <si>
    <t>ZA787</t>
  </si>
  <si>
    <t>Stříkačka injekční 2-dílná 10 ml L Inject Solo 4606108V</t>
  </si>
  <si>
    <t>ZO355</t>
  </si>
  <si>
    <t>Šití PGA-RESORBA pletené potahované syntetické vstřebatelné vlákno jehla HR 12 fialová 5/0 45cm bal. á 24 ks PA10274</t>
  </si>
  <si>
    <t>ZD736</t>
  </si>
  <si>
    <t>Šití silkam černý 4/0 (1.5) bal. á 36 ks C0760293</t>
  </si>
  <si>
    <t>ZN640</t>
  </si>
  <si>
    <t>Šití vstřebatelné PGA-RESORBA 3/0 fialová HS 18 70 cm bal. á 24 ks PA1113</t>
  </si>
  <si>
    <t>ZN641</t>
  </si>
  <si>
    <t>Šití vstřebatelné PGA-RESORBA 3/0 fialová HS 22 70 cm bal. á 24 ks PA1117</t>
  </si>
  <si>
    <t>ZN642</t>
  </si>
  <si>
    <t>Šití vstřebatelné PGA-RESORBA 4/0 fialová HS 18 70 cm bal. á 24 ks PA11112</t>
  </si>
  <si>
    <t>ZN643</t>
  </si>
  <si>
    <t>Šití vstřebatelné PGA-RESORBA 4/0 fialová HS 22 70 cm bal. á 24 ks ST1512</t>
  </si>
  <si>
    <t>Rukavice vyšetřovací nitril basic bez pudru modré L bal. á 200 ks 44752</t>
  </si>
  <si>
    <t>ZC306</t>
  </si>
  <si>
    <t>Adhesor orig. 80 g N-1 prášek 55 g tekutina N-1</t>
  </si>
  <si>
    <t>ZA144</t>
  </si>
  <si>
    <t>Aquasil soft putty DT60578320</t>
  </si>
  <si>
    <t>ZF508</t>
  </si>
  <si>
    <t>Cement výplňový provizorní 40 g 5304520</t>
  </si>
  <si>
    <t>ZC299</t>
  </si>
  <si>
    <t>Impression Compound, bal. á 5 ks, 1DDCEIC</t>
  </si>
  <si>
    <t>ZC486</t>
  </si>
  <si>
    <t>Kavitan plus (barva A2) 1001A2</t>
  </si>
  <si>
    <t>ZJ708</t>
  </si>
  <si>
    <t>Kulička HM141F027104O</t>
  </si>
  <si>
    <t>ZL201</t>
  </si>
  <si>
    <t>Kulička HM141F031104O</t>
  </si>
  <si>
    <t>ZK622</t>
  </si>
  <si>
    <t>Lžíce otiskovací H+D č.2 9015686</t>
  </si>
  <si>
    <t>ZG542</t>
  </si>
  <si>
    <t>Sprej DC Kaltespray 530322</t>
  </si>
  <si>
    <t>ZL577</t>
  </si>
  <si>
    <t>Sprej Kavo 4119640KA</t>
  </si>
  <si>
    <t>ZI171</t>
  </si>
  <si>
    <t>Vrtáček diamantový 808RG012314</t>
  </si>
  <si>
    <t>ZJ701</t>
  </si>
  <si>
    <t>Vrtáček diamantový 837LG016314C</t>
  </si>
  <si>
    <t>ZI172</t>
  </si>
  <si>
    <t>Vrtáček diamantový 838LG012314</t>
  </si>
  <si>
    <t>ZA464</t>
  </si>
  <si>
    <t>Kompresa NT 10 x 10 cm/2 ks sterilní 26520</t>
  </si>
  <si>
    <t>ZI601</t>
  </si>
  <si>
    <t>Náplast curapor 10 x 20 cm 32915 ( náhrada za cosmopor )</t>
  </si>
  <si>
    <t>ZA605</t>
  </si>
  <si>
    <t>Tamponáda s vazelína album 4 vrstvá 2,5 cm x 200 cm/1 ks šnek 0342</t>
  </si>
  <si>
    <t>ZK884</t>
  </si>
  <si>
    <t>Kohout trojcestný discofix modrý 4095111</t>
  </si>
  <si>
    <t>ZO352</t>
  </si>
  <si>
    <t>Šití PGA-RESORBA pletené potahované syntetické vstřebatelné vlákno jehla HR 17 fialová 3/0 70 cm bal. á 24 ks PA1026</t>
  </si>
  <si>
    <t>ZB609</t>
  </si>
  <si>
    <t>Šití premicron zelený 2/0 (3) bal. á 36 ks C0026026</t>
  </si>
  <si>
    <t>ZB461</t>
  </si>
  <si>
    <t>Šití silkam černý 3/0 (2) bal. á 36 ks C0760307</t>
  </si>
  <si>
    <t>ZC305</t>
  </si>
  <si>
    <t>Jehla injekční 0,4 x 20 mm šedá 4657705</t>
  </si>
  <si>
    <t>Rukavice vyšetřovací nitril basic bez pudru modré S bal. á 200 ks 44750</t>
  </si>
  <si>
    <t>ZC851</t>
  </si>
  <si>
    <t>Fréza křížová břit HM161RX0181045F</t>
  </si>
  <si>
    <t>ZQ256</t>
  </si>
  <si>
    <t>Pasta Alveogyl pro ošetření extrakční rány 10g 9028472</t>
  </si>
  <si>
    <t>ZP878</t>
  </si>
  <si>
    <t>Pilník délka 25 mm 025 040, ISO 040 bal. á 66 ks</t>
  </si>
  <si>
    <t>ZP352</t>
  </si>
  <si>
    <t>Pilník délka 25 mm ISO 020 bal. 6 x 10 ks 20103020L</t>
  </si>
  <si>
    <t>ZC406</t>
  </si>
  <si>
    <t>Pronikač 053025020A</t>
  </si>
  <si>
    <t>ZP246</t>
  </si>
  <si>
    <t>Pronikač K-Reamers 025 015 délka 25 mm ISO 015 bal. á 6 ks 002346</t>
  </si>
  <si>
    <t>ZI095</t>
  </si>
  <si>
    <t>Pronikač k-reamers 053025010</t>
  </si>
  <si>
    <t>ZB638</t>
  </si>
  <si>
    <t>Protahováček Hedstrém 073025010</t>
  </si>
  <si>
    <t>ZC928</t>
  </si>
  <si>
    <t>Protahováček Hedstrém 073025015</t>
  </si>
  <si>
    <t>ZA315</t>
  </si>
  <si>
    <t>Kompresa NT 5 x 5 cm/2 ks sterilní 26501</t>
  </si>
  <si>
    <t>ZA516</t>
  </si>
  <si>
    <t>Kompresa NT 7,5 x 7,5 cm/10 ks sterilní karton á 900 ks 1230119526</t>
  </si>
  <si>
    <t>ZO201</t>
  </si>
  <si>
    <t>Adaptér k optice Olympus RTQ/Storz/Wisap/Aesculap B00-21010-71</t>
  </si>
  <si>
    <t>ZE247</t>
  </si>
  <si>
    <t>Adaptér Olympus / ACMI B00-21116-62</t>
  </si>
  <si>
    <t>ZA690</t>
  </si>
  <si>
    <t>Čepelka skalpelová 10 BB510</t>
  </si>
  <si>
    <t>ZG916</t>
  </si>
  <si>
    <t>Elektroda neutrální bipolární pro dospělé á 100 ks 2510</t>
  </si>
  <si>
    <t>ZB631</t>
  </si>
  <si>
    <t>Fólie PDS Plates 30 x 40 x 0,25 mm, bal. á 3 ks, ZX3</t>
  </si>
  <si>
    <t>ZN546</t>
  </si>
  <si>
    <t>Fréza chirurgická Lindemann 169RF 106 023</t>
  </si>
  <si>
    <t>ZM097</t>
  </si>
  <si>
    <t>Hadička infúzní NSK pro Surgic XT resterilizovatelná S900-055</t>
  </si>
  <si>
    <t>ZH335</t>
  </si>
  <si>
    <t>Kanyla TS 7,0 s manžetou bal. á 2 ks 100/523/070</t>
  </si>
  <si>
    <t>ZP569</t>
  </si>
  <si>
    <t>Klip HORIZON S žlutý 30 x 6 klipů bal. á 180 ks 1200</t>
  </si>
  <si>
    <t>ZC635</t>
  </si>
  <si>
    <t>Koncovka OT7 k přístroji Piezosurgery MEC03370007</t>
  </si>
  <si>
    <t>ZB102</t>
  </si>
  <si>
    <t>Láhev k odsávačce flovac 1l hadice 1,8 m á 45 ks 000-036-020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</si>
  <si>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</si>
  <si>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</si>
  <si>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</si>
  <si>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</si>
  <si>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ZN951</t>
  </si>
  <si>
    <t>Nádoba na histologický mat. s pufrovaným formalínem HISTOFOR 500 ml bal. á 16 ks BFS-500</t>
  </si>
  <si>
    <t>ZM096</t>
  </si>
  <si>
    <t>Poduška adhezivní samolepící na čištění koncovek nástrojů bal. á 100 ks sterilní AL-40</t>
  </si>
  <si>
    <t>ZH760</t>
  </si>
  <si>
    <t>Popisovač chirurgický na kůži + sterilní pravítko fialová barva RQ-01</t>
  </si>
  <si>
    <t>ZL886</t>
  </si>
  <si>
    <t>Rukojeť aktivní resterizovatelná elektrokoagulace Valleylab kabel 3 m MBR-600</t>
  </si>
  <si>
    <t>ZB747</t>
  </si>
  <si>
    <t>Souprava odsávací orthopedic 07.049.08.620</t>
  </si>
  <si>
    <t>ZH852</t>
  </si>
  <si>
    <t>Souprava odsávací zahnutá Yankauer s rukojetí prům. koncovky 6 mm hadice CH 25 délka 2 m 34101</t>
  </si>
  <si>
    <t>Souprava odsávací zahnutá Yankauer s rukojetí prům. koncovky 6 mm hadice CH 25 délka 2 m 34102</t>
  </si>
  <si>
    <t>ZA754</t>
  </si>
  <si>
    <t>Stříkačka injekční 3-dílná 10 ml LL Omnifix Solo se závitem 4617100V</t>
  </si>
  <si>
    <t>ZB796</t>
  </si>
  <si>
    <t>Stříkačka injekční 3-dílná 30 ml LL Omnifix Solo 4617304F</t>
  </si>
  <si>
    <t>ZB134</t>
  </si>
  <si>
    <t>Šití dafilon modrý 3/0 (2) bal. á 36 ks C0932213</t>
  </si>
  <si>
    <t>ZJ622</t>
  </si>
  <si>
    <t>Šití monofil nylon 8/0 bal. á 24 ks 5076</t>
  </si>
  <si>
    <t>ZJ621</t>
  </si>
  <si>
    <t>Šití monofil nylon 9/0 bal. á 24 ks 5075</t>
  </si>
  <si>
    <t>ZD447</t>
  </si>
  <si>
    <t>Šití premicron zelený 3/0 (2) bal. á 36 ks C0026025</t>
  </si>
  <si>
    <t>ZP181</t>
  </si>
  <si>
    <t>Rukavice latex s p. superlife M bal. á 100 ks 8951472 - povoleno pouze pro ÚČOCH a KZL</t>
  </si>
  <si>
    <t>ZP111</t>
  </si>
  <si>
    <t>Rukavice latex s p. superlife S bal. á 100 ks 8951471 - povoleno pouze pro ÚČOCH a KZL</t>
  </si>
  <si>
    <t>ZK473</t>
  </si>
  <si>
    <t>Rukavice operační latex s pudrem sterilní ansell medigrip plus vel. 6,0 6035500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</si>
  <si>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</si>
  <si>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</si>
  <si>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</si>
  <si>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</si>
  <si>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</si>
  <si>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</si>
  <si>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Rukavice operační latex s pudrem sterilní ansell, vasco surgical powderet vel. 8 6035542 (303506EU)</t>
  </si>
  <si>
    <t>Rukavice operační latexové s pudrem ansell medigrip plus vel. 6,0 6035500</t>
  </si>
  <si>
    <t>Rukavice operační latexové s pudrem ansell, vasco surgical powderet vel. 6,5 6035518 (303503)</t>
  </si>
  <si>
    <t>Rukavice operační latexové s pudrem ansell, vasco surgical powderet vel. 7 6035526 (303504EU)</t>
  </si>
  <si>
    <t>Rukavice operační latexové s pudrem ansell, vasco surgical powderet vel. 7,5 6035534</t>
  </si>
  <si>
    <t>ZK478</t>
  </si>
  <si>
    <t>Rukavice operační latexové s pudrem ansell, vasco surgical powderet vel. 8,5 6035559 (303507EU)</t>
  </si>
  <si>
    <t>ZO015</t>
  </si>
  <si>
    <t>Dlaha bradová Matrix dvojitě zakřivená odsazení 4 mm 04.511.461</t>
  </si>
  <si>
    <t>ZN673</t>
  </si>
  <si>
    <t>Dlaha L Matrix krátká 3+3 otvory oboustranná tloušťka 0.7 mm titan 04.511.324</t>
  </si>
  <si>
    <t>ZN361</t>
  </si>
  <si>
    <t>Dlaha L Matrix krátká 3+3 otvory oboustranná tloušťka 0.7 mm titan 04.511.344</t>
  </si>
  <si>
    <t>ZN362</t>
  </si>
  <si>
    <t>Dlaha L Matrix střední 3+3 otvory oboustranná tloušťka 0.7 mm titan 04.511.345</t>
  </si>
  <si>
    <t>ZO121</t>
  </si>
  <si>
    <t>Dlaha Matrix pro sagitální rozdělení rovná s můstkem tloušťka 12 mm 04.511.424</t>
  </si>
  <si>
    <t>ZL889</t>
  </si>
  <si>
    <t>Dlaha maxi rekonstrukční přímá 25 otv. (24-RS-025) 242.60RS25</t>
  </si>
  <si>
    <t>ZE838</t>
  </si>
  <si>
    <t>Dlaha micro orbitální 6 otv. obl.tvarov. (12-CD-006) 242.10CD06</t>
  </si>
  <si>
    <t>ZD772</t>
  </si>
  <si>
    <t>Dlaha micro přímá 4 otv. (12-ST-004) 242.10ST04</t>
  </si>
  <si>
    <t>ZE256</t>
  </si>
  <si>
    <t>Dlaha micro Y 5 otv. 12-YP-005</t>
  </si>
  <si>
    <t>ZD774</t>
  </si>
  <si>
    <t>Dlaha midi dlouhá L pravá 90° 4 otv. (16-LR-104) 242.21LR04</t>
  </si>
  <si>
    <t>ZQ126</t>
  </si>
  <si>
    <t>Dlaha midi L levá 100° 4 otvory (242.22LL04) 16-LL-204</t>
  </si>
  <si>
    <t>ZI462</t>
  </si>
  <si>
    <t>Dlaha midi přímá 12 otv. (16-ST-012) 242.20ST12</t>
  </si>
  <si>
    <t>ZD918</t>
  </si>
  <si>
    <t>Dlaha midi přímá 4 otv. (16-ST-104) 242.21ST04</t>
  </si>
  <si>
    <t>ZE344</t>
  </si>
  <si>
    <t>Dlaha midi přímá 6 otv. (16-ST-006) 242.20ST06</t>
  </si>
  <si>
    <t>ZH856</t>
  </si>
  <si>
    <t>Dlaha mini 5 otvorů Y/1,0 mm 20-TP-005R</t>
  </si>
  <si>
    <t>ZH844</t>
  </si>
  <si>
    <t>Dlaha mini L levá 4 otv./1,0 mm 100° (20-LL-204R) 242.52LR04.01</t>
  </si>
  <si>
    <t>ZE355</t>
  </si>
  <si>
    <t>Dlaha mini L levá dlouhá 4 otv./1,0 mm 90° 20-LL-104R</t>
  </si>
  <si>
    <t>ZE594</t>
  </si>
  <si>
    <t>Dlaha mini L pravá dlouhá 4 otv./0,6 mm 100° 20-LR-204R</t>
  </si>
  <si>
    <t>ZC267</t>
  </si>
  <si>
    <t>Dlaha mini L pravá dlouhá 4 otv./1,0 mm 90° 20-LR-104R</t>
  </si>
  <si>
    <t>ZH323</t>
  </si>
  <si>
    <t>Dlaha mini orbitální 8 otv. 16-CD-008</t>
  </si>
  <si>
    <t>ZG438</t>
  </si>
  <si>
    <t>Dlaha mini orbitální 9 otv. (20-CD-009) 242.50CD09.01</t>
  </si>
  <si>
    <t>ZD714</t>
  </si>
  <si>
    <t>Dlaha mini přímá 16 otv./1,0 mm 20-ST-016</t>
  </si>
  <si>
    <t>ZE176</t>
  </si>
  <si>
    <t>Dlaha mini přímá 18 otv./0,8 mm 20-ST-018M</t>
  </si>
  <si>
    <t>ZD776</t>
  </si>
  <si>
    <t>Dlaha mini přímá 18 otv./1,0 mm široká 20-ST-018R</t>
  </si>
  <si>
    <t>ZD846</t>
  </si>
  <si>
    <t>Dlaha mini přímá dlouhá 4 otv./1,0 mm (20-ST-104) 242.51ST04.01</t>
  </si>
  <si>
    <t>ZM821</t>
  </si>
  <si>
    <t>Dlaha orbitální modrá 16-OR-F10-003</t>
  </si>
  <si>
    <t>ZM820</t>
  </si>
  <si>
    <t>Dlaha orbitální stříbrná 16-OR-F10-002</t>
  </si>
  <si>
    <t>ZK827</t>
  </si>
  <si>
    <t>Dlaha rekonstrukční MatrixMANDIBLE zalomená levá 7 + 23 otv. 04.503.739</t>
  </si>
  <si>
    <t>ZO260</t>
  </si>
  <si>
    <t>Implantát kraniofacilární systém LaFórte dlaha midi L 100° 4 otvory (16-LR-204) 242.22LR04</t>
  </si>
  <si>
    <t>ZN639</t>
  </si>
  <si>
    <t>Krytí kuželka dentální Genta-Coll resorb 1,2 x 1,6 cm bal. á 10 ks MK10</t>
  </si>
  <si>
    <t>ZG940</t>
  </si>
  <si>
    <t>Rozvěrač úst mirahold-block bal. á 12 ks 0022016</t>
  </si>
  <si>
    <t>ZN823</t>
  </si>
  <si>
    <t>Šroub IMF průměr 2.0 mm 201.928</t>
  </si>
  <si>
    <t>ZN356</t>
  </si>
  <si>
    <t>Šroub Matrix O 1.85 mm samořezný délka 10 mm slitina titanu (TAN) bal. po 1 kusu v klipu 04.511.210.01C</t>
  </si>
  <si>
    <t>ZN358</t>
  </si>
  <si>
    <t>Šroub Matrix O 1.85 mm samořezný délka 14 mm slitina titanu (TAN) bal. po 1 kusu v klipu 04.511.214.01C</t>
  </si>
  <si>
    <t>ZQ064</t>
  </si>
  <si>
    <t>Šroub Matrix O 1.85 mm samořezný délka 16 mm slitina titanu (TAN) bal. po 1 kusu v klipu 04.511.216.01C</t>
  </si>
  <si>
    <t>ZQ119</t>
  </si>
  <si>
    <t>Šroub Matrix O 1.85 mm samořezný délka 4 mm modrý slitina titanu (TAN) bal. po 1 kusu v klipu 04.511.204.01C</t>
  </si>
  <si>
    <t>ZN355</t>
  </si>
  <si>
    <t>Šroub Matrix O 1.85 mm samořezný délka 5 mm slitina titanu (TAN) bal. po 1 kusu v klipu 04.511.205.01C</t>
  </si>
  <si>
    <t>ZN651</t>
  </si>
  <si>
    <t>Šroub Matrix O 1.85 mm samořezný délka 6 mm modrý slitina titanu (TAN) bal. po 1 kusu v klipu 04.511.206.01C</t>
  </si>
  <si>
    <t>ZN652</t>
  </si>
  <si>
    <t>Šroub Matrix O 1.85 mm samořezný délka 8 mm modrý slitina titanu (TAN) bal. po 1 kusu v klipu 04.511.208.01C</t>
  </si>
  <si>
    <t>ZN974</t>
  </si>
  <si>
    <t>Šroub Matrix O 1.85 mm samovrtný 04.511.226.01C</t>
  </si>
  <si>
    <t>ZO466</t>
  </si>
  <si>
    <t>Šroub Matrix O 1.85 mm samovrtný 04.511.228.01C</t>
  </si>
  <si>
    <t>ZK828</t>
  </si>
  <si>
    <t>Šroub MatrixMANDIBLE LOCK pr. 2.4 x   8 mm 04.503.638.01C</t>
  </si>
  <si>
    <t>ZK829</t>
  </si>
  <si>
    <t>Šroub MatrixMANDIBLE LOCK pr. 2.4 x 10 mm 04.503.640.01C</t>
  </si>
  <si>
    <t>ZQ184</t>
  </si>
  <si>
    <t>Šroub MatrixMandible O 2,4 mm samořezný délka 10 mm 04.503.440.01C</t>
  </si>
  <si>
    <t>ZK420</t>
  </si>
  <si>
    <t>Šroub maxi 2,4 x 10 mm (24-MX-010) 241.012410</t>
  </si>
  <si>
    <t>ZK421</t>
  </si>
  <si>
    <t>Šroub maxi 2,4 x 12 mm (24-MX-012) 241.012412</t>
  </si>
  <si>
    <t>ZI323</t>
  </si>
  <si>
    <t>Šroub maxi 2,4 x 8 mm (24-MX-008) 241.012408</t>
  </si>
  <si>
    <t>ZD773</t>
  </si>
  <si>
    <t>Šroub micro 1,2 x  4 mm (12-MC-004) 241.011304</t>
  </si>
  <si>
    <t>ZE593</t>
  </si>
  <si>
    <t>Šroub micro 1,2 x  6 mm (12-MC-006) 241.011306</t>
  </si>
  <si>
    <t>ZF035</t>
  </si>
  <si>
    <t>Šroub micro 1,2 x  8 mm (12-MC-008) 241.011308</t>
  </si>
  <si>
    <t>ZE892</t>
  </si>
  <si>
    <t>Šroub midi 1,6 x 10 mm (16-MD-010) 241.011610</t>
  </si>
  <si>
    <t>ZD775</t>
  </si>
  <si>
    <t>Šroub midi 1,6 x 6 mm (16-MD-006) 241.011606</t>
  </si>
  <si>
    <t>ZD779</t>
  </si>
  <si>
    <t>Šroub midi 1,6 x 8 mm (16-MD-008) 241.011608</t>
  </si>
  <si>
    <t>ZD847</t>
  </si>
  <si>
    <t>Šroub mini 2,0 x 10 mm (20-MN-010) 241.012010</t>
  </si>
  <si>
    <t>ZE033</t>
  </si>
  <si>
    <t>Šroub mini 2,0 x 12 mm (20-MN-012) 241.012012</t>
  </si>
  <si>
    <t>ZG761</t>
  </si>
  <si>
    <t>Šroub mini 2,0 x 14 mm (20-MN-014) 241.012014</t>
  </si>
  <si>
    <t>ZM115</t>
  </si>
  <si>
    <t>Šroub mini 2,0 x 4 mm (20-MN-004) 241.012004</t>
  </si>
  <si>
    <t>ZD715</t>
  </si>
  <si>
    <t>Šroub mini 2,0 x 6 mm (20-MN-006) 241.012006</t>
  </si>
  <si>
    <t>ZD777</t>
  </si>
  <si>
    <t>Šroub mini 2,0 x 8 mm (20-MN-008) 241.012008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</si>
  <si>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</si>
  <si>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</si>
  <si>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</si>
  <si>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</si>
  <si>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</si>
  <si>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</si>
  <si>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</si>
  <si>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</si>
  <si>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</si>
  <si>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</si>
  <si>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zubní lékaři</t>
  </si>
  <si>
    <t>zubní lékaři specialisté</t>
  </si>
  <si>
    <t>všeobecné sestry pod dohl.</t>
  </si>
  <si>
    <t>všeobecné sestry bez dohl.</t>
  </si>
  <si>
    <t>všeobecné sestry bez dohl., spec.</t>
  </si>
  <si>
    <t>všeobecné sestry VŠ</t>
  </si>
  <si>
    <t>zubní technici</t>
  </si>
  <si>
    <t>ošetřovatelé</t>
  </si>
  <si>
    <t>sanitáři</t>
  </si>
  <si>
    <t>THP</t>
  </si>
  <si>
    <t>Specializovaná ambulantní péče</t>
  </si>
  <si>
    <t>001 - Pracoviště praktického lékaře pro dospělé</t>
  </si>
  <si>
    <t>014 - Pracoviště praktického zubního lékaře</t>
  </si>
  <si>
    <t>019 - Pracoviště stomatologické LSPP</t>
  </si>
  <si>
    <t>605 - Pracoviště čelistní a obličejové chirurgie</t>
  </si>
  <si>
    <t>Zdravotní výkony vykázané na pracovišti v rámci ambulantní péče *</t>
  </si>
  <si>
    <t>beze jména</t>
  </si>
  <si>
    <t>se jménem</t>
  </si>
  <si>
    <t>2563</t>
  </si>
  <si>
    <t>2565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</si>
  <si>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</si>
  <si>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</si>
  <si>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Bojko Jakub</t>
  </si>
  <si>
    <t>Diblík David</t>
  </si>
  <si>
    <t>Foltasová Lenka</t>
  </si>
  <si>
    <t>Jirásek Petr</t>
  </si>
  <si>
    <t>Kovařík JosefPaul</t>
  </si>
  <si>
    <t>Kozák Rostislav</t>
  </si>
  <si>
    <t>Králíčková Nicole</t>
  </si>
  <si>
    <t>Králová Nikola</t>
  </si>
  <si>
    <t>Pokorná Michala</t>
  </si>
  <si>
    <t>Vacová Veronika</t>
  </si>
  <si>
    <t>Veverka Josef</t>
  </si>
  <si>
    <t>Žižka Radovan</t>
  </si>
  <si>
    <t>Zdravotní výkony vykázané na pracovišti v rámci ambulantní péče dle lékařů *</t>
  </si>
  <si>
    <t>001</t>
  </si>
  <si>
    <t>V</t>
  </si>
  <si>
    <t>00908</t>
  </si>
  <si>
    <t>AKUTNÍ OŠETŘENÍ A VYŠETŘENÍ NEREGISTROVANÉHO POJIŠ</t>
  </si>
  <si>
    <t>014</t>
  </si>
  <si>
    <t>4</t>
  </si>
  <si>
    <t>0074021</t>
  </si>
  <si>
    <t>0080001</t>
  </si>
  <si>
    <t>0081132</t>
  </si>
  <si>
    <t>0081231</t>
  </si>
  <si>
    <t>0081312</t>
  </si>
  <si>
    <t>0081601</t>
  </si>
  <si>
    <t>0082001</t>
  </si>
  <si>
    <t>0082002</t>
  </si>
  <si>
    <t>0082201</t>
  </si>
  <si>
    <t>0082211</t>
  </si>
  <si>
    <t>0082213</t>
  </si>
  <si>
    <t>0082311</t>
  </si>
  <si>
    <t>0082332</t>
  </si>
  <si>
    <t>0084021</t>
  </si>
  <si>
    <t>0084031</t>
  </si>
  <si>
    <t>0082354</t>
  </si>
  <si>
    <t>0082204</t>
  </si>
  <si>
    <t>0084022</t>
  </si>
  <si>
    <t>00906</t>
  </si>
  <si>
    <t>STOMATOLOGICKÉ OŠETŘENÍ POJIŠTĚNCE DO 6 LET NEBO H</t>
  </si>
  <si>
    <t>00910</t>
  </si>
  <si>
    <t xml:space="preserve">ZHOTOVENÍ INTRAORÁLNÍHO RENTGENOVÉHO SNÍMKU       </t>
  </si>
  <si>
    <t>ZHOTOVENÍ INTRAORÁLNÍHO RENTGENOVÉHO SNÍMKU</t>
  </si>
  <si>
    <t>00911</t>
  </si>
  <si>
    <t xml:space="preserve">ZHOTOVENÍ EXTRAORÁLNÍHO RENTGENOVÉHO SNÍMKU       </t>
  </si>
  <si>
    <t>00916</t>
  </si>
  <si>
    <t xml:space="preserve">ANESTEZIE NA FORAMEN MANDIBULAE A INFRAORBITALE   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</si>
  <si>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</si>
  <si>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</si>
  <si>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</si>
  <si>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</si>
  <si>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</si>
  <si>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 xml:space="preserve">OŠETŘENÍ ZUBNÍHO KAZU - STÁLÝ ZUB                 </t>
  </si>
  <si>
    <t>00950</t>
  </si>
  <si>
    <t xml:space="preserve">EXTRAKCE STÁLÉHO ZUBU                             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</si>
  <si>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</si>
  <si>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</si>
  <si>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</si>
  <si>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</si>
  <si>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</si>
  <si>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</si>
  <si>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 xml:space="preserve">ZEVNÍ INCIZE                                      </t>
  </si>
  <si>
    <t>00961</t>
  </si>
  <si>
    <t xml:space="preserve">OŠETŘENÍ KOMPLIKACÍ CHIRURGICKÝCH VÝKONŮ V DUTINĚ </t>
  </si>
  <si>
    <t>00966</t>
  </si>
  <si>
    <t xml:space="preserve">SIGNÁLNÍ VÝKON - INFORMACE O VYDÁNÍ ROZHODNUTÍ  O </t>
  </si>
  <si>
    <t>00970</t>
  </si>
  <si>
    <t>SEJMUTÍ FIXNÍ NÁHRADY - ZA KAŽDOU PILÍŘOVOU KONSTR</t>
  </si>
  <si>
    <t>00974</t>
  </si>
  <si>
    <t xml:space="preserve">ODEVZDÁNÍ STOMATOLOGICKÉHO VÝROBKU                </t>
  </si>
  <si>
    <t>ODEVZDÁNÍ STOMATOLOGICKÉHO VÝROBKU</t>
  </si>
  <si>
    <t>00913</t>
  </si>
  <si>
    <t>ZHOTOVENÍ ORTOPANTOMOGRAMU</t>
  </si>
  <si>
    <t xml:space="preserve">ZHOTOVENÍ ORTOPANTOMOGRAMU                        </t>
  </si>
  <si>
    <t>09543</t>
  </si>
  <si>
    <t>Signalni kod</t>
  </si>
  <si>
    <t xml:space="preserve">Signalni kod                                      </t>
  </si>
  <si>
    <t>00909</t>
  </si>
  <si>
    <t xml:space="preserve">KLINICKÉ STOMATOLOGICKÉ VYŠETŘENÍ                 </t>
  </si>
  <si>
    <t>KLINICKÉ STOMATOLOGICKÉ VYŠETŘENÍ</t>
  </si>
  <si>
    <t>00963</t>
  </si>
  <si>
    <t>INJEKCE I.M., I.V., I.D., S.C.</t>
  </si>
  <si>
    <t xml:space="preserve">INJEKCE I.M., I.V., I.D., S.C.                    </t>
  </si>
  <si>
    <t>00914</t>
  </si>
  <si>
    <t xml:space="preserve">VYHODNOCENÍ ORTOPANTOMOGRAMU                      </t>
  </si>
  <si>
    <t>VYHODNOCENÍ ORTOPANTOMOGRAMU</t>
  </si>
  <si>
    <t>99999</t>
  </si>
  <si>
    <t xml:space="preserve">Nespecifikovany vykon                             </t>
  </si>
  <si>
    <t>00932</t>
  </si>
  <si>
    <t>LÉČBA CHRONICKÝCH ONEMOCNĚNÍ PARODONTU</t>
  </si>
  <si>
    <t xml:space="preserve">LÉČBA CHRONICKÝCH ONEMOCNĚNÍ PARODONTU            </t>
  </si>
  <si>
    <t>00917</t>
  </si>
  <si>
    <t>ANESTEZIE INFILTRAČNÍ</t>
  </si>
  <si>
    <t xml:space="preserve">ANESTEZIE INFILTRAČNÍ                             </t>
  </si>
  <si>
    <t>00973</t>
  </si>
  <si>
    <t xml:space="preserve">OPRAVA NEBO ÚPRAVA SNÍMATELNÉ NÁHRADY V ORDINACI  </t>
  </si>
  <si>
    <t>00949</t>
  </si>
  <si>
    <t xml:space="preserve">EXTRAKCE DOČASNÉHO ZUBU                           </t>
  </si>
  <si>
    <t>EXTRAKCE DOČASNÉHO ZUBU</t>
  </si>
  <si>
    <t>00962</t>
  </si>
  <si>
    <t xml:space="preserve">KONZERVATIVNÍ LÉČBA TEMPOROMANDIBULÁRNÍCH PORUCH  </t>
  </si>
  <si>
    <t>KONZERVATIVNÍ LÉČBA TEMPOROMANDIBULÁRNÍCH PORUCH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</si>
  <si>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</si>
  <si>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</si>
  <si>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</si>
  <si>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</si>
  <si>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</si>
  <si>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 xml:space="preserve">INTRAORÁLNÍ INCIZE                                </t>
  </si>
  <si>
    <t>INTRAORÁLNÍ INCIZE</t>
  </si>
  <si>
    <t>00958</t>
  </si>
  <si>
    <t>TRAUMATOLOGIE TVRDÝCH TKÁNÍ DUTINY ÚSTNÍ VELKÉHO R</t>
  </si>
  <si>
    <t>00967</t>
  </si>
  <si>
    <t>00903</t>
  </si>
  <si>
    <t>VYŽÁDANÉ VYŠETŘENí ODBORNÍKEM NEBO SPECIALISTOU</t>
  </si>
  <si>
    <t>00904</t>
  </si>
  <si>
    <t>STOMATOLOGICKÉ VYŠETŘENÍ REGISTROVANÉHO POJIŠTĚNCE</t>
  </si>
  <si>
    <t>00918</t>
  </si>
  <si>
    <t>OŠETŘENÍ ZUBNÍHO KAZU U DĚTÍ DO 15 LET, U TĚHOTNÝC</t>
  </si>
  <si>
    <t>00948</t>
  </si>
  <si>
    <t xml:space="preserve">ZAJIŠTĚNÍ SUTUROU V RÁMCI VÝKONU EXTRAKCE         </t>
  </si>
  <si>
    <t>EXTRAKCE STÁLÉHO ZUBU</t>
  </si>
  <si>
    <t>00953</t>
  </si>
  <si>
    <t xml:space="preserve">CHIRURGICKÉ OŠETŘOVÁNÍ RETENCE ZUBŮ               </t>
  </si>
  <si>
    <t>00934</t>
  </si>
  <si>
    <t>CHIRURGICKÁ LÉČBA ONEMOCNĚNÍ PARODONTU VELKÉHO ROZ</t>
  </si>
  <si>
    <t>00922</t>
  </si>
  <si>
    <t>OŠETŘENÍ ZUBNÍHO KAZU - DOČASNÝ ZUB</t>
  </si>
  <si>
    <t>00954</t>
  </si>
  <si>
    <t>KONZERVAČNĚ-CHIRURGICKÁ LÉČBA KOMPLIKACÍ ZUBNÍHO K</t>
  </si>
  <si>
    <t>019</t>
  </si>
  <si>
    <t>ZEVNÍ INCIZE</t>
  </si>
  <si>
    <t>09547</t>
  </si>
  <si>
    <t>REGULAČNÍ POPLATEK -- POJIŠTĚNEC OD ÚHRADY POPLATK</t>
  </si>
  <si>
    <t>09545</t>
  </si>
  <si>
    <t>REGULAČNÍ POPLATEK ZA POHOTOVOSTNÍ SLUŽBU -- POPLA</t>
  </si>
  <si>
    <t>ZAJIŠTĚNÍ SUTUROU V RÁMCI VÝKONU EXTRAKCE</t>
  </si>
  <si>
    <t>06</t>
  </si>
  <si>
    <t>605</t>
  </si>
  <si>
    <t>1</t>
  </si>
  <si>
    <t>0090044</t>
  </si>
  <si>
    <t>0093109</t>
  </si>
  <si>
    <t>0203637</t>
  </si>
  <si>
    <t>TRISPAN</t>
  </si>
  <si>
    <t>04801</t>
  </si>
  <si>
    <t xml:space="preserve">ZEVNÍ INCISE                                      </t>
  </si>
  <si>
    <t>04860</t>
  </si>
  <si>
    <t xml:space="preserve">IMOBILIZACE ČELISTÍ                               </t>
  </si>
  <si>
    <t>IMOBILIZACE ČELISTÍ</t>
  </si>
  <si>
    <t>04870</t>
  </si>
  <si>
    <t xml:space="preserve">MANUÁLNÍ REPOZICE LUXACE TMK                      </t>
  </si>
  <si>
    <t>MANUÁLNÍ REPOZICE LUXACE TMK</t>
  </si>
  <si>
    <t>04880</t>
  </si>
  <si>
    <t>SVALOVÉ CVIČENÍ S PŘEDEHŘÁTÍM VE STOMATOLOGII</t>
  </si>
  <si>
    <t>09237</t>
  </si>
  <si>
    <t>OŠETŘENÍ A PŘEVAZ RÁNY VČETNĚ OŠETŘENÍ KOŽNÍCH A P</t>
  </si>
  <si>
    <t>09511</t>
  </si>
  <si>
    <t xml:space="preserve">MINIMÁLNÍ KONTAKT LÉKAŘE S PACIENTEM              </t>
  </si>
  <si>
    <t>MINIMÁLNÍ KONTAKT LÉKAŘE S PACIENTEM</t>
  </si>
  <si>
    <t>61147</t>
  </si>
  <si>
    <t>UZAVŘENÍ DEFEKTU KOŽNÍM LALOKEM MÍSTNÍM DO 10 CM^2</t>
  </si>
  <si>
    <t>65022</t>
  </si>
  <si>
    <t xml:space="preserve">CÍLENÉ VYŠETŘENÍ MAXILOFACIÁLNÍM CHIRURGEM        </t>
  </si>
  <si>
    <t>65023</t>
  </si>
  <si>
    <t xml:space="preserve">KONTROLNÍ VYŠETŘENÍ MAXILOFACIÁLNÍM CHIRURGEM     </t>
  </si>
  <si>
    <t>09119</t>
  </si>
  <si>
    <t xml:space="preserve">ODBĚR KRVE ZE ŽÍLY U DOSPĚLÉHO NEBO DÍTĚTE NAD 10 </t>
  </si>
  <si>
    <t>09233</t>
  </si>
  <si>
    <t xml:space="preserve">INJEKČNÍ OKRSKOVÁ ANESTÉZIE                       </t>
  </si>
  <si>
    <t>INJEKČNÍ OKRSKOVÁ ANESTÉZIE</t>
  </si>
  <si>
    <t>09215</t>
  </si>
  <si>
    <t>INJEKCE I. M., S. C., I. D.</t>
  </si>
  <si>
    <t xml:space="preserve">INJEKCE I. M., S. C., I. D.                       </t>
  </si>
  <si>
    <t>09219</t>
  </si>
  <si>
    <t xml:space="preserve">INTRAVENÓZNÍ INJEKCE U DOSPĚLÉHO ČI DÍTĚTE NAD 10 </t>
  </si>
  <si>
    <t>09239</t>
  </si>
  <si>
    <t xml:space="preserve">SUTURA RÁNY A PODKOŽÍ DO 5 CM                     </t>
  </si>
  <si>
    <t>SUTURA RÁNY A PODKOŽÍ DO 5 CM</t>
  </si>
  <si>
    <t>09115</t>
  </si>
  <si>
    <t>ODBĚR BIOLOGICKÉHO MATERIÁLU JINÉHO NEŽ KREV NA KV</t>
  </si>
  <si>
    <t>65216</t>
  </si>
  <si>
    <t>ODSTRANĚNÍ DENTÁLNÍ DRÁTĚNÉ DLAHY Z VOLNÉ RUKY - J</t>
  </si>
  <si>
    <t>65217</t>
  </si>
  <si>
    <t>PROVIZORNÍ OŠETŘENÍ ZLOMENINY ČELISTI DRÁTĚNÝMI VA</t>
  </si>
  <si>
    <t>04740</t>
  </si>
  <si>
    <t xml:space="preserve">ODSTRANĚNÍ SEKVESTRU                              </t>
  </si>
  <si>
    <t>04750</t>
  </si>
  <si>
    <t>PRIMÁRNÍ UZÁVĚR OROANTRÁLNÍ KOMUNIKACE</t>
  </si>
  <si>
    <t>04817</t>
  </si>
  <si>
    <t>EXSTIRPACE  ODONTOGENNÍ CYSTY VĚTŠÍ NEŽ 1 CM</t>
  </si>
  <si>
    <t xml:space="preserve">EXSTIRPACE  ODONTOGENNÍ CYSTY VĚTŠÍ NEŽ 1 CM      </t>
  </si>
  <si>
    <t>61149</t>
  </si>
  <si>
    <t xml:space="preserve">UZAVŘENÍ DEFEKTU  KOŽNÍM LALOKEM MÍSTNÍM OD 10 DO </t>
  </si>
  <si>
    <t>09235</t>
  </si>
  <si>
    <t xml:space="preserve">ODSTRANĚNÍ MALÝCH LÉZÍ KŮŽE                       </t>
  </si>
  <si>
    <t>61151</t>
  </si>
  <si>
    <t>UZAVŘENÍ DEFEKTU KOŽNÍM LALOKEM MÍSTNÍM NAD 20 CM^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</si>
  <si>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</si>
  <si>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</si>
  <si>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10 - Dětská klinika</t>
  </si>
  <si>
    <t>10</t>
  </si>
  <si>
    <t>5F1</t>
  </si>
  <si>
    <t>51383</t>
  </si>
  <si>
    <t>GASTROTOMIE, DUODENOTOMIE NEBO JEDNODUCHÁ PYLOROPL</t>
  </si>
  <si>
    <t>6F5</t>
  </si>
  <si>
    <t>0008807</t>
  </si>
  <si>
    <t>0008808</t>
  </si>
  <si>
    <t>0011592</t>
  </si>
  <si>
    <t>0011706</t>
  </si>
  <si>
    <t>0016600</t>
  </si>
  <si>
    <t>UNASYN</t>
  </si>
  <si>
    <t>0020605</t>
  </si>
  <si>
    <t>0026127</t>
  </si>
  <si>
    <t>0065989</t>
  </si>
  <si>
    <t>0072972</t>
  </si>
  <si>
    <t>AMOKSIKLAV 1,2 G</t>
  </si>
  <si>
    <t>0072973</t>
  </si>
  <si>
    <t>0076354</t>
  </si>
  <si>
    <t>FORTUM</t>
  </si>
  <si>
    <t>0087239</t>
  </si>
  <si>
    <t>0087240</t>
  </si>
  <si>
    <t>0096414</t>
  </si>
  <si>
    <t>GENTAMICIN LEK</t>
  </si>
  <si>
    <t>0097000</t>
  </si>
  <si>
    <t>METRONIDAZOLE 0,5%-POLPHARMA</t>
  </si>
  <si>
    <t>0131656</t>
  </si>
  <si>
    <t>CEFTAZIDIM KABI</t>
  </si>
  <si>
    <t>0141838</t>
  </si>
  <si>
    <t>AMIKACIN B.BRAUN</t>
  </si>
  <si>
    <t>0151458</t>
  </si>
  <si>
    <t>CEFUROXIM KABI</t>
  </si>
  <si>
    <t>0156258</t>
  </si>
  <si>
    <t>VANCOMYCIN KABI</t>
  </si>
  <si>
    <t>0156259</t>
  </si>
  <si>
    <t>0162180</t>
  </si>
  <si>
    <t>CIPROFLOXACIN KABI</t>
  </si>
  <si>
    <t>0162187</t>
  </si>
  <si>
    <t>0164401</t>
  </si>
  <si>
    <t>0500720</t>
  </si>
  <si>
    <t>MYCAMINE</t>
  </si>
  <si>
    <t>0164407</t>
  </si>
  <si>
    <t>0113453</t>
  </si>
  <si>
    <t>0156835</t>
  </si>
  <si>
    <t>MEROPENEM KABI</t>
  </si>
  <si>
    <t>0151460</t>
  </si>
  <si>
    <t>0129836</t>
  </si>
  <si>
    <t>0156183</t>
  </si>
  <si>
    <t>0104239</t>
  </si>
  <si>
    <t>0183812</t>
  </si>
  <si>
    <t>0183817</t>
  </si>
  <si>
    <t>0192559</t>
  </si>
  <si>
    <t>ANTITHROMBIN III NF BAXTER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</si>
  <si>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</si>
  <si>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</si>
  <si>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</si>
  <si>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</si>
  <si>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</si>
  <si>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</si>
  <si>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</si>
  <si>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</si>
  <si>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</si>
  <si>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</si>
  <si>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</si>
  <si>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</si>
  <si>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</si>
  <si>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</si>
  <si>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0067160</t>
  </si>
  <si>
    <t>IMPLANTÁT ORBITÁLNÍ PDS ZX3,ZX4,ZX7 VSTŘEBATELNÝ</t>
  </si>
  <si>
    <t>0069500</t>
  </si>
  <si>
    <t>KANYLA TRACHEOSTOMICKÁ  S NÍZKOTLAKOU  MANŽETOU</t>
  </si>
  <si>
    <t>0081946</t>
  </si>
  <si>
    <t>PROSTŘEDEK HEMOSTATICKÝ - TRAUMACEL TAF LIGHT</t>
  </si>
  <si>
    <t>0081947</t>
  </si>
  <si>
    <t>0082077</t>
  </si>
  <si>
    <t>KRYTÍ COM 30 OBVAZOVÁ TEXTÍLIE KOMBINOVANÁ</t>
  </si>
  <si>
    <t>0163059</t>
  </si>
  <si>
    <t xml:space="preserve">IMPLANTÁT MAXILLOFACIÁLNÍ STŘEDNÍ OBLIČEJOVÁ ETÁŽ </t>
  </si>
  <si>
    <t>0163241</t>
  </si>
  <si>
    <t>0163243</t>
  </si>
  <si>
    <t>0163244</t>
  </si>
  <si>
    <t>0163249</t>
  </si>
  <si>
    <t>0163251</t>
  </si>
  <si>
    <t>0163258</t>
  </si>
  <si>
    <t>0163261</t>
  </si>
  <si>
    <t>0163264</t>
  </si>
  <si>
    <t>0163266</t>
  </si>
  <si>
    <t>0163276</t>
  </si>
  <si>
    <t>IMPLANTÁT MANDIBULÁRNÍ LA FÓRTE SYSTÉM</t>
  </si>
  <si>
    <t>0163435</t>
  </si>
  <si>
    <t>IMPLANTÁT MANDIBULÁRNÍ DOLNÍ ČELIST FIXAČNÍ MATRIX</t>
  </si>
  <si>
    <t>0163440</t>
  </si>
  <si>
    <t>0163458</t>
  </si>
  <si>
    <t xml:space="preserve">IMPLANTÁT MANDIBULÁRNÍ DOLNÍ ČELIST REKONSTRUKČNÍ </t>
  </si>
  <si>
    <t>0163292</t>
  </si>
  <si>
    <t>0163255</t>
  </si>
  <si>
    <t>0163268</t>
  </si>
  <si>
    <t>0163240</t>
  </si>
  <si>
    <t>IMPLANTÁT KRANIOFACIÁLNÍ LA FÓRTE SYSTÉM</t>
  </si>
  <si>
    <t>0163242</t>
  </si>
  <si>
    <t>0193162</t>
  </si>
  <si>
    <t>IMPLANTÁT KRANIOFACIÁLNÍ ,  LE FORTE SYSTÉM</t>
  </si>
  <si>
    <t>0163363</t>
  </si>
  <si>
    <t>0163368</t>
  </si>
  <si>
    <t>0163370</t>
  </si>
  <si>
    <t>IMPLANTÁT MANDIBULÁRNÍ DOLNÍ ČELIST MATRIX ORTHOGN</t>
  </si>
  <si>
    <t>0163367</t>
  </si>
  <si>
    <t>0163372</t>
  </si>
  <si>
    <t>IMPLANTÁT BRADOVÝ MATRIX ORTHOGNATHIC</t>
  </si>
  <si>
    <t>0163034</t>
  </si>
  <si>
    <t>IMPLANTÁT MANDIBULÁRNÍ DOLNÍ ČELIST SYNTHES</t>
  </si>
  <si>
    <t>0163225</t>
  </si>
  <si>
    <t>0163400</t>
  </si>
  <si>
    <t>IMPLANTÁT STŘEDOUŠNÍ PISTON RICHARDS</t>
  </si>
  <si>
    <t>0163364</t>
  </si>
  <si>
    <t>0142062</t>
  </si>
  <si>
    <t>0163365</t>
  </si>
  <si>
    <t>0142096</t>
  </si>
  <si>
    <t>0142063</t>
  </si>
  <si>
    <t>0142097</t>
  </si>
  <si>
    <t>0142102</t>
  </si>
  <si>
    <t>0142066</t>
  </si>
  <si>
    <t>IMPLANTÁT MANDIBULÁRNÍ LA FÓRTE SYSTÉM, SLITINA TI</t>
  </si>
  <si>
    <t>0142099</t>
  </si>
  <si>
    <t>0142054</t>
  </si>
  <si>
    <t xml:space="preserve">IMPLANTÁT KRANIOFACIÁLNÍ LA FÓRTE SYSTÉM, SLITINA </t>
  </si>
  <si>
    <t>0142072</t>
  </si>
  <si>
    <t>0142058</t>
  </si>
  <si>
    <t>0142057</t>
  </si>
  <si>
    <t>0142086</t>
  </si>
  <si>
    <t>0142076</t>
  </si>
  <si>
    <t>0142122</t>
  </si>
  <si>
    <t>IMPLANTÁT MANDIBULÁRNÍ LA FÓRTE SYSTÉM, TI</t>
  </si>
  <si>
    <t>0163216</t>
  </si>
  <si>
    <t>0084011</t>
  </si>
  <si>
    <t>04110</t>
  </si>
  <si>
    <t xml:space="preserve">INTRAORÁLNÍ RTG                                   </t>
  </si>
  <si>
    <t>04130</t>
  </si>
  <si>
    <t>04131</t>
  </si>
  <si>
    <t>04400</t>
  </si>
  <si>
    <t xml:space="preserve">SVODNÁ ANESTEZIE                                  </t>
  </si>
  <si>
    <t>04410</t>
  </si>
  <si>
    <t xml:space="preserve">INJEKČNÍ  ANESTESIE                               </t>
  </si>
  <si>
    <t>04610</t>
  </si>
  <si>
    <t xml:space="preserve">EXTRAKCE PROSTÁ NERESORBOVANÉHO ZUBU              </t>
  </si>
  <si>
    <t>04630</t>
  </si>
  <si>
    <t xml:space="preserve">EXTRAKCE ZUBU KOMPLIKOVANÁ                        </t>
  </si>
  <si>
    <t>04640</t>
  </si>
  <si>
    <t xml:space="preserve">CHIRURGICKÉ VYBAVENÍ ZUBU NEKOMPLIKOVANÉ          </t>
  </si>
  <si>
    <t>04650</t>
  </si>
  <si>
    <t xml:space="preserve">CHIRURGICKÉ VYBAVENÍ ZUBU KOMPLIKOVANÉ            </t>
  </si>
  <si>
    <t>04700</t>
  </si>
  <si>
    <t>KONZERVATIVNÍ OŠETŘENÍ V DENTOALVEOLÁRNÍ CHIRURGII</t>
  </si>
  <si>
    <t>04720</t>
  </si>
  <si>
    <t xml:space="preserve">STAVENÍ POZDNÍHO POSTEXTRAKČNÍHO KRVÁCENÍ         </t>
  </si>
  <si>
    <t>STAVENÍ POZDNÍHO POSTEXTRAKČNÍHO KRVÁCENÍ</t>
  </si>
  <si>
    <t>ODSTRANĚNÍ SEKVESTRU</t>
  </si>
  <si>
    <t xml:space="preserve">PRIMÁRNÍ UZÁVĚR OROANTRÁLNÍ KOMUNIKACE            </t>
  </si>
  <si>
    <t>04800</t>
  </si>
  <si>
    <t>ZEVNÍ INCISE</t>
  </si>
  <si>
    <t>04810</t>
  </si>
  <si>
    <t>AMPUTACE KOŘENOVÉHO HROTU - FRONTÁLNÍ ZUB</t>
  </si>
  <si>
    <t xml:space="preserve">AMPUTACE KOŘENOVÉHO HROTU - FRONTÁLNÍ ZUB         </t>
  </si>
  <si>
    <t>04811</t>
  </si>
  <si>
    <t xml:space="preserve">AMPUTACE KOŘENOVÉHO HROTU - PREMOLÁR, MOLÁR       </t>
  </si>
  <si>
    <t>04816</t>
  </si>
  <si>
    <t xml:space="preserve">EXSTIRPACE  ODONTOGENNÍ CYSTY DO 1 CM             </t>
  </si>
  <si>
    <t>EXSTIRPACE  ODONTOGENNÍ CYSTY DO 1 CM</t>
  </si>
  <si>
    <t>04825</t>
  </si>
  <si>
    <t>REPOZICE SUBLUX. ZUBU ČI FRAKTURY ALVEOLU, SEXT.</t>
  </si>
  <si>
    <t xml:space="preserve">REPOZICE SUBLUX. ZUBU ČI FRAKTURY ALVEOLU, SEXT.  </t>
  </si>
  <si>
    <t>04830</t>
  </si>
  <si>
    <t xml:space="preserve">SUTURA RÁNY SLIZNICE DO 5 CM, 1 VRSTVA            </t>
  </si>
  <si>
    <t>04831</t>
  </si>
  <si>
    <t xml:space="preserve">SUTURA RÁNY SLIZNICE NAD 5 CM NEBO VÍCE VRSTEV    </t>
  </si>
  <si>
    <t>SUTURA RÁNY SLIZNICE NAD 5 CM NEBO VÍCE VRSTEV</t>
  </si>
  <si>
    <t>04841</t>
  </si>
  <si>
    <t xml:space="preserve">PRAEPROTETICKÁ ÚPRAVA ALVEOLU VĚTŠÍHO ROZSAHU     </t>
  </si>
  <si>
    <t>PRAEPROTETICKÁ ÚPRAVA ALVEOLU VĚTŠÍHO ROZSAHU</t>
  </si>
  <si>
    <t>04845</t>
  </si>
  <si>
    <t>NEOFORMACE ÚSTNÍ PŘEDSÍNĚ BEZ POUŽITÍ AUTOTRANSPLA</t>
  </si>
  <si>
    <t>04846</t>
  </si>
  <si>
    <t xml:space="preserve">CHIRURGICKÁ ÚPRAVA PROTÉZNÍHO LOŽE                </t>
  </si>
  <si>
    <t>CHIRURGICKÁ ÚPRAVA PROTÉZNÍHO LOŽE</t>
  </si>
  <si>
    <t xml:space="preserve">SVALOVÉ CVIČENÍ S PŘEDEHŘÁTÍM VE STOMATOLOGII     </t>
  </si>
  <si>
    <t>09227</t>
  </si>
  <si>
    <t xml:space="preserve">I. V. APLIKACE KRVE NEBO KREVNÍCH DERIVÁTŮ        </t>
  </si>
  <si>
    <t>61123</t>
  </si>
  <si>
    <t>EXCIZE KOŽNÍ LÉZE OD 2 DO 10 CM^2, BEZ UZAVŘENÍ VZ</t>
  </si>
  <si>
    <t>61173</t>
  </si>
  <si>
    <t>VOLNÝ PŘENOS SVALOVÉHO A SVALOVĚ KOŽNÍHO LALOKU MI</t>
  </si>
  <si>
    <t>65219</t>
  </si>
  <si>
    <t>KOMPLEXNÍ OŠETŘENÍ VĚTŠÍCH OBLIČEJOVÝCH DEFEKTŮ</t>
  </si>
  <si>
    <t>65319</t>
  </si>
  <si>
    <t>ZADNÍ DENTOALVEOLÁRNÍ OSTEOTOMIE MAXILLA - OBĚ STR</t>
  </si>
  <si>
    <t>65423</t>
  </si>
  <si>
    <t>RESEKCE DOLNÍ ČELISTI BEZ PŘERUŠENÍ KONTINUITY - J</t>
  </si>
  <si>
    <t>65513</t>
  </si>
  <si>
    <t>PŘÍPRAVA FASCIÁLNÍHO A PERIKRANIÁLNÍHO LALOKU K RE</t>
  </si>
  <si>
    <t>65613</t>
  </si>
  <si>
    <t xml:space="preserve">EXCIZE LÉZE V ÚSTNÍ DUTINĚ - OD 2 CM DO 4 CM      </t>
  </si>
  <si>
    <t>65923</t>
  </si>
  <si>
    <t>EGALIZACE ALVEOLÁRNÍHO VÝBĚŽKU ČELISTI NAD JEDEN S</t>
  </si>
  <si>
    <t>65949</t>
  </si>
  <si>
    <t xml:space="preserve">OŠETŘENÍ KOLEMČELISTNÍHO ZÁNĚTU A DRENÁŽ          </t>
  </si>
  <si>
    <t>OŠETŘENÍ KOLEMČELISTNÍHO ZÁNĚTU A DRENÁŽ</t>
  </si>
  <si>
    <t>65959</t>
  </si>
  <si>
    <t xml:space="preserve">AUTOGENNÍ IMPLANTACE                              </t>
  </si>
  <si>
    <t>65993</t>
  </si>
  <si>
    <t xml:space="preserve">EXSTIRPACE KOSTNÍHO TUMORU                        </t>
  </si>
  <si>
    <t>71653</t>
  </si>
  <si>
    <t xml:space="preserve">ZAVŘENÁ REPOZICE FRAKTURY KŮSTEK NOSNÍCH          </t>
  </si>
  <si>
    <t>71673</t>
  </si>
  <si>
    <t xml:space="preserve">CALDWELL-LUCOVA OPERACE                           </t>
  </si>
  <si>
    <t>71717</t>
  </si>
  <si>
    <t>TRACHEOTOMIE</t>
  </si>
  <si>
    <t xml:space="preserve">TRACHEOTOMIE                                      </t>
  </si>
  <si>
    <t>71747</t>
  </si>
  <si>
    <t>ČÁSTEČNÁ EXSTIRPACE KRČNÍCH UZLIN</t>
  </si>
  <si>
    <t xml:space="preserve">ČÁSTEČNÁ EXSTIRPACE KRČNÍCH UZLIN                 </t>
  </si>
  <si>
    <t>71753</t>
  </si>
  <si>
    <t xml:space="preserve">UZÁVĚR OROANTRÁLNÍ KOMUNIKACE                     </t>
  </si>
  <si>
    <t>71767</t>
  </si>
  <si>
    <t xml:space="preserve">SIALOLITEKTOMIE                                   </t>
  </si>
  <si>
    <t>71771</t>
  </si>
  <si>
    <t xml:space="preserve">PAROTIDEKTOMIE TOTÁLNÍ KONZERVATIVNÍ              </t>
  </si>
  <si>
    <t>71773</t>
  </si>
  <si>
    <t xml:space="preserve">PAROTIDEKTOMIE RADIKÁLNÍ                          </t>
  </si>
  <si>
    <t>71777</t>
  </si>
  <si>
    <t>PŘÍUŠNÍ ŽLÁZA - EXCIZE MALÉHO TUMORU, EVENT. BIOPS</t>
  </si>
  <si>
    <t>71781</t>
  </si>
  <si>
    <t xml:space="preserve">SONDÁŽ, DILATACE, VÝPLACH SLINNÉ ŽLÁZY            </t>
  </si>
  <si>
    <t>71791</t>
  </si>
  <si>
    <t>EXSTIRPACE LATERÁLNÍ KRČNÍ CYSTY</t>
  </si>
  <si>
    <t>71813</t>
  </si>
  <si>
    <t xml:space="preserve">LIGATURA A. MAXILLARIS INT.                       </t>
  </si>
  <si>
    <t>04730</t>
  </si>
  <si>
    <t xml:space="preserve">REVIZE EXTRAKČNÍ RÁNY                             </t>
  </si>
  <si>
    <t>04840</t>
  </si>
  <si>
    <t xml:space="preserve">PRAEPROTETICKÁ ÚPRAVA ALVEOLU - SEXTANT           </t>
  </si>
  <si>
    <t>71817</t>
  </si>
  <si>
    <t>EXSTIRPACE LYMFANGIOMU, HEMANGIOMU HLAVY A KRKU NA</t>
  </si>
  <si>
    <t>65313</t>
  </si>
  <si>
    <t xml:space="preserve">OSTEOTOMIE VĚTVE DOLNÍ ČELISTI - JEDNA STRANA     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</si>
  <si>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</si>
  <si>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</si>
  <si>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</si>
  <si>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</si>
  <si>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</si>
  <si>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</si>
  <si>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00602</t>
  </si>
  <si>
    <t xml:space="preserve">OD TYPU 02 - PRO NEMOCNICE TYPU 3, (KATEGORIE 6)  </t>
  </si>
  <si>
    <t>65920</t>
  </si>
  <si>
    <t xml:space="preserve">ODBĚR KOSTNÍHO ŠTĚPU Z PÁNVE                      </t>
  </si>
  <si>
    <t>61125</t>
  </si>
  <si>
    <t>EXCIZE KOŽNÍ LÉZE NAD 10 CM^2, BEZ UZAVŘENÍ VZNIKL</t>
  </si>
  <si>
    <t>71815</t>
  </si>
  <si>
    <t>EXSTIRPACE LYMFANGIOMU, HEMANGIOMU HLAVY A KRKU DO</t>
  </si>
  <si>
    <t>65417</t>
  </si>
  <si>
    <t>RESEKCE DOLNÍ ČELISTI S PŘERUŠENÍM KONTINUITY - JE</t>
  </si>
  <si>
    <t>71775</t>
  </si>
  <si>
    <t>PAROTIDEKTOMIE LATERÁLNÍ KONZERVATIVNÍ</t>
  </si>
  <si>
    <t xml:space="preserve">PAROTIDEKTOMIE LATERÁLNÍ KONZERVATIVNÍ            </t>
  </si>
  <si>
    <t>65951</t>
  </si>
  <si>
    <t>GLOSEKTOMIE PARCIÁLNÍ</t>
  </si>
  <si>
    <t xml:space="preserve">GLOSEKTOMIE PARCIÁLNÍ                             </t>
  </si>
  <si>
    <t>65021</t>
  </si>
  <si>
    <t xml:space="preserve">KOMPLEXNÍ VYŠETŘENÍ MAXILOFACIÁLNÍM CHIRURGEM     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</si>
  <si>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</si>
  <si>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</si>
  <si>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</si>
  <si>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</si>
  <si>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</si>
  <si>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 xml:space="preserve">RESEKCE HORNÍ ČELISTI TOTÁLNÍ (JEDNOSTRANNÁ)      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</si>
  <si>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</si>
  <si>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</si>
  <si>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</si>
  <si>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</si>
  <si>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</si>
  <si>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</si>
  <si>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</si>
  <si>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</si>
  <si>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</si>
  <si>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</si>
  <si>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65511</t>
  </si>
  <si>
    <t xml:space="preserve">REKONSTRUKČNÍ OPERACE JAZYKA                      </t>
  </si>
  <si>
    <t>75381</t>
  </si>
  <si>
    <t xml:space="preserve">REKOSTRUKCE SPODINY OČNICE                        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</si>
  <si>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</si>
  <si>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</si>
  <si>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</si>
  <si>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</si>
  <si>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</si>
  <si>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61169</t>
  </si>
  <si>
    <t xml:space="preserve">TRANSPOZICE MUSKULÁRNÍHO LALOKU                   </t>
  </si>
  <si>
    <t>65611</t>
  </si>
  <si>
    <t xml:space="preserve">EXCIZE LÉZE V DUTINĚ ÚSTNÍ NAD 4 CM               </t>
  </si>
  <si>
    <t>EXCIZE LÉZE V DUTINĚ ÚSTNÍ NAD 4 CM</t>
  </si>
  <si>
    <t>65321</t>
  </si>
  <si>
    <t xml:space="preserve">KOREKCE BRADY - OSTEOTOMIE (VČETNĚ ZVĚTŠENÍ BRADY </t>
  </si>
  <si>
    <t>65917</t>
  </si>
  <si>
    <t xml:space="preserve">ARTROSKOPIE TEMPOROMANDIBULÁRNIHO KLOUBU          </t>
  </si>
  <si>
    <t>ARTROSKOPIE TEMPOROMANDIBULÁRNIHO KLOUBU</t>
  </si>
  <si>
    <t>04842</t>
  </si>
  <si>
    <t>EXCISE VLAJÍCÍHO HŘEBENE - SEXTANT</t>
  </si>
  <si>
    <t xml:space="preserve">EXCISE VLAJÍCÍHO HŘEBENE - SEXTANT                </t>
  </si>
  <si>
    <t>04844</t>
  </si>
  <si>
    <t>ODSTRANĚNÍ RUŠIVÝCH VLIVŮ VAZIVOVÝCH PRUHŮ</t>
  </si>
  <si>
    <t xml:space="preserve">ODSTRANĚNÍ RUŠIVÝCH VLIVŮ VAZIVOVÝCH PRUHŮ        </t>
  </si>
  <si>
    <t>04813</t>
  </si>
  <si>
    <t xml:space="preserve">PEROPERAČNÍ PLNĚNÍ                                </t>
  </si>
  <si>
    <t>PEROPERAČNÍ PLNĚNÍ</t>
  </si>
  <si>
    <t>65953</t>
  </si>
  <si>
    <t xml:space="preserve">OPERACE RANULY                                    </t>
  </si>
  <si>
    <t>65915</t>
  </si>
  <si>
    <t>ARTROPLASTIKA TEMPOROMANDIBULÁRNÍHO KLOUBU JEDNOST</t>
  </si>
  <si>
    <t>65924</t>
  </si>
  <si>
    <t>ODBĚR CHONDRÁLNÍHO A KOSTOCHONDRÁLNÍHO ŠTĚPU ZE ŽE</t>
  </si>
  <si>
    <t>04760</t>
  </si>
  <si>
    <t xml:space="preserve">ANTROTOMIE                                        </t>
  </si>
  <si>
    <t>ANTROTOMIE</t>
  </si>
  <si>
    <t>65963</t>
  </si>
  <si>
    <t xml:space="preserve">SEKVESTROTOMIE                                    </t>
  </si>
  <si>
    <t>65933</t>
  </si>
  <si>
    <t xml:space="preserve">TRANSPOZICE VÝVODU VELKÉ SLINNÉ ŽLÁZY             </t>
  </si>
  <si>
    <t>65113</t>
  </si>
  <si>
    <t>DIAGNOSTICKÁ EXCIZE TVRDÝCH TKÁNÍ</t>
  </si>
  <si>
    <t>04511</t>
  </si>
  <si>
    <t>RETNÍ FRENULEKTOMIE</t>
  </si>
  <si>
    <t>65411</t>
  </si>
  <si>
    <t xml:space="preserve">RESEKCE TEMPOROMANDIBULÁRNÍ ANKYLÓZY JEDNOSTRANNĚ </t>
  </si>
  <si>
    <t>71779</t>
  </si>
  <si>
    <t xml:space="preserve">REKONSTRUKCE DUCTUS STENONI                       </t>
  </si>
  <si>
    <t>65213</t>
  </si>
  <si>
    <t xml:space="preserve">OŠETŘENÍ ZLOMENIN ČELISTI KOSTNÍM STEHEM          </t>
  </si>
  <si>
    <t>61317</t>
  </si>
  <si>
    <t>IMPLANTACE KOSTI DO DEFEKTU ČELISTI U ROZŠTĚPOVÉ V</t>
  </si>
  <si>
    <t>04120</t>
  </si>
  <si>
    <t xml:space="preserve">EXTRAORÁLNÍ RTG SNÍMEK ČELISTI                    </t>
  </si>
  <si>
    <t>65937</t>
  </si>
  <si>
    <t xml:space="preserve">KATETRIZACE A. CAROTIS EXTERNA PRO PROTINÁDOROVOU </t>
  </si>
  <si>
    <t>04827</t>
  </si>
  <si>
    <t>FIXACE ZKRÁCENOU DRÁTĚNOU DLAHOU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</si>
  <si>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</si>
  <si>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</si>
  <si>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</si>
  <si>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</si>
  <si>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</si>
  <si>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</si>
  <si>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</si>
  <si>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</si>
  <si>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</si>
  <si>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</si>
  <si>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</si>
  <si>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</si>
  <si>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01371</t>
  </si>
  <si>
    <t xml:space="preserve">PORUCHY KRANIÁLNÍCH A PERIFERNÍCH NERVŮ BEZ CC                                                      </t>
  </si>
  <si>
    <t>01442</t>
  </si>
  <si>
    <t xml:space="preserve">KRANIÁLNÍ A INTRAKRANIÁLNÍ PORANĚNÍ S CC                     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</si>
  <si>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</si>
  <si>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</si>
  <si>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</si>
  <si>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</si>
  <si>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</si>
  <si>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</si>
  <si>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</si>
  <si>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</si>
  <si>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</si>
  <si>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</si>
  <si>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</si>
  <si>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</si>
  <si>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</si>
  <si>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</si>
  <si>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</si>
  <si>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</si>
  <si>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</si>
  <si>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</si>
  <si>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</si>
  <si>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03033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</si>
  <si>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</si>
  <si>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</si>
  <si>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</si>
  <si>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</si>
  <si>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</si>
  <si>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</si>
  <si>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</si>
  <si>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</si>
  <si>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</si>
  <si>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</si>
  <si>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</si>
  <si>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</si>
  <si>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</si>
  <si>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</si>
  <si>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</si>
  <si>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</si>
  <si>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</si>
  <si>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</si>
  <si>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</si>
  <si>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</si>
  <si>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</si>
  <si>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</si>
  <si>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</si>
  <si>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</si>
  <si>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</si>
  <si>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</si>
  <si>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</si>
  <si>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</si>
  <si>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</si>
  <si>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</si>
  <si>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</si>
  <si>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</si>
  <si>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</si>
  <si>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</si>
  <si>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</si>
  <si>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</si>
  <si>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</si>
  <si>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</si>
  <si>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</si>
  <si>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05141</t>
  </si>
  <si>
    <t xml:space="preserve">JINÉ VASKULÁRNÍ VÝKONY BEZ CC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</si>
  <si>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</si>
  <si>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</si>
  <si>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08091</t>
  </si>
  <si>
    <t xml:space="preserve">TRANSPLANTACE KŮŽE NEBO TKÁNĚ PRO PORUCHY MUSKULOSKELETÁLNÍHO                                       </t>
  </si>
  <si>
    <t>08131</t>
  </si>
  <si>
    <t xml:space="preserve">MÍSTNÍ RESEKCE NA MUSKULOSKELETÁLNÍM SYSTÉMU BEZ CC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</si>
  <si>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</si>
  <si>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</si>
  <si>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</si>
  <si>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08341</t>
  </si>
  <si>
    <t xml:space="preserve">OSTEOMYELITIDA BEZ CC               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</si>
  <si>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</si>
  <si>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</si>
  <si>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</si>
  <si>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</si>
  <si>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</si>
  <si>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</si>
  <si>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</si>
  <si>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</si>
  <si>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</si>
  <si>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</si>
  <si>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</si>
  <si>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</si>
  <si>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</si>
  <si>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</si>
  <si>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</si>
  <si>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</si>
  <si>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</si>
  <si>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</si>
  <si>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17041</t>
  </si>
  <si>
    <t xml:space="preserve">MYELOPROLIFERATIVNÍ PORUCHY A ŠPATNĚ DIFERENCOVANÉ NÁDORY S J                                       </t>
  </si>
  <si>
    <t>17042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</si>
  <si>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</si>
  <si>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</si>
  <si>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</si>
  <si>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</si>
  <si>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</si>
  <si>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</si>
  <si>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</si>
  <si>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</si>
  <si>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</si>
  <si>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</si>
  <si>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25022</t>
  </si>
  <si>
    <t xml:space="preserve">JINÉ VÝKONY PŘI MNOHOČETNÉM ZÁVAŽNÉM TRAUMATU S CC                                                  </t>
  </si>
  <si>
    <t>25303</t>
  </si>
  <si>
    <t xml:space="preserve">DIAGNÓZY TÝKAJÍCÍ SE HLAVY, HRUDNÍKU A DOLNÍCH KONČETIN PŘI M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</si>
  <si>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</si>
  <si>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</si>
  <si>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</si>
  <si>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</si>
  <si>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</si>
  <si>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</si>
  <si>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</si>
  <si>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</si>
  <si>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</si>
  <si>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</si>
  <si>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</si>
  <si>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</si>
  <si>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</si>
  <si>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</si>
  <si>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</si>
  <si>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22</t>
  </si>
  <si>
    <t>407</t>
  </si>
  <si>
    <t>0022077</t>
  </si>
  <si>
    <t>IOMERON 400</t>
  </si>
  <si>
    <t>0093626</t>
  </si>
  <si>
    <t>ULTRAVIST 370</t>
  </si>
  <si>
    <t>0095609</t>
  </si>
  <si>
    <t>MICROPAQUE CT</t>
  </si>
  <si>
    <t>0002018</t>
  </si>
  <si>
    <t>99mTc-makrosalb inj.</t>
  </si>
  <si>
    <t>0002061</t>
  </si>
  <si>
    <t>99mTc-leukocyty značené HM PAO</t>
  </si>
  <si>
    <t>0002067</t>
  </si>
  <si>
    <t>81m-krypton plyn k inhal.</t>
  </si>
  <si>
    <t>0002087</t>
  </si>
  <si>
    <t>18F-FDG</t>
  </si>
  <si>
    <t>47259</t>
  </si>
  <si>
    <t xml:space="preserve">SCINTIGRAFIE PLIC VENTILAČNÍ STATICKÁ             </t>
  </si>
  <si>
    <t>47269</t>
  </si>
  <si>
    <t xml:space="preserve">TOMOGRAFICKÁ SCINTIGRAFIE - SPECT                 </t>
  </si>
  <si>
    <t>47355</t>
  </si>
  <si>
    <t>HYBRIDNÍ VÝPOČETNÍ A POZITRONOVÁ EMISNÍ TOMOGRAFIE</t>
  </si>
  <si>
    <t>47257</t>
  </si>
  <si>
    <t xml:space="preserve">SCINTIGRAFIE PLIC PERFÚZNÍ                        </t>
  </si>
  <si>
    <t>47237</t>
  </si>
  <si>
    <t>DETEKCE ZÁNĚTLIVÝCH LOŽISEK POMOCI AUTOLOGNÍCH LEU</t>
  </si>
  <si>
    <t>47137</t>
  </si>
  <si>
    <t xml:space="preserve">RADIONUKLIDOVÁ ANGIOGRAFIE                        </t>
  </si>
  <si>
    <t>32</t>
  </si>
  <si>
    <t>816</t>
  </si>
  <si>
    <t>94181</t>
  </si>
  <si>
    <t xml:space="preserve">ZHOTOVENÍ KARYOTYPU Z JEDNÉ MITÓZY                </t>
  </si>
  <si>
    <t>94119</t>
  </si>
  <si>
    <t xml:space="preserve">IZOLACE A UCHOVÁNÍ LIDSKÉ DNA (RNA)               </t>
  </si>
  <si>
    <t>94145</t>
  </si>
  <si>
    <t>RUTINNÍ VYŠETŘENÍ KOSTNÍ DŘENĚ PŘÍMÉ A S KULTIVACÍ</t>
  </si>
  <si>
    <t>94195</t>
  </si>
  <si>
    <t xml:space="preserve">SYNTÉZA cDNA REVERZNÍ TRANSKRIPCÍ                 </t>
  </si>
  <si>
    <t>94225</t>
  </si>
  <si>
    <t>IZOLACE A BANKING LIDSKÝCH NUKLEOVÝCH KYSELIN (DNA</t>
  </si>
  <si>
    <t>94337</t>
  </si>
  <si>
    <t>ANALÝZA LIDSKÉHO SOMATICKÉHO GENOMU METODOU KVANTI</t>
  </si>
  <si>
    <t>94353</t>
  </si>
  <si>
    <t>STANOVENÍ ZNÁMÉ GENOVÉ VARIANTY LIDSKÉHO SOMATICKÉ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</si>
  <si>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</si>
  <si>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</si>
  <si>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</si>
  <si>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</si>
  <si>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</si>
  <si>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</si>
  <si>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</si>
  <si>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96167</t>
  </si>
  <si>
    <t>KREVNÍ OBRAZ S PĚTI POPULAČNÍM DIFERENCIÁLNÍM POČT</t>
  </si>
  <si>
    <t>96187</t>
  </si>
  <si>
    <t xml:space="preserve">FAKTOR V - STANOVENÍ AKTIVITY                     </t>
  </si>
  <si>
    <t>96191</t>
  </si>
  <si>
    <t xml:space="preserve">FAKTOR VIII - STANOVENÍ AKTIVITY                  </t>
  </si>
  <si>
    <t>96197</t>
  </si>
  <si>
    <t xml:space="preserve">FAKTOR XI - STANOVENÍ AKTIVITY                    </t>
  </si>
  <si>
    <t>96247</t>
  </si>
  <si>
    <t>AGREGACE TROMBOCYTŮ INDUKOVANÁ BĚŽNÝMI INDUKTORY -</t>
  </si>
  <si>
    <t>96321</t>
  </si>
  <si>
    <t xml:space="preserve">POČET TROMBOCYTŮ MIKROSKOPICKY                    </t>
  </si>
  <si>
    <t>POČET TROMBOCYTŮ MIKROSKOPICKY</t>
  </si>
  <si>
    <t>96617</t>
  </si>
  <si>
    <t xml:space="preserve">TROMBINOVÝ ČAS                                    </t>
  </si>
  <si>
    <t>96621</t>
  </si>
  <si>
    <t>AKTIVOVANÝ PARTIALNÍ TROMBOPLASTINOVÝ TEST (APTT)</t>
  </si>
  <si>
    <t xml:space="preserve">AKTIVOVANÝ PARTIALNÍ TROMBOPLASTINOVÝ TEST (APTT) 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</si>
  <si>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</si>
  <si>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</si>
  <si>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</si>
  <si>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</si>
  <si>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</si>
  <si>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 xml:space="preserve">ERYTROPOETIN - STANOVENÍ HLADINY V SÉRU           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</si>
  <si>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</si>
  <si>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</si>
  <si>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</si>
  <si>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</si>
  <si>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</si>
  <si>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</si>
  <si>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</si>
  <si>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 xml:space="preserve">PROTEIN S - VOLNÝ                                 </t>
  </si>
  <si>
    <t>96813</t>
  </si>
  <si>
    <t xml:space="preserve">ANTITROMBIN III, CHROMOGENNÍ METODOU (SÉRIE)      </t>
  </si>
  <si>
    <t>96515</t>
  </si>
  <si>
    <t xml:space="preserve">FIBRIN DEGRADAČNÍ PRODUKTY KVANTITATIVNĚ          </t>
  </si>
  <si>
    <t>96113</t>
  </si>
  <si>
    <t xml:space="preserve">PLAZMINOGEN - AKTIVITA                            </t>
  </si>
  <si>
    <t>96325</t>
  </si>
  <si>
    <t xml:space="preserve">FIBRINOGEN (SÉRIE)                                </t>
  </si>
  <si>
    <t>96193</t>
  </si>
  <si>
    <t xml:space="preserve">FAKTOR IX - STANOVENÍ AKTIVITY                    </t>
  </si>
  <si>
    <t>96185</t>
  </si>
  <si>
    <t xml:space="preserve">FAKTOR II. - STANOVENÍ AKTIVITY                   </t>
  </si>
  <si>
    <t>96199</t>
  </si>
  <si>
    <t xml:space="preserve">PROTEIN C - FUNKČNÍ AKTIVITA                      </t>
  </si>
  <si>
    <t>96215</t>
  </si>
  <si>
    <t xml:space="preserve">APC REZISTENCE                                    </t>
  </si>
  <si>
    <t>96879</t>
  </si>
  <si>
    <t xml:space="preserve">DRVVT - SCREENING LA                              </t>
  </si>
  <si>
    <t>96843</t>
  </si>
  <si>
    <t xml:space="preserve">KULTIVACE KRVETVORNÝCH BUNĚK TVOŘÍCÍCH KOLONIE IN </t>
  </si>
  <si>
    <t>96249</t>
  </si>
  <si>
    <t>AGREGACE TROMBOCYTŮ INDUKOVANÁ OSTATNÍMI INDUKTORY</t>
  </si>
  <si>
    <t>96155</t>
  </si>
  <si>
    <t xml:space="preserve">VON WILLEBRANDŮV  FAKTOR KVANTITATIVNĚ            </t>
  </si>
  <si>
    <t>96189</t>
  </si>
  <si>
    <t xml:space="preserve">FAKTOR VII - STANOVENÍ AKTIVITY                   </t>
  </si>
  <si>
    <t>96629</t>
  </si>
  <si>
    <t xml:space="preserve">VON WILLEBRANDOVŮV FAKTOR - RISTOCETIN KOFAKTOR - </t>
  </si>
  <si>
    <t>96885</t>
  </si>
  <si>
    <t xml:space="preserve">MOLEKULÁRNÍ MARKERY AKTIVACE HEMOSTÁZY            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</si>
  <si>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</si>
  <si>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</si>
  <si>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</si>
  <si>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</si>
  <si>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</si>
  <si>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</si>
  <si>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</si>
  <si>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</si>
  <si>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</si>
  <si>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</si>
  <si>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</si>
  <si>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</si>
  <si>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</si>
  <si>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</si>
  <si>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</si>
  <si>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</si>
  <si>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</si>
  <si>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</si>
  <si>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 xml:space="preserve">CHLORIDY STATIM                                   </t>
  </si>
  <si>
    <t>81161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</si>
  <si>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</si>
  <si>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</si>
  <si>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</si>
  <si>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</si>
  <si>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 xml:space="preserve">KYSELINA MLÉČNÁ (LAKTÁT) STATIM                   </t>
  </si>
  <si>
    <t>81237</t>
  </si>
  <si>
    <t xml:space="preserve">TROPONIN - T NEBO I ELISA                         </t>
  </si>
  <si>
    <t>81397</t>
  </si>
  <si>
    <t>ELEKTROFORÉZA PROTEINŮ (SÉRUM)</t>
  </si>
  <si>
    <t>81427</t>
  </si>
  <si>
    <t>FOSFOR ANORGANICKÝ</t>
  </si>
  <si>
    <t xml:space="preserve">FOSFOR ANORGANICKÝ                                </t>
  </si>
  <si>
    <t>81461</t>
  </si>
  <si>
    <t xml:space="preserve">HOMOCYSTEIN CELKOVÝ                               </t>
  </si>
  <si>
    <t>81527</t>
  </si>
  <si>
    <t xml:space="preserve">CHOLESTEROL LDL                                   </t>
  </si>
  <si>
    <t>81641</t>
  </si>
  <si>
    <t xml:space="preserve">ŽELEZO CELKOVÉ                                    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</si>
  <si>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</si>
  <si>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</si>
  <si>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</si>
  <si>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</si>
  <si>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</si>
  <si>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</si>
  <si>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91481</t>
  </si>
  <si>
    <t xml:space="preserve">STANOVENÍ KONCENTRACE PROCALCITONINU              </t>
  </si>
  <si>
    <t>STANOVENÍ KONCENTRACE PROCALCITONINU</t>
  </si>
  <si>
    <t>93151</t>
  </si>
  <si>
    <t xml:space="preserve">FERRITIN                                          </t>
  </si>
  <si>
    <t>81135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</si>
  <si>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</si>
  <si>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</si>
  <si>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</si>
  <si>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</si>
  <si>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</si>
  <si>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</si>
  <si>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</si>
  <si>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</si>
  <si>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81585</t>
  </si>
  <si>
    <t xml:space="preserve">ACIDOBAZICKÁ ROVNOVÁHA             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</si>
  <si>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</si>
  <si>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</si>
  <si>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</si>
  <si>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</si>
  <si>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</si>
  <si>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</si>
  <si>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</si>
  <si>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</si>
  <si>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</si>
  <si>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</si>
  <si>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81383</t>
  </si>
  <si>
    <t xml:space="preserve">LAKTÁTDEHYDROGENÁZA (L D)                        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</si>
  <si>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</si>
  <si>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</si>
  <si>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</si>
  <si>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</si>
  <si>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</si>
  <si>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</si>
  <si>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</si>
  <si>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</si>
  <si>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</si>
  <si>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</si>
  <si>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</si>
  <si>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</si>
  <si>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 xml:space="preserve">TYREOTROPIN (TSH)                                 </t>
  </si>
  <si>
    <t>93213</t>
  </si>
  <si>
    <t xml:space="preserve">VITAMIN B12                                       </t>
  </si>
  <si>
    <t>81329</t>
  </si>
  <si>
    <t xml:space="preserve">ALBUMIN (SÉRUM)                                   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</si>
  <si>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</si>
  <si>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</si>
  <si>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</si>
  <si>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</si>
  <si>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</si>
  <si>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81345</t>
  </si>
  <si>
    <t xml:space="preserve">AMYLÁZA                                           </t>
  </si>
  <si>
    <t>AMYLÁZA</t>
  </si>
  <si>
    <t>81155</t>
  </si>
  <si>
    <t xml:space="preserve">GLUKÓZA KVANTITATIVNÍ STANOVENÍ STATIM            </t>
  </si>
  <si>
    <t>81249</t>
  </si>
  <si>
    <t>CEA (MEIA)</t>
  </si>
  <si>
    <t xml:space="preserve">CEA (MEIA)                                        </t>
  </si>
  <si>
    <t>81703</t>
  </si>
  <si>
    <t xml:space="preserve">CYSTATIN C                                        </t>
  </si>
  <si>
    <t>81139</t>
  </si>
  <si>
    <t xml:space="preserve">VÁPNÍK CELKOVÝ STATIM                             </t>
  </si>
  <si>
    <t>VÁPNÍK CELKOVÝ STATIM</t>
  </si>
  <si>
    <t>91143</t>
  </si>
  <si>
    <t xml:space="preserve">STANOVENÍ PREALBUMINU                             </t>
  </si>
  <si>
    <t>81625</t>
  </si>
  <si>
    <t xml:space="preserve">VÁPNÍK CELKOVÝ                                    </t>
  </si>
  <si>
    <t>81465</t>
  </si>
  <si>
    <t xml:space="preserve">HOŘČÍK                                            </t>
  </si>
  <si>
    <t>81533</t>
  </si>
  <si>
    <t xml:space="preserve">LIPÁZA                                            </t>
  </si>
  <si>
    <t>93263</t>
  </si>
  <si>
    <t xml:space="preserve">KARBOHYDRÁT-DEFICIENTNÍ TRANSFERIN (CDT)          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</si>
  <si>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</si>
  <si>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</si>
  <si>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</si>
  <si>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</si>
  <si>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</si>
  <si>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81235</t>
  </si>
  <si>
    <t>TUMORMARKERY CA 19-9, CA 15-3, CA 72-4, CA 125</t>
  </si>
  <si>
    <t>81355</t>
  </si>
  <si>
    <t xml:space="preserve">APOLIPOPROTEINY AI NEBO B                         </t>
  </si>
  <si>
    <t>81123</t>
  </si>
  <si>
    <t xml:space="preserve">BILIRUBIN KONJUGOVANÝ STATIM                      </t>
  </si>
  <si>
    <t>81165</t>
  </si>
  <si>
    <t xml:space="preserve">KREATINKINÁZA (CK) STATIM                         </t>
  </si>
  <si>
    <t>91151</t>
  </si>
  <si>
    <t xml:space="preserve">STANOVENÍ OROSOMUKOIDU                            </t>
  </si>
  <si>
    <t>81773</t>
  </si>
  <si>
    <t xml:space="preserve">KREATINKINÁZA IZOENZYMY CK-MB MASS                </t>
  </si>
  <si>
    <t>81775</t>
  </si>
  <si>
    <t xml:space="preserve">KVANTITATIVNÍ ANALÝZA MOCE                        </t>
  </si>
  <si>
    <t>81753</t>
  </si>
  <si>
    <t>VYŠETŘENÍ AKTIVITY BIOTINIDÁZY V RÁMCI NOVOROZENEC</t>
  </si>
  <si>
    <t>34</t>
  </si>
  <si>
    <t>809</t>
  </si>
  <si>
    <t>0022075</t>
  </si>
  <si>
    <t>0042433</t>
  </si>
  <si>
    <t>VISIPAQUE 320 MG I/ML</t>
  </si>
  <si>
    <t>0077019</t>
  </si>
  <si>
    <t>0095607</t>
  </si>
  <si>
    <t>MICROPAQUE</t>
  </si>
  <si>
    <t>0151208</t>
  </si>
  <si>
    <t>0034038</t>
  </si>
  <si>
    <t>JEHLA BIOPTICKÁ ASPIRAČNÍ, CHIBA,ECHOTIP</t>
  </si>
  <si>
    <t>0038462</t>
  </si>
  <si>
    <t>DRÁT VODÍCÍ GUIDE WIRE M</t>
  </si>
  <si>
    <t>0038482</t>
  </si>
  <si>
    <t>0038503</t>
  </si>
  <si>
    <t>SOUPRAVA ZAVÁDĚCÍ INTRODUCER</t>
  </si>
  <si>
    <t>0046543</t>
  </si>
  <si>
    <t>MIKROKAT PERIF. KORON. NEURO: EXCELSIOR SL-10; NEU</t>
  </si>
  <si>
    <t>0048264</t>
  </si>
  <si>
    <t>DRÁT NEUROINTERVENČNÍ</t>
  </si>
  <si>
    <t>0048523</t>
  </si>
  <si>
    <t>DRÁT VODÍCÍ PTA - SELECTIVA; INTERVENČNÍ 60/80/145</t>
  </si>
  <si>
    <t>0057823</t>
  </si>
  <si>
    <t>KATETR ANGIOGRAFICKÝ TORCON,PRŮMĚR 4.1 AŽ 7 FRENCH</t>
  </si>
  <si>
    <t>0059982</t>
  </si>
  <si>
    <t>DRÁT ZAVÁDĚCÍ MIRAGE 103-0608-200</t>
  </si>
  <si>
    <t>0059987</t>
  </si>
  <si>
    <t>SADA EMBOL - TEKUTÉ EMBOL ČINIDL0 ONYX 18/20/34/-H</t>
  </si>
  <si>
    <t>0092125</t>
  </si>
  <si>
    <t>MIKROKATETR PROGREAT PC2411-2813, PP27111-27131</t>
  </si>
  <si>
    <t>0092559</t>
  </si>
  <si>
    <t>SADA AG - SYSTÉM PRO UZAVÍRÁNÍ CÉV - FEMORÁLNÍ - S</t>
  </si>
  <si>
    <t>0051244</t>
  </si>
  <si>
    <t>KATETR VODÍCÍ GUIDER</t>
  </si>
  <si>
    <t>0058980</t>
  </si>
  <si>
    <t>KATETR NEUROINTERVENČNÍ</t>
  </si>
  <si>
    <t>0047805</t>
  </si>
  <si>
    <t>SADA AG-JEHLA ANGIOGRAFICKÁ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</si>
  <si>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</si>
  <si>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</si>
  <si>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</si>
  <si>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</si>
  <si>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</si>
  <si>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</si>
  <si>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</si>
  <si>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 xml:space="preserve">RTG HRUDNÍ NEBO BEDERNÍ PÁTEŘE                    </t>
  </si>
  <si>
    <t>89123</t>
  </si>
  <si>
    <t xml:space="preserve">RTG PÁNVE NEBO KYČELNÍHO KLOUBU                   </t>
  </si>
  <si>
    <t>89127</t>
  </si>
  <si>
    <t xml:space="preserve">RTG KOSTÍ A KLOUBŮ KONČETIN                       </t>
  </si>
  <si>
    <t>RTG KOSTÍ A KLOUBŮ KONČETIN</t>
  </si>
  <si>
    <t>89129</t>
  </si>
  <si>
    <t xml:space="preserve">RTG ŽEBER A STERNA                                </t>
  </si>
  <si>
    <t>89143</t>
  </si>
  <si>
    <t>RTG BŘICHA</t>
  </si>
  <si>
    <t xml:space="preserve">RTG BŘICHA                                        </t>
  </si>
  <si>
    <t>89147</t>
  </si>
  <si>
    <t xml:space="preserve">RTG ŽALUDKU A DUODENA                             </t>
  </si>
  <si>
    <t>89313</t>
  </si>
  <si>
    <t xml:space="preserve">PERKUTÁNNÍ PUNKCE NEBO BIOPSIE ŘÍZENÁ RDG METODOU </t>
  </si>
  <si>
    <t>89323</t>
  </si>
  <si>
    <t xml:space="preserve">TERAPEUTICKÁ EMBOLIZACE V CÉVNÍM ŘEČIŠTI          </t>
  </si>
  <si>
    <t>89417</t>
  </si>
  <si>
    <t xml:space="preserve">PŘEHLEDNÁ ČI SELEKTIVNÍ ANGIOGRAFIE NAVAZUJÍCÍ NA 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</si>
  <si>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</si>
  <si>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</si>
  <si>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</si>
  <si>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</si>
  <si>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</si>
  <si>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</si>
  <si>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</si>
  <si>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89111</t>
  </si>
  <si>
    <t>RTG PRSTŮ A ZÁPRSTNÍCH KŮSTEK RUKY NEBO NOHY</t>
  </si>
  <si>
    <t xml:space="preserve">RTG PRSTŮ A ZÁPRSTNÍCH KŮSTEK RUKY NEBO NOHY      </t>
  </si>
  <si>
    <t>89125</t>
  </si>
  <si>
    <t>RTG RAMENNÍHO KLOUBU</t>
  </si>
  <si>
    <t>89145</t>
  </si>
  <si>
    <t xml:space="preserve">RTG JÍCNU                                         </t>
  </si>
  <si>
    <t>89115</t>
  </si>
  <si>
    <t>RTG LEBKY, PŘEHLEDNÉ SNÍMKY</t>
  </si>
  <si>
    <t xml:space="preserve">RTG LEBKY, PŘEHLEDNÉ SNÍMKY                       </t>
  </si>
  <si>
    <t>89611</t>
  </si>
  <si>
    <t xml:space="preserve">CT VYŠETŘENÍ HLAVY NEBO TĚLA NATIVNÍ A KONTRASTNÍ </t>
  </si>
  <si>
    <t>89415</t>
  </si>
  <si>
    <t>89411</t>
  </si>
  <si>
    <t xml:space="preserve">PŘEHLEDNÁ  ČI SELEKTIVNÍ ANGIOGRAFIE              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</si>
  <si>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</si>
  <si>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</si>
  <si>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</si>
  <si>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</si>
  <si>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</si>
  <si>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</si>
  <si>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</si>
  <si>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</si>
  <si>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</si>
  <si>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</si>
  <si>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</si>
  <si>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</si>
  <si>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</si>
  <si>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</si>
  <si>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</si>
  <si>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</si>
  <si>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</si>
  <si>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</si>
  <si>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</si>
  <si>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</si>
  <si>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</si>
  <si>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22117</t>
  </si>
  <si>
    <t>22347</t>
  </si>
  <si>
    <t>IDENTIFIKACE ANTIERYTROCYTÁRNÍCH PROTILÁTEK - SLOU</t>
  </si>
  <si>
    <t>22133</t>
  </si>
  <si>
    <t xml:space="preserve">PŘÍMÝ ANTIGLOBULINOVÝ TEST                        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</si>
  <si>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</si>
  <si>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</si>
  <si>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</si>
  <si>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</si>
  <si>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</si>
  <si>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</si>
  <si>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</si>
  <si>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</si>
  <si>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</si>
  <si>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</si>
  <si>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</si>
  <si>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</si>
  <si>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</si>
  <si>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</si>
  <si>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 xml:space="preserve">IMUNOHISTOCHEMIE (ZA KAŽDÝ MARKER Z 1 BLOKU)      </t>
  </si>
  <si>
    <t>87317</t>
  </si>
  <si>
    <t>VYŠETŘENÍ ELEKTRONOVĚ MIKROSKOPICKÉ STANDARDNÍ S F</t>
  </si>
  <si>
    <t>87413</t>
  </si>
  <si>
    <t>CYTOLOGICKÉ OTISKY A STĚRY -  ZA 1-3 PREPARÁTY</t>
  </si>
  <si>
    <t xml:space="preserve">CYTOLOGICKÉ OTISKY A STĚRY -  ZA 1-3 PREPARÁTY    </t>
  </si>
  <si>
    <t>87427</t>
  </si>
  <si>
    <t>CYTOLOGICKÉ NÁTĚRY  NECENTRIFUGOVANÉ TEKUTINY - 4-</t>
  </si>
  <si>
    <t>87433</t>
  </si>
  <si>
    <t xml:space="preserve">STANDARDNÍ CYTOLOGICKÉ BARVENÍ,  ZA 1-3 PREPARÁTY </t>
  </si>
  <si>
    <t>STANDARDNÍ CYTOLOGICKÉ BARVENÍ,  ZA 1-3 PREPARÁTY</t>
  </si>
  <si>
    <t>87447</t>
  </si>
  <si>
    <t xml:space="preserve">CYTOLOGICKÉ PREPARÁTY ZHOTOVENÉ CYTOCENTRIFUGOU   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</si>
  <si>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</si>
  <si>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</si>
  <si>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</si>
  <si>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</si>
  <si>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</si>
  <si>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</si>
  <si>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</si>
  <si>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 xml:space="preserve">FOTOGRAFIE GELU                                   </t>
  </si>
  <si>
    <t>87235</t>
  </si>
  <si>
    <t>VYŠETŘENÍ PREPARÁTU SPECIELNĚ BARVENÉHO NA MIKROOR</t>
  </si>
  <si>
    <t>87511</t>
  </si>
  <si>
    <t xml:space="preserve">STANOVENÍ BIOPTICKÉ DIAGNÓZY I. STUPNĚ OBTÍŽNOSTI 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</si>
  <si>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</si>
  <si>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</si>
  <si>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</si>
  <si>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</si>
  <si>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</si>
  <si>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</si>
  <si>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94115</t>
  </si>
  <si>
    <t xml:space="preserve">IN SITU HYBRIDIZACE LIDSKÉ DNA SE ZNAČENOU SONDOU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</si>
  <si>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</si>
  <si>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</si>
  <si>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</si>
  <si>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</si>
  <si>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</si>
  <si>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</si>
  <si>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87219</t>
  </si>
  <si>
    <t>ODVÁPNĚNÍ, ZMĚKČOVÁNÍ MATERIÁLU (ZA KAŽDÉ ZAPOČATÉ</t>
  </si>
  <si>
    <t>94199</t>
  </si>
  <si>
    <t xml:space="preserve">AMPLIFIKACE METODOU PCR                         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</si>
  <si>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</si>
  <si>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</si>
  <si>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</si>
  <si>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</si>
  <si>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</si>
  <si>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</si>
  <si>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</si>
  <si>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</si>
  <si>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</si>
  <si>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</si>
  <si>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</si>
  <si>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</si>
  <si>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87624</t>
  </si>
  <si>
    <t xml:space="preserve">POLYMERÁZOVÁ ŘETĚZOVÁ REAKCE (PCR) Z PARAFINOVÝCH </t>
  </si>
  <si>
    <t>94235</t>
  </si>
  <si>
    <t>IZOLACE NUKLEOVÝCH KYSELIN (DNA, RNA) Z MALÉHO MNO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</si>
  <si>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</si>
  <si>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</si>
  <si>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</si>
  <si>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</si>
  <si>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</si>
  <si>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</si>
  <si>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</si>
  <si>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</si>
  <si>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</si>
  <si>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</si>
  <si>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82077</t>
  </si>
  <si>
    <t>STANOVENÍ PROTILÁTEK CELKOVÝCH I IGM PROTI ANTIGEN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</si>
  <si>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</si>
  <si>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</si>
  <si>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</si>
  <si>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</si>
  <si>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</si>
  <si>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</si>
  <si>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</si>
  <si>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</si>
  <si>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</si>
  <si>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</si>
  <si>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</si>
  <si>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</si>
  <si>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</si>
  <si>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</si>
  <si>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</si>
  <si>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</si>
  <si>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</si>
  <si>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</si>
  <si>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82069</t>
  </si>
  <si>
    <t xml:space="preserve">STANOVENÍ PRODUKCE BETA-LAKTAMÁZY                 </t>
  </si>
  <si>
    <t>82063</t>
  </si>
  <si>
    <t xml:space="preserve">STANOVENÍ CITLIVOSTI NA ATB KVALITATIVNÍ METODOU  </t>
  </si>
  <si>
    <t>91483</t>
  </si>
  <si>
    <t xml:space="preserve">STANOVENÍ ANTIGENU HELICOBACTER PYLORI VE STOLICI </t>
  </si>
  <si>
    <t>82053</t>
  </si>
  <si>
    <t>MIKROSKOPICKÉ VYŠETŘENÍ NATIVNÍHO PREPARÁTU</t>
  </si>
  <si>
    <t>82034</t>
  </si>
  <si>
    <t xml:space="preserve">IZOLACE DNA PRO VYŠETŘENÍ EXTRAHUMÁNNÍHO GENOMU   </t>
  </si>
  <si>
    <t>82060</t>
  </si>
  <si>
    <t xml:space="preserve">ANALÝZA HMOTOVÉHO SPEKTRA                         </t>
  </si>
  <si>
    <t>82066</t>
  </si>
  <si>
    <t>STANOVENÍ CITLIVOSTI NA ATB E-TESTEM</t>
  </si>
  <si>
    <t>82051</t>
  </si>
  <si>
    <t xml:space="preserve">MIKROSKOPICKÉ VYŠETŘENÍ PO FLUORESCENČNÍM BARVENÍ </t>
  </si>
  <si>
    <t>41</t>
  </si>
  <si>
    <t>813</t>
  </si>
  <si>
    <t>82241</t>
  </si>
  <si>
    <t>DETEKCE IN VITRO STIMULACE T LYMFOCYTŮ SPECIFICKÝM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</si>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</sst>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2" xfId="0" applyFont="1" applyBorder="1" applyAlignment="1">
      <alignment horizontal="left" indent="1"/>
    </xf>
    <xf numFmtId="0" fontId="66" fillId="0" borderId="155" xfId="0" applyFont="1" applyBorder="1" applyAlignment="1">
      <alignment horizontal="left" indent="1"/>
    </xf>
    <xf numFmtId="0" fontId="66" fillId="4" borderId="152" xfId="0" applyFont="1" applyFill="1" applyBorder="1" applyAlignment="1">
      <alignment horizontal="left"/>
    </xf>
    <xf numFmtId="169" fontId="66" fillId="4" borderId="153" xfId="0" applyNumberFormat="1" applyFont="1" applyFill="1" applyBorder="1"/>
    <xf numFmtId="9" fontId="66" fillId="4" borderId="153" xfId="0" applyNumberFormat="1" applyFont="1" applyFill="1" applyBorder="1"/>
    <xf numFmtId="9" fontId="66" fillId="4" borderId="154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70" fillId="0" borderId="164" xfId="0" applyNumberFormat="1" applyFont="1" applyBorder="1" applyAlignment="1">
      <alignment horizontal="right"/>
    </xf>
    <xf numFmtId="166" fontId="69" fillId="0" borderId="19" xfId="0" applyNumberFormat="1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1" xfId="0" applyNumberFormat="1" applyFont="1" applyBorder="1" applyAlignment="1">
      <alignment horizontal="center"/>
    </xf>
    <xf numFmtId="3" fontId="34" fillId="0" borderId="166" xfId="0" applyNumberFormat="1" applyFont="1" applyBorder="1"/>
    <xf numFmtId="166" fontId="34" fillId="0" borderId="166" xfId="0" applyNumberFormat="1" applyFont="1" applyBorder="1"/>
    <xf numFmtId="166" fontId="34" fillId="0" borderId="167" xfId="0" applyNumberFormat="1" applyFont="1" applyBorder="1"/>
    <xf numFmtId="3" fontId="34" fillId="0" borderId="166" xfId="0" applyNumberFormat="1" applyFont="1" applyBorder="1" applyAlignment="1">
      <alignment horizontal="right"/>
    </xf>
    <xf numFmtId="166" fontId="5" fillId="0" borderId="166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3" fontId="69" fillId="0" borderId="166" xfId="0" applyNumberFormat="1" applyFont="1" applyBorder="1" applyAlignment="1">
      <alignment horizontal="right"/>
    </xf>
    <xf numFmtId="166" fontId="69" fillId="0" borderId="166" xfId="0" applyNumberFormat="1" applyFont="1" applyBorder="1" applyAlignment="1">
      <alignment horizontal="right"/>
    </xf>
    <xf numFmtId="166" fontId="70" fillId="0" borderId="167" xfId="0" applyNumberFormat="1" applyFont="1" applyBorder="1" applyAlignment="1">
      <alignment horizontal="right"/>
    </xf>
    <xf numFmtId="178" fontId="5" fillId="0" borderId="166" xfId="0" applyNumberFormat="1" applyFont="1" applyBorder="1" applyAlignment="1">
      <alignment horizontal="right"/>
    </xf>
    <xf numFmtId="3" fontId="5" fillId="0" borderId="166" xfId="0" applyNumberFormat="1" applyFont="1" applyBorder="1" applyAlignment="1">
      <alignment horizontal="right"/>
    </xf>
    <xf numFmtId="4" fontId="5" fillId="0" borderId="166" xfId="0" applyNumberFormat="1" applyFont="1" applyBorder="1" applyAlignment="1">
      <alignment horizontal="right"/>
    </xf>
    <xf numFmtId="0" fontId="5" fillId="0" borderId="166" xfId="0" applyFont="1" applyBorder="1"/>
    <xf numFmtId="3" fontId="5" fillId="0" borderId="166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4" xfId="0" applyNumberFormat="1" applyFont="1" applyBorder="1"/>
    <xf numFmtId="3" fontId="5" fillId="0" borderId="167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69" xfId="0" applyNumberFormat="1" applyFont="1" applyBorder="1"/>
    <xf numFmtId="9" fontId="34" fillId="0" borderId="166" xfId="0" applyNumberFormat="1" applyFont="1" applyBorder="1"/>
    <xf numFmtId="3" fontId="11" fillId="0" borderId="161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70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8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1.1877615875360732</c:v>
                </c:pt>
                <c:pt idx="1">
                  <c:v>1.2747000697374162</c:v>
                </c:pt>
                <c:pt idx="2">
                  <c:v>1.2617013091003335</c:v>
                </c:pt>
                <c:pt idx="3">
                  <c:v>1.2918705158667236</c:v>
                </c:pt>
                <c:pt idx="4">
                  <c:v>1.26708999272238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1.4239436041551017</c:v>
                </c:pt>
                <c:pt idx="1">
                  <c:v>1.4239436041551017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0.81767955801104975</c:v>
                </c:pt>
                <c:pt idx="1">
                  <c:v>0.78922155688622753</c:v>
                </c:pt>
                <c:pt idx="2">
                  <c:v>0.782433521353747</c:v>
                </c:pt>
                <c:pt idx="3">
                  <c:v>0.79965055329062318</c:v>
                </c:pt>
                <c:pt idx="4">
                  <c:v>0.83191690273843244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1" totalsRowShown="0" headerRowDxfId="112" tableBorderDxfId="111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74" totalsRowShown="0">
  <autoFilter ref="C3:S74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1199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1778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1779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1800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2434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2459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2478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2661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2662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3006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3135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3630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19899.908814726827</v>
      </c>
      <c r="D4" s="280">
        <f ca="1">IF(ISERROR(VLOOKUP("Náklady celkem",INDIRECT("HI!$A:$G"),5,0)),0,VLOOKUP("Náklady celkem",INDIRECT("HI!$A:$G"),5,0))</f>
        <v>21852.506379999995</v>
      </c>
      <c r="E4" s="281">
        <f ca="1">IF(C4=0,0,D4/C4)</f>
        <v>1.0981209302742212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564.58332611083983</v>
      </c>
      <c r="D7" s="288">
        <f>IF(ISERROR(HI!E5),"",HI!E5)</f>
        <v>571.55740999999989</v>
      </c>
      <c r="E7" s="285">
        <f t="shared" ref="E7:E15" si="0">IF(C7=0,0,D7/C7)</f>
        <v>1.0123526210687117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0.95315400382263404</v>
      </c>
      <c r="E8" s="285">
        <f t="shared" si="0"/>
        <v>1.0590600042473712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0.14226973684210525</v>
      </c>
      <c r="E9" s="285">
        <f>IF(C9=0,0,D9/C9)</f>
        <v>0.47423245614035087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0.58059364959518611</v>
      </c>
      <c r="E11" s="285">
        <f t="shared" si="0"/>
        <v>0.96765608265864356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0.92023311476536718</v>
      </c>
      <c r="E12" s="285">
        <f t="shared" si="0"/>
        <v>1.1502913934567089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1758.5228374023436</v>
      </c>
      <c r="D15" s="288">
        <f>IF(ISERROR(HI!E6),"",HI!E6)</f>
        <v>1416.3592600000002</v>
      </c>
      <c r="E15" s="285">
        <f t="shared" si="0"/>
        <v>0.80542557075472454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13619.094783996583</v>
      </c>
      <c r="D16" s="284">
        <f ca="1">IF(ISERROR(VLOOKUP("Osobní náklady (Kč) *",INDIRECT("HI!$A:$G"),5,0)),0,VLOOKUP("Osobní náklady (Kč) *",INDIRECT("HI!$A:$G"),5,0))</f>
        <v>15692.673360000001</v>
      </c>
      <c r="E16" s="285">
        <f ca="1">IF(C16=0,0,D16/C16)</f>
        <v>1.15225524228233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28336.347879999994</v>
      </c>
      <c r="D18" s="303">
        <f ca="1">IF(ISERROR(VLOOKUP("Výnosy celkem",INDIRECT("HI!$A:$G"),5,0)),0,VLOOKUP("Výnosy celkem",INDIRECT("HI!$A:$G"),5,0))</f>
        <v>27689.092509999995</v>
      </c>
      <c r="E18" s="304">
        <f t="shared" ref="E18:E31" ca="1" si="1">IF(C18=0,0,D18/C18)</f>
        <v>0.97715812310248928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10633.047879999995</v>
      </c>
      <c r="D19" s="284">
        <f ca="1">IF(ISERROR(VLOOKUP("Ambulance *",INDIRECT("HI!$A:$G"),5,0)),0,VLOOKUP("Ambulance *",INDIRECT("HI!$A:$G"),5,0))</f>
        <v>11303.002509999997</v>
      </c>
      <c r="E19" s="285">
        <f t="shared" ca="1" si="1"/>
        <v>1.063006829044769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1.0630068290447687</v>
      </c>
      <c r="E20" s="285">
        <f t="shared" si="1"/>
        <v>1.0630068290447687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1.0630068290447687</v>
      </c>
      <c r="E21" s="285">
        <f t="shared" si="1"/>
        <v>1.0630068290447687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0.89851006748534135</v>
      </c>
      <c r="E23" s="285">
        <f t="shared" si="1"/>
        <v>1.0570706676298134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17703.3</v>
      </c>
      <c r="D24" s="284">
        <f ca="1">IF(ISERROR(VLOOKUP("Hospitalizace *",INDIRECT("HI!$A:$G"),5,0)),0,VLOOKUP("Hospitalizace *",INDIRECT("HI!$A:$G"),5,0))</f>
        <v>16386.09</v>
      </c>
      <c r="E24" s="285">
        <f ca="1">IF(C24=0,0,D24/C24)</f>
        <v>0.92559522800833749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0.92559522800833738</v>
      </c>
      <c r="E25" s="285">
        <f t="shared" si="1"/>
        <v>0.92559522800833738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0.92559522800833738</v>
      </c>
      <c r="E26" s="285">
        <f t="shared" si="1"/>
        <v>0.92559522800833738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0.93686868686868685</v>
      </c>
      <c r="E29" s="285">
        <f t="shared" si="1"/>
        <v>0.9861775651249336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0.83191690273843244</v>
      </c>
      <c r="E30" s="285">
        <f t="shared" si="1"/>
        <v>0.83191690273843244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0.80119045601667471</v>
      </c>
      <c r="D31" s="289">
        <f>IF(ISERROR(VLOOKUP("Celkem:",'ZV Vyžád.'!$A:$M,7,0)),"",VLOOKUP("Celkem:",'ZV Vyžád.'!$A:$M,7,0))</f>
        <v>1.3773296537813269</v>
      </c>
      <c r="E31" s="285">
        <f t="shared" si="1"/>
        <v>1.7191039202202645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719.61446999999998</v>
      </c>
      <c r="C5" s="33">
        <v>422.71788000000004</v>
      </c>
      <c r="D5" s="12"/>
      <c r="E5" s="226">
        <v>571.55740999999989</v>
      </c>
      <c r="F5" s="32">
        <v>564.58332611083983</v>
      </c>
      <c r="G5" s="225">
        <f>E5-F5</f>
        <v>6.9740838891600561</v>
      </c>
      <c r="H5" s="231">
        <f>IF(F5&lt;0.00000001,"",E5/F5)</f>
        <v>1.0123526210687117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880.60681999999997</v>
      </c>
      <c r="C6" s="35">
        <v>1706.2422299999998</v>
      </c>
      <c r="D6" s="12"/>
      <c r="E6" s="227">
        <v>1416.3592600000002</v>
      </c>
      <c r="F6" s="34">
        <v>1758.5228374023436</v>
      </c>
      <c r="G6" s="228">
        <f>E6-F6</f>
        <v>-342.16357740234344</v>
      </c>
      <c r="H6" s="232">
        <f>IF(F6&lt;0.00000001,"",E6/F6)</f>
        <v>0.80542557075472454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11180.953730000001</v>
      </c>
      <c r="C7" s="35">
        <v>12962.075709999999</v>
      </c>
      <c r="D7" s="12"/>
      <c r="E7" s="227">
        <v>15692.673360000001</v>
      </c>
      <c r="F7" s="34">
        <v>13619.094783996583</v>
      </c>
      <c r="G7" s="228">
        <f>E7-F7</f>
        <v>2073.5785760034178</v>
      </c>
      <c r="H7" s="232">
        <f>IF(F7&lt;0.00000001,"",E7/F7)</f>
        <v>1.15225524228233</v>
      </c>
    </row>
    <row r="8" spans="1:10" ht="14.4" customHeight="1" thickBot="1" x14ac:dyDescent="0.35">
      <c r="A8" s="1" t="s">
        <v>96</v>
      </c>
      <c r="B8" s="15">
        <v>3660.51098</v>
      </c>
      <c r="C8" s="37">
        <v>4305.1979100000008</v>
      </c>
      <c r="D8" s="12"/>
      <c r="E8" s="229">
        <v>4171.916349999995</v>
      </c>
      <c r="F8" s="36">
        <v>3957.7078672170601</v>
      </c>
      <c r="G8" s="230">
        <f>E8-F8</f>
        <v>214.20848278293488</v>
      </c>
      <c r="H8" s="233">
        <f>IF(F8&lt;0.00000001,"",E8/F8)</f>
        <v>1.0541243795574937</v>
      </c>
    </row>
    <row r="9" spans="1:10" ht="14.4" customHeight="1" thickBot="1" x14ac:dyDescent="0.35">
      <c r="A9" s="2" t="s">
        <v>97</v>
      </c>
      <c r="B9" s="3">
        <v>16441.686000000002</v>
      </c>
      <c r="C9" s="39">
        <v>19396.23373</v>
      </c>
      <c r="D9" s="12"/>
      <c r="E9" s="3">
        <v>21852.506379999995</v>
      </c>
      <c r="F9" s="38">
        <v>19899.908814726827</v>
      </c>
      <c r="G9" s="38">
        <f>E9-F9</f>
        <v>1952.5975652731686</v>
      </c>
      <c r="H9" s="234">
        <f>IF(F9&lt;0.00000001,"",E9/F9)</f>
        <v>1.0981209302742212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10015.143920000002</v>
      </c>
      <c r="C11" s="33">
        <f>IF(ISERROR(VLOOKUP("Celkem:",'ZV Vykáz.-A'!A:H,5,0)),0,VLOOKUP("Celkem:",'ZV Vykáz.-A'!A:H,5,0)/1000)</f>
        <v>10633.047879999995</v>
      </c>
      <c r="D11" s="12"/>
      <c r="E11" s="226">
        <f>IF(ISERROR(VLOOKUP("Celkem:",'ZV Vykáz.-A'!A:H,8,0)),0,VLOOKUP("Celkem:",'ZV Vykáz.-A'!A:H,8,0)/1000)</f>
        <v>11303.002509999997</v>
      </c>
      <c r="F11" s="32">
        <f>C11</f>
        <v>10633.047879999995</v>
      </c>
      <c r="G11" s="225">
        <f>E11-F11</f>
        <v>669.954630000002</v>
      </c>
      <c r="H11" s="231">
        <f>IF(F11&lt;0.00000001,"",E11/F11)</f>
        <v>1.063006829044769</v>
      </c>
      <c r="I11" s="225">
        <f>E11-B11</f>
        <v>1287.8585899999944</v>
      </c>
      <c r="J11" s="231">
        <f>IF(B11&lt;0.00000001,"",E11/B11)</f>
        <v>1.1285911216341256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16819.200000000004</v>
      </c>
      <c r="C12" s="37">
        <f>IF(ISERROR(VLOOKUP("Celkem",CaseMix!A:D,3,0)),0,VLOOKUP("Celkem",CaseMix!A:D,3,0)*30)</f>
        <v>17703.3</v>
      </c>
      <c r="D12" s="12"/>
      <c r="E12" s="229">
        <f>IF(ISERROR(VLOOKUP("Celkem",CaseMix!A:D,4,0)),0,VLOOKUP("Celkem",CaseMix!A:D,4,0)*30)</f>
        <v>16386.09</v>
      </c>
      <c r="F12" s="36">
        <f>C12</f>
        <v>17703.3</v>
      </c>
      <c r="G12" s="230">
        <f>E12-F12</f>
        <v>-1317.2099999999991</v>
      </c>
      <c r="H12" s="233">
        <f>IF(F12&lt;0.00000001,"",E12/F12)</f>
        <v>0.92559522800833749</v>
      </c>
      <c r="I12" s="230">
        <f>E12-B12</f>
        <v>-433.11000000000422</v>
      </c>
      <c r="J12" s="233">
        <f>IF(B12&lt;0.00000001,"",E12/B12)</f>
        <v>0.97424907248858428</v>
      </c>
    </row>
    <row r="13" spans="1:10" ht="14.4" customHeight="1" thickBot="1" x14ac:dyDescent="0.35">
      <c r="A13" s="4" t="s">
        <v>100</v>
      </c>
      <c r="B13" s="9">
        <f>SUM(B11:B12)</f>
        <v>26834.343920000007</v>
      </c>
      <c r="C13" s="41">
        <f>SUM(C11:C12)</f>
        <v>28336.347879999994</v>
      </c>
      <c r="D13" s="12"/>
      <c r="E13" s="9">
        <f>SUM(E11:E12)</f>
        <v>27689.092509999995</v>
      </c>
      <c r="F13" s="40">
        <f>SUM(F11:F12)</f>
        <v>28336.347879999994</v>
      </c>
      <c r="G13" s="40">
        <f>E13-F13</f>
        <v>-647.25536999999895</v>
      </c>
      <c r="H13" s="235">
        <f>IF(F13&lt;0.00000001,"",E13/F13)</f>
        <v>0.97715812310248928</v>
      </c>
      <c r="I13" s="40">
        <f>SUM(I11:I12)</f>
        <v>854.74858999999014</v>
      </c>
      <c r="J13" s="235">
        <f>IF(B13&lt;0.00000001,"",E13/B13)</f>
        <v>1.0318527850931705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1.6320919837539778</v>
      </c>
      <c r="C15" s="43">
        <f>IF(C9=0,"",C13/C9)</f>
        <v>1.4609201082255669</v>
      </c>
      <c r="D15" s="12"/>
      <c r="E15" s="10">
        <f>IF(E9=0,"",E13/E9)</f>
        <v>1.2670900091964645</v>
      </c>
      <c r="F15" s="42">
        <f>IF(F9=0,"",F13/F9)</f>
        <v>1.4239436041551017</v>
      </c>
      <c r="G15" s="42">
        <f>IF(ISERROR(F15-E15),"",E15-F15)</f>
        <v>-0.15685359495863715</v>
      </c>
      <c r="H15" s="236">
        <f>IF(ISERROR(F15-E15),"",IF(F15&lt;0.00000001,"",E15/F15))</f>
        <v>0.88984564100647345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1.1877615875360732</v>
      </c>
      <c r="C4" s="323">
        <f t="shared" ref="C4:M4" si="0">(C10+C8)/C6</f>
        <v>1.2747000697374162</v>
      </c>
      <c r="D4" s="323">
        <f t="shared" si="0"/>
        <v>1.2617013091003335</v>
      </c>
      <c r="E4" s="323">
        <f t="shared" si="0"/>
        <v>1.2918705158667236</v>
      </c>
      <c r="F4" s="323">
        <f t="shared" si="0"/>
        <v>1.26708999272238</v>
      </c>
      <c r="G4" s="323">
        <f t="shared" si="0"/>
        <v>0.51724053769616074</v>
      </c>
      <c r="H4" s="323">
        <f t="shared" si="0"/>
        <v>0.51724053769616074</v>
      </c>
      <c r="I4" s="323">
        <f t="shared" si="0"/>
        <v>0.51724053769616074</v>
      </c>
      <c r="J4" s="323">
        <f t="shared" si="0"/>
        <v>0.51724053769616074</v>
      </c>
      <c r="K4" s="323">
        <f t="shared" si="0"/>
        <v>0.51724053769616074</v>
      </c>
      <c r="L4" s="323">
        <f t="shared" si="0"/>
        <v>0.51724053769616074</v>
      </c>
      <c r="M4" s="323">
        <f t="shared" si="0"/>
        <v>0.51724053769616074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4210.5575500000004</v>
      </c>
      <c r="C5" s="323">
        <f>IF(ISERROR(VLOOKUP($A5,'Man Tab'!$A:$Q,COLUMN()+2,0)),0,VLOOKUP($A5,'Man Tab'!$A:$Q,COLUMN()+2,0))</f>
        <v>4359.0745299999999</v>
      </c>
      <c r="D5" s="323">
        <f>IF(ISERROR(VLOOKUP($A5,'Man Tab'!$A:$Q,COLUMN()+2,0)),0,VLOOKUP($A5,'Man Tab'!$A:$Q,COLUMN()+2,0))</f>
        <v>4205.2787200000103</v>
      </c>
      <c r="E5" s="323">
        <f>IF(ISERROR(VLOOKUP($A5,'Man Tab'!$A:$Q,COLUMN()+2,0)),0,VLOOKUP($A5,'Man Tab'!$A:$Q,COLUMN()+2,0))</f>
        <v>4529.0672500000201</v>
      </c>
      <c r="F5" s="323">
        <f>IF(ISERROR(VLOOKUP($A5,'Man Tab'!$A:$Q,COLUMN()+2,0)),0,VLOOKUP($A5,'Man Tab'!$A:$Q,COLUMN()+2,0))</f>
        <v>4548.5283300000001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4210.5575500000004</v>
      </c>
      <c r="C6" s="325">
        <f t="shared" ref="C6:M6" si="1">C5+B6</f>
        <v>8569.6320799999994</v>
      </c>
      <c r="D6" s="325">
        <f t="shared" si="1"/>
        <v>12774.910800000009</v>
      </c>
      <c r="E6" s="325">
        <f t="shared" si="1"/>
        <v>17303.978050000027</v>
      </c>
      <c r="F6" s="325">
        <f t="shared" si="1"/>
        <v>21852.506380000028</v>
      </c>
      <c r="G6" s="325">
        <f t="shared" si="1"/>
        <v>21852.506380000028</v>
      </c>
      <c r="H6" s="325">
        <f t="shared" si="1"/>
        <v>21852.506380000028</v>
      </c>
      <c r="I6" s="325">
        <f t="shared" si="1"/>
        <v>21852.506380000028</v>
      </c>
      <c r="J6" s="325">
        <f t="shared" si="1"/>
        <v>21852.506380000028</v>
      </c>
      <c r="K6" s="325">
        <f t="shared" si="1"/>
        <v>21852.506380000028</v>
      </c>
      <c r="L6" s="325">
        <f t="shared" si="1"/>
        <v>21852.506380000028</v>
      </c>
      <c r="M6" s="325">
        <f t="shared" si="1"/>
        <v>21852.506380000028</v>
      </c>
    </row>
    <row r="7" spans="1:13" ht="14.4" customHeight="1" x14ac:dyDescent="0.3">
      <c r="A7" s="324" t="s">
        <v>125</v>
      </c>
      <c r="B7" s="324">
        <v>90.043000000000006</v>
      </c>
      <c r="C7" s="324">
        <v>218.952</v>
      </c>
      <c r="D7" s="324">
        <v>314.95100000000002</v>
      </c>
      <c r="E7" s="324">
        <v>439.01</v>
      </c>
      <c r="F7" s="324">
        <v>546.20299999999997</v>
      </c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2701.29</v>
      </c>
      <c r="C8" s="325">
        <f t="shared" ref="C8:M8" si="2">C7*30</f>
        <v>6568.5599999999995</v>
      </c>
      <c r="D8" s="325">
        <f t="shared" si="2"/>
        <v>9448.5300000000007</v>
      </c>
      <c r="E8" s="325">
        <f t="shared" si="2"/>
        <v>13170.3</v>
      </c>
      <c r="F8" s="325">
        <f t="shared" si="2"/>
        <v>16386.09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2299848.5199999996</v>
      </c>
      <c r="C9" s="324">
        <v>2055302.09</v>
      </c>
      <c r="D9" s="324">
        <v>2314441.0700000008</v>
      </c>
      <c r="E9" s="324">
        <v>2514607.3699999992</v>
      </c>
      <c r="F9" s="324">
        <v>2118803.0999999982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2299.8485199999996</v>
      </c>
      <c r="C10" s="325">
        <f t="shared" ref="C10:M10" si="3">C9/1000+B10</f>
        <v>4355.1506099999997</v>
      </c>
      <c r="D10" s="325">
        <f t="shared" si="3"/>
        <v>6669.5916800000005</v>
      </c>
      <c r="E10" s="325">
        <f t="shared" si="3"/>
        <v>9184.1990499999993</v>
      </c>
      <c r="F10" s="325">
        <f t="shared" si="3"/>
        <v>11303.002149999997</v>
      </c>
      <c r="G10" s="325">
        <f t="shared" si="3"/>
        <v>11303.002149999997</v>
      </c>
      <c r="H10" s="325">
        <f t="shared" si="3"/>
        <v>11303.002149999997</v>
      </c>
      <c r="I10" s="325">
        <f t="shared" si="3"/>
        <v>11303.002149999997</v>
      </c>
      <c r="J10" s="325">
        <f t="shared" si="3"/>
        <v>11303.002149999997</v>
      </c>
      <c r="K10" s="325">
        <f t="shared" si="3"/>
        <v>11303.002149999997</v>
      </c>
      <c r="L10" s="325">
        <f t="shared" si="3"/>
        <v>11303.002149999997</v>
      </c>
      <c r="M10" s="325">
        <f t="shared" si="3"/>
        <v>11303.002149999997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5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1.4239436041551017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1.4239436041551017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1355</v>
      </c>
      <c r="C7" s="56">
        <v>112.916666666667</v>
      </c>
      <c r="D7" s="56">
        <v>135.87568999999999</v>
      </c>
      <c r="E7" s="56">
        <v>72.759770000000003</v>
      </c>
      <c r="F7" s="56">
        <v>100.19611999999999</v>
      </c>
      <c r="G7" s="56">
        <v>169.66186000000101</v>
      </c>
      <c r="H7" s="56">
        <v>93.063969999999998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571.55741000000103</v>
      </c>
      <c r="Q7" s="185">
        <v>1.0123526081180001</v>
      </c>
    </row>
    <row r="8" spans="1:17" ht="14.4" customHeight="1" x14ac:dyDescent="0.3">
      <c r="A8" s="19" t="s">
        <v>36</v>
      </c>
      <c r="B8" s="55">
        <v>180.89496111093499</v>
      </c>
      <c r="C8" s="56">
        <v>15.074580092576999</v>
      </c>
      <c r="D8" s="56">
        <v>11.15</v>
      </c>
      <c r="E8" s="56">
        <v>9.68</v>
      </c>
      <c r="F8" s="56">
        <v>8.5</v>
      </c>
      <c r="G8" s="56">
        <v>16.23</v>
      </c>
      <c r="H8" s="56">
        <v>9.32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54.88</v>
      </c>
      <c r="Q8" s="185">
        <v>0.72811315025599999</v>
      </c>
    </row>
    <row r="9" spans="1:17" ht="14.4" customHeight="1" x14ac:dyDescent="0.3">
      <c r="A9" s="19" t="s">
        <v>37</v>
      </c>
      <c r="B9" s="55">
        <v>4220.4548339379098</v>
      </c>
      <c r="C9" s="56">
        <v>351.70456949482599</v>
      </c>
      <c r="D9" s="56">
        <v>307.81747000000001</v>
      </c>
      <c r="E9" s="56">
        <v>226.38041000000001</v>
      </c>
      <c r="F9" s="56">
        <v>204.06894000000099</v>
      </c>
      <c r="G9" s="56">
        <v>370.45935000000202</v>
      </c>
      <c r="H9" s="56">
        <v>307.63308999999998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1416.3592599999999</v>
      </c>
      <c r="Q9" s="185">
        <v>0.80542556614100003</v>
      </c>
    </row>
    <row r="10" spans="1:17" ht="14.4" customHeight="1" x14ac:dyDescent="0.3">
      <c r="A10" s="19" t="s">
        <v>38</v>
      </c>
      <c r="B10" s="55">
        <v>253.880425278286</v>
      </c>
      <c r="C10" s="56">
        <v>21.156702106522999</v>
      </c>
      <c r="D10" s="56">
        <v>20.61</v>
      </c>
      <c r="E10" s="56">
        <v>21.881229999999999</v>
      </c>
      <c r="F10" s="56">
        <v>22.64086</v>
      </c>
      <c r="G10" s="56">
        <v>23.77027</v>
      </c>
      <c r="H10" s="56">
        <v>23.53302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112.43537999999999</v>
      </c>
      <c r="Q10" s="185">
        <v>1.062881912633</v>
      </c>
    </row>
    <row r="11" spans="1:17" ht="14.4" customHeight="1" x14ac:dyDescent="0.3">
      <c r="A11" s="19" t="s">
        <v>39</v>
      </c>
      <c r="B11" s="55">
        <v>723.818094542484</v>
      </c>
      <c r="C11" s="56">
        <v>60.318174545207</v>
      </c>
      <c r="D11" s="56">
        <v>35.805250000000001</v>
      </c>
      <c r="E11" s="56">
        <v>60.868099999999998</v>
      </c>
      <c r="F11" s="56">
        <v>60.246259999999999</v>
      </c>
      <c r="G11" s="56">
        <v>39.400620000000004</v>
      </c>
      <c r="H11" s="56">
        <v>116.35384000000001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312.67406999999997</v>
      </c>
      <c r="Q11" s="185">
        <v>1.0367491137039999</v>
      </c>
    </row>
    <row r="12" spans="1:17" ht="14.4" customHeight="1" x14ac:dyDescent="0.3">
      <c r="A12" s="19" t="s">
        <v>40</v>
      </c>
      <c r="B12" s="55">
        <v>81.216324627418999</v>
      </c>
      <c r="C12" s="56">
        <v>6.7680270522840003</v>
      </c>
      <c r="D12" s="56">
        <v>7.6575600000000001</v>
      </c>
      <c r="E12" s="56">
        <v>2.01444</v>
      </c>
      <c r="F12" s="56">
        <v>0.84699999999999998</v>
      </c>
      <c r="G12" s="56">
        <v>2.9885999999999999</v>
      </c>
      <c r="H12" s="56">
        <v>1.7028000000000001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15.2104</v>
      </c>
      <c r="Q12" s="185">
        <v>0.44947810883400002</v>
      </c>
    </row>
    <row r="13" spans="1:17" ht="14.4" customHeight="1" x14ac:dyDescent="0.3">
      <c r="A13" s="19" t="s">
        <v>41</v>
      </c>
      <c r="B13" s="55">
        <v>1153.08385190789</v>
      </c>
      <c r="C13" s="56">
        <v>96.090320992323996</v>
      </c>
      <c r="D13" s="56">
        <v>60.477179999999997</v>
      </c>
      <c r="E13" s="56">
        <v>95.605239999999995</v>
      </c>
      <c r="F13" s="56">
        <v>83.502690000000001</v>
      </c>
      <c r="G13" s="56">
        <v>103.52319</v>
      </c>
      <c r="H13" s="56">
        <v>74.890320000000003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417.99862000000098</v>
      </c>
      <c r="Q13" s="185">
        <v>0.87001191313100001</v>
      </c>
    </row>
    <row r="14" spans="1:17" ht="14.4" customHeight="1" x14ac:dyDescent="0.3">
      <c r="A14" s="19" t="s">
        <v>42</v>
      </c>
      <c r="B14" s="55">
        <v>2231.9765266527602</v>
      </c>
      <c r="C14" s="56">
        <v>185.99804388773001</v>
      </c>
      <c r="D14" s="56">
        <v>261.38299999999998</v>
      </c>
      <c r="E14" s="56">
        <v>253.672</v>
      </c>
      <c r="F14" s="56">
        <v>246.46800000000101</v>
      </c>
      <c r="G14" s="56">
        <v>148.73600000000101</v>
      </c>
      <c r="H14" s="56">
        <v>126.20099999999999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1036.46</v>
      </c>
      <c r="Q14" s="185">
        <v>1.114484839018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1172.2937876482699</v>
      </c>
      <c r="C17" s="56">
        <v>97.691148970688999</v>
      </c>
      <c r="D17" s="56">
        <v>31.135560000000002</v>
      </c>
      <c r="E17" s="56">
        <v>96.440399999999997</v>
      </c>
      <c r="F17" s="56">
        <v>31.859279999999998</v>
      </c>
      <c r="G17" s="56">
        <v>47.654989999999998</v>
      </c>
      <c r="H17" s="56">
        <v>63.522849999999998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270.61308000000002</v>
      </c>
      <c r="Q17" s="185">
        <v>0.55401760108499998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3.0139999999999998</v>
      </c>
      <c r="F18" s="56">
        <v>0.25600000000000001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3.27</v>
      </c>
      <c r="Q18" s="185" t="s">
        <v>329</v>
      </c>
    </row>
    <row r="19" spans="1:17" ht="14.4" customHeight="1" x14ac:dyDescent="0.3">
      <c r="A19" s="19" t="s">
        <v>47</v>
      </c>
      <c r="B19" s="55">
        <v>1808.4803118796301</v>
      </c>
      <c r="C19" s="56">
        <v>150.70669265663599</v>
      </c>
      <c r="D19" s="56">
        <v>201.62712999999999</v>
      </c>
      <c r="E19" s="56">
        <v>166.05776</v>
      </c>
      <c r="F19" s="56">
        <v>121.12755</v>
      </c>
      <c r="G19" s="56">
        <v>260.20486000000102</v>
      </c>
      <c r="H19" s="56">
        <v>127.83823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876.85553000000198</v>
      </c>
      <c r="Q19" s="185">
        <v>1.163658381114</v>
      </c>
    </row>
    <row r="20" spans="1:17" ht="14.4" customHeight="1" x14ac:dyDescent="0.3">
      <c r="A20" s="19" t="s">
        <v>48</v>
      </c>
      <c r="B20" s="55">
        <v>32685.826719053399</v>
      </c>
      <c r="C20" s="56">
        <v>2723.8188932544499</v>
      </c>
      <c r="D20" s="56">
        <v>2972.4722099999999</v>
      </c>
      <c r="E20" s="56">
        <v>3016.2896500000002</v>
      </c>
      <c r="F20" s="56">
        <v>3095.5595400000102</v>
      </c>
      <c r="G20" s="56">
        <v>3181.2638100000099</v>
      </c>
      <c r="H20" s="56">
        <v>3427.08815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15692.673360000001</v>
      </c>
      <c r="Q20" s="185">
        <v>1.1522552691629999</v>
      </c>
    </row>
    <row r="21" spans="1:17" ht="14.4" customHeight="1" x14ac:dyDescent="0.3">
      <c r="A21" s="20" t="s">
        <v>49</v>
      </c>
      <c r="B21" s="55">
        <v>1892.8545285882401</v>
      </c>
      <c r="C21" s="56">
        <v>157.73787738235399</v>
      </c>
      <c r="D21" s="56">
        <v>162.809</v>
      </c>
      <c r="E21" s="56">
        <v>162.809</v>
      </c>
      <c r="F21" s="56">
        <v>164.744</v>
      </c>
      <c r="G21" s="56">
        <v>164.74400000000099</v>
      </c>
      <c r="H21" s="56">
        <v>164.744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819.85000000000105</v>
      </c>
      <c r="Q21" s="185">
        <v>1.0395093602179999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165.05476999999999</v>
      </c>
      <c r="F22" s="56">
        <v>65.161370000000005</v>
      </c>
      <c r="G22" s="56">
        <v>0</v>
      </c>
      <c r="H22" s="56">
        <v>12.48926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242.7054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-7.2759576141834308E-12</v>
      </c>
      <c r="C24" s="56">
        <v>0</v>
      </c>
      <c r="D24" s="56">
        <v>1.737499999999</v>
      </c>
      <c r="E24" s="56">
        <v>6.5477600000010003</v>
      </c>
      <c r="F24" s="56">
        <v>0.10111000000000001</v>
      </c>
      <c r="G24" s="56">
        <v>0.42970000000000003</v>
      </c>
      <c r="H24" s="56">
        <v>0.14779999999999999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8.9638700000020002</v>
      </c>
      <c r="Q24" s="185">
        <v>-2956763788462.5</v>
      </c>
    </row>
    <row r="25" spans="1:17" ht="14.4" customHeight="1" x14ac:dyDescent="0.3">
      <c r="A25" s="21" t="s">
        <v>53</v>
      </c>
      <c r="B25" s="58">
        <v>47759.780365227198</v>
      </c>
      <c r="C25" s="59">
        <v>3979.9816971022701</v>
      </c>
      <c r="D25" s="59">
        <v>4210.5575500000004</v>
      </c>
      <c r="E25" s="59">
        <v>4359.0745299999999</v>
      </c>
      <c r="F25" s="59">
        <v>4205.2787200000103</v>
      </c>
      <c r="G25" s="59">
        <v>4529.0672500000201</v>
      </c>
      <c r="H25" s="59">
        <v>4548.5283300000001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21852.506379999999</v>
      </c>
      <c r="Q25" s="186">
        <v>1.0981209484409999</v>
      </c>
    </row>
    <row r="26" spans="1:17" ht="14.4" customHeight="1" x14ac:dyDescent="0.3">
      <c r="A26" s="19" t="s">
        <v>54</v>
      </c>
      <c r="B26" s="55">
        <v>6423.9414528524803</v>
      </c>
      <c r="C26" s="56">
        <v>535.32845440437404</v>
      </c>
      <c r="D26" s="56">
        <v>529.83094000000006</v>
      </c>
      <c r="E26" s="56">
        <v>528.87589000000003</v>
      </c>
      <c r="F26" s="56">
        <v>521.03</v>
      </c>
      <c r="G26" s="56">
        <v>579.27914999999996</v>
      </c>
      <c r="H26" s="56">
        <v>535.40119000000004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2694.4171700000002</v>
      </c>
      <c r="Q26" s="185">
        <v>1.0066407446979999</v>
      </c>
    </row>
    <row r="27" spans="1:17" ht="14.4" customHeight="1" x14ac:dyDescent="0.3">
      <c r="A27" s="22" t="s">
        <v>55</v>
      </c>
      <c r="B27" s="58">
        <v>54183.721818079699</v>
      </c>
      <c r="C27" s="59">
        <v>4515.3101515066401</v>
      </c>
      <c r="D27" s="59">
        <v>4740.3884900000003</v>
      </c>
      <c r="E27" s="59">
        <v>4887.9504200000001</v>
      </c>
      <c r="F27" s="59">
        <v>4726.30872000001</v>
      </c>
      <c r="G27" s="59">
        <v>5108.3464000000204</v>
      </c>
      <c r="H27" s="59">
        <v>5083.9295199999997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24546.92355</v>
      </c>
      <c r="Q27" s="186">
        <v>1.0872751915750001</v>
      </c>
    </row>
    <row r="28" spans="1:17" ht="14.4" customHeight="1" x14ac:dyDescent="0.3">
      <c r="A28" s="20" t="s">
        <v>56</v>
      </c>
      <c r="B28" s="55">
        <v>2885.7862965406498</v>
      </c>
      <c r="C28" s="56">
        <v>240.482191378387</v>
      </c>
      <c r="D28" s="56">
        <v>94.335999999999999</v>
      </c>
      <c r="E28" s="56">
        <v>222.63435999999999</v>
      </c>
      <c r="F28" s="56">
        <v>353.38646999999997</v>
      </c>
      <c r="G28" s="56">
        <v>408.08755000000002</v>
      </c>
      <c r="H28" s="56">
        <v>379.63855999999998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1458.08294</v>
      </c>
      <c r="Q28" s="185">
        <v>1.21263277887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41805.538815856002</v>
      </c>
      <c r="C6" s="701">
        <v>48936.132160000001</v>
      </c>
      <c r="D6" s="702">
        <v>7130.5933441439702</v>
      </c>
      <c r="E6" s="703">
        <v>1.1705657562630001</v>
      </c>
      <c r="F6" s="701">
        <v>47759.780365227198</v>
      </c>
      <c r="G6" s="702">
        <v>19899.9084855113</v>
      </c>
      <c r="H6" s="704">
        <v>4548.5283300000001</v>
      </c>
      <c r="I6" s="701">
        <v>21852.506379999999</v>
      </c>
      <c r="J6" s="702">
        <v>1952.5978944886799</v>
      </c>
      <c r="K6" s="705">
        <v>0.457550395183</v>
      </c>
    </row>
    <row r="7" spans="1:11" ht="14.4" customHeight="1" thickBot="1" x14ac:dyDescent="0.35">
      <c r="A7" s="720" t="s">
        <v>332</v>
      </c>
      <c r="B7" s="701">
        <v>9685.4735149268108</v>
      </c>
      <c r="C7" s="701">
        <v>9685.2570699999997</v>
      </c>
      <c r="D7" s="702">
        <v>-0.21644492680899999</v>
      </c>
      <c r="E7" s="703">
        <v>0.99997765262299998</v>
      </c>
      <c r="F7" s="701">
        <v>10200.3250180577</v>
      </c>
      <c r="G7" s="702">
        <v>4250.1354241907102</v>
      </c>
      <c r="H7" s="704">
        <v>752.69709</v>
      </c>
      <c r="I7" s="701">
        <v>3937.57476000001</v>
      </c>
      <c r="J7" s="702">
        <v>-312.56066419069998</v>
      </c>
      <c r="K7" s="705">
        <v>0.38602444069399999</v>
      </c>
    </row>
    <row r="8" spans="1:11" ht="14.4" customHeight="1" thickBot="1" x14ac:dyDescent="0.35">
      <c r="A8" s="721" t="s">
        <v>333</v>
      </c>
      <c r="B8" s="701">
        <v>7394.36116798476</v>
      </c>
      <c r="C8" s="701">
        <v>7436.1030700000001</v>
      </c>
      <c r="D8" s="702">
        <v>41.741902015237002</v>
      </c>
      <c r="E8" s="703">
        <v>1.005645099159</v>
      </c>
      <c r="F8" s="701">
        <v>7968.3484914049304</v>
      </c>
      <c r="G8" s="702">
        <v>3320.1452047520502</v>
      </c>
      <c r="H8" s="704">
        <v>626.49608999999998</v>
      </c>
      <c r="I8" s="701">
        <v>2901.1147599999999</v>
      </c>
      <c r="J8" s="702">
        <v>-419.03044475205002</v>
      </c>
      <c r="K8" s="705">
        <v>0.36407980438199999</v>
      </c>
    </row>
    <row r="9" spans="1:11" ht="14.4" customHeight="1" thickBot="1" x14ac:dyDescent="0.35">
      <c r="A9" s="722" t="s">
        <v>334</v>
      </c>
      <c r="B9" s="706">
        <v>0</v>
      </c>
      <c r="C9" s="706">
        <v>-1.017E-2</v>
      </c>
      <c r="D9" s="707">
        <v>-1.017E-2</v>
      </c>
      <c r="E9" s="708" t="s">
        <v>329</v>
      </c>
      <c r="F9" s="706">
        <v>0</v>
      </c>
      <c r="G9" s="707">
        <v>0</v>
      </c>
      <c r="H9" s="709">
        <v>-9.5E-4</v>
      </c>
      <c r="I9" s="706">
        <v>-3.7999999900000002E-4</v>
      </c>
      <c r="J9" s="707">
        <v>-3.7999999900000002E-4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-1.017E-2</v>
      </c>
      <c r="D10" s="702">
        <v>-1.017E-2</v>
      </c>
      <c r="E10" s="711" t="s">
        <v>329</v>
      </c>
      <c r="F10" s="701">
        <v>0</v>
      </c>
      <c r="G10" s="702">
        <v>0</v>
      </c>
      <c r="H10" s="704">
        <v>-9.5E-4</v>
      </c>
      <c r="I10" s="701">
        <v>-3.7999999900000002E-4</v>
      </c>
      <c r="J10" s="702">
        <v>-3.7999999900000002E-4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2084</v>
      </c>
      <c r="C11" s="706">
        <v>1072.1348</v>
      </c>
      <c r="D11" s="707">
        <v>-1011.8652</v>
      </c>
      <c r="E11" s="713">
        <v>0.51446007677500005</v>
      </c>
      <c r="F11" s="706">
        <v>1355</v>
      </c>
      <c r="G11" s="707">
        <v>564.58333333333303</v>
      </c>
      <c r="H11" s="709">
        <v>93.063969999999998</v>
      </c>
      <c r="I11" s="706">
        <v>571.55741000000103</v>
      </c>
      <c r="J11" s="707">
        <v>6.974076666667</v>
      </c>
      <c r="K11" s="714">
        <v>0.42181358671500002</v>
      </c>
    </row>
    <row r="12" spans="1:11" ht="14.4" customHeight="1" thickBot="1" x14ac:dyDescent="0.35">
      <c r="A12" s="723" t="s">
        <v>337</v>
      </c>
      <c r="B12" s="701">
        <v>1014</v>
      </c>
      <c r="C12" s="701">
        <v>715.95755999999994</v>
      </c>
      <c r="D12" s="702">
        <v>-298.04244</v>
      </c>
      <c r="E12" s="703">
        <v>0.70607254437800004</v>
      </c>
      <c r="F12" s="701">
        <v>870</v>
      </c>
      <c r="G12" s="702">
        <v>362.5</v>
      </c>
      <c r="H12" s="704">
        <v>51.256799999999998</v>
      </c>
      <c r="I12" s="701">
        <v>281.98210000000103</v>
      </c>
      <c r="J12" s="702">
        <v>-80.517899999999003</v>
      </c>
      <c r="K12" s="705">
        <v>0.32411735632100003</v>
      </c>
    </row>
    <row r="13" spans="1:11" ht="14.4" customHeight="1" thickBot="1" x14ac:dyDescent="0.35">
      <c r="A13" s="723" t="s">
        <v>338</v>
      </c>
      <c r="B13" s="701">
        <v>30</v>
      </c>
      <c r="C13" s="701">
        <v>18.115490000000001</v>
      </c>
      <c r="D13" s="702">
        <v>-11.884510000000001</v>
      </c>
      <c r="E13" s="703">
        <v>0.60384966666600004</v>
      </c>
      <c r="F13" s="701">
        <v>20</v>
      </c>
      <c r="G13" s="702">
        <v>8.333333333333</v>
      </c>
      <c r="H13" s="704">
        <v>0</v>
      </c>
      <c r="I13" s="701">
        <v>6.9488799999999999</v>
      </c>
      <c r="J13" s="702">
        <v>-1.384453333333</v>
      </c>
      <c r="K13" s="705">
        <v>0.34744399999999998</v>
      </c>
    </row>
    <row r="14" spans="1:11" ht="14.4" customHeight="1" thickBot="1" x14ac:dyDescent="0.35">
      <c r="A14" s="723" t="s">
        <v>339</v>
      </c>
      <c r="B14" s="701">
        <v>70</v>
      </c>
      <c r="C14" s="701">
        <v>49.779690000000002</v>
      </c>
      <c r="D14" s="702">
        <v>-20.220310000000001</v>
      </c>
      <c r="E14" s="703">
        <v>0.71113842857099996</v>
      </c>
      <c r="F14" s="701">
        <v>60</v>
      </c>
      <c r="G14" s="702">
        <v>25</v>
      </c>
      <c r="H14" s="704">
        <v>7.8181000000000003</v>
      </c>
      <c r="I14" s="701">
        <v>30.10155</v>
      </c>
      <c r="J14" s="702">
        <v>5.1015499999999996</v>
      </c>
      <c r="K14" s="705">
        <v>0.50169249999999999</v>
      </c>
    </row>
    <row r="15" spans="1:11" ht="14.4" customHeight="1" thickBot="1" x14ac:dyDescent="0.35">
      <c r="A15" s="723" t="s">
        <v>340</v>
      </c>
      <c r="B15" s="701">
        <v>10</v>
      </c>
      <c r="C15" s="701">
        <v>0</v>
      </c>
      <c r="D15" s="702">
        <v>-10</v>
      </c>
      <c r="E15" s="703">
        <v>0</v>
      </c>
      <c r="F15" s="701">
        <v>0</v>
      </c>
      <c r="G15" s="702">
        <v>0</v>
      </c>
      <c r="H15" s="704">
        <v>0</v>
      </c>
      <c r="I15" s="701">
        <v>0</v>
      </c>
      <c r="J15" s="702">
        <v>0</v>
      </c>
      <c r="K15" s="705">
        <v>5</v>
      </c>
    </row>
    <row r="16" spans="1:11" ht="14.4" customHeight="1" thickBot="1" x14ac:dyDescent="0.35">
      <c r="A16" s="723" t="s">
        <v>341</v>
      </c>
      <c r="B16" s="701">
        <v>0</v>
      </c>
      <c r="C16" s="701">
        <v>5.7222</v>
      </c>
      <c r="D16" s="702">
        <v>5.7222</v>
      </c>
      <c r="E16" s="711" t="s">
        <v>342</v>
      </c>
      <c r="F16" s="701">
        <v>10</v>
      </c>
      <c r="G16" s="702">
        <v>4.1666666666659999</v>
      </c>
      <c r="H16" s="704">
        <v>0</v>
      </c>
      <c r="I16" s="701">
        <v>0</v>
      </c>
      <c r="J16" s="702">
        <v>-4.1666666666659999</v>
      </c>
      <c r="K16" s="705">
        <v>0</v>
      </c>
    </row>
    <row r="17" spans="1:11" ht="14.4" customHeight="1" thickBot="1" x14ac:dyDescent="0.35">
      <c r="A17" s="723" t="s">
        <v>343</v>
      </c>
      <c r="B17" s="701">
        <v>0</v>
      </c>
      <c r="C17" s="701">
        <v>0</v>
      </c>
      <c r="D17" s="702">
        <v>0</v>
      </c>
      <c r="E17" s="703">
        <v>1</v>
      </c>
      <c r="F17" s="701">
        <v>0</v>
      </c>
      <c r="G17" s="702">
        <v>0</v>
      </c>
      <c r="H17" s="704">
        <v>0</v>
      </c>
      <c r="I17" s="701">
        <v>3.036</v>
      </c>
      <c r="J17" s="702">
        <v>3.036</v>
      </c>
      <c r="K17" s="712" t="s">
        <v>342</v>
      </c>
    </row>
    <row r="18" spans="1:11" ht="14.4" customHeight="1" thickBot="1" x14ac:dyDescent="0.35">
      <c r="A18" s="723" t="s">
        <v>344</v>
      </c>
      <c r="B18" s="701">
        <v>445</v>
      </c>
      <c r="C18" s="701">
        <v>21.263470000000002</v>
      </c>
      <c r="D18" s="702">
        <v>-423.73653000000002</v>
      </c>
      <c r="E18" s="703">
        <v>4.7783078650999997E-2</v>
      </c>
      <c r="F18" s="701">
        <v>20</v>
      </c>
      <c r="G18" s="702">
        <v>8.333333333333</v>
      </c>
      <c r="H18" s="704">
        <v>0</v>
      </c>
      <c r="I18" s="701">
        <v>76.548500000000004</v>
      </c>
      <c r="J18" s="702">
        <v>68.215166666665993</v>
      </c>
      <c r="K18" s="705">
        <v>3.8274249999999999</v>
      </c>
    </row>
    <row r="19" spans="1:11" ht="14.4" customHeight="1" thickBot="1" x14ac:dyDescent="0.35">
      <c r="A19" s="723" t="s">
        <v>345</v>
      </c>
      <c r="B19" s="701">
        <v>280</v>
      </c>
      <c r="C19" s="701">
        <v>171.87110000000001</v>
      </c>
      <c r="D19" s="702">
        <v>-108.1289</v>
      </c>
      <c r="E19" s="703">
        <v>0.61382535714200004</v>
      </c>
      <c r="F19" s="701">
        <v>280</v>
      </c>
      <c r="G19" s="702">
        <v>116.666666666667</v>
      </c>
      <c r="H19" s="704">
        <v>25.913989999999998</v>
      </c>
      <c r="I19" s="701">
        <v>113.31865999999999</v>
      </c>
      <c r="J19" s="702">
        <v>-3.348006666666</v>
      </c>
      <c r="K19" s="705">
        <v>0.4047095</v>
      </c>
    </row>
    <row r="20" spans="1:11" ht="14.4" customHeight="1" thickBot="1" x14ac:dyDescent="0.35">
      <c r="A20" s="723" t="s">
        <v>346</v>
      </c>
      <c r="B20" s="701">
        <v>140</v>
      </c>
      <c r="C20" s="701">
        <v>6.2844100000000003</v>
      </c>
      <c r="D20" s="702">
        <v>-133.71558999999999</v>
      </c>
      <c r="E20" s="703">
        <v>4.4888642856999998E-2</v>
      </c>
      <c r="F20" s="701">
        <v>10</v>
      </c>
      <c r="G20" s="702">
        <v>4.1666666666659999</v>
      </c>
      <c r="H20" s="704">
        <v>0.73699999999999999</v>
      </c>
      <c r="I20" s="701">
        <v>32.778869999999998</v>
      </c>
      <c r="J20" s="702">
        <v>28.612203333332999</v>
      </c>
      <c r="K20" s="705">
        <v>3.2778870000000002</v>
      </c>
    </row>
    <row r="21" spans="1:11" ht="14.4" customHeight="1" thickBot="1" x14ac:dyDescent="0.35">
      <c r="A21" s="723" t="s">
        <v>347</v>
      </c>
      <c r="B21" s="701">
        <v>95</v>
      </c>
      <c r="C21" s="701">
        <v>83.140879999999996</v>
      </c>
      <c r="D21" s="702">
        <v>-11.859120000000001</v>
      </c>
      <c r="E21" s="703">
        <v>0.87516715789400001</v>
      </c>
      <c r="F21" s="701">
        <v>85</v>
      </c>
      <c r="G21" s="702">
        <v>35.416666666666003</v>
      </c>
      <c r="H21" s="704">
        <v>7.3380799999999997</v>
      </c>
      <c r="I21" s="701">
        <v>26.842849999999999</v>
      </c>
      <c r="J21" s="702">
        <v>-8.5738166666659996</v>
      </c>
      <c r="K21" s="705">
        <v>0.31579823529399997</v>
      </c>
    </row>
    <row r="22" spans="1:11" ht="14.4" customHeight="1" thickBot="1" x14ac:dyDescent="0.35">
      <c r="A22" s="722" t="s">
        <v>348</v>
      </c>
      <c r="B22" s="706">
        <v>125.81120686827801</v>
      </c>
      <c r="C22" s="706">
        <v>144.76</v>
      </c>
      <c r="D22" s="707">
        <v>18.948793131721999</v>
      </c>
      <c r="E22" s="713">
        <v>1.150612919177</v>
      </c>
      <c r="F22" s="706">
        <v>180.89496111093499</v>
      </c>
      <c r="G22" s="707">
        <v>75.372900462889007</v>
      </c>
      <c r="H22" s="709">
        <v>9.32</v>
      </c>
      <c r="I22" s="706">
        <v>54.88</v>
      </c>
      <c r="J22" s="707">
        <v>-20.492900462889001</v>
      </c>
      <c r="K22" s="714">
        <v>0.30338047927299999</v>
      </c>
    </row>
    <row r="23" spans="1:11" ht="14.4" customHeight="1" thickBot="1" x14ac:dyDescent="0.35">
      <c r="A23" s="723" t="s">
        <v>349</v>
      </c>
      <c r="B23" s="701">
        <v>108.094379822764</v>
      </c>
      <c r="C23" s="701">
        <v>129.57</v>
      </c>
      <c r="D23" s="702">
        <v>21.475620177235001</v>
      </c>
      <c r="E23" s="703">
        <v>1.198674715673</v>
      </c>
      <c r="F23" s="701">
        <v>165.151212668771</v>
      </c>
      <c r="G23" s="702">
        <v>68.813005278654003</v>
      </c>
      <c r="H23" s="704">
        <v>8.4</v>
      </c>
      <c r="I23" s="701">
        <v>45.92</v>
      </c>
      <c r="J23" s="702">
        <v>-22.893005278654002</v>
      </c>
      <c r="K23" s="705">
        <v>0.27804821567999999</v>
      </c>
    </row>
    <row r="24" spans="1:11" ht="14.4" customHeight="1" thickBot="1" x14ac:dyDescent="0.35">
      <c r="A24" s="723" t="s">
        <v>350</v>
      </c>
      <c r="B24" s="701">
        <v>17.716827045513</v>
      </c>
      <c r="C24" s="701">
        <v>15.19</v>
      </c>
      <c r="D24" s="702">
        <v>-2.526827045513</v>
      </c>
      <c r="E24" s="703">
        <v>0.85737699876899998</v>
      </c>
      <c r="F24" s="701">
        <v>15.743748442164</v>
      </c>
      <c r="G24" s="702">
        <v>6.5598951842349997</v>
      </c>
      <c r="H24" s="704">
        <v>0.92</v>
      </c>
      <c r="I24" s="701">
        <v>8.9600000000000009</v>
      </c>
      <c r="J24" s="702">
        <v>2.4001048157640001</v>
      </c>
      <c r="K24" s="705">
        <v>0.56911478437999996</v>
      </c>
    </row>
    <row r="25" spans="1:11" ht="14.4" customHeight="1" thickBot="1" x14ac:dyDescent="0.35">
      <c r="A25" s="722" t="s">
        <v>351</v>
      </c>
      <c r="B25" s="706">
        <v>3169.74554783037</v>
      </c>
      <c r="C25" s="706">
        <v>4014.2593299999999</v>
      </c>
      <c r="D25" s="707">
        <v>844.51378216963201</v>
      </c>
      <c r="E25" s="713">
        <v>1.2664295191599999</v>
      </c>
      <c r="F25" s="706">
        <v>4220.4548339379098</v>
      </c>
      <c r="G25" s="707">
        <v>1758.52284747413</v>
      </c>
      <c r="H25" s="709">
        <v>307.63308999999998</v>
      </c>
      <c r="I25" s="706">
        <v>1416.3592599999999</v>
      </c>
      <c r="J25" s="707">
        <v>-342.16358747412801</v>
      </c>
      <c r="K25" s="714">
        <v>0.33559398589200001</v>
      </c>
    </row>
    <row r="26" spans="1:11" ht="14.4" customHeight="1" thickBot="1" x14ac:dyDescent="0.35">
      <c r="A26" s="723" t="s">
        <v>352</v>
      </c>
      <c r="B26" s="701">
        <v>5</v>
      </c>
      <c r="C26" s="701">
        <v>0</v>
      </c>
      <c r="D26" s="702">
        <v>-5</v>
      </c>
      <c r="E26" s="703">
        <v>0</v>
      </c>
      <c r="F26" s="701">
        <v>0</v>
      </c>
      <c r="G26" s="702">
        <v>0</v>
      </c>
      <c r="H26" s="704">
        <v>0</v>
      </c>
      <c r="I26" s="701">
        <v>0</v>
      </c>
      <c r="J26" s="702">
        <v>0</v>
      </c>
      <c r="K26" s="705">
        <v>5</v>
      </c>
    </row>
    <row r="27" spans="1:11" ht="14.4" customHeight="1" thickBot="1" x14ac:dyDescent="0.35">
      <c r="A27" s="723" t="s">
        <v>353</v>
      </c>
      <c r="B27" s="701">
        <v>400</v>
      </c>
      <c r="C27" s="701">
        <v>1201.0526199999999</v>
      </c>
      <c r="D27" s="702">
        <v>801.05262000000005</v>
      </c>
      <c r="E27" s="703">
        <v>3.0026315499999998</v>
      </c>
      <c r="F27" s="701">
        <v>1080</v>
      </c>
      <c r="G27" s="702">
        <v>450</v>
      </c>
      <c r="H27" s="704">
        <v>42.40399</v>
      </c>
      <c r="I27" s="701">
        <v>344.44224000000003</v>
      </c>
      <c r="J27" s="702">
        <v>-105.55776</v>
      </c>
      <c r="K27" s="705">
        <v>0.31892799999999999</v>
      </c>
    </row>
    <row r="28" spans="1:11" ht="14.4" customHeight="1" thickBot="1" x14ac:dyDescent="0.35">
      <c r="A28" s="723" t="s">
        <v>354</v>
      </c>
      <c r="B28" s="701">
        <v>10</v>
      </c>
      <c r="C28" s="701">
        <v>3.57959</v>
      </c>
      <c r="D28" s="702">
        <v>-6.4204100000000004</v>
      </c>
      <c r="E28" s="703">
        <v>0.35795900000000003</v>
      </c>
      <c r="F28" s="701">
        <v>10</v>
      </c>
      <c r="G28" s="702">
        <v>4.1666666666659999</v>
      </c>
      <c r="H28" s="704">
        <v>0</v>
      </c>
      <c r="I28" s="701">
        <v>0.99</v>
      </c>
      <c r="J28" s="702">
        <v>-3.1766666666660002</v>
      </c>
      <c r="K28" s="705">
        <v>9.9000000000000005E-2</v>
      </c>
    </row>
    <row r="29" spans="1:11" ht="14.4" customHeight="1" thickBot="1" x14ac:dyDescent="0.35">
      <c r="A29" s="723" t="s">
        <v>355</v>
      </c>
      <c r="B29" s="701">
        <v>2</v>
      </c>
      <c r="C29" s="701">
        <v>0</v>
      </c>
      <c r="D29" s="702">
        <v>-2</v>
      </c>
      <c r="E29" s="703">
        <v>0</v>
      </c>
      <c r="F29" s="701">
        <v>0</v>
      </c>
      <c r="G29" s="702">
        <v>0</v>
      </c>
      <c r="H29" s="704">
        <v>0</v>
      </c>
      <c r="I29" s="701">
        <v>0</v>
      </c>
      <c r="J29" s="702">
        <v>0</v>
      </c>
      <c r="K29" s="705">
        <v>5</v>
      </c>
    </row>
    <row r="30" spans="1:11" ht="14.4" customHeight="1" thickBot="1" x14ac:dyDescent="0.35">
      <c r="A30" s="723" t="s">
        <v>356</v>
      </c>
      <c r="B30" s="701">
        <v>1</v>
      </c>
      <c r="C30" s="701">
        <v>3.2196799999999999</v>
      </c>
      <c r="D30" s="702">
        <v>2.2196799999999999</v>
      </c>
      <c r="E30" s="703">
        <v>3.2196799999999999</v>
      </c>
      <c r="F30" s="701">
        <v>5</v>
      </c>
      <c r="G30" s="702">
        <v>2.083333333333</v>
      </c>
      <c r="H30" s="704">
        <v>0</v>
      </c>
      <c r="I30" s="701">
        <v>0</v>
      </c>
      <c r="J30" s="702">
        <v>-2.083333333333</v>
      </c>
      <c r="K30" s="705">
        <v>0</v>
      </c>
    </row>
    <row r="31" spans="1:11" ht="14.4" customHeight="1" thickBot="1" x14ac:dyDescent="0.35">
      <c r="A31" s="723" t="s">
        <v>357</v>
      </c>
      <c r="B31" s="701">
        <v>0.21821417407999999</v>
      </c>
      <c r="C31" s="701">
        <v>0</v>
      </c>
      <c r="D31" s="702">
        <v>-0.21821417407999999</v>
      </c>
      <c r="E31" s="703">
        <v>0</v>
      </c>
      <c r="F31" s="701">
        <v>0</v>
      </c>
      <c r="G31" s="702">
        <v>0</v>
      </c>
      <c r="H31" s="704">
        <v>0</v>
      </c>
      <c r="I31" s="701">
        <v>0</v>
      </c>
      <c r="J31" s="702">
        <v>0</v>
      </c>
      <c r="K31" s="705">
        <v>5</v>
      </c>
    </row>
    <row r="32" spans="1:11" ht="14.4" customHeight="1" thickBot="1" x14ac:dyDescent="0.35">
      <c r="A32" s="723" t="s">
        <v>358</v>
      </c>
      <c r="B32" s="701">
        <v>450</v>
      </c>
      <c r="C32" s="701">
        <v>404.76364999999998</v>
      </c>
      <c r="D32" s="702">
        <v>-45.236350000000002</v>
      </c>
      <c r="E32" s="703">
        <v>0.89947477777700002</v>
      </c>
      <c r="F32" s="701">
        <v>420</v>
      </c>
      <c r="G32" s="702">
        <v>175</v>
      </c>
      <c r="H32" s="704">
        <v>29.91696</v>
      </c>
      <c r="I32" s="701">
        <v>149.08958999999999</v>
      </c>
      <c r="J32" s="702">
        <v>-25.910409999999001</v>
      </c>
      <c r="K32" s="705">
        <v>0.35497521428500001</v>
      </c>
    </row>
    <row r="33" spans="1:11" ht="14.4" customHeight="1" thickBot="1" x14ac:dyDescent="0.35">
      <c r="A33" s="723" t="s">
        <v>359</v>
      </c>
      <c r="B33" s="701">
        <v>400</v>
      </c>
      <c r="C33" s="701">
        <v>549.82318999999995</v>
      </c>
      <c r="D33" s="702">
        <v>149.82319000000001</v>
      </c>
      <c r="E33" s="703">
        <v>1.3745579750000001</v>
      </c>
      <c r="F33" s="701">
        <v>545</v>
      </c>
      <c r="G33" s="702">
        <v>227.083333333333</v>
      </c>
      <c r="H33" s="704">
        <v>35.156529999999997</v>
      </c>
      <c r="I33" s="701">
        <v>186.28484</v>
      </c>
      <c r="J33" s="702">
        <v>-40.798493333332999</v>
      </c>
      <c r="K33" s="705">
        <v>0.34180704587100003</v>
      </c>
    </row>
    <row r="34" spans="1:11" ht="14.4" customHeight="1" thickBot="1" x14ac:dyDescent="0.35">
      <c r="A34" s="723" t="s">
        <v>360</v>
      </c>
      <c r="B34" s="701">
        <v>40</v>
      </c>
      <c r="C34" s="701">
        <v>40.118499999999997</v>
      </c>
      <c r="D34" s="702">
        <v>0.11849999999999999</v>
      </c>
      <c r="E34" s="703">
        <v>1.0029625</v>
      </c>
      <c r="F34" s="701">
        <v>35</v>
      </c>
      <c r="G34" s="702">
        <v>14.583333333333</v>
      </c>
      <c r="H34" s="704">
        <v>7.1120000000000001</v>
      </c>
      <c r="I34" s="701">
        <v>15.24</v>
      </c>
      <c r="J34" s="702">
        <v>0.65666666666600004</v>
      </c>
      <c r="K34" s="705">
        <v>0.43542857142800001</v>
      </c>
    </row>
    <row r="35" spans="1:11" ht="14.4" customHeight="1" thickBot="1" x14ac:dyDescent="0.35">
      <c r="A35" s="723" t="s">
        <v>361</v>
      </c>
      <c r="B35" s="701">
        <v>500</v>
      </c>
      <c r="C35" s="701">
        <v>463.28568000000001</v>
      </c>
      <c r="D35" s="702">
        <v>-36.714320000000001</v>
      </c>
      <c r="E35" s="703">
        <v>0.92657135999999996</v>
      </c>
      <c r="F35" s="701">
        <v>420</v>
      </c>
      <c r="G35" s="702">
        <v>175</v>
      </c>
      <c r="H35" s="704">
        <v>34.421379999999999</v>
      </c>
      <c r="I35" s="701">
        <v>173.86236</v>
      </c>
      <c r="J35" s="702">
        <v>-1.1376399999989999</v>
      </c>
      <c r="K35" s="705">
        <v>0.41395799999999999</v>
      </c>
    </row>
    <row r="36" spans="1:11" ht="14.4" customHeight="1" thickBot="1" x14ac:dyDescent="0.35">
      <c r="A36" s="723" t="s">
        <v>362</v>
      </c>
      <c r="B36" s="701">
        <v>20</v>
      </c>
      <c r="C36" s="701">
        <v>32.923560000000002</v>
      </c>
      <c r="D36" s="702">
        <v>12.92356</v>
      </c>
      <c r="E36" s="703">
        <v>1.6461779999999999</v>
      </c>
      <c r="F36" s="701">
        <v>30</v>
      </c>
      <c r="G36" s="702">
        <v>12.5</v>
      </c>
      <c r="H36" s="704">
        <v>2.72</v>
      </c>
      <c r="I36" s="701">
        <v>12.276</v>
      </c>
      <c r="J36" s="702">
        <v>-0.223999999999</v>
      </c>
      <c r="K36" s="705">
        <v>0.40920000000000001</v>
      </c>
    </row>
    <row r="37" spans="1:11" ht="14.4" customHeight="1" thickBot="1" x14ac:dyDescent="0.35">
      <c r="A37" s="723" t="s">
        <v>363</v>
      </c>
      <c r="B37" s="701">
        <v>235</v>
      </c>
      <c r="C37" s="701">
        <v>216.55128999999999</v>
      </c>
      <c r="D37" s="702">
        <v>-18.448709999999998</v>
      </c>
      <c r="E37" s="703">
        <v>0.921494851063</v>
      </c>
      <c r="F37" s="701">
        <v>200</v>
      </c>
      <c r="G37" s="702">
        <v>83.333333333333002</v>
      </c>
      <c r="H37" s="704">
        <v>19.861000000000001</v>
      </c>
      <c r="I37" s="701">
        <v>70.552099999999996</v>
      </c>
      <c r="J37" s="702">
        <v>-12.781233333333001</v>
      </c>
      <c r="K37" s="705">
        <v>0.35276049999999998</v>
      </c>
    </row>
    <row r="38" spans="1:11" ht="14.4" customHeight="1" thickBot="1" x14ac:dyDescent="0.35">
      <c r="A38" s="723" t="s">
        <v>364</v>
      </c>
      <c r="B38" s="701">
        <v>6</v>
      </c>
      <c r="C38" s="701">
        <v>15.475989999999999</v>
      </c>
      <c r="D38" s="702">
        <v>9.4759899999989994</v>
      </c>
      <c r="E38" s="703">
        <v>2.579331666666</v>
      </c>
      <c r="F38" s="701">
        <v>9</v>
      </c>
      <c r="G38" s="702">
        <v>3.75</v>
      </c>
      <c r="H38" s="704">
        <v>0</v>
      </c>
      <c r="I38" s="701">
        <v>0</v>
      </c>
      <c r="J38" s="702">
        <v>-3.75</v>
      </c>
      <c r="K38" s="705">
        <v>0</v>
      </c>
    </row>
    <row r="39" spans="1:11" ht="14.4" customHeight="1" thickBot="1" x14ac:dyDescent="0.35">
      <c r="A39" s="723" t="s">
        <v>365</v>
      </c>
      <c r="B39" s="701">
        <v>1</v>
      </c>
      <c r="C39" s="701">
        <v>4.0253199999999998</v>
      </c>
      <c r="D39" s="702">
        <v>3.0253199999999998</v>
      </c>
      <c r="E39" s="703">
        <v>4.0253199999999998</v>
      </c>
      <c r="F39" s="701">
        <v>5</v>
      </c>
      <c r="G39" s="702">
        <v>2.083333333333</v>
      </c>
      <c r="H39" s="704">
        <v>0</v>
      </c>
      <c r="I39" s="701">
        <v>0.3276</v>
      </c>
      <c r="J39" s="702">
        <v>-1.7557333333330001</v>
      </c>
      <c r="K39" s="705">
        <v>6.5519999999999995E-2</v>
      </c>
    </row>
    <row r="40" spans="1:11" ht="14.4" customHeight="1" thickBot="1" x14ac:dyDescent="0.35">
      <c r="A40" s="723" t="s">
        <v>366</v>
      </c>
      <c r="B40" s="701">
        <v>0</v>
      </c>
      <c r="C40" s="701">
        <v>0</v>
      </c>
      <c r="D40" s="702">
        <v>0</v>
      </c>
      <c r="E40" s="703">
        <v>1</v>
      </c>
      <c r="F40" s="701">
        <v>311</v>
      </c>
      <c r="G40" s="702">
        <v>129.583333333333</v>
      </c>
      <c r="H40" s="704">
        <v>37.193170000000002</v>
      </c>
      <c r="I40" s="701">
        <v>71.193899999999999</v>
      </c>
      <c r="J40" s="702">
        <v>-58.389433333333002</v>
      </c>
      <c r="K40" s="705">
        <v>0.22891929260400001</v>
      </c>
    </row>
    <row r="41" spans="1:11" ht="14.4" customHeight="1" thickBot="1" x14ac:dyDescent="0.35">
      <c r="A41" s="723" t="s">
        <v>367</v>
      </c>
      <c r="B41" s="701">
        <v>1099.52733365629</v>
      </c>
      <c r="C41" s="701">
        <v>1079.4402600000001</v>
      </c>
      <c r="D41" s="702">
        <v>-20.087073656287998</v>
      </c>
      <c r="E41" s="703">
        <v>0.981731173894</v>
      </c>
      <c r="F41" s="701">
        <v>1150.4548339379101</v>
      </c>
      <c r="G41" s="702">
        <v>479.35618080746298</v>
      </c>
      <c r="H41" s="704">
        <v>98.848060000000004</v>
      </c>
      <c r="I41" s="701">
        <v>392.10063000000099</v>
      </c>
      <c r="J41" s="702">
        <v>-87.255550807462001</v>
      </c>
      <c r="K41" s="705">
        <v>0.34082227170700002</v>
      </c>
    </row>
    <row r="42" spans="1:11" ht="14.4" customHeight="1" thickBot="1" x14ac:dyDescent="0.35">
      <c r="A42" s="722" t="s">
        <v>368</v>
      </c>
      <c r="B42" s="706">
        <v>314.20608219941101</v>
      </c>
      <c r="C42" s="706">
        <v>246.28013999999999</v>
      </c>
      <c r="D42" s="707">
        <v>-67.925942199410002</v>
      </c>
      <c r="E42" s="713">
        <v>0.78381722682099997</v>
      </c>
      <c r="F42" s="706">
        <v>253.880425278286</v>
      </c>
      <c r="G42" s="707">
        <v>105.783510532619</v>
      </c>
      <c r="H42" s="709">
        <v>23.53302</v>
      </c>
      <c r="I42" s="706">
        <v>112.43537999999999</v>
      </c>
      <c r="J42" s="707">
        <v>6.6518694673810002</v>
      </c>
      <c r="K42" s="714">
        <v>0.44286746359700002</v>
      </c>
    </row>
    <row r="43" spans="1:11" ht="14.4" customHeight="1" thickBot="1" x14ac:dyDescent="0.35">
      <c r="A43" s="723" t="s">
        <v>369</v>
      </c>
      <c r="B43" s="701">
        <v>289.74675408383399</v>
      </c>
      <c r="C43" s="701">
        <v>189.88379</v>
      </c>
      <c r="D43" s="702">
        <v>-99.862964083833006</v>
      </c>
      <c r="E43" s="703">
        <v>0.65534397650200005</v>
      </c>
      <c r="F43" s="701">
        <v>195.917530030004</v>
      </c>
      <c r="G43" s="702">
        <v>81.632304179168003</v>
      </c>
      <c r="H43" s="704">
        <v>19.129670000000001</v>
      </c>
      <c r="I43" s="701">
        <v>94.995249999999999</v>
      </c>
      <c r="J43" s="702">
        <v>13.362945820830999</v>
      </c>
      <c r="K43" s="705">
        <v>0.48487366079700001</v>
      </c>
    </row>
    <row r="44" spans="1:11" ht="14.4" customHeight="1" thickBot="1" x14ac:dyDescent="0.35">
      <c r="A44" s="723" t="s">
        <v>370</v>
      </c>
      <c r="B44" s="701">
        <v>24.459328115576</v>
      </c>
      <c r="C44" s="701">
        <v>56.396349999999998</v>
      </c>
      <c r="D44" s="702">
        <v>31.937021884423</v>
      </c>
      <c r="E44" s="703">
        <v>2.305719508463</v>
      </c>
      <c r="F44" s="701">
        <v>57.962895248281001</v>
      </c>
      <c r="G44" s="702">
        <v>24.15120635345</v>
      </c>
      <c r="H44" s="704">
        <v>4.4033499999999997</v>
      </c>
      <c r="I44" s="701">
        <v>17.44013</v>
      </c>
      <c r="J44" s="702">
        <v>-6.7110763534500002</v>
      </c>
      <c r="K44" s="705">
        <v>0.30088438345399998</v>
      </c>
    </row>
    <row r="45" spans="1:11" ht="14.4" customHeight="1" thickBot="1" x14ac:dyDescent="0.35">
      <c r="A45" s="722" t="s">
        <v>371</v>
      </c>
      <c r="B45" s="706">
        <v>662.81115787045906</v>
      </c>
      <c r="C45" s="706">
        <v>799.79301999999996</v>
      </c>
      <c r="D45" s="707">
        <v>136.98186212954101</v>
      </c>
      <c r="E45" s="713">
        <v>1.2066680086820001</v>
      </c>
      <c r="F45" s="706">
        <v>723.818094542484</v>
      </c>
      <c r="G45" s="707">
        <v>301.590872726035</v>
      </c>
      <c r="H45" s="709">
        <v>116.35384000000001</v>
      </c>
      <c r="I45" s="706">
        <v>312.67406999999997</v>
      </c>
      <c r="J45" s="707">
        <v>11.083197273965</v>
      </c>
      <c r="K45" s="714">
        <v>0.43197879737599998</v>
      </c>
    </row>
    <row r="46" spans="1:11" ht="14.4" customHeight="1" thickBot="1" x14ac:dyDescent="0.35">
      <c r="A46" s="723" t="s">
        <v>372</v>
      </c>
      <c r="B46" s="701">
        <v>0</v>
      </c>
      <c r="C46" s="701">
        <v>13.4472</v>
      </c>
      <c r="D46" s="702">
        <v>13.4472</v>
      </c>
      <c r="E46" s="711" t="s">
        <v>329</v>
      </c>
      <c r="F46" s="701">
        <v>0</v>
      </c>
      <c r="G46" s="702">
        <v>0</v>
      </c>
      <c r="H46" s="704">
        <v>11</v>
      </c>
      <c r="I46" s="701">
        <v>21.70729</v>
      </c>
      <c r="J46" s="702">
        <v>21.70729</v>
      </c>
      <c r="K46" s="712" t="s">
        <v>329</v>
      </c>
    </row>
    <row r="47" spans="1:11" ht="14.4" customHeight="1" thickBot="1" x14ac:dyDescent="0.35">
      <c r="A47" s="723" t="s">
        <v>373</v>
      </c>
      <c r="B47" s="701">
        <v>76</v>
      </c>
      <c r="C47" s="701">
        <v>71.845050000000001</v>
      </c>
      <c r="D47" s="702">
        <v>-4.1549500000000004</v>
      </c>
      <c r="E47" s="703">
        <v>0.94532960526300003</v>
      </c>
      <c r="F47" s="701">
        <v>75</v>
      </c>
      <c r="G47" s="702">
        <v>31.25</v>
      </c>
      <c r="H47" s="704">
        <v>4.0766799999999996</v>
      </c>
      <c r="I47" s="701">
        <v>19.46003</v>
      </c>
      <c r="J47" s="702">
        <v>-11.78997</v>
      </c>
      <c r="K47" s="705">
        <v>0.259467066666</v>
      </c>
    </row>
    <row r="48" spans="1:11" ht="14.4" customHeight="1" thickBot="1" x14ac:dyDescent="0.35">
      <c r="A48" s="723" t="s">
        <v>374</v>
      </c>
      <c r="B48" s="701">
        <v>208.68619164085001</v>
      </c>
      <c r="C48" s="701">
        <v>281.55685</v>
      </c>
      <c r="D48" s="702">
        <v>72.870658359149999</v>
      </c>
      <c r="E48" s="703">
        <v>1.3491877339180001</v>
      </c>
      <c r="F48" s="701">
        <v>282.16551396686998</v>
      </c>
      <c r="G48" s="702">
        <v>117.56896415286199</v>
      </c>
      <c r="H48" s="704">
        <v>31.371359999999999</v>
      </c>
      <c r="I48" s="701">
        <v>107.4761</v>
      </c>
      <c r="J48" s="702">
        <v>-10.092864152861999</v>
      </c>
      <c r="K48" s="705">
        <v>0.380897362292</v>
      </c>
    </row>
    <row r="49" spans="1:11" ht="14.4" customHeight="1" thickBot="1" x14ac:dyDescent="0.35">
      <c r="A49" s="723" t="s">
        <v>375</v>
      </c>
      <c r="B49" s="701">
        <v>60</v>
      </c>
      <c r="C49" s="701">
        <v>55.090119999999999</v>
      </c>
      <c r="D49" s="702">
        <v>-4.9098799999990002</v>
      </c>
      <c r="E49" s="703">
        <v>0.91816866666600006</v>
      </c>
      <c r="F49" s="701">
        <v>55</v>
      </c>
      <c r="G49" s="702">
        <v>22.916666666666</v>
      </c>
      <c r="H49" s="704">
        <v>4.54495</v>
      </c>
      <c r="I49" s="701">
        <v>15.64742</v>
      </c>
      <c r="J49" s="702">
        <v>-7.2692466666659996</v>
      </c>
      <c r="K49" s="705">
        <v>0.284498545454</v>
      </c>
    </row>
    <row r="50" spans="1:11" ht="14.4" customHeight="1" thickBot="1" x14ac:dyDescent="0.35">
      <c r="A50" s="723" t="s">
        <v>376</v>
      </c>
      <c r="B50" s="701">
        <v>21.316839105881002</v>
      </c>
      <c r="C50" s="701">
        <v>33.074449999999999</v>
      </c>
      <c r="D50" s="702">
        <v>11.757610894118001</v>
      </c>
      <c r="E50" s="703">
        <v>1.551564462053</v>
      </c>
      <c r="F50" s="701">
        <v>30.829069152814</v>
      </c>
      <c r="G50" s="702">
        <v>12.845445480339</v>
      </c>
      <c r="H50" s="704">
        <v>0.64966999999999997</v>
      </c>
      <c r="I50" s="701">
        <v>3.7133699999999998</v>
      </c>
      <c r="J50" s="702">
        <v>-9.1320754803389992</v>
      </c>
      <c r="K50" s="705">
        <v>0.12045027962300001</v>
      </c>
    </row>
    <row r="51" spans="1:11" ht="14.4" customHeight="1" thickBot="1" x14ac:dyDescent="0.35">
      <c r="A51" s="723" t="s">
        <v>377</v>
      </c>
      <c r="B51" s="701">
        <v>0</v>
      </c>
      <c r="C51" s="701">
        <v>0.40236</v>
      </c>
      <c r="D51" s="702">
        <v>0.40236</v>
      </c>
      <c r="E51" s="711" t="s">
        <v>329</v>
      </c>
      <c r="F51" s="701">
        <v>0.34769400680599999</v>
      </c>
      <c r="G51" s="702">
        <v>0.14487250283600001</v>
      </c>
      <c r="H51" s="704">
        <v>0.10466</v>
      </c>
      <c r="I51" s="701">
        <v>0.20932000000000001</v>
      </c>
      <c r="J51" s="702">
        <v>6.4447497162999995E-2</v>
      </c>
      <c r="K51" s="705">
        <v>0.60202360668300003</v>
      </c>
    </row>
    <row r="52" spans="1:11" ht="14.4" customHeight="1" thickBot="1" x14ac:dyDescent="0.35">
      <c r="A52" s="723" t="s">
        <v>378</v>
      </c>
      <c r="B52" s="701">
        <v>0</v>
      </c>
      <c r="C52" s="701">
        <v>6.6841999999999997</v>
      </c>
      <c r="D52" s="702">
        <v>6.6841999999999997</v>
      </c>
      <c r="E52" s="711" t="s">
        <v>342</v>
      </c>
      <c r="F52" s="701">
        <v>0</v>
      </c>
      <c r="G52" s="702">
        <v>0</v>
      </c>
      <c r="H52" s="704">
        <v>0</v>
      </c>
      <c r="I52" s="701">
        <v>1.8707800000000001</v>
      </c>
      <c r="J52" s="702">
        <v>1.8707800000000001</v>
      </c>
      <c r="K52" s="712" t="s">
        <v>329</v>
      </c>
    </row>
    <row r="53" spans="1:11" ht="14.4" customHeight="1" thickBot="1" x14ac:dyDescent="0.35">
      <c r="A53" s="723" t="s">
        <v>379</v>
      </c>
      <c r="B53" s="701">
        <v>1</v>
      </c>
      <c r="C53" s="701">
        <v>0.65845999999899996</v>
      </c>
      <c r="D53" s="702">
        <v>-0.34154000000000001</v>
      </c>
      <c r="E53" s="703">
        <v>0.65845999999899996</v>
      </c>
      <c r="F53" s="701">
        <v>1.009000568122</v>
      </c>
      <c r="G53" s="702">
        <v>0.42041690338400001</v>
      </c>
      <c r="H53" s="704">
        <v>0</v>
      </c>
      <c r="I53" s="701">
        <v>0.11981</v>
      </c>
      <c r="J53" s="702">
        <v>-0.30060690338399998</v>
      </c>
      <c r="K53" s="705">
        <v>0.118741261189</v>
      </c>
    </row>
    <row r="54" spans="1:11" ht="14.4" customHeight="1" thickBot="1" x14ac:dyDescent="0.35">
      <c r="A54" s="723" t="s">
        <v>380</v>
      </c>
      <c r="B54" s="701">
        <v>170</v>
      </c>
      <c r="C54" s="701">
        <v>158.83699999999999</v>
      </c>
      <c r="D54" s="702">
        <v>-11.163</v>
      </c>
      <c r="E54" s="703">
        <v>0.934335294117</v>
      </c>
      <c r="F54" s="701">
        <v>160</v>
      </c>
      <c r="G54" s="702">
        <v>66.666666666666003</v>
      </c>
      <c r="H54" s="704">
        <v>14.90142</v>
      </c>
      <c r="I54" s="701">
        <v>54.122349999999997</v>
      </c>
      <c r="J54" s="702">
        <v>-12.544316666666001</v>
      </c>
      <c r="K54" s="705">
        <v>0.33826468749999999</v>
      </c>
    </row>
    <row r="55" spans="1:11" ht="14.4" customHeight="1" thickBot="1" x14ac:dyDescent="0.35">
      <c r="A55" s="723" t="s">
        <v>381</v>
      </c>
      <c r="B55" s="701">
        <v>25.808127123727001</v>
      </c>
      <c r="C55" s="701">
        <v>21.492270000000001</v>
      </c>
      <c r="D55" s="702">
        <v>-4.3158571237269996</v>
      </c>
      <c r="E55" s="703">
        <v>0.83277139394699995</v>
      </c>
      <c r="F55" s="701">
        <v>17.204713342028001</v>
      </c>
      <c r="G55" s="702">
        <v>7.1686305591780002</v>
      </c>
      <c r="H55" s="704">
        <v>1.18449</v>
      </c>
      <c r="I55" s="701">
        <v>7.9306299999999998</v>
      </c>
      <c r="J55" s="702">
        <v>0.76199944082100002</v>
      </c>
      <c r="K55" s="705">
        <v>0.46095682283900002</v>
      </c>
    </row>
    <row r="56" spans="1:11" ht="14.4" customHeight="1" thickBot="1" x14ac:dyDescent="0.35">
      <c r="A56" s="723" t="s">
        <v>382</v>
      </c>
      <c r="B56" s="701">
        <v>0</v>
      </c>
      <c r="C56" s="701">
        <v>29.808309999999999</v>
      </c>
      <c r="D56" s="702">
        <v>29.808309999999999</v>
      </c>
      <c r="E56" s="711" t="s">
        <v>329</v>
      </c>
      <c r="F56" s="701">
        <v>0</v>
      </c>
      <c r="G56" s="702">
        <v>0</v>
      </c>
      <c r="H56" s="704">
        <v>0</v>
      </c>
      <c r="I56" s="701">
        <v>0.70664000000000005</v>
      </c>
      <c r="J56" s="702">
        <v>0.70664000000000005</v>
      </c>
      <c r="K56" s="712" t="s">
        <v>329</v>
      </c>
    </row>
    <row r="57" spans="1:11" ht="14.4" customHeight="1" thickBot="1" x14ac:dyDescent="0.35">
      <c r="A57" s="723" t="s">
        <v>383</v>
      </c>
      <c r="B57" s="701">
        <v>0</v>
      </c>
      <c r="C57" s="701">
        <v>22.977869999999999</v>
      </c>
      <c r="D57" s="702">
        <v>22.977869999999999</v>
      </c>
      <c r="E57" s="711" t="s">
        <v>342</v>
      </c>
      <c r="F57" s="701">
        <v>0</v>
      </c>
      <c r="G57" s="702">
        <v>0</v>
      </c>
      <c r="H57" s="704">
        <v>39.596040000000002</v>
      </c>
      <c r="I57" s="701">
        <v>39.596040000000002</v>
      </c>
      <c r="J57" s="702">
        <v>39.596040000000002</v>
      </c>
      <c r="K57" s="712" t="s">
        <v>329</v>
      </c>
    </row>
    <row r="58" spans="1:11" ht="14.4" customHeight="1" thickBot="1" x14ac:dyDescent="0.35">
      <c r="A58" s="723" t="s">
        <v>384</v>
      </c>
      <c r="B58" s="701">
        <v>0</v>
      </c>
      <c r="C58" s="701">
        <v>1.02</v>
      </c>
      <c r="D58" s="702">
        <v>1.02</v>
      </c>
      <c r="E58" s="711" t="s">
        <v>342</v>
      </c>
      <c r="F58" s="701">
        <v>0</v>
      </c>
      <c r="G58" s="702">
        <v>0</v>
      </c>
      <c r="H58" s="704">
        <v>0</v>
      </c>
      <c r="I58" s="701">
        <v>0</v>
      </c>
      <c r="J58" s="702">
        <v>0</v>
      </c>
      <c r="K58" s="712" t="s">
        <v>329</v>
      </c>
    </row>
    <row r="59" spans="1:11" ht="14.4" customHeight="1" thickBot="1" x14ac:dyDescent="0.35">
      <c r="A59" s="723" t="s">
        <v>385</v>
      </c>
      <c r="B59" s="701">
        <v>100</v>
      </c>
      <c r="C59" s="701">
        <v>102.62788</v>
      </c>
      <c r="D59" s="702">
        <v>2.6278800000000002</v>
      </c>
      <c r="E59" s="703">
        <v>1.0262788</v>
      </c>
      <c r="F59" s="701">
        <v>100</v>
      </c>
      <c r="G59" s="702">
        <v>41.666666666666003</v>
      </c>
      <c r="H59" s="704">
        <v>8.9245699999999992</v>
      </c>
      <c r="I59" s="701">
        <v>40.114289999999997</v>
      </c>
      <c r="J59" s="702">
        <v>-1.5523766666659999</v>
      </c>
      <c r="K59" s="705">
        <v>0.40114290000000002</v>
      </c>
    </row>
    <row r="60" spans="1:11" ht="14.4" customHeight="1" thickBot="1" x14ac:dyDescent="0.35">
      <c r="A60" s="723" t="s">
        <v>386</v>
      </c>
      <c r="B60" s="701">
        <v>0</v>
      </c>
      <c r="C60" s="701">
        <v>0.27100000000000002</v>
      </c>
      <c r="D60" s="702">
        <v>0.27100000000000002</v>
      </c>
      <c r="E60" s="711" t="s">
        <v>342</v>
      </c>
      <c r="F60" s="701">
        <v>2.2621035058430001</v>
      </c>
      <c r="G60" s="702">
        <v>0.94254312743400004</v>
      </c>
      <c r="H60" s="704">
        <v>0</v>
      </c>
      <c r="I60" s="701">
        <v>0</v>
      </c>
      <c r="J60" s="702">
        <v>-0.94254312743400004</v>
      </c>
      <c r="K60" s="705">
        <v>0</v>
      </c>
    </row>
    <row r="61" spans="1:11" ht="14.4" customHeight="1" thickBot="1" x14ac:dyDescent="0.35">
      <c r="A61" s="722" t="s">
        <v>387</v>
      </c>
      <c r="B61" s="706">
        <v>22.968325567889</v>
      </c>
      <c r="C61" s="706">
        <v>95.916650000000004</v>
      </c>
      <c r="D61" s="707">
        <v>72.948324432109999</v>
      </c>
      <c r="E61" s="713">
        <v>4.1760401608939999</v>
      </c>
      <c r="F61" s="706">
        <v>81.216324627418999</v>
      </c>
      <c r="G61" s="707">
        <v>33.840135261424003</v>
      </c>
      <c r="H61" s="709">
        <v>1.7028000000000001</v>
      </c>
      <c r="I61" s="706">
        <v>15.2104</v>
      </c>
      <c r="J61" s="707">
        <v>-18.629735261423999</v>
      </c>
      <c r="K61" s="714">
        <v>0.18728254534700001</v>
      </c>
    </row>
    <row r="62" spans="1:11" ht="14.4" customHeight="1" thickBot="1" x14ac:dyDescent="0.35">
      <c r="A62" s="723" t="s">
        <v>388</v>
      </c>
      <c r="B62" s="701">
        <v>0</v>
      </c>
      <c r="C62" s="701">
        <v>4.5546499999990004</v>
      </c>
      <c r="D62" s="702">
        <v>4.5546499999990004</v>
      </c>
      <c r="E62" s="711" t="s">
        <v>329</v>
      </c>
      <c r="F62" s="701">
        <v>0</v>
      </c>
      <c r="G62" s="702">
        <v>0</v>
      </c>
      <c r="H62" s="704">
        <v>0</v>
      </c>
      <c r="I62" s="701">
        <v>0</v>
      </c>
      <c r="J62" s="702">
        <v>0</v>
      </c>
      <c r="K62" s="712" t="s">
        <v>329</v>
      </c>
    </row>
    <row r="63" spans="1:11" ht="14.4" customHeight="1" thickBot="1" x14ac:dyDescent="0.35">
      <c r="A63" s="723" t="s">
        <v>389</v>
      </c>
      <c r="B63" s="701">
        <v>0</v>
      </c>
      <c r="C63" s="701">
        <v>42.783659999999998</v>
      </c>
      <c r="D63" s="702">
        <v>42.783659999999998</v>
      </c>
      <c r="E63" s="711" t="s">
        <v>329</v>
      </c>
      <c r="F63" s="701">
        <v>42.019232385861002</v>
      </c>
      <c r="G63" s="702">
        <v>17.508013494109001</v>
      </c>
      <c r="H63" s="704">
        <v>1.694</v>
      </c>
      <c r="I63" s="701">
        <v>6.7754599999999998</v>
      </c>
      <c r="J63" s="702">
        <v>-10.732553494109</v>
      </c>
      <c r="K63" s="705">
        <v>0.16124663910500001</v>
      </c>
    </row>
    <row r="64" spans="1:11" ht="14.4" customHeight="1" thickBot="1" x14ac:dyDescent="0.35">
      <c r="A64" s="723" t="s">
        <v>390</v>
      </c>
      <c r="B64" s="701">
        <v>5.5469557409780004</v>
      </c>
      <c r="C64" s="701">
        <v>4.5810599999999999</v>
      </c>
      <c r="D64" s="702">
        <v>-0.96589574097800002</v>
      </c>
      <c r="E64" s="703">
        <v>0.82586921798500001</v>
      </c>
      <c r="F64" s="701">
        <v>4.6013317332680002</v>
      </c>
      <c r="G64" s="702">
        <v>1.9172215555280001</v>
      </c>
      <c r="H64" s="704">
        <v>0</v>
      </c>
      <c r="I64" s="701">
        <v>0</v>
      </c>
      <c r="J64" s="702">
        <v>-1.9172215555280001</v>
      </c>
      <c r="K64" s="705">
        <v>0</v>
      </c>
    </row>
    <row r="65" spans="1:11" ht="14.4" customHeight="1" thickBot="1" x14ac:dyDescent="0.35">
      <c r="A65" s="723" t="s">
        <v>391</v>
      </c>
      <c r="B65" s="701">
        <v>4.7729790194549997</v>
      </c>
      <c r="C65" s="701">
        <v>21.946999999999999</v>
      </c>
      <c r="D65" s="702">
        <v>17.174020980544999</v>
      </c>
      <c r="E65" s="703">
        <v>4.5981765079079997</v>
      </c>
      <c r="F65" s="701">
        <v>21.998627447398</v>
      </c>
      <c r="G65" s="702">
        <v>9.1660947697489998</v>
      </c>
      <c r="H65" s="704">
        <v>0</v>
      </c>
      <c r="I65" s="701">
        <v>6.0439999999999996</v>
      </c>
      <c r="J65" s="702">
        <v>-3.1220947697489998</v>
      </c>
      <c r="K65" s="705">
        <v>0.27474441368899999</v>
      </c>
    </row>
    <row r="66" spans="1:11" ht="14.4" customHeight="1" thickBot="1" x14ac:dyDescent="0.35">
      <c r="A66" s="723" t="s">
        <v>392</v>
      </c>
      <c r="B66" s="701">
        <v>0</v>
      </c>
      <c r="C66" s="701">
        <v>6.4744999999999999</v>
      </c>
      <c r="D66" s="702">
        <v>6.4744999999999999</v>
      </c>
      <c r="E66" s="711" t="s">
        <v>342</v>
      </c>
      <c r="F66" s="701">
        <v>0</v>
      </c>
      <c r="G66" s="702">
        <v>0</v>
      </c>
      <c r="H66" s="704">
        <v>0</v>
      </c>
      <c r="I66" s="701">
        <v>0</v>
      </c>
      <c r="J66" s="702">
        <v>0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12.648390807455</v>
      </c>
      <c r="C67" s="701">
        <v>15.57578</v>
      </c>
      <c r="D67" s="702">
        <v>2.9273891925440001</v>
      </c>
      <c r="E67" s="703">
        <v>1.231443607104</v>
      </c>
      <c r="F67" s="701">
        <v>12.59713306089</v>
      </c>
      <c r="G67" s="702">
        <v>5.2488054420369998</v>
      </c>
      <c r="H67" s="704">
        <v>8.8000000000000005E-3</v>
      </c>
      <c r="I67" s="701">
        <v>2.3909400000000001</v>
      </c>
      <c r="J67" s="702">
        <v>-2.8578654420370002</v>
      </c>
      <c r="K67" s="705">
        <v>0.189800329046</v>
      </c>
    </row>
    <row r="68" spans="1:11" ht="14.4" customHeight="1" thickBot="1" x14ac:dyDescent="0.35">
      <c r="A68" s="722" t="s">
        <v>394</v>
      </c>
      <c r="B68" s="706">
        <v>1014.81884764836</v>
      </c>
      <c r="C68" s="706">
        <v>1062.9693</v>
      </c>
      <c r="D68" s="707">
        <v>48.150452351643999</v>
      </c>
      <c r="E68" s="713">
        <v>1.0474473374860001</v>
      </c>
      <c r="F68" s="706">
        <v>1153.08385190789</v>
      </c>
      <c r="G68" s="707">
        <v>480.45160496162202</v>
      </c>
      <c r="H68" s="709">
        <v>74.890320000000003</v>
      </c>
      <c r="I68" s="706">
        <v>417.99862000000098</v>
      </c>
      <c r="J68" s="707">
        <v>-62.452984961620999</v>
      </c>
      <c r="K68" s="714">
        <v>0.36250496380500002</v>
      </c>
    </row>
    <row r="69" spans="1:11" ht="14.4" customHeight="1" thickBot="1" x14ac:dyDescent="0.35">
      <c r="A69" s="723" t="s">
        <v>395</v>
      </c>
      <c r="B69" s="701">
        <v>4</v>
      </c>
      <c r="C69" s="701">
        <v>7.699179999999</v>
      </c>
      <c r="D69" s="702">
        <v>3.6991800000000001</v>
      </c>
      <c r="E69" s="703">
        <v>1.924795</v>
      </c>
      <c r="F69" s="701">
        <v>0</v>
      </c>
      <c r="G69" s="702">
        <v>0</v>
      </c>
      <c r="H69" s="704">
        <v>0</v>
      </c>
      <c r="I69" s="701">
        <v>3.8804599999999998</v>
      </c>
      <c r="J69" s="702">
        <v>3.8804599999999998</v>
      </c>
      <c r="K69" s="712" t="s">
        <v>329</v>
      </c>
    </row>
    <row r="70" spans="1:11" ht="14.4" customHeight="1" thickBot="1" x14ac:dyDescent="0.35">
      <c r="A70" s="723" t="s">
        <v>396</v>
      </c>
      <c r="B70" s="701">
        <v>11</v>
      </c>
      <c r="C70" s="701">
        <v>47.539879999999997</v>
      </c>
      <c r="D70" s="702">
        <v>36.539879999999997</v>
      </c>
      <c r="E70" s="703">
        <v>4.3218072727269998</v>
      </c>
      <c r="F70" s="701">
        <v>53.174769631663999</v>
      </c>
      <c r="G70" s="702">
        <v>22.156154013192999</v>
      </c>
      <c r="H70" s="704">
        <v>0.36125000000000002</v>
      </c>
      <c r="I70" s="701">
        <v>9.9489300000000007</v>
      </c>
      <c r="J70" s="702">
        <v>-12.207224013193001</v>
      </c>
      <c r="K70" s="705">
        <v>0.187098694905</v>
      </c>
    </row>
    <row r="71" spans="1:11" ht="14.4" customHeight="1" thickBot="1" x14ac:dyDescent="0.35">
      <c r="A71" s="723" t="s">
        <v>397</v>
      </c>
      <c r="B71" s="701">
        <v>0</v>
      </c>
      <c r="C71" s="701">
        <v>0</v>
      </c>
      <c r="D71" s="702">
        <v>0</v>
      </c>
      <c r="E71" s="703">
        <v>1</v>
      </c>
      <c r="F71" s="701">
        <v>0</v>
      </c>
      <c r="G71" s="702">
        <v>0</v>
      </c>
      <c r="H71" s="704">
        <v>0</v>
      </c>
      <c r="I71" s="701">
        <v>0.68969999999999998</v>
      </c>
      <c r="J71" s="702">
        <v>0.68969999999999998</v>
      </c>
      <c r="K71" s="712" t="s">
        <v>342</v>
      </c>
    </row>
    <row r="72" spans="1:11" ht="14.4" customHeight="1" thickBot="1" x14ac:dyDescent="0.35">
      <c r="A72" s="723" t="s">
        <v>398</v>
      </c>
      <c r="B72" s="701">
        <v>0</v>
      </c>
      <c r="C72" s="701">
        <v>3.7438400000000001</v>
      </c>
      <c r="D72" s="702">
        <v>3.7438400000000001</v>
      </c>
      <c r="E72" s="711" t="s">
        <v>329</v>
      </c>
      <c r="F72" s="701">
        <v>0</v>
      </c>
      <c r="G72" s="702">
        <v>0</v>
      </c>
      <c r="H72" s="704">
        <v>0</v>
      </c>
      <c r="I72" s="701">
        <v>14.868209999999999</v>
      </c>
      <c r="J72" s="702">
        <v>14.868209999999999</v>
      </c>
      <c r="K72" s="712" t="s">
        <v>329</v>
      </c>
    </row>
    <row r="73" spans="1:11" ht="14.4" customHeight="1" thickBot="1" x14ac:dyDescent="0.35">
      <c r="A73" s="723" t="s">
        <v>399</v>
      </c>
      <c r="B73" s="701">
        <v>204.70331226413501</v>
      </c>
      <c r="C73" s="701">
        <v>190.28173000000001</v>
      </c>
      <c r="D73" s="702">
        <v>-14.421582264134001</v>
      </c>
      <c r="E73" s="703">
        <v>0.92954885729600001</v>
      </c>
      <c r="F73" s="701">
        <v>190</v>
      </c>
      <c r="G73" s="702">
        <v>79.166666666666003</v>
      </c>
      <c r="H73" s="704">
        <v>12.4697</v>
      </c>
      <c r="I73" s="701">
        <v>68.831639999999993</v>
      </c>
      <c r="J73" s="702">
        <v>-10.335026666666</v>
      </c>
      <c r="K73" s="705">
        <v>0.36227178947299998</v>
      </c>
    </row>
    <row r="74" spans="1:11" ht="14.4" customHeight="1" thickBot="1" x14ac:dyDescent="0.35">
      <c r="A74" s="723" t="s">
        <v>400</v>
      </c>
      <c r="B74" s="701">
        <v>750.11553538422095</v>
      </c>
      <c r="C74" s="701">
        <v>754.04233999999997</v>
      </c>
      <c r="D74" s="702">
        <v>3.9268046157779999</v>
      </c>
      <c r="E74" s="703">
        <v>1.005234933061</v>
      </c>
      <c r="F74" s="701">
        <v>834.77374033033402</v>
      </c>
      <c r="G74" s="702">
        <v>347.82239180430599</v>
      </c>
      <c r="H74" s="704">
        <v>56.051969999999997</v>
      </c>
      <c r="I74" s="701">
        <v>293.56736000000001</v>
      </c>
      <c r="J74" s="702">
        <v>-54.255031804304998</v>
      </c>
      <c r="K74" s="705">
        <v>0.35167296935300002</v>
      </c>
    </row>
    <row r="75" spans="1:11" ht="14.4" customHeight="1" thickBot="1" x14ac:dyDescent="0.35">
      <c r="A75" s="723" t="s">
        <v>401</v>
      </c>
      <c r="B75" s="701">
        <v>45</v>
      </c>
      <c r="C75" s="701">
        <v>59.662329999999997</v>
      </c>
      <c r="D75" s="702">
        <v>14.662330000000001</v>
      </c>
      <c r="E75" s="703">
        <v>1.3258295555549999</v>
      </c>
      <c r="F75" s="701">
        <v>75.135341945894993</v>
      </c>
      <c r="G75" s="702">
        <v>31.306392477456001</v>
      </c>
      <c r="H75" s="704">
        <v>6.0073999999999996</v>
      </c>
      <c r="I75" s="701">
        <v>26.212319999999998</v>
      </c>
      <c r="J75" s="702">
        <v>-5.0940724774559998</v>
      </c>
      <c r="K75" s="705">
        <v>0.348868046928</v>
      </c>
    </row>
    <row r="76" spans="1:11" ht="14.4" customHeight="1" thickBot="1" x14ac:dyDescent="0.35">
      <c r="A76" s="721" t="s">
        <v>42</v>
      </c>
      <c r="B76" s="701">
        <v>2291.11234694205</v>
      </c>
      <c r="C76" s="701">
        <v>2249.154</v>
      </c>
      <c r="D76" s="702">
        <v>-41.958346942047001</v>
      </c>
      <c r="E76" s="703">
        <v>0.98168647338500004</v>
      </c>
      <c r="F76" s="701">
        <v>2231.9765266527602</v>
      </c>
      <c r="G76" s="702">
        <v>929.99021943865205</v>
      </c>
      <c r="H76" s="704">
        <v>126.20099999999999</v>
      </c>
      <c r="I76" s="701">
        <v>1036.46</v>
      </c>
      <c r="J76" s="702">
        <v>106.46978056135001</v>
      </c>
      <c r="K76" s="705">
        <v>0.46436868292400002</v>
      </c>
    </row>
    <row r="77" spans="1:11" ht="14.4" customHeight="1" thickBot="1" x14ac:dyDescent="0.35">
      <c r="A77" s="722" t="s">
        <v>402</v>
      </c>
      <c r="B77" s="706">
        <v>2291.11234694205</v>
      </c>
      <c r="C77" s="706">
        <v>2249.154</v>
      </c>
      <c r="D77" s="707">
        <v>-41.958346942047001</v>
      </c>
      <c r="E77" s="713">
        <v>0.98168647338500004</v>
      </c>
      <c r="F77" s="706">
        <v>2231.9765266527602</v>
      </c>
      <c r="G77" s="707">
        <v>929.99021943865205</v>
      </c>
      <c r="H77" s="709">
        <v>126.20099999999999</v>
      </c>
      <c r="I77" s="706">
        <v>1036.46</v>
      </c>
      <c r="J77" s="707">
        <v>106.46978056135001</v>
      </c>
      <c r="K77" s="714">
        <v>0.46436868292400002</v>
      </c>
    </row>
    <row r="78" spans="1:11" ht="14.4" customHeight="1" thickBot="1" x14ac:dyDescent="0.35">
      <c r="A78" s="723" t="s">
        <v>403</v>
      </c>
      <c r="B78" s="701">
        <v>630.99999999999704</v>
      </c>
      <c r="C78" s="701">
        <v>642.30600000000004</v>
      </c>
      <c r="D78" s="702">
        <v>11.306000000001999</v>
      </c>
      <c r="E78" s="703">
        <v>1.017917591125</v>
      </c>
      <c r="F78" s="701">
        <v>634.97889838415404</v>
      </c>
      <c r="G78" s="702">
        <v>264.57454099339799</v>
      </c>
      <c r="H78" s="704">
        <v>54.737000000000002</v>
      </c>
      <c r="I78" s="701">
        <v>260.27600000000001</v>
      </c>
      <c r="J78" s="702">
        <v>-4.2985409933970002</v>
      </c>
      <c r="K78" s="705">
        <v>0.40989708581200002</v>
      </c>
    </row>
    <row r="79" spans="1:11" ht="14.4" customHeight="1" thickBot="1" x14ac:dyDescent="0.35">
      <c r="A79" s="723" t="s">
        <v>404</v>
      </c>
      <c r="B79" s="701">
        <v>245.11234694205601</v>
      </c>
      <c r="C79" s="701">
        <v>222.97499999999999</v>
      </c>
      <c r="D79" s="702">
        <v>-22.137346942055</v>
      </c>
      <c r="E79" s="703">
        <v>0.90968489666700003</v>
      </c>
      <c r="F79" s="701">
        <v>237.10324749021399</v>
      </c>
      <c r="G79" s="702">
        <v>98.793019787589003</v>
      </c>
      <c r="H79" s="704">
        <v>21.007999999999999</v>
      </c>
      <c r="I79" s="701">
        <v>107.65</v>
      </c>
      <c r="J79" s="702">
        <v>8.8569802124110009</v>
      </c>
      <c r="K79" s="705">
        <v>0.45402161775299998</v>
      </c>
    </row>
    <row r="80" spans="1:11" ht="14.4" customHeight="1" thickBot="1" x14ac:dyDescent="0.35">
      <c r="A80" s="723" t="s">
        <v>405</v>
      </c>
      <c r="B80" s="701">
        <v>1412.99999999999</v>
      </c>
      <c r="C80" s="701">
        <v>1382.501</v>
      </c>
      <c r="D80" s="702">
        <v>-30.498999999993</v>
      </c>
      <c r="E80" s="703">
        <v>0.978415428167</v>
      </c>
      <c r="F80" s="701">
        <v>1358.0091484883301</v>
      </c>
      <c r="G80" s="702">
        <v>565.83714520347098</v>
      </c>
      <c r="H80" s="704">
        <v>50.256</v>
      </c>
      <c r="I80" s="701">
        <v>667.53400000000101</v>
      </c>
      <c r="J80" s="702">
        <v>101.69685479653</v>
      </c>
      <c r="K80" s="705">
        <v>0.491553389565</v>
      </c>
    </row>
    <row r="81" spans="1:11" ht="14.4" customHeight="1" thickBot="1" x14ac:dyDescent="0.35">
      <c r="A81" s="723" t="s">
        <v>406</v>
      </c>
      <c r="B81" s="701">
        <v>1.9999999999989999</v>
      </c>
      <c r="C81" s="701">
        <v>1.3720000000000001</v>
      </c>
      <c r="D81" s="702">
        <v>-0.62799999999900002</v>
      </c>
      <c r="E81" s="703">
        <v>0.68600000000000005</v>
      </c>
      <c r="F81" s="701">
        <v>1.885232290065</v>
      </c>
      <c r="G81" s="702">
        <v>0.78551345419399998</v>
      </c>
      <c r="H81" s="704">
        <v>0.2</v>
      </c>
      <c r="I81" s="701">
        <v>1</v>
      </c>
      <c r="J81" s="702">
        <v>0.21448654580500001</v>
      </c>
      <c r="K81" s="705">
        <v>0.53043861240300005</v>
      </c>
    </row>
    <row r="82" spans="1:11" ht="14.4" customHeight="1" thickBot="1" x14ac:dyDescent="0.35">
      <c r="A82" s="724" t="s">
        <v>407</v>
      </c>
      <c r="B82" s="706">
        <v>2236.06530092921</v>
      </c>
      <c r="C82" s="706">
        <v>2958.8372300000001</v>
      </c>
      <c r="D82" s="707">
        <v>722.771929070787</v>
      </c>
      <c r="E82" s="713">
        <v>1.3232338200360001</v>
      </c>
      <c r="F82" s="706">
        <v>2980.7740995279</v>
      </c>
      <c r="G82" s="707">
        <v>1241.9892081366199</v>
      </c>
      <c r="H82" s="709">
        <v>191.36107999999999</v>
      </c>
      <c r="I82" s="706">
        <v>1150.7386100000001</v>
      </c>
      <c r="J82" s="707">
        <v>-91.250598136620994</v>
      </c>
      <c r="K82" s="714">
        <v>0.38605361277799999</v>
      </c>
    </row>
    <row r="83" spans="1:11" ht="14.4" customHeight="1" thickBot="1" x14ac:dyDescent="0.35">
      <c r="A83" s="721" t="s">
        <v>45</v>
      </c>
      <c r="B83" s="701">
        <v>516.71391383226705</v>
      </c>
      <c r="C83" s="701">
        <v>1156.52331</v>
      </c>
      <c r="D83" s="702">
        <v>639.80939616773401</v>
      </c>
      <c r="E83" s="703">
        <v>2.2382275356629999</v>
      </c>
      <c r="F83" s="701">
        <v>1172.2937876482699</v>
      </c>
      <c r="G83" s="702">
        <v>488.45574485344503</v>
      </c>
      <c r="H83" s="704">
        <v>63.522849999999998</v>
      </c>
      <c r="I83" s="701">
        <v>270.61308000000002</v>
      </c>
      <c r="J83" s="702">
        <v>-217.842664853445</v>
      </c>
      <c r="K83" s="705">
        <v>0.230840667118</v>
      </c>
    </row>
    <row r="84" spans="1:11" ht="14.4" customHeight="1" thickBot="1" x14ac:dyDescent="0.35">
      <c r="A84" s="725" t="s">
        <v>408</v>
      </c>
      <c r="B84" s="701">
        <v>516.71391383226705</v>
      </c>
      <c r="C84" s="701">
        <v>1156.52331</v>
      </c>
      <c r="D84" s="702">
        <v>639.80939616773401</v>
      </c>
      <c r="E84" s="703">
        <v>2.2382275356629999</v>
      </c>
      <c r="F84" s="701">
        <v>1172.2937876482699</v>
      </c>
      <c r="G84" s="702">
        <v>488.45574485344503</v>
      </c>
      <c r="H84" s="704">
        <v>63.522849999999998</v>
      </c>
      <c r="I84" s="701">
        <v>270.61308000000002</v>
      </c>
      <c r="J84" s="702">
        <v>-217.842664853445</v>
      </c>
      <c r="K84" s="705">
        <v>0.230840667118</v>
      </c>
    </row>
    <row r="85" spans="1:11" ht="14.4" customHeight="1" thickBot="1" x14ac:dyDescent="0.35">
      <c r="A85" s="723" t="s">
        <v>409</v>
      </c>
      <c r="B85" s="701">
        <v>246.90856514855699</v>
      </c>
      <c r="C85" s="701">
        <v>323.03107</v>
      </c>
      <c r="D85" s="702">
        <v>76.122504851442997</v>
      </c>
      <c r="E85" s="703">
        <v>1.3083024066240001</v>
      </c>
      <c r="F85" s="701">
        <v>315.56731535037699</v>
      </c>
      <c r="G85" s="702">
        <v>131.48638139599001</v>
      </c>
      <c r="H85" s="704">
        <v>36.447000000000003</v>
      </c>
      <c r="I85" s="701">
        <v>161.64434</v>
      </c>
      <c r="J85" s="702">
        <v>30.157958604009</v>
      </c>
      <c r="K85" s="705">
        <v>0.51223410073499998</v>
      </c>
    </row>
    <row r="86" spans="1:11" ht="14.4" customHeight="1" thickBot="1" x14ac:dyDescent="0.35">
      <c r="A86" s="723" t="s">
        <v>410</v>
      </c>
      <c r="B86" s="701">
        <v>15.756177511547</v>
      </c>
      <c r="C86" s="701">
        <v>69.842870000000005</v>
      </c>
      <c r="D86" s="702">
        <v>54.086692488452002</v>
      </c>
      <c r="E86" s="703">
        <v>4.4327293183140002</v>
      </c>
      <c r="F86" s="701">
        <v>52.776591505356997</v>
      </c>
      <c r="G86" s="702">
        <v>21.990246460565</v>
      </c>
      <c r="H86" s="704">
        <v>11.93205</v>
      </c>
      <c r="I86" s="701">
        <v>12.29505</v>
      </c>
      <c r="J86" s="702">
        <v>-9.6951964605650005</v>
      </c>
      <c r="K86" s="705">
        <v>0.23296407837800001</v>
      </c>
    </row>
    <row r="87" spans="1:11" ht="14.4" customHeight="1" thickBot="1" x14ac:dyDescent="0.35">
      <c r="A87" s="723" t="s">
        <v>411</v>
      </c>
      <c r="B87" s="701">
        <v>123.049171172163</v>
      </c>
      <c r="C87" s="701">
        <v>562.53459999999995</v>
      </c>
      <c r="D87" s="702">
        <v>439.48542882783698</v>
      </c>
      <c r="E87" s="703">
        <v>4.5716244542020004</v>
      </c>
      <c r="F87" s="701">
        <v>650.36009878797495</v>
      </c>
      <c r="G87" s="702">
        <v>270.98337449499002</v>
      </c>
      <c r="H87" s="704">
        <v>11.5313</v>
      </c>
      <c r="I87" s="701">
        <v>60.364139999999999</v>
      </c>
      <c r="J87" s="702">
        <v>-210.61923449499</v>
      </c>
      <c r="K87" s="705">
        <v>9.2816487530999997E-2</v>
      </c>
    </row>
    <row r="88" spans="1:11" ht="14.4" customHeight="1" thickBot="1" x14ac:dyDescent="0.35">
      <c r="A88" s="723" t="s">
        <v>412</v>
      </c>
      <c r="B88" s="701">
        <v>130.99999999999901</v>
      </c>
      <c r="C88" s="701">
        <v>188.18719999999999</v>
      </c>
      <c r="D88" s="702">
        <v>57.187199999999997</v>
      </c>
      <c r="E88" s="703">
        <v>1.43654351145</v>
      </c>
      <c r="F88" s="701">
        <v>140.34848823823501</v>
      </c>
      <c r="G88" s="702">
        <v>58.478536765930997</v>
      </c>
      <c r="H88" s="704">
        <v>3.6124999999999998</v>
      </c>
      <c r="I88" s="701">
        <v>35.012390000000003</v>
      </c>
      <c r="J88" s="702">
        <v>-23.466146765931001</v>
      </c>
      <c r="K88" s="705">
        <v>0.24946752501200001</v>
      </c>
    </row>
    <row r="89" spans="1:11" ht="14.4" customHeight="1" thickBot="1" x14ac:dyDescent="0.35">
      <c r="A89" s="723" t="s">
        <v>413</v>
      </c>
      <c r="B89" s="701">
        <v>0</v>
      </c>
      <c r="C89" s="701">
        <v>12.927569999999999</v>
      </c>
      <c r="D89" s="702">
        <v>12.927569999999999</v>
      </c>
      <c r="E89" s="711" t="s">
        <v>342</v>
      </c>
      <c r="F89" s="701">
        <v>13.241293766323</v>
      </c>
      <c r="G89" s="702">
        <v>5.517205735968</v>
      </c>
      <c r="H89" s="704">
        <v>0</v>
      </c>
      <c r="I89" s="701">
        <v>1.2971600000000001</v>
      </c>
      <c r="J89" s="702">
        <v>-4.2200457359680001</v>
      </c>
      <c r="K89" s="705">
        <v>9.7963237044000007E-2</v>
      </c>
    </row>
    <row r="90" spans="1:11" ht="14.4" customHeight="1" thickBot="1" x14ac:dyDescent="0.35">
      <c r="A90" s="726" t="s">
        <v>46</v>
      </c>
      <c r="B90" s="706">
        <v>0</v>
      </c>
      <c r="C90" s="706">
        <v>16.404</v>
      </c>
      <c r="D90" s="707">
        <v>16.404</v>
      </c>
      <c r="E90" s="708" t="s">
        <v>329</v>
      </c>
      <c r="F90" s="706">
        <v>0</v>
      </c>
      <c r="G90" s="707">
        <v>0</v>
      </c>
      <c r="H90" s="709">
        <v>0</v>
      </c>
      <c r="I90" s="706">
        <v>3.27</v>
      </c>
      <c r="J90" s="707">
        <v>3.27</v>
      </c>
      <c r="K90" s="710" t="s">
        <v>329</v>
      </c>
    </row>
    <row r="91" spans="1:11" ht="14.4" customHeight="1" thickBot="1" x14ac:dyDescent="0.35">
      <c r="A91" s="722" t="s">
        <v>414</v>
      </c>
      <c r="B91" s="706">
        <v>0</v>
      </c>
      <c r="C91" s="706">
        <v>16.404</v>
      </c>
      <c r="D91" s="707">
        <v>16.404</v>
      </c>
      <c r="E91" s="708" t="s">
        <v>329</v>
      </c>
      <c r="F91" s="706">
        <v>0</v>
      </c>
      <c r="G91" s="707">
        <v>0</v>
      </c>
      <c r="H91" s="709">
        <v>0</v>
      </c>
      <c r="I91" s="706">
        <v>3.27</v>
      </c>
      <c r="J91" s="707">
        <v>3.27</v>
      </c>
      <c r="K91" s="710" t="s">
        <v>329</v>
      </c>
    </row>
    <row r="92" spans="1:11" ht="14.4" customHeight="1" thickBot="1" x14ac:dyDescent="0.35">
      <c r="A92" s="723" t="s">
        <v>415</v>
      </c>
      <c r="B92" s="701">
        <v>0</v>
      </c>
      <c r="C92" s="701">
        <v>4.4649999999999999</v>
      </c>
      <c r="D92" s="702">
        <v>4.4649999999999999</v>
      </c>
      <c r="E92" s="711" t="s">
        <v>329</v>
      </c>
      <c r="F92" s="701">
        <v>0</v>
      </c>
      <c r="G92" s="702">
        <v>0</v>
      </c>
      <c r="H92" s="704">
        <v>0</v>
      </c>
      <c r="I92" s="701">
        <v>0.97</v>
      </c>
      <c r="J92" s="702">
        <v>0.97</v>
      </c>
      <c r="K92" s="712" t="s">
        <v>329</v>
      </c>
    </row>
    <row r="93" spans="1:11" ht="14.4" customHeight="1" thickBot="1" x14ac:dyDescent="0.35">
      <c r="A93" s="723" t="s">
        <v>416</v>
      </c>
      <c r="B93" s="701">
        <v>0</v>
      </c>
      <c r="C93" s="701">
        <v>11.939</v>
      </c>
      <c r="D93" s="702">
        <v>11.939</v>
      </c>
      <c r="E93" s="711" t="s">
        <v>342</v>
      </c>
      <c r="F93" s="701">
        <v>0</v>
      </c>
      <c r="G93" s="702">
        <v>0</v>
      </c>
      <c r="H93" s="704">
        <v>0</v>
      </c>
      <c r="I93" s="701">
        <v>2.2999999999999998</v>
      </c>
      <c r="J93" s="702">
        <v>2.2999999999999998</v>
      </c>
      <c r="K93" s="712" t="s">
        <v>329</v>
      </c>
    </row>
    <row r="94" spans="1:11" ht="14.4" customHeight="1" thickBot="1" x14ac:dyDescent="0.35">
      <c r="A94" s="721" t="s">
        <v>47</v>
      </c>
      <c r="B94" s="701">
        <v>1719.35138709695</v>
      </c>
      <c r="C94" s="701">
        <v>1785.9099200000001</v>
      </c>
      <c r="D94" s="702">
        <v>66.558532903054001</v>
      </c>
      <c r="E94" s="703">
        <v>1.0387114195510001</v>
      </c>
      <c r="F94" s="701">
        <v>1808.4803118796301</v>
      </c>
      <c r="G94" s="702">
        <v>753.53346328317798</v>
      </c>
      <c r="H94" s="704">
        <v>127.83823</v>
      </c>
      <c r="I94" s="701">
        <v>876.85553000000198</v>
      </c>
      <c r="J94" s="702">
        <v>123.322066716824</v>
      </c>
      <c r="K94" s="705">
        <v>0.48485765879699999</v>
      </c>
    </row>
    <row r="95" spans="1:11" ht="14.4" customHeight="1" thickBot="1" x14ac:dyDescent="0.35">
      <c r="A95" s="722" t="s">
        <v>417</v>
      </c>
      <c r="B95" s="706">
        <v>0.15203001686500001</v>
      </c>
      <c r="C95" s="706">
        <v>0</v>
      </c>
      <c r="D95" s="707">
        <v>-0.15203001686500001</v>
      </c>
      <c r="E95" s="713">
        <v>0</v>
      </c>
      <c r="F95" s="706">
        <v>0</v>
      </c>
      <c r="G95" s="707">
        <v>0</v>
      </c>
      <c r="H95" s="709">
        <v>0</v>
      </c>
      <c r="I95" s="706">
        <v>0</v>
      </c>
      <c r="J95" s="707">
        <v>0</v>
      </c>
      <c r="K95" s="714">
        <v>5</v>
      </c>
    </row>
    <row r="96" spans="1:11" ht="14.4" customHeight="1" thickBot="1" x14ac:dyDescent="0.35">
      <c r="A96" s="723" t="s">
        <v>418</v>
      </c>
      <c r="B96" s="701">
        <v>0.15203001686500001</v>
      </c>
      <c r="C96" s="701">
        <v>0</v>
      </c>
      <c r="D96" s="702">
        <v>-0.15203001686500001</v>
      </c>
      <c r="E96" s="703">
        <v>0</v>
      </c>
      <c r="F96" s="701">
        <v>0</v>
      </c>
      <c r="G96" s="702">
        <v>0</v>
      </c>
      <c r="H96" s="704">
        <v>0</v>
      </c>
      <c r="I96" s="701">
        <v>0</v>
      </c>
      <c r="J96" s="702">
        <v>0</v>
      </c>
      <c r="K96" s="705">
        <v>5</v>
      </c>
    </row>
    <row r="97" spans="1:11" ht="14.4" customHeight="1" thickBot="1" x14ac:dyDescent="0.35">
      <c r="A97" s="722" t="s">
        <v>419</v>
      </c>
      <c r="B97" s="706">
        <v>10.850085819066001</v>
      </c>
      <c r="C97" s="706">
        <v>9.6145700000000005</v>
      </c>
      <c r="D97" s="707">
        <v>-1.2355158190660001</v>
      </c>
      <c r="E97" s="713">
        <v>0.886128474956</v>
      </c>
      <c r="F97" s="706">
        <v>9.6954914251190001</v>
      </c>
      <c r="G97" s="707">
        <v>4.0397880938000004</v>
      </c>
      <c r="H97" s="709">
        <v>1.12229</v>
      </c>
      <c r="I97" s="706">
        <v>5.0122999999999998</v>
      </c>
      <c r="J97" s="707">
        <v>0.97251190620000005</v>
      </c>
      <c r="K97" s="714">
        <v>0.51697224825599997</v>
      </c>
    </row>
    <row r="98" spans="1:11" ht="14.4" customHeight="1" thickBot="1" x14ac:dyDescent="0.35">
      <c r="A98" s="723" t="s">
        <v>420</v>
      </c>
      <c r="B98" s="701">
        <v>1.510165341317</v>
      </c>
      <c r="C98" s="701">
        <v>1.5194000000000001</v>
      </c>
      <c r="D98" s="702">
        <v>9.2346586819999996E-3</v>
      </c>
      <c r="E98" s="703">
        <v>1.0061149984240001</v>
      </c>
      <c r="F98" s="701">
        <v>1.474942334858</v>
      </c>
      <c r="G98" s="702">
        <v>0.61455930618999999</v>
      </c>
      <c r="H98" s="704">
        <v>0.3886</v>
      </c>
      <c r="I98" s="701">
        <v>1.2155</v>
      </c>
      <c r="J98" s="702">
        <v>0.60094069380899995</v>
      </c>
      <c r="K98" s="705">
        <v>0.82410001480899997</v>
      </c>
    </row>
    <row r="99" spans="1:11" ht="14.4" customHeight="1" thickBot="1" x14ac:dyDescent="0.35">
      <c r="A99" s="723" t="s">
        <v>421</v>
      </c>
      <c r="B99" s="701">
        <v>1.3247138618050001</v>
      </c>
      <c r="C99" s="701">
        <v>0</v>
      </c>
      <c r="D99" s="702">
        <v>-1.3247138618050001</v>
      </c>
      <c r="E99" s="703">
        <v>0</v>
      </c>
      <c r="F99" s="701">
        <v>0</v>
      </c>
      <c r="G99" s="702">
        <v>0</v>
      </c>
      <c r="H99" s="704">
        <v>0</v>
      </c>
      <c r="I99" s="701">
        <v>0</v>
      </c>
      <c r="J99" s="702">
        <v>0</v>
      </c>
      <c r="K99" s="705">
        <v>5</v>
      </c>
    </row>
    <row r="100" spans="1:11" ht="14.4" customHeight="1" thickBot="1" x14ac:dyDescent="0.35">
      <c r="A100" s="723" t="s">
        <v>422</v>
      </c>
      <c r="B100" s="701">
        <v>8.0152066159430007</v>
      </c>
      <c r="C100" s="701">
        <v>8.0951699999999995</v>
      </c>
      <c r="D100" s="702">
        <v>7.9963384055999995E-2</v>
      </c>
      <c r="E100" s="703">
        <v>1.0099764594830001</v>
      </c>
      <c r="F100" s="701">
        <v>8.2205490902610006</v>
      </c>
      <c r="G100" s="702">
        <v>3.425228787609</v>
      </c>
      <c r="H100" s="704">
        <v>0.73368999999999995</v>
      </c>
      <c r="I100" s="701">
        <v>3.7968000000000002</v>
      </c>
      <c r="J100" s="702">
        <v>0.37157121239000002</v>
      </c>
      <c r="K100" s="705">
        <v>0.46186695782800002</v>
      </c>
    </row>
    <row r="101" spans="1:11" ht="14.4" customHeight="1" thickBot="1" x14ac:dyDescent="0.35">
      <c r="A101" s="722" t="s">
        <v>423</v>
      </c>
      <c r="B101" s="706">
        <v>66</v>
      </c>
      <c r="C101" s="706">
        <v>56.732799999999997</v>
      </c>
      <c r="D101" s="707">
        <v>-9.2672000000000008</v>
      </c>
      <c r="E101" s="713">
        <v>0.85958787878700005</v>
      </c>
      <c r="F101" s="706">
        <v>68.891064101469993</v>
      </c>
      <c r="G101" s="707">
        <v>28.704610042279</v>
      </c>
      <c r="H101" s="709">
        <v>0</v>
      </c>
      <c r="I101" s="706">
        <v>37.782339999999998</v>
      </c>
      <c r="J101" s="707">
        <v>9.0777299577200008</v>
      </c>
      <c r="K101" s="714">
        <v>0.54843600534799997</v>
      </c>
    </row>
    <row r="102" spans="1:11" ht="14.4" customHeight="1" thickBot="1" x14ac:dyDescent="0.35">
      <c r="A102" s="723" t="s">
        <v>424</v>
      </c>
      <c r="B102" s="701">
        <v>30</v>
      </c>
      <c r="C102" s="701">
        <v>28.08</v>
      </c>
      <c r="D102" s="702">
        <v>-1.92</v>
      </c>
      <c r="E102" s="703">
        <v>0.93599999999899997</v>
      </c>
      <c r="F102" s="701">
        <v>29.530140845070001</v>
      </c>
      <c r="G102" s="702">
        <v>12.304225352112001</v>
      </c>
      <c r="H102" s="704">
        <v>0</v>
      </c>
      <c r="I102" s="701">
        <v>13.904999999999999</v>
      </c>
      <c r="J102" s="702">
        <v>1.600774647887</v>
      </c>
      <c r="K102" s="705">
        <v>0.47087482829600003</v>
      </c>
    </row>
    <row r="103" spans="1:11" ht="14.4" customHeight="1" thickBot="1" x14ac:dyDescent="0.35">
      <c r="A103" s="723" t="s">
        <v>425</v>
      </c>
      <c r="B103" s="701">
        <v>36</v>
      </c>
      <c r="C103" s="701">
        <v>28.652799999999999</v>
      </c>
      <c r="D103" s="702">
        <v>-7.3472</v>
      </c>
      <c r="E103" s="703">
        <v>0.79591111111099999</v>
      </c>
      <c r="F103" s="701">
        <v>39.360923256398998</v>
      </c>
      <c r="G103" s="702">
        <v>16.400384690166</v>
      </c>
      <c r="H103" s="704">
        <v>0</v>
      </c>
      <c r="I103" s="701">
        <v>23.87734</v>
      </c>
      <c r="J103" s="702">
        <v>7.4769553098330004</v>
      </c>
      <c r="K103" s="705">
        <v>0.60662550632900003</v>
      </c>
    </row>
    <row r="104" spans="1:11" ht="14.4" customHeight="1" thickBot="1" x14ac:dyDescent="0.35">
      <c r="A104" s="722" t="s">
        <v>426</v>
      </c>
      <c r="B104" s="706">
        <v>0</v>
      </c>
      <c r="C104" s="706">
        <v>1</v>
      </c>
      <c r="D104" s="707">
        <v>1</v>
      </c>
      <c r="E104" s="708" t="s">
        <v>329</v>
      </c>
      <c r="F104" s="706">
        <v>0</v>
      </c>
      <c r="G104" s="707">
        <v>0</v>
      </c>
      <c r="H104" s="709">
        <v>0</v>
      </c>
      <c r="I104" s="706">
        <v>0</v>
      </c>
      <c r="J104" s="707">
        <v>0</v>
      </c>
      <c r="K104" s="710" t="s">
        <v>329</v>
      </c>
    </row>
    <row r="105" spans="1:11" ht="14.4" customHeight="1" thickBot="1" x14ac:dyDescent="0.35">
      <c r="A105" s="723" t="s">
        <v>427</v>
      </c>
      <c r="B105" s="701">
        <v>0</v>
      </c>
      <c r="C105" s="701">
        <v>1</v>
      </c>
      <c r="D105" s="702">
        <v>1</v>
      </c>
      <c r="E105" s="711" t="s">
        <v>329</v>
      </c>
      <c r="F105" s="701">
        <v>0</v>
      </c>
      <c r="G105" s="702">
        <v>0</v>
      </c>
      <c r="H105" s="704">
        <v>0</v>
      </c>
      <c r="I105" s="701">
        <v>0</v>
      </c>
      <c r="J105" s="702">
        <v>0</v>
      </c>
      <c r="K105" s="712" t="s">
        <v>329</v>
      </c>
    </row>
    <row r="106" spans="1:11" ht="14.4" customHeight="1" thickBot="1" x14ac:dyDescent="0.35">
      <c r="A106" s="722" t="s">
        <v>428</v>
      </c>
      <c r="B106" s="706">
        <v>1134.79768258472</v>
      </c>
      <c r="C106" s="706">
        <v>1199.1144300000001</v>
      </c>
      <c r="D106" s="707">
        <v>64.316747415278002</v>
      </c>
      <c r="E106" s="713">
        <v>1.05667684064</v>
      </c>
      <c r="F106" s="706">
        <v>1340.9394141257201</v>
      </c>
      <c r="G106" s="707">
        <v>558.72475588571695</v>
      </c>
      <c r="H106" s="709">
        <v>120.20665</v>
      </c>
      <c r="I106" s="706">
        <v>553.80084000000102</v>
      </c>
      <c r="J106" s="707">
        <v>-4.9239158857160001</v>
      </c>
      <c r="K106" s="714">
        <v>0.41299467684000002</v>
      </c>
    </row>
    <row r="107" spans="1:11" ht="14.4" customHeight="1" thickBot="1" x14ac:dyDescent="0.35">
      <c r="A107" s="723" t="s">
        <v>429</v>
      </c>
      <c r="B107" s="701">
        <v>1018</v>
      </c>
      <c r="C107" s="701">
        <v>977.85906</v>
      </c>
      <c r="D107" s="702">
        <v>-40.140940000000001</v>
      </c>
      <c r="E107" s="703">
        <v>0.96056882121800002</v>
      </c>
      <c r="F107" s="701">
        <v>1112.59459913916</v>
      </c>
      <c r="G107" s="702">
        <v>463.581082974651</v>
      </c>
      <c r="H107" s="704">
        <v>97.767769999999999</v>
      </c>
      <c r="I107" s="701">
        <v>479.325050000001</v>
      </c>
      <c r="J107" s="702">
        <v>15.743967025349001</v>
      </c>
      <c r="K107" s="705">
        <v>0.43081734386499998</v>
      </c>
    </row>
    <row r="108" spans="1:11" ht="14.4" customHeight="1" thickBot="1" x14ac:dyDescent="0.35">
      <c r="A108" s="723" t="s">
        <v>430</v>
      </c>
      <c r="B108" s="701">
        <v>0</v>
      </c>
      <c r="C108" s="701">
        <v>116.88925</v>
      </c>
      <c r="D108" s="702">
        <v>116.88925</v>
      </c>
      <c r="E108" s="711" t="s">
        <v>329</v>
      </c>
      <c r="F108" s="701">
        <v>122.144835294291</v>
      </c>
      <c r="G108" s="702">
        <v>50.893681372621003</v>
      </c>
      <c r="H108" s="704">
        <v>5.8079999999999998</v>
      </c>
      <c r="I108" s="701">
        <v>33.033000000000001</v>
      </c>
      <c r="J108" s="702">
        <v>-17.860681372620999</v>
      </c>
      <c r="K108" s="705">
        <v>0.27044123413299997</v>
      </c>
    </row>
    <row r="109" spans="1:11" ht="14.4" customHeight="1" thickBot="1" x14ac:dyDescent="0.35">
      <c r="A109" s="723" t="s">
        <v>431</v>
      </c>
      <c r="B109" s="701">
        <v>1.0510558095160001</v>
      </c>
      <c r="C109" s="701">
        <v>2.577</v>
      </c>
      <c r="D109" s="702">
        <v>1.525944190483</v>
      </c>
      <c r="E109" s="703">
        <v>2.4518203283469999</v>
      </c>
      <c r="F109" s="701">
        <v>2.9702970297019999</v>
      </c>
      <c r="G109" s="702">
        <v>1.237623762376</v>
      </c>
      <c r="H109" s="704">
        <v>0</v>
      </c>
      <c r="I109" s="701">
        <v>0.42399999999999999</v>
      </c>
      <c r="J109" s="702">
        <v>-0.81362376237599998</v>
      </c>
      <c r="K109" s="705">
        <v>0.142746666666</v>
      </c>
    </row>
    <row r="110" spans="1:11" ht="14.4" customHeight="1" thickBot="1" x14ac:dyDescent="0.35">
      <c r="A110" s="723" t="s">
        <v>432</v>
      </c>
      <c r="B110" s="701">
        <v>115.746626775205</v>
      </c>
      <c r="C110" s="701">
        <v>101.78912</v>
      </c>
      <c r="D110" s="702">
        <v>-13.957506775203999</v>
      </c>
      <c r="E110" s="703">
        <v>0.87941327394000002</v>
      </c>
      <c r="F110" s="701">
        <v>103.229682662565</v>
      </c>
      <c r="G110" s="702">
        <v>43.012367776067997</v>
      </c>
      <c r="H110" s="704">
        <v>16.630880000000001</v>
      </c>
      <c r="I110" s="701">
        <v>41.018790000000003</v>
      </c>
      <c r="J110" s="702">
        <v>-1.993577776068</v>
      </c>
      <c r="K110" s="705">
        <v>0.397354607144</v>
      </c>
    </row>
    <row r="111" spans="1:11" ht="14.4" customHeight="1" thickBot="1" x14ac:dyDescent="0.35">
      <c r="A111" s="722" t="s">
        <v>433</v>
      </c>
      <c r="B111" s="706">
        <v>248.630404408179</v>
      </c>
      <c r="C111" s="706">
        <v>216.60112000000001</v>
      </c>
      <c r="D111" s="707">
        <v>-32.029284408178</v>
      </c>
      <c r="E111" s="713">
        <v>0.87117712138000003</v>
      </c>
      <c r="F111" s="706">
        <v>198.43656208635801</v>
      </c>
      <c r="G111" s="707">
        <v>82.681900869315001</v>
      </c>
      <c r="H111" s="709">
        <v>6.50929</v>
      </c>
      <c r="I111" s="706">
        <v>101.50805</v>
      </c>
      <c r="J111" s="707">
        <v>18.826149130684001</v>
      </c>
      <c r="K111" s="714">
        <v>0.51153904770699998</v>
      </c>
    </row>
    <row r="112" spans="1:11" ht="14.4" customHeight="1" thickBot="1" x14ac:dyDescent="0.35">
      <c r="A112" s="723" t="s">
        <v>434</v>
      </c>
      <c r="B112" s="701">
        <v>0</v>
      </c>
      <c r="C112" s="701">
        <v>2.1175000000000002</v>
      </c>
      <c r="D112" s="702">
        <v>2.1175000000000002</v>
      </c>
      <c r="E112" s="711" t="s">
        <v>329</v>
      </c>
      <c r="F112" s="701">
        <v>34.720052574409003</v>
      </c>
      <c r="G112" s="702">
        <v>14.46668857267</v>
      </c>
      <c r="H112" s="704">
        <v>0</v>
      </c>
      <c r="I112" s="701">
        <v>0</v>
      </c>
      <c r="J112" s="702">
        <v>-14.46668857267</v>
      </c>
      <c r="K112" s="705">
        <v>0</v>
      </c>
    </row>
    <row r="113" spans="1:11" ht="14.4" customHeight="1" thickBot="1" x14ac:dyDescent="0.35">
      <c r="A113" s="723" t="s">
        <v>435</v>
      </c>
      <c r="B113" s="701">
        <v>162.48378111199699</v>
      </c>
      <c r="C113" s="701">
        <v>179.56553</v>
      </c>
      <c r="D113" s="702">
        <v>17.081748888002998</v>
      </c>
      <c r="E113" s="703">
        <v>1.1051289474620001</v>
      </c>
      <c r="F113" s="701">
        <v>132.664147104443</v>
      </c>
      <c r="G113" s="702">
        <v>55.276727960183997</v>
      </c>
      <c r="H113" s="704">
        <v>5.8726399999999996</v>
      </c>
      <c r="I113" s="701">
        <v>98.324799999999996</v>
      </c>
      <c r="J113" s="702">
        <v>43.048072039814997</v>
      </c>
      <c r="K113" s="705">
        <v>0.74115578433200002</v>
      </c>
    </row>
    <row r="114" spans="1:11" ht="14.4" customHeight="1" thickBot="1" x14ac:dyDescent="0.35">
      <c r="A114" s="723" t="s">
        <v>436</v>
      </c>
      <c r="B114" s="701">
        <v>5</v>
      </c>
      <c r="C114" s="701">
        <v>0</v>
      </c>
      <c r="D114" s="702">
        <v>-5</v>
      </c>
      <c r="E114" s="703">
        <v>0</v>
      </c>
      <c r="F114" s="701">
        <v>0</v>
      </c>
      <c r="G114" s="702">
        <v>0</v>
      </c>
      <c r="H114" s="704">
        <v>0</v>
      </c>
      <c r="I114" s="701">
        <v>0</v>
      </c>
      <c r="J114" s="702">
        <v>0</v>
      </c>
      <c r="K114" s="705">
        <v>5</v>
      </c>
    </row>
    <row r="115" spans="1:11" ht="14.4" customHeight="1" thickBot="1" x14ac:dyDescent="0.35">
      <c r="A115" s="723" t="s">
        <v>437</v>
      </c>
      <c r="B115" s="701">
        <v>3.4314110802319999</v>
      </c>
      <c r="C115" s="701">
        <v>2.8987099999999999</v>
      </c>
      <c r="D115" s="702">
        <v>-0.53270108023200002</v>
      </c>
      <c r="E115" s="703">
        <v>0.84475742842299995</v>
      </c>
      <c r="F115" s="701">
        <v>4.980750887848</v>
      </c>
      <c r="G115" s="702">
        <v>2.075312869937</v>
      </c>
      <c r="H115" s="704">
        <v>0</v>
      </c>
      <c r="I115" s="701">
        <v>0</v>
      </c>
      <c r="J115" s="702">
        <v>-2.075312869937</v>
      </c>
      <c r="K115" s="705">
        <v>0</v>
      </c>
    </row>
    <row r="116" spans="1:11" ht="14.4" customHeight="1" thickBot="1" x14ac:dyDescent="0.35">
      <c r="A116" s="723" t="s">
        <v>438</v>
      </c>
      <c r="B116" s="701">
        <v>77.715212215948</v>
      </c>
      <c r="C116" s="701">
        <v>29.39039</v>
      </c>
      <c r="D116" s="702">
        <v>-48.324822215947997</v>
      </c>
      <c r="E116" s="703">
        <v>0.37818065681000002</v>
      </c>
      <c r="F116" s="701">
        <v>26.071611519657001</v>
      </c>
      <c r="G116" s="702">
        <v>10.863171466522999</v>
      </c>
      <c r="H116" s="704">
        <v>0.63665000000000005</v>
      </c>
      <c r="I116" s="701">
        <v>3.1832500000000001</v>
      </c>
      <c r="J116" s="702">
        <v>-7.679921466523</v>
      </c>
      <c r="K116" s="705">
        <v>0.12209640350000001</v>
      </c>
    </row>
    <row r="117" spans="1:11" ht="14.4" customHeight="1" thickBot="1" x14ac:dyDescent="0.35">
      <c r="A117" s="723" t="s">
        <v>439</v>
      </c>
      <c r="B117" s="701">
        <v>0</v>
      </c>
      <c r="C117" s="701">
        <v>2.6289899999999999</v>
      </c>
      <c r="D117" s="702">
        <v>2.6289899999999999</v>
      </c>
      <c r="E117" s="711" t="s">
        <v>342</v>
      </c>
      <c r="F117" s="701">
        <v>0</v>
      </c>
      <c r="G117" s="702">
        <v>0</v>
      </c>
      <c r="H117" s="704">
        <v>0</v>
      </c>
      <c r="I117" s="701">
        <v>0</v>
      </c>
      <c r="J117" s="702">
        <v>0</v>
      </c>
      <c r="K117" s="712" t="s">
        <v>329</v>
      </c>
    </row>
    <row r="118" spans="1:11" ht="14.4" customHeight="1" thickBot="1" x14ac:dyDescent="0.35">
      <c r="A118" s="722" t="s">
        <v>440</v>
      </c>
      <c r="B118" s="706">
        <v>258.921184268113</v>
      </c>
      <c r="C118" s="706">
        <v>302.84699999999998</v>
      </c>
      <c r="D118" s="707">
        <v>43.925815731885997</v>
      </c>
      <c r="E118" s="713">
        <v>1.1696493697720001</v>
      </c>
      <c r="F118" s="706">
        <v>190.517780140958</v>
      </c>
      <c r="G118" s="707">
        <v>79.382408392065003</v>
      </c>
      <c r="H118" s="709">
        <v>0</v>
      </c>
      <c r="I118" s="706">
        <v>178.75200000000001</v>
      </c>
      <c r="J118" s="707">
        <v>99.369591607933998</v>
      </c>
      <c r="K118" s="714">
        <v>0.93824313860700004</v>
      </c>
    </row>
    <row r="119" spans="1:11" ht="14.4" customHeight="1" thickBot="1" x14ac:dyDescent="0.35">
      <c r="A119" s="723" t="s">
        <v>441</v>
      </c>
      <c r="B119" s="701">
        <v>258.921184268113</v>
      </c>
      <c r="C119" s="701">
        <v>302.84699999999998</v>
      </c>
      <c r="D119" s="702">
        <v>43.925815731885997</v>
      </c>
      <c r="E119" s="703">
        <v>1.1696493697720001</v>
      </c>
      <c r="F119" s="701">
        <v>190.517780140958</v>
      </c>
      <c r="G119" s="702">
        <v>79.382408392065003</v>
      </c>
      <c r="H119" s="704">
        <v>0</v>
      </c>
      <c r="I119" s="701">
        <v>178.75200000000001</v>
      </c>
      <c r="J119" s="702">
        <v>99.369591607933998</v>
      </c>
      <c r="K119" s="705">
        <v>0.93824313860700004</v>
      </c>
    </row>
    <row r="120" spans="1:11" ht="14.4" customHeight="1" thickBot="1" x14ac:dyDescent="0.35">
      <c r="A120" s="720" t="s">
        <v>48</v>
      </c>
      <c r="B120" s="701">
        <v>27932</v>
      </c>
      <c r="C120" s="701">
        <v>33438.232750000003</v>
      </c>
      <c r="D120" s="702">
        <v>5506.2327500000001</v>
      </c>
      <c r="E120" s="703">
        <v>1.1971299137189999</v>
      </c>
      <c r="F120" s="701">
        <v>32685.826719053399</v>
      </c>
      <c r="G120" s="702">
        <v>13619.0944662723</v>
      </c>
      <c r="H120" s="704">
        <v>3427.08815</v>
      </c>
      <c r="I120" s="701">
        <v>15692.673360000001</v>
      </c>
      <c r="J120" s="702">
        <v>2073.5788937277698</v>
      </c>
      <c r="K120" s="705">
        <v>0.480106362151</v>
      </c>
    </row>
    <row r="121" spans="1:11" ht="14.4" customHeight="1" thickBot="1" x14ac:dyDescent="0.35">
      <c r="A121" s="726" t="s">
        <v>442</v>
      </c>
      <c r="B121" s="706">
        <v>22008</v>
      </c>
      <c r="C121" s="706">
        <v>24673.919999999998</v>
      </c>
      <c r="D121" s="707">
        <v>2665.92</v>
      </c>
      <c r="E121" s="713">
        <v>1.1211341330419999</v>
      </c>
      <c r="F121" s="706">
        <v>25733.506719053399</v>
      </c>
      <c r="G121" s="707">
        <v>10722.2944662723</v>
      </c>
      <c r="H121" s="709">
        <v>2532.116</v>
      </c>
      <c r="I121" s="706">
        <v>11590.045</v>
      </c>
      <c r="J121" s="707">
        <v>867.75053372776301</v>
      </c>
      <c r="K121" s="714">
        <v>0.45038731512699998</v>
      </c>
    </row>
    <row r="122" spans="1:11" ht="14.4" customHeight="1" thickBot="1" x14ac:dyDescent="0.35">
      <c r="A122" s="722" t="s">
        <v>443</v>
      </c>
      <c r="B122" s="706">
        <v>16453</v>
      </c>
      <c r="C122" s="706">
        <v>19039.297999999999</v>
      </c>
      <c r="D122" s="707">
        <v>2586.2979999999902</v>
      </c>
      <c r="E122" s="713">
        <v>1.157193095484</v>
      </c>
      <c r="F122" s="706">
        <v>19311.999999999902</v>
      </c>
      <c r="G122" s="707">
        <v>8046.6666666666397</v>
      </c>
      <c r="H122" s="709">
        <v>1848.79</v>
      </c>
      <c r="I122" s="706">
        <v>8670.2060000000092</v>
      </c>
      <c r="J122" s="707">
        <v>623.53933333336897</v>
      </c>
      <c r="K122" s="714">
        <v>0.448954328914</v>
      </c>
    </row>
    <row r="123" spans="1:11" ht="14.4" customHeight="1" thickBot="1" x14ac:dyDescent="0.35">
      <c r="A123" s="723" t="s">
        <v>444</v>
      </c>
      <c r="B123" s="701">
        <v>16453</v>
      </c>
      <c r="C123" s="701">
        <v>19039.297999999999</v>
      </c>
      <c r="D123" s="702">
        <v>2586.2979999999902</v>
      </c>
      <c r="E123" s="703">
        <v>1.157193095484</v>
      </c>
      <c r="F123" s="701">
        <v>19311.999999999902</v>
      </c>
      <c r="G123" s="702">
        <v>8046.6666666666397</v>
      </c>
      <c r="H123" s="704">
        <v>1848.79</v>
      </c>
      <c r="I123" s="701">
        <v>8670.2060000000092</v>
      </c>
      <c r="J123" s="702">
        <v>623.53933333336897</v>
      </c>
      <c r="K123" s="705">
        <v>0.448954328914</v>
      </c>
    </row>
    <row r="124" spans="1:11" ht="14.4" customHeight="1" thickBot="1" x14ac:dyDescent="0.35">
      <c r="A124" s="722" t="s">
        <v>445</v>
      </c>
      <c r="B124" s="706">
        <v>0</v>
      </c>
      <c r="C124" s="706">
        <v>-3.6850000000000001</v>
      </c>
      <c r="D124" s="707">
        <v>-3.6850000000000001</v>
      </c>
      <c r="E124" s="708" t="s">
        <v>342</v>
      </c>
      <c r="F124" s="706">
        <v>0</v>
      </c>
      <c r="G124" s="707">
        <v>0</v>
      </c>
      <c r="H124" s="709">
        <v>0</v>
      </c>
      <c r="I124" s="706">
        <v>0</v>
      </c>
      <c r="J124" s="707">
        <v>0</v>
      </c>
      <c r="K124" s="710" t="s">
        <v>329</v>
      </c>
    </row>
    <row r="125" spans="1:11" ht="14.4" customHeight="1" thickBot="1" x14ac:dyDescent="0.35">
      <c r="A125" s="723" t="s">
        <v>446</v>
      </c>
      <c r="B125" s="701">
        <v>0</v>
      </c>
      <c r="C125" s="701">
        <v>-3.6850000000000001</v>
      </c>
      <c r="D125" s="702">
        <v>-3.6850000000000001</v>
      </c>
      <c r="E125" s="711" t="s">
        <v>342</v>
      </c>
      <c r="F125" s="701">
        <v>0</v>
      </c>
      <c r="G125" s="702">
        <v>0</v>
      </c>
      <c r="H125" s="704">
        <v>0</v>
      </c>
      <c r="I125" s="701">
        <v>0</v>
      </c>
      <c r="J125" s="702">
        <v>0</v>
      </c>
      <c r="K125" s="712" t="s">
        <v>329</v>
      </c>
    </row>
    <row r="126" spans="1:11" ht="14.4" customHeight="1" thickBot="1" x14ac:dyDescent="0.35">
      <c r="A126" s="722" t="s">
        <v>447</v>
      </c>
      <c r="B126" s="706">
        <v>5510</v>
      </c>
      <c r="C126" s="706">
        <v>5601.95</v>
      </c>
      <c r="D126" s="707">
        <v>91.950000000005005</v>
      </c>
      <c r="E126" s="713">
        <v>1.0166878402899999</v>
      </c>
      <c r="F126" s="706">
        <v>6375.4817190534704</v>
      </c>
      <c r="G126" s="707">
        <v>2656.4507162722798</v>
      </c>
      <c r="H126" s="709">
        <v>672.7</v>
      </c>
      <c r="I126" s="706">
        <v>2878.25</v>
      </c>
      <c r="J126" s="707">
        <v>221.79928372772699</v>
      </c>
      <c r="K126" s="714">
        <v>0.451456082353</v>
      </c>
    </row>
    <row r="127" spans="1:11" ht="14.4" customHeight="1" thickBot="1" x14ac:dyDescent="0.35">
      <c r="A127" s="723" t="s">
        <v>448</v>
      </c>
      <c r="B127" s="701">
        <v>5510</v>
      </c>
      <c r="C127" s="701">
        <v>5601.95</v>
      </c>
      <c r="D127" s="702">
        <v>91.950000000005005</v>
      </c>
      <c r="E127" s="703">
        <v>1.0166878402899999</v>
      </c>
      <c r="F127" s="701">
        <v>6375.4817190534704</v>
      </c>
      <c r="G127" s="702">
        <v>2656.4507162722798</v>
      </c>
      <c r="H127" s="704">
        <v>672.7</v>
      </c>
      <c r="I127" s="701">
        <v>2878.25</v>
      </c>
      <c r="J127" s="702">
        <v>221.79928372772699</v>
      </c>
      <c r="K127" s="705">
        <v>0.451456082353</v>
      </c>
    </row>
    <row r="128" spans="1:11" ht="14.4" customHeight="1" thickBot="1" x14ac:dyDescent="0.35">
      <c r="A128" s="722" t="s">
        <v>449</v>
      </c>
      <c r="B128" s="706">
        <v>45</v>
      </c>
      <c r="C128" s="706">
        <v>9.8569999999989992</v>
      </c>
      <c r="D128" s="707">
        <v>-35.143000000000001</v>
      </c>
      <c r="E128" s="713">
        <v>0.21904444444400001</v>
      </c>
      <c r="F128" s="706">
        <v>46.024999999999999</v>
      </c>
      <c r="G128" s="707">
        <v>19.177083333333002</v>
      </c>
      <c r="H128" s="709">
        <v>9.1259999999999994</v>
      </c>
      <c r="I128" s="706">
        <v>35.588999999999999</v>
      </c>
      <c r="J128" s="707">
        <v>16.411916666665999</v>
      </c>
      <c r="K128" s="714">
        <v>0.77325366648500005</v>
      </c>
    </row>
    <row r="129" spans="1:11" ht="14.4" customHeight="1" thickBot="1" x14ac:dyDescent="0.35">
      <c r="A129" s="723" t="s">
        <v>450</v>
      </c>
      <c r="B129" s="701">
        <v>45</v>
      </c>
      <c r="C129" s="701">
        <v>9.8569999999989992</v>
      </c>
      <c r="D129" s="702">
        <v>-35.143000000000001</v>
      </c>
      <c r="E129" s="703">
        <v>0.21904444444400001</v>
      </c>
      <c r="F129" s="701">
        <v>46.024999999999999</v>
      </c>
      <c r="G129" s="702">
        <v>19.177083333333002</v>
      </c>
      <c r="H129" s="704">
        <v>9.1259999999999994</v>
      </c>
      <c r="I129" s="701">
        <v>35.588999999999999</v>
      </c>
      <c r="J129" s="702">
        <v>16.411916666665999</v>
      </c>
      <c r="K129" s="705">
        <v>0.77325366648500005</v>
      </c>
    </row>
    <row r="130" spans="1:11" ht="14.4" customHeight="1" thickBot="1" x14ac:dyDescent="0.35">
      <c r="A130" s="725" t="s">
        <v>451</v>
      </c>
      <c r="B130" s="701">
        <v>0</v>
      </c>
      <c r="C130" s="701">
        <v>26.5</v>
      </c>
      <c r="D130" s="702">
        <v>26.5</v>
      </c>
      <c r="E130" s="711" t="s">
        <v>342</v>
      </c>
      <c r="F130" s="701">
        <v>0</v>
      </c>
      <c r="G130" s="702">
        <v>0</v>
      </c>
      <c r="H130" s="704">
        <v>1.5</v>
      </c>
      <c r="I130" s="701">
        <v>6</v>
      </c>
      <c r="J130" s="702">
        <v>6</v>
      </c>
      <c r="K130" s="712" t="s">
        <v>329</v>
      </c>
    </row>
    <row r="131" spans="1:11" ht="14.4" customHeight="1" thickBot="1" x14ac:dyDescent="0.35">
      <c r="A131" s="723" t="s">
        <v>452</v>
      </c>
      <c r="B131" s="701">
        <v>0</v>
      </c>
      <c r="C131" s="701">
        <v>26.5</v>
      </c>
      <c r="D131" s="702">
        <v>26.5</v>
      </c>
      <c r="E131" s="711" t="s">
        <v>342</v>
      </c>
      <c r="F131" s="701">
        <v>0</v>
      </c>
      <c r="G131" s="702">
        <v>0</v>
      </c>
      <c r="H131" s="704">
        <v>1.5</v>
      </c>
      <c r="I131" s="701">
        <v>6</v>
      </c>
      <c r="J131" s="702">
        <v>6</v>
      </c>
      <c r="K131" s="712" t="s">
        <v>329</v>
      </c>
    </row>
    <row r="132" spans="1:11" ht="14.4" customHeight="1" thickBot="1" x14ac:dyDescent="0.35">
      <c r="A132" s="721" t="s">
        <v>453</v>
      </c>
      <c r="B132" s="701">
        <v>5594.99999999999</v>
      </c>
      <c r="C132" s="701">
        <v>8383.4050100000004</v>
      </c>
      <c r="D132" s="702">
        <v>2788.40501000001</v>
      </c>
      <c r="E132" s="703">
        <v>1.4983744432520001</v>
      </c>
      <c r="F132" s="701">
        <v>6566.08</v>
      </c>
      <c r="G132" s="702">
        <v>2735.86666666667</v>
      </c>
      <c r="H132" s="704">
        <v>857.81240000000003</v>
      </c>
      <c r="I132" s="701">
        <v>3928.5077000000101</v>
      </c>
      <c r="J132" s="702">
        <v>1192.6410333333399</v>
      </c>
      <c r="K132" s="705">
        <v>0.59830335603499996</v>
      </c>
    </row>
    <row r="133" spans="1:11" ht="14.4" customHeight="1" thickBot="1" x14ac:dyDescent="0.35">
      <c r="A133" s="722" t="s">
        <v>454</v>
      </c>
      <c r="B133" s="706">
        <v>1481.99999999999</v>
      </c>
      <c r="C133" s="706">
        <v>2219.4710300000002</v>
      </c>
      <c r="D133" s="707">
        <v>737.47103000000595</v>
      </c>
      <c r="E133" s="713">
        <v>1.4976187786770001</v>
      </c>
      <c r="F133" s="706">
        <v>1738.08</v>
      </c>
      <c r="G133" s="707">
        <v>724.20000000000198</v>
      </c>
      <c r="H133" s="709">
        <v>227.06489999999999</v>
      </c>
      <c r="I133" s="706">
        <v>1039.8937000000001</v>
      </c>
      <c r="J133" s="707">
        <v>315.69369999999998</v>
      </c>
      <c r="K133" s="714">
        <v>0.59830025085100003</v>
      </c>
    </row>
    <row r="134" spans="1:11" ht="14.4" customHeight="1" thickBot="1" x14ac:dyDescent="0.35">
      <c r="A134" s="723" t="s">
        <v>455</v>
      </c>
      <c r="B134" s="701">
        <v>1481.99999999999</v>
      </c>
      <c r="C134" s="701">
        <v>2219.4710300000002</v>
      </c>
      <c r="D134" s="702">
        <v>737.47103000000595</v>
      </c>
      <c r="E134" s="703">
        <v>1.4976187786770001</v>
      </c>
      <c r="F134" s="701">
        <v>1738.08</v>
      </c>
      <c r="G134" s="702">
        <v>724.20000000000198</v>
      </c>
      <c r="H134" s="704">
        <v>227.06489999999999</v>
      </c>
      <c r="I134" s="701">
        <v>1039.8937000000001</v>
      </c>
      <c r="J134" s="702">
        <v>315.69369999999998</v>
      </c>
      <c r="K134" s="705">
        <v>0.59830025085100003</v>
      </c>
    </row>
    <row r="135" spans="1:11" ht="14.4" customHeight="1" thickBot="1" x14ac:dyDescent="0.35">
      <c r="A135" s="722" t="s">
        <v>456</v>
      </c>
      <c r="B135" s="706">
        <v>4113</v>
      </c>
      <c r="C135" s="706">
        <v>6165.1869800000004</v>
      </c>
      <c r="D135" s="707">
        <v>2052.1869799999999</v>
      </c>
      <c r="E135" s="713">
        <v>1.49895136883</v>
      </c>
      <c r="F135" s="706">
        <v>4827.99999999999</v>
      </c>
      <c r="G135" s="707">
        <v>2011.6666666666599</v>
      </c>
      <c r="H135" s="709">
        <v>630.74749999999995</v>
      </c>
      <c r="I135" s="706">
        <v>2888.614</v>
      </c>
      <c r="J135" s="707">
        <v>876.94733333334</v>
      </c>
      <c r="K135" s="714">
        <v>0.59830447390200003</v>
      </c>
    </row>
    <row r="136" spans="1:11" ht="14.4" customHeight="1" thickBot="1" x14ac:dyDescent="0.35">
      <c r="A136" s="723" t="s">
        <v>457</v>
      </c>
      <c r="B136" s="701">
        <v>4113</v>
      </c>
      <c r="C136" s="701">
        <v>6165.1869800000004</v>
      </c>
      <c r="D136" s="702">
        <v>2052.1869799999999</v>
      </c>
      <c r="E136" s="703">
        <v>1.49895136883</v>
      </c>
      <c r="F136" s="701">
        <v>4827.99999999999</v>
      </c>
      <c r="G136" s="702">
        <v>2011.6666666666599</v>
      </c>
      <c r="H136" s="704">
        <v>630.74749999999995</v>
      </c>
      <c r="I136" s="701">
        <v>2888.614</v>
      </c>
      <c r="J136" s="702">
        <v>876.94733333334</v>
      </c>
      <c r="K136" s="705">
        <v>0.59830447390200003</v>
      </c>
    </row>
    <row r="137" spans="1:11" ht="14.4" customHeight="1" thickBot="1" x14ac:dyDescent="0.35">
      <c r="A137" s="722" t="s">
        <v>458</v>
      </c>
      <c r="B137" s="706">
        <v>0</v>
      </c>
      <c r="C137" s="706">
        <v>-0.33200000000000002</v>
      </c>
      <c r="D137" s="707">
        <v>-0.33200000000000002</v>
      </c>
      <c r="E137" s="708" t="s">
        <v>342</v>
      </c>
      <c r="F137" s="706">
        <v>0</v>
      </c>
      <c r="G137" s="707">
        <v>0</v>
      </c>
      <c r="H137" s="709">
        <v>0</v>
      </c>
      <c r="I137" s="706">
        <v>0</v>
      </c>
      <c r="J137" s="707">
        <v>0</v>
      </c>
      <c r="K137" s="710" t="s">
        <v>329</v>
      </c>
    </row>
    <row r="138" spans="1:11" ht="14.4" customHeight="1" thickBot="1" x14ac:dyDescent="0.35">
      <c r="A138" s="723" t="s">
        <v>459</v>
      </c>
      <c r="B138" s="701">
        <v>0</v>
      </c>
      <c r="C138" s="701">
        <v>-0.33200000000000002</v>
      </c>
      <c r="D138" s="702">
        <v>-0.33200000000000002</v>
      </c>
      <c r="E138" s="711" t="s">
        <v>342</v>
      </c>
      <c r="F138" s="701">
        <v>0</v>
      </c>
      <c r="G138" s="702">
        <v>0</v>
      </c>
      <c r="H138" s="704">
        <v>0</v>
      </c>
      <c r="I138" s="701">
        <v>0</v>
      </c>
      <c r="J138" s="702">
        <v>0</v>
      </c>
      <c r="K138" s="712" t="s">
        <v>329</v>
      </c>
    </row>
    <row r="139" spans="1:11" ht="14.4" customHeight="1" thickBot="1" x14ac:dyDescent="0.35">
      <c r="A139" s="722" t="s">
        <v>460</v>
      </c>
      <c r="B139" s="706">
        <v>0</v>
      </c>
      <c r="C139" s="706">
        <v>-0.92100000000000004</v>
      </c>
      <c r="D139" s="707">
        <v>-0.92100000000000004</v>
      </c>
      <c r="E139" s="708" t="s">
        <v>342</v>
      </c>
      <c r="F139" s="706">
        <v>0</v>
      </c>
      <c r="G139" s="707">
        <v>0</v>
      </c>
      <c r="H139" s="709">
        <v>0</v>
      </c>
      <c r="I139" s="706">
        <v>0</v>
      </c>
      <c r="J139" s="707">
        <v>0</v>
      </c>
      <c r="K139" s="710" t="s">
        <v>329</v>
      </c>
    </row>
    <row r="140" spans="1:11" ht="14.4" customHeight="1" thickBot="1" x14ac:dyDescent="0.35">
      <c r="A140" s="723" t="s">
        <v>461</v>
      </c>
      <c r="B140" s="701">
        <v>0</v>
      </c>
      <c r="C140" s="701">
        <v>-0.92100000000000004</v>
      </c>
      <c r="D140" s="702">
        <v>-0.92100000000000004</v>
      </c>
      <c r="E140" s="711" t="s">
        <v>342</v>
      </c>
      <c r="F140" s="701">
        <v>0</v>
      </c>
      <c r="G140" s="702">
        <v>0</v>
      </c>
      <c r="H140" s="704">
        <v>0</v>
      </c>
      <c r="I140" s="701">
        <v>0</v>
      </c>
      <c r="J140" s="702">
        <v>0</v>
      </c>
      <c r="K140" s="712" t="s">
        <v>329</v>
      </c>
    </row>
    <row r="141" spans="1:11" ht="14.4" customHeight="1" thickBot="1" x14ac:dyDescent="0.35">
      <c r="A141" s="721" t="s">
        <v>462</v>
      </c>
      <c r="B141" s="701">
        <v>329</v>
      </c>
      <c r="C141" s="701">
        <v>380.90773999999999</v>
      </c>
      <c r="D141" s="702">
        <v>51.907739999999002</v>
      </c>
      <c r="E141" s="703">
        <v>1.1577742857140001</v>
      </c>
      <c r="F141" s="701">
        <v>386.24000000000098</v>
      </c>
      <c r="G141" s="702">
        <v>160.93333333333399</v>
      </c>
      <c r="H141" s="704">
        <v>37.159750000000003</v>
      </c>
      <c r="I141" s="701">
        <v>174.12065999999999</v>
      </c>
      <c r="J141" s="702">
        <v>13.187326666665999</v>
      </c>
      <c r="K141" s="705">
        <v>0.45080949668499998</v>
      </c>
    </row>
    <row r="142" spans="1:11" ht="14.4" customHeight="1" thickBot="1" x14ac:dyDescent="0.35">
      <c r="A142" s="722" t="s">
        <v>463</v>
      </c>
      <c r="B142" s="706">
        <v>329</v>
      </c>
      <c r="C142" s="706">
        <v>380.90773999999999</v>
      </c>
      <c r="D142" s="707">
        <v>51.907739999999002</v>
      </c>
      <c r="E142" s="713">
        <v>1.1577742857140001</v>
      </c>
      <c r="F142" s="706">
        <v>386.24000000000098</v>
      </c>
      <c r="G142" s="707">
        <v>160.93333333333399</v>
      </c>
      <c r="H142" s="709">
        <v>37.159750000000003</v>
      </c>
      <c r="I142" s="706">
        <v>174.12065999999999</v>
      </c>
      <c r="J142" s="707">
        <v>13.187326666665999</v>
      </c>
      <c r="K142" s="714">
        <v>0.45080949668499998</v>
      </c>
    </row>
    <row r="143" spans="1:11" ht="14.4" customHeight="1" thickBot="1" x14ac:dyDescent="0.35">
      <c r="A143" s="723" t="s">
        <v>464</v>
      </c>
      <c r="B143" s="701">
        <v>329</v>
      </c>
      <c r="C143" s="701">
        <v>380.90773999999999</v>
      </c>
      <c r="D143" s="702">
        <v>51.907739999999002</v>
      </c>
      <c r="E143" s="703">
        <v>1.1577742857140001</v>
      </c>
      <c r="F143" s="701">
        <v>386.24000000000098</v>
      </c>
      <c r="G143" s="702">
        <v>160.93333333333399</v>
      </c>
      <c r="H143" s="704">
        <v>37.159750000000003</v>
      </c>
      <c r="I143" s="701">
        <v>174.12065999999999</v>
      </c>
      <c r="J143" s="702">
        <v>13.187326666665999</v>
      </c>
      <c r="K143" s="705">
        <v>0.45080949668499998</v>
      </c>
    </row>
    <row r="144" spans="1:11" ht="14.4" customHeight="1" thickBot="1" x14ac:dyDescent="0.35">
      <c r="A144" s="720" t="s">
        <v>465</v>
      </c>
      <c r="B144" s="701">
        <v>0</v>
      </c>
      <c r="C144" s="701">
        <v>53.026670000000003</v>
      </c>
      <c r="D144" s="702">
        <v>53.026670000000003</v>
      </c>
      <c r="E144" s="711" t="s">
        <v>329</v>
      </c>
      <c r="F144" s="701">
        <v>0</v>
      </c>
      <c r="G144" s="702">
        <v>0</v>
      </c>
      <c r="H144" s="704">
        <v>0.14874999999999999</v>
      </c>
      <c r="I144" s="701">
        <v>8.9642499999999998</v>
      </c>
      <c r="J144" s="702">
        <v>8.9642499999999998</v>
      </c>
      <c r="K144" s="712" t="s">
        <v>329</v>
      </c>
    </row>
    <row r="145" spans="1:11" ht="14.4" customHeight="1" thickBot="1" x14ac:dyDescent="0.35">
      <c r="A145" s="721" t="s">
        <v>466</v>
      </c>
      <c r="B145" s="701">
        <v>0</v>
      </c>
      <c r="C145" s="701">
        <v>0</v>
      </c>
      <c r="D145" s="702">
        <v>0</v>
      </c>
      <c r="E145" s="703">
        <v>1</v>
      </c>
      <c r="F145" s="701">
        <v>0</v>
      </c>
      <c r="G145" s="702">
        <v>0</v>
      </c>
      <c r="H145" s="704">
        <v>0</v>
      </c>
      <c r="I145" s="701">
        <v>0.3</v>
      </c>
      <c r="J145" s="702">
        <v>0.3</v>
      </c>
      <c r="K145" s="712" t="s">
        <v>342</v>
      </c>
    </row>
    <row r="146" spans="1:11" ht="14.4" customHeight="1" thickBot="1" x14ac:dyDescent="0.35">
      <c r="A146" s="725" t="s">
        <v>467</v>
      </c>
      <c r="B146" s="701">
        <v>0</v>
      </c>
      <c r="C146" s="701">
        <v>0</v>
      </c>
      <c r="D146" s="702">
        <v>0</v>
      </c>
      <c r="E146" s="703">
        <v>1</v>
      </c>
      <c r="F146" s="701">
        <v>0</v>
      </c>
      <c r="G146" s="702">
        <v>0</v>
      </c>
      <c r="H146" s="704">
        <v>0</v>
      </c>
      <c r="I146" s="701">
        <v>0.3</v>
      </c>
      <c r="J146" s="702">
        <v>0.3</v>
      </c>
      <c r="K146" s="712" t="s">
        <v>342</v>
      </c>
    </row>
    <row r="147" spans="1:11" ht="14.4" customHeight="1" thickBot="1" x14ac:dyDescent="0.35">
      <c r="A147" s="723" t="s">
        <v>468</v>
      </c>
      <c r="B147" s="701">
        <v>0</v>
      </c>
      <c r="C147" s="701">
        <v>0</v>
      </c>
      <c r="D147" s="702">
        <v>0</v>
      </c>
      <c r="E147" s="703">
        <v>1</v>
      </c>
      <c r="F147" s="701">
        <v>0</v>
      </c>
      <c r="G147" s="702">
        <v>0</v>
      </c>
      <c r="H147" s="704">
        <v>0</v>
      </c>
      <c r="I147" s="701">
        <v>0.3</v>
      </c>
      <c r="J147" s="702">
        <v>0.3</v>
      </c>
      <c r="K147" s="712" t="s">
        <v>342</v>
      </c>
    </row>
    <row r="148" spans="1:11" ht="14.4" customHeight="1" thickBot="1" x14ac:dyDescent="0.35">
      <c r="A148" s="721" t="s">
        <v>469</v>
      </c>
      <c r="B148" s="701">
        <v>0</v>
      </c>
      <c r="C148" s="701">
        <v>53.026670000000003</v>
      </c>
      <c r="D148" s="702">
        <v>53.026670000000003</v>
      </c>
      <c r="E148" s="711" t="s">
        <v>329</v>
      </c>
      <c r="F148" s="701">
        <v>0</v>
      </c>
      <c r="G148" s="702">
        <v>0</v>
      </c>
      <c r="H148" s="704">
        <v>0.14874999999999999</v>
      </c>
      <c r="I148" s="701">
        <v>8.6642499999999991</v>
      </c>
      <c r="J148" s="702">
        <v>8.6642499999999991</v>
      </c>
      <c r="K148" s="712" t="s">
        <v>329</v>
      </c>
    </row>
    <row r="149" spans="1:11" ht="14.4" customHeight="1" thickBot="1" x14ac:dyDescent="0.35">
      <c r="A149" s="722" t="s">
        <v>470</v>
      </c>
      <c r="B149" s="706">
        <v>0</v>
      </c>
      <c r="C149" s="706">
        <v>50.026670000000003</v>
      </c>
      <c r="D149" s="707">
        <v>50.026670000000003</v>
      </c>
      <c r="E149" s="708" t="s">
        <v>329</v>
      </c>
      <c r="F149" s="706">
        <v>0</v>
      </c>
      <c r="G149" s="707">
        <v>0</v>
      </c>
      <c r="H149" s="709">
        <v>0.14874999999999999</v>
      </c>
      <c r="I149" s="706">
        <v>8.6642499999999991</v>
      </c>
      <c r="J149" s="707">
        <v>8.6642499999999991</v>
      </c>
      <c r="K149" s="710" t="s">
        <v>329</v>
      </c>
    </row>
    <row r="150" spans="1:11" ht="14.4" customHeight="1" thickBot="1" x14ac:dyDescent="0.35">
      <c r="A150" s="723" t="s">
        <v>471</v>
      </c>
      <c r="B150" s="701">
        <v>0</v>
      </c>
      <c r="C150" s="701">
        <v>12.66667</v>
      </c>
      <c r="D150" s="702">
        <v>12.66667</v>
      </c>
      <c r="E150" s="711" t="s">
        <v>329</v>
      </c>
      <c r="F150" s="701">
        <v>0</v>
      </c>
      <c r="G150" s="702">
        <v>0</v>
      </c>
      <c r="H150" s="704">
        <v>0.14874999999999999</v>
      </c>
      <c r="I150" s="701">
        <v>5.0652499999999998</v>
      </c>
      <c r="J150" s="702">
        <v>5.0652499999999998</v>
      </c>
      <c r="K150" s="712" t="s">
        <v>329</v>
      </c>
    </row>
    <row r="151" spans="1:11" ht="14.4" customHeight="1" thickBot="1" x14ac:dyDescent="0.35">
      <c r="A151" s="723" t="s">
        <v>472</v>
      </c>
      <c r="B151" s="701">
        <v>0</v>
      </c>
      <c r="C151" s="701">
        <v>-2.347</v>
      </c>
      <c r="D151" s="702">
        <v>-2.347</v>
      </c>
      <c r="E151" s="711" t="s">
        <v>342</v>
      </c>
      <c r="F151" s="701">
        <v>0</v>
      </c>
      <c r="G151" s="702">
        <v>0</v>
      </c>
      <c r="H151" s="704">
        <v>0</v>
      </c>
      <c r="I151" s="701">
        <v>0</v>
      </c>
      <c r="J151" s="702">
        <v>0</v>
      </c>
      <c r="K151" s="712" t="s">
        <v>329</v>
      </c>
    </row>
    <row r="152" spans="1:11" ht="14.4" customHeight="1" thickBot="1" x14ac:dyDescent="0.35">
      <c r="A152" s="723" t="s">
        <v>473</v>
      </c>
      <c r="B152" s="701">
        <v>0</v>
      </c>
      <c r="C152" s="701">
        <v>10</v>
      </c>
      <c r="D152" s="702">
        <v>10</v>
      </c>
      <c r="E152" s="711" t="s">
        <v>329</v>
      </c>
      <c r="F152" s="701">
        <v>0</v>
      </c>
      <c r="G152" s="702">
        <v>0</v>
      </c>
      <c r="H152" s="704">
        <v>0</v>
      </c>
      <c r="I152" s="701">
        <v>0</v>
      </c>
      <c r="J152" s="702">
        <v>0</v>
      </c>
      <c r="K152" s="712" t="s">
        <v>329</v>
      </c>
    </row>
    <row r="153" spans="1:11" ht="14.4" customHeight="1" thickBot="1" x14ac:dyDescent="0.35">
      <c r="A153" s="723" t="s">
        <v>474</v>
      </c>
      <c r="B153" s="701">
        <v>0</v>
      </c>
      <c r="C153" s="701">
        <v>29.707000000000001</v>
      </c>
      <c r="D153" s="702">
        <v>29.707000000000001</v>
      </c>
      <c r="E153" s="711" t="s">
        <v>329</v>
      </c>
      <c r="F153" s="701">
        <v>0</v>
      </c>
      <c r="G153" s="702">
        <v>0</v>
      </c>
      <c r="H153" s="704">
        <v>0</v>
      </c>
      <c r="I153" s="701">
        <v>3.5990000000000002</v>
      </c>
      <c r="J153" s="702">
        <v>3.5990000000000002</v>
      </c>
      <c r="K153" s="712" t="s">
        <v>329</v>
      </c>
    </row>
    <row r="154" spans="1:11" ht="14.4" customHeight="1" thickBot="1" x14ac:dyDescent="0.35">
      <c r="A154" s="725" t="s">
        <v>475</v>
      </c>
      <c r="B154" s="701">
        <v>0</v>
      </c>
      <c r="C154" s="701">
        <v>3</v>
      </c>
      <c r="D154" s="702">
        <v>3</v>
      </c>
      <c r="E154" s="711" t="s">
        <v>342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12" t="s">
        <v>329</v>
      </c>
    </row>
    <row r="155" spans="1:11" ht="14.4" customHeight="1" thickBot="1" x14ac:dyDescent="0.35">
      <c r="A155" s="723" t="s">
        <v>476</v>
      </c>
      <c r="B155" s="701">
        <v>0</v>
      </c>
      <c r="C155" s="701">
        <v>3</v>
      </c>
      <c r="D155" s="702">
        <v>3</v>
      </c>
      <c r="E155" s="711" t="s">
        <v>342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329</v>
      </c>
    </row>
    <row r="156" spans="1:11" ht="14.4" customHeight="1" thickBot="1" x14ac:dyDescent="0.35">
      <c r="A156" s="720" t="s">
        <v>477</v>
      </c>
      <c r="B156" s="701">
        <v>1952</v>
      </c>
      <c r="C156" s="701">
        <v>2800.77844</v>
      </c>
      <c r="D156" s="702">
        <v>848.77843999999595</v>
      </c>
      <c r="E156" s="703">
        <v>1.434825020491</v>
      </c>
      <c r="F156" s="701">
        <v>1892.8545285882401</v>
      </c>
      <c r="G156" s="702">
        <v>788.689386911768</v>
      </c>
      <c r="H156" s="704">
        <v>177.23326</v>
      </c>
      <c r="I156" s="701">
        <v>1062.5554</v>
      </c>
      <c r="J156" s="702">
        <v>273.86601308823401</v>
      </c>
      <c r="K156" s="705">
        <v>0.56135079793599996</v>
      </c>
    </row>
    <row r="157" spans="1:11" ht="14.4" customHeight="1" thickBot="1" x14ac:dyDescent="0.35">
      <c r="A157" s="721" t="s">
        <v>478</v>
      </c>
      <c r="B157" s="701">
        <v>1730</v>
      </c>
      <c r="C157" s="701">
        <v>1867.3879999999999</v>
      </c>
      <c r="D157" s="702">
        <v>137.38799999999699</v>
      </c>
      <c r="E157" s="703">
        <v>1.0794150289010001</v>
      </c>
      <c r="F157" s="701">
        <v>1892.8545285882401</v>
      </c>
      <c r="G157" s="702">
        <v>788.689386911768</v>
      </c>
      <c r="H157" s="704">
        <v>164.744</v>
      </c>
      <c r="I157" s="701">
        <v>819.85000000000105</v>
      </c>
      <c r="J157" s="702">
        <v>31.160613088232999</v>
      </c>
      <c r="K157" s="705">
        <v>0.43312890009100002</v>
      </c>
    </row>
    <row r="158" spans="1:11" ht="14.4" customHeight="1" thickBot="1" x14ac:dyDescent="0.35">
      <c r="A158" s="722" t="s">
        <v>479</v>
      </c>
      <c r="B158" s="706">
        <v>1730</v>
      </c>
      <c r="C158" s="706">
        <v>1787.8989999999999</v>
      </c>
      <c r="D158" s="707">
        <v>57.898999999997002</v>
      </c>
      <c r="E158" s="713">
        <v>1.033467630057</v>
      </c>
      <c r="F158" s="706">
        <v>1892.8545285882401</v>
      </c>
      <c r="G158" s="707">
        <v>788.689386911768</v>
      </c>
      <c r="H158" s="709">
        <v>164.744</v>
      </c>
      <c r="I158" s="706">
        <v>819.85000000000105</v>
      </c>
      <c r="J158" s="707">
        <v>31.160613088232999</v>
      </c>
      <c r="K158" s="714">
        <v>0.43312890009100002</v>
      </c>
    </row>
    <row r="159" spans="1:11" ht="14.4" customHeight="1" thickBot="1" x14ac:dyDescent="0.35">
      <c r="A159" s="723" t="s">
        <v>480</v>
      </c>
      <c r="B159" s="701">
        <v>373.00000000000102</v>
      </c>
      <c r="C159" s="701">
        <v>420.64299999999997</v>
      </c>
      <c r="D159" s="702">
        <v>47.642999999998999</v>
      </c>
      <c r="E159" s="703">
        <v>1.12772922252</v>
      </c>
      <c r="F159" s="701">
        <v>446.27781550497599</v>
      </c>
      <c r="G159" s="702">
        <v>185.94908979374</v>
      </c>
      <c r="H159" s="704">
        <v>46.134</v>
      </c>
      <c r="I159" s="701">
        <v>230.67</v>
      </c>
      <c r="J159" s="702">
        <v>44.720910206260001</v>
      </c>
      <c r="K159" s="705">
        <v>0.51687534532400004</v>
      </c>
    </row>
    <row r="160" spans="1:11" ht="14.4" customHeight="1" thickBot="1" x14ac:dyDescent="0.35">
      <c r="A160" s="723" t="s">
        <v>481</v>
      </c>
      <c r="B160" s="701">
        <v>1002</v>
      </c>
      <c r="C160" s="701">
        <v>977.75699999999995</v>
      </c>
      <c r="D160" s="702">
        <v>-24.243000000001</v>
      </c>
      <c r="E160" s="703">
        <v>0.97580538922100002</v>
      </c>
      <c r="F160" s="701">
        <v>1032.66831998622</v>
      </c>
      <c r="G160" s="702">
        <v>430.27846666092597</v>
      </c>
      <c r="H160" s="704">
        <v>96.18</v>
      </c>
      <c r="I160" s="701">
        <v>477.030000000001</v>
      </c>
      <c r="J160" s="702">
        <v>46.751533339074001</v>
      </c>
      <c r="K160" s="705">
        <v>0.46193922169099999</v>
      </c>
    </row>
    <row r="161" spans="1:11" ht="14.4" customHeight="1" thickBot="1" x14ac:dyDescent="0.35">
      <c r="A161" s="723" t="s">
        <v>482</v>
      </c>
      <c r="B161" s="701">
        <v>88</v>
      </c>
      <c r="C161" s="701">
        <v>118.389</v>
      </c>
      <c r="D161" s="702">
        <v>30.388999999999001</v>
      </c>
      <c r="E161" s="703">
        <v>1.345329545454</v>
      </c>
      <c r="F161" s="701">
        <v>125.818620705646</v>
      </c>
      <c r="G161" s="702">
        <v>52.424425294019002</v>
      </c>
      <c r="H161" s="704">
        <v>10.712999999999999</v>
      </c>
      <c r="I161" s="701">
        <v>53.564999999999998</v>
      </c>
      <c r="J161" s="702">
        <v>1.14057470598</v>
      </c>
      <c r="K161" s="705">
        <v>0.42573189643600001</v>
      </c>
    </row>
    <row r="162" spans="1:11" ht="14.4" customHeight="1" thickBot="1" x14ac:dyDescent="0.35">
      <c r="A162" s="723" t="s">
        <v>483</v>
      </c>
      <c r="B162" s="701">
        <v>63</v>
      </c>
      <c r="C162" s="701">
        <v>66.619</v>
      </c>
      <c r="D162" s="702">
        <v>3.6189999999990001</v>
      </c>
      <c r="E162" s="703">
        <v>1.0574444444440001</v>
      </c>
      <c r="F162" s="701">
        <v>70.765734121639994</v>
      </c>
      <c r="G162" s="702">
        <v>29.485722550683001</v>
      </c>
      <c r="H162" s="704">
        <v>6.04</v>
      </c>
      <c r="I162" s="701">
        <v>30.2</v>
      </c>
      <c r="J162" s="702">
        <v>0.71427744931600001</v>
      </c>
      <c r="K162" s="705">
        <v>0.42676021629400002</v>
      </c>
    </row>
    <row r="163" spans="1:11" ht="14.4" customHeight="1" thickBot="1" x14ac:dyDescent="0.35">
      <c r="A163" s="723" t="s">
        <v>484</v>
      </c>
      <c r="B163" s="701">
        <v>204</v>
      </c>
      <c r="C163" s="701">
        <v>204.49100000000001</v>
      </c>
      <c r="D163" s="702">
        <v>0.49099999999900001</v>
      </c>
      <c r="E163" s="703">
        <v>1.002406862745</v>
      </c>
      <c r="F163" s="701">
        <v>217.32403826975801</v>
      </c>
      <c r="G163" s="702">
        <v>90.551682612399006</v>
      </c>
      <c r="H163" s="704">
        <v>5.6769999999999996</v>
      </c>
      <c r="I163" s="701">
        <v>28.385000000000002</v>
      </c>
      <c r="J163" s="702">
        <v>-62.166682612399001</v>
      </c>
      <c r="K163" s="705">
        <v>0.13061141430000001</v>
      </c>
    </row>
    <row r="164" spans="1:11" ht="14.4" customHeight="1" thickBot="1" x14ac:dyDescent="0.35">
      <c r="A164" s="722" t="s">
        <v>485</v>
      </c>
      <c r="B164" s="706">
        <v>0</v>
      </c>
      <c r="C164" s="706">
        <v>79.489000000000004</v>
      </c>
      <c r="D164" s="707">
        <v>79.489000000000004</v>
      </c>
      <c r="E164" s="708" t="s">
        <v>329</v>
      </c>
      <c r="F164" s="706">
        <v>0</v>
      </c>
      <c r="G164" s="707">
        <v>0</v>
      </c>
      <c r="H164" s="709">
        <v>0</v>
      </c>
      <c r="I164" s="706">
        <v>0</v>
      </c>
      <c r="J164" s="707">
        <v>0</v>
      </c>
      <c r="K164" s="710" t="s">
        <v>329</v>
      </c>
    </row>
    <row r="165" spans="1:11" ht="14.4" customHeight="1" thickBot="1" x14ac:dyDescent="0.35">
      <c r="A165" s="723" t="s">
        <v>486</v>
      </c>
      <c r="B165" s="701">
        <v>0</v>
      </c>
      <c r="C165" s="701">
        <v>79.489000000000004</v>
      </c>
      <c r="D165" s="702">
        <v>79.489000000000004</v>
      </c>
      <c r="E165" s="711" t="s">
        <v>329</v>
      </c>
      <c r="F165" s="701">
        <v>0</v>
      </c>
      <c r="G165" s="702">
        <v>0</v>
      </c>
      <c r="H165" s="704">
        <v>0</v>
      </c>
      <c r="I165" s="701">
        <v>0</v>
      </c>
      <c r="J165" s="702">
        <v>0</v>
      </c>
      <c r="K165" s="712" t="s">
        <v>329</v>
      </c>
    </row>
    <row r="166" spans="1:11" ht="14.4" customHeight="1" thickBot="1" x14ac:dyDescent="0.35">
      <c r="A166" s="721" t="s">
        <v>487</v>
      </c>
      <c r="B166" s="701">
        <v>222</v>
      </c>
      <c r="C166" s="701">
        <v>933.39043999999899</v>
      </c>
      <c r="D166" s="702">
        <v>711.39043999999899</v>
      </c>
      <c r="E166" s="703">
        <v>4.2044614414410004</v>
      </c>
      <c r="F166" s="701">
        <v>0</v>
      </c>
      <c r="G166" s="702">
        <v>0</v>
      </c>
      <c r="H166" s="704">
        <v>12.48926</v>
      </c>
      <c r="I166" s="701">
        <v>242.7054</v>
      </c>
      <c r="J166" s="702">
        <v>242.7054</v>
      </c>
      <c r="K166" s="712" t="s">
        <v>329</v>
      </c>
    </row>
    <row r="167" spans="1:11" ht="14.4" customHeight="1" thickBot="1" x14ac:dyDescent="0.35">
      <c r="A167" s="722" t="s">
        <v>488</v>
      </c>
      <c r="B167" s="706">
        <v>222</v>
      </c>
      <c r="C167" s="706">
        <v>16</v>
      </c>
      <c r="D167" s="707">
        <v>-206</v>
      </c>
      <c r="E167" s="713">
        <v>7.2072072072000004E-2</v>
      </c>
      <c r="F167" s="706">
        <v>0</v>
      </c>
      <c r="G167" s="707">
        <v>0</v>
      </c>
      <c r="H167" s="709">
        <v>8.0243599999999997</v>
      </c>
      <c r="I167" s="706">
        <v>188.79013</v>
      </c>
      <c r="J167" s="707">
        <v>188.79013</v>
      </c>
      <c r="K167" s="710" t="s">
        <v>342</v>
      </c>
    </row>
    <row r="168" spans="1:11" ht="14.4" customHeight="1" thickBot="1" x14ac:dyDescent="0.35">
      <c r="A168" s="723" t="s">
        <v>489</v>
      </c>
      <c r="B168" s="701">
        <v>222</v>
      </c>
      <c r="C168" s="701">
        <v>16</v>
      </c>
      <c r="D168" s="702">
        <v>-206</v>
      </c>
      <c r="E168" s="703">
        <v>7.2072072072000004E-2</v>
      </c>
      <c r="F168" s="701">
        <v>0</v>
      </c>
      <c r="G168" s="702">
        <v>0</v>
      </c>
      <c r="H168" s="704">
        <v>0</v>
      </c>
      <c r="I168" s="701">
        <v>180.76577</v>
      </c>
      <c r="J168" s="702">
        <v>180.76577</v>
      </c>
      <c r="K168" s="712" t="s">
        <v>342</v>
      </c>
    </row>
    <row r="169" spans="1:11" ht="14.4" customHeight="1" thickBot="1" x14ac:dyDescent="0.35">
      <c r="A169" s="723" t="s">
        <v>490</v>
      </c>
      <c r="B169" s="701">
        <v>0</v>
      </c>
      <c r="C169" s="701">
        <v>0</v>
      </c>
      <c r="D169" s="702">
        <v>0</v>
      </c>
      <c r="E169" s="711" t="s">
        <v>329</v>
      </c>
      <c r="F169" s="701">
        <v>0</v>
      </c>
      <c r="G169" s="702">
        <v>0</v>
      </c>
      <c r="H169" s="704">
        <v>8.0243599999999997</v>
      </c>
      <c r="I169" s="701">
        <v>8.0243599999999997</v>
      </c>
      <c r="J169" s="702">
        <v>8.0243599999999997</v>
      </c>
      <c r="K169" s="712" t="s">
        <v>342</v>
      </c>
    </row>
    <row r="170" spans="1:11" ht="14.4" customHeight="1" thickBot="1" x14ac:dyDescent="0.35">
      <c r="A170" s="722" t="s">
        <v>491</v>
      </c>
      <c r="B170" s="706">
        <v>0</v>
      </c>
      <c r="C170" s="706">
        <v>14.46918</v>
      </c>
      <c r="D170" s="707">
        <v>14.46918</v>
      </c>
      <c r="E170" s="708" t="s">
        <v>342</v>
      </c>
      <c r="F170" s="706">
        <v>0</v>
      </c>
      <c r="G170" s="707">
        <v>0</v>
      </c>
      <c r="H170" s="709">
        <v>4.4649000000000001</v>
      </c>
      <c r="I170" s="706">
        <v>4.4649000000000001</v>
      </c>
      <c r="J170" s="707">
        <v>4.4649000000000001</v>
      </c>
      <c r="K170" s="710" t="s">
        <v>329</v>
      </c>
    </row>
    <row r="171" spans="1:11" ht="14.4" customHeight="1" thickBot="1" x14ac:dyDescent="0.35">
      <c r="A171" s="723" t="s">
        <v>492</v>
      </c>
      <c r="B171" s="701">
        <v>0</v>
      </c>
      <c r="C171" s="701">
        <v>0</v>
      </c>
      <c r="D171" s="702">
        <v>0</v>
      </c>
      <c r="E171" s="703">
        <v>1</v>
      </c>
      <c r="F171" s="701">
        <v>0</v>
      </c>
      <c r="G171" s="702">
        <v>0</v>
      </c>
      <c r="H171" s="704">
        <v>4.4649000000000001</v>
      </c>
      <c r="I171" s="701">
        <v>4.4649000000000001</v>
      </c>
      <c r="J171" s="702">
        <v>4.4649000000000001</v>
      </c>
      <c r="K171" s="712" t="s">
        <v>342</v>
      </c>
    </row>
    <row r="172" spans="1:11" ht="14.4" customHeight="1" thickBot="1" x14ac:dyDescent="0.35">
      <c r="A172" s="723" t="s">
        <v>493</v>
      </c>
      <c r="B172" s="701">
        <v>0</v>
      </c>
      <c r="C172" s="701">
        <v>14.46918</v>
      </c>
      <c r="D172" s="702">
        <v>14.46918</v>
      </c>
      <c r="E172" s="711" t="s">
        <v>342</v>
      </c>
      <c r="F172" s="701">
        <v>0</v>
      </c>
      <c r="G172" s="702">
        <v>0</v>
      </c>
      <c r="H172" s="704">
        <v>0</v>
      </c>
      <c r="I172" s="701">
        <v>0</v>
      </c>
      <c r="J172" s="702">
        <v>0</v>
      </c>
      <c r="K172" s="712" t="s">
        <v>329</v>
      </c>
    </row>
    <row r="173" spans="1:11" ht="14.4" customHeight="1" thickBot="1" x14ac:dyDescent="0.35">
      <c r="A173" s="722" t="s">
        <v>494</v>
      </c>
      <c r="B173" s="706">
        <v>0</v>
      </c>
      <c r="C173" s="706">
        <v>19.928699999999999</v>
      </c>
      <c r="D173" s="707">
        <v>19.928699999999999</v>
      </c>
      <c r="E173" s="708" t="s">
        <v>342</v>
      </c>
      <c r="F173" s="706">
        <v>0</v>
      </c>
      <c r="G173" s="707">
        <v>0</v>
      </c>
      <c r="H173" s="709">
        <v>0</v>
      </c>
      <c r="I173" s="706">
        <v>0</v>
      </c>
      <c r="J173" s="707">
        <v>0</v>
      </c>
      <c r="K173" s="714">
        <v>5</v>
      </c>
    </row>
    <row r="174" spans="1:11" ht="14.4" customHeight="1" thickBot="1" x14ac:dyDescent="0.35">
      <c r="A174" s="723" t="s">
        <v>495</v>
      </c>
      <c r="B174" s="701">
        <v>0</v>
      </c>
      <c r="C174" s="701">
        <v>19.928699999999999</v>
      </c>
      <c r="D174" s="702">
        <v>19.928699999999999</v>
      </c>
      <c r="E174" s="711" t="s">
        <v>342</v>
      </c>
      <c r="F174" s="701">
        <v>0</v>
      </c>
      <c r="G174" s="702">
        <v>0</v>
      </c>
      <c r="H174" s="704">
        <v>0</v>
      </c>
      <c r="I174" s="701">
        <v>0</v>
      </c>
      <c r="J174" s="702">
        <v>0</v>
      </c>
      <c r="K174" s="705">
        <v>5</v>
      </c>
    </row>
    <row r="175" spans="1:11" ht="14.4" customHeight="1" thickBot="1" x14ac:dyDescent="0.35">
      <c r="A175" s="722" t="s">
        <v>496</v>
      </c>
      <c r="B175" s="706">
        <v>0</v>
      </c>
      <c r="C175" s="706">
        <v>794.38555999999903</v>
      </c>
      <c r="D175" s="707">
        <v>794.38555999999903</v>
      </c>
      <c r="E175" s="708" t="s">
        <v>329</v>
      </c>
      <c r="F175" s="706">
        <v>0</v>
      </c>
      <c r="G175" s="707">
        <v>0</v>
      </c>
      <c r="H175" s="709">
        <v>0</v>
      </c>
      <c r="I175" s="706">
        <v>49.450369999999999</v>
      </c>
      <c r="J175" s="707">
        <v>49.450369999999999</v>
      </c>
      <c r="K175" s="710" t="s">
        <v>329</v>
      </c>
    </row>
    <row r="176" spans="1:11" ht="14.4" customHeight="1" thickBot="1" x14ac:dyDescent="0.35">
      <c r="A176" s="723" t="s">
        <v>497</v>
      </c>
      <c r="B176" s="701">
        <v>0</v>
      </c>
      <c r="C176" s="701">
        <v>6.7</v>
      </c>
      <c r="D176" s="702">
        <v>6.7</v>
      </c>
      <c r="E176" s="711" t="s">
        <v>342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12" t="s">
        <v>329</v>
      </c>
    </row>
    <row r="177" spans="1:11" ht="14.4" customHeight="1" thickBot="1" x14ac:dyDescent="0.35">
      <c r="A177" s="723" t="s">
        <v>498</v>
      </c>
      <c r="B177" s="701">
        <v>0</v>
      </c>
      <c r="C177" s="701">
        <v>787.68555999999899</v>
      </c>
      <c r="D177" s="702">
        <v>787.68555999999899</v>
      </c>
      <c r="E177" s="711" t="s">
        <v>329</v>
      </c>
      <c r="F177" s="701">
        <v>0</v>
      </c>
      <c r="G177" s="702">
        <v>0</v>
      </c>
      <c r="H177" s="704">
        <v>0</v>
      </c>
      <c r="I177" s="701">
        <v>49.450369999999999</v>
      </c>
      <c r="J177" s="702">
        <v>49.450369999999999</v>
      </c>
      <c r="K177" s="712" t="s">
        <v>329</v>
      </c>
    </row>
    <row r="178" spans="1:11" ht="14.4" customHeight="1" thickBot="1" x14ac:dyDescent="0.35">
      <c r="A178" s="722" t="s">
        <v>499</v>
      </c>
      <c r="B178" s="706">
        <v>0</v>
      </c>
      <c r="C178" s="706">
        <v>88.606999999999999</v>
      </c>
      <c r="D178" s="707">
        <v>88.606999999999999</v>
      </c>
      <c r="E178" s="708" t="s">
        <v>329</v>
      </c>
      <c r="F178" s="706">
        <v>0</v>
      </c>
      <c r="G178" s="707">
        <v>0</v>
      </c>
      <c r="H178" s="709">
        <v>0</v>
      </c>
      <c r="I178" s="706">
        <v>0</v>
      </c>
      <c r="J178" s="707">
        <v>0</v>
      </c>
      <c r="K178" s="710" t="s">
        <v>329</v>
      </c>
    </row>
    <row r="179" spans="1:11" ht="14.4" customHeight="1" thickBot="1" x14ac:dyDescent="0.35">
      <c r="A179" s="723" t="s">
        <v>500</v>
      </c>
      <c r="B179" s="701">
        <v>0</v>
      </c>
      <c r="C179" s="701">
        <v>88.606999999999999</v>
      </c>
      <c r="D179" s="702">
        <v>88.606999999999999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329</v>
      </c>
    </row>
    <row r="180" spans="1:11" ht="14.4" customHeight="1" thickBot="1" x14ac:dyDescent="0.35">
      <c r="A180" s="719" t="s">
        <v>501</v>
      </c>
      <c r="B180" s="701">
        <v>33049.382438115397</v>
      </c>
      <c r="C180" s="701">
        <v>38359.894030000003</v>
      </c>
      <c r="D180" s="702">
        <v>5310.5115918845904</v>
      </c>
      <c r="E180" s="703">
        <v>1.160684139917</v>
      </c>
      <c r="F180" s="701">
        <v>38289.591252864797</v>
      </c>
      <c r="G180" s="702">
        <v>15953.996355360399</v>
      </c>
      <c r="H180" s="704">
        <v>3203.8146499999998</v>
      </c>
      <c r="I180" s="701">
        <v>16375.172710000001</v>
      </c>
      <c r="J180" s="702">
        <v>421.17635463965098</v>
      </c>
      <c r="K180" s="705">
        <v>0.42766642772000002</v>
      </c>
    </row>
    <row r="181" spans="1:11" ht="14.4" customHeight="1" thickBot="1" x14ac:dyDescent="0.35">
      <c r="A181" s="720" t="s">
        <v>502</v>
      </c>
      <c r="B181" s="701">
        <v>31049.382438115401</v>
      </c>
      <c r="C181" s="701">
        <v>36222.890899999999</v>
      </c>
      <c r="D181" s="702">
        <v>5173.5084618845904</v>
      </c>
      <c r="E181" s="703">
        <v>1.1666219440009999</v>
      </c>
      <c r="F181" s="701">
        <v>36289.591252864797</v>
      </c>
      <c r="G181" s="702">
        <v>15120.663022027</v>
      </c>
      <c r="H181" s="704">
        <v>3202.2617599999999</v>
      </c>
      <c r="I181" s="701">
        <v>16359.171770000001</v>
      </c>
      <c r="J181" s="702">
        <v>1238.50874797298</v>
      </c>
      <c r="K181" s="705">
        <v>0.45079515103899997</v>
      </c>
    </row>
    <row r="182" spans="1:11" ht="14.4" customHeight="1" thickBot="1" x14ac:dyDescent="0.35">
      <c r="A182" s="721" t="s">
        <v>503</v>
      </c>
      <c r="B182" s="701">
        <v>31049.382438115401</v>
      </c>
      <c r="C182" s="701">
        <v>36222.890899999999</v>
      </c>
      <c r="D182" s="702">
        <v>5173.5084618845904</v>
      </c>
      <c r="E182" s="703">
        <v>1.1666219440009999</v>
      </c>
      <c r="F182" s="701">
        <v>36289.591252864797</v>
      </c>
      <c r="G182" s="702">
        <v>15120.663022027</v>
      </c>
      <c r="H182" s="704">
        <v>3202.2617599999999</v>
      </c>
      <c r="I182" s="701">
        <v>16359.171770000001</v>
      </c>
      <c r="J182" s="702">
        <v>1238.50874797298</v>
      </c>
      <c r="K182" s="705">
        <v>0.45079515103899997</v>
      </c>
    </row>
    <row r="183" spans="1:11" ht="14.4" customHeight="1" thickBot="1" x14ac:dyDescent="0.35">
      <c r="A183" s="722" t="s">
        <v>504</v>
      </c>
      <c r="B183" s="706">
        <v>1327</v>
      </c>
      <c r="C183" s="706">
        <v>2715.4187499999998</v>
      </c>
      <c r="D183" s="707">
        <v>1388.41875</v>
      </c>
      <c r="E183" s="713">
        <v>2.0462839110769999</v>
      </c>
      <c r="F183" s="706">
        <v>2885.7862965406498</v>
      </c>
      <c r="G183" s="707">
        <v>1202.41095689194</v>
      </c>
      <c r="H183" s="709">
        <v>379.63855999999998</v>
      </c>
      <c r="I183" s="706">
        <v>1458.08294</v>
      </c>
      <c r="J183" s="707">
        <v>255.67198310806199</v>
      </c>
      <c r="K183" s="714">
        <v>0.505263657862</v>
      </c>
    </row>
    <row r="184" spans="1:11" ht="14.4" customHeight="1" thickBot="1" x14ac:dyDescent="0.35">
      <c r="A184" s="723" t="s">
        <v>505</v>
      </c>
      <c r="B184" s="701">
        <v>8</v>
      </c>
      <c r="C184" s="701">
        <v>6.9892099999999999</v>
      </c>
      <c r="D184" s="702">
        <v>-1.0107900000000001</v>
      </c>
      <c r="E184" s="703">
        <v>0.87365124999999999</v>
      </c>
      <c r="F184" s="701">
        <v>6.5456867986580001</v>
      </c>
      <c r="G184" s="702">
        <v>2.727369499441</v>
      </c>
      <c r="H184" s="704">
        <v>0.41320000000000001</v>
      </c>
      <c r="I184" s="701">
        <v>1.6528</v>
      </c>
      <c r="J184" s="702">
        <v>-1.074569499441</v>
      </c>
      <c r="K184" s="705">
        <v>0.25250215154400002</v>
      </c>
    </row>
    <row r="185" spans="1:11" ht="14.4" customHeight="1" thickBot="1" x14ac:dyDescent="0.35">
      <c r="A185" s="723" t="s">
        <v>506</v>
      </c>
      <c r="B185" s="701">
        <v>4</v>
      </c>
      <c r="C185" s="701">
        <v>3.8119999999999998</v>
      </c>
      <c r="D185" s="702">
        <v>-0.18799999999899999</v>
      </c>
      <c r="E185" s="703">
        <v>0.95299999999999996</v>
      </c>
      <c r="F185" s="701">
        <v>5.1147523496279996</v>
      </c>
      <c r="G185" s="702">
        <v>2.1311468123449999</v>
      </c>
      <c r="H185" s="704">
        <v>0.53600000000000003</v>
      </c>
      <c r="I185" s="701">
        <v>1.64835</v>
      </c>
      <c r="J185" s="702">
        <v>-0.48279681234499999</v>
      </c>
      <c r="K185" s="705">
        <v>0.32227366787700001</v>
      </c>
    </row>
    <row r="186" spans="1:11" ht="14.4" customHeight="1" thickBot="1" x14ac:dyDescent="0.35">
      <c r="A186" s="723" t="s">
        <v>507</v>
      </c>
      <c r="B186" s="701">
        <v>55</v>
      </c>
      <c r="C186" s="701">
        <v>26.435839999999999</v>
      </c>
      <c r="D186" s="702">
        <v>-28.564160000000001</v>
      </c>
      <c r="E186" s="703">
        <v>0.48065163636300001</v>
      </c>
      <c r="F186" s="701">
        <v>24.915880885364999</v>
      </c>
      <c r="G186" s="702">
        <v>10.381617035568</v>
      </c>
      <c r="H186" s="704">
        <v>1.3913599999999999</v>
      </c>
      <c r="I186" s="701">
        <v>11.826560000000001</v>
      </c>
      <c r="J186" s="702">
        <v>1.4449429644309999</v>
      </c>
      <c r="K186" s="705">
        <v>0.47465951753399999</v>
      </c>
    </row>
    <row r="187" spans="1:11" ht="14.4" customHeight="1" thickBot="1" x14ac:dyDescent="0.35">
      <c r="A187" s="723" t="s">
        <v>508</v>
      </c>
      <c r="B187" s="701">
        <v>90</v>
      </c>
      <c r="C187" s="701">
        <v>120.83463999999999</v>
      </c>
      <c r="D187" s="702">
        <v>30.83464</v>
      </c>
      <c r="E187" s="703">
        <v>1.3426071111110001</v>
      </c>
      <c r="F187" s="701">
        <v>123.111748117697</v>
      </c>
      <c r="G187" s="702">
        <v>51.296561715705998</v>
      </c>
      <c r="H187" s="704">
        <v>11.053000000000001</v>
      </c>
      <c r="I187" s="701">
        <v>50.536200000000001</v>
      </c>
      <c r="J187" s="702">
        <v>-0.76036171570599997</v>
      </c>
      <c r="K187" s="705">
        <v>0.41049047530100002</v>
      </c>
    </row>
    <row r="188" spans="1:11" ht="14.4" customHeight="1" thickBot="1" x14ac:dyDescent="0.35">
      <c r="A188" s="723" t="s">
        <v>509</v>
      </c>
      <c r="B188" s="701">
        <v>1170</v>
      </c>
      <c r="C188" s="701">
        <v>2557.3470600000001</v>
      </c>
      <c r="D188" s="702">
        <v>1387.3470600000001</v>
      </c>
      <c r="E188" s="703">
        <v>2.1857667179479998</v>
      </c>
      <c r="F188" s="701">
        <v>2726.0982283892999</v>
      </c>
      <c r="G188" s="702">
        <v>1135.87426182888</v>
      </c>
      <c r="H188" s="704">
        <v>366.245</v>
      </c>
      <c r="I188" s="701">
        <v>1392.41903</v>
      </c>
      <c r="J188" s="702">
        <v>256.54476817112499</v>
      </c>
      <c r="K188" s="705">
        <v>0.51077360877800004</v>
      </c>
    </row>
    <row r="189" spans="1:11" ht="14.4" customHeight="1" thickBot="1" x14ac:dyDescent="0.35">
      <c r="A189" s="722" t="s">
        <v>510</v>
      </c>
      <c r="B189" s="706">
        <v>7187.38243811542</v>
      </c>
      <c r="C189" s="706">
        <v>9228.6699100000005</v>
      </c>
      <c r="D189" s="707">
        <v>2041.2874718845901</v>
      </c>
      <c r="E189" s="713">
        <v>1.284009858868</v>
      </c>
      <c r="F189" s="706">
        <v>9440.4198198552604</v>
      </c>
      <c r="G189" s="707">
        <v>3933.5082582730302</v>
      </c>
      <c r="H189" s="709">
        <v>810.61041999999998</v>
      </c>
      <c r="I189" s="706">
        <v>3965.1190700000002</v>
      </c>
      <c r="J189" s="707">
        <v>31.610811726973001</v>
      </c>
      <c r="K189" s="714">
        <v>0.42001512068899999</v>
      </c>
    </row>
    <row r="190" spans="1:11" ht="14.4" customHeight="1" thickBot="1" x14ac:dyDescent="0.35">
      <c r="A190" s="723" t="s">
        <v>511</v>
      </c>
      <c r="B190" s="701">
        <v>2124</v>
      </c>
      <c r="C190" s="701">
        <v>2588.248</v>
      </c>
      <c r="D190" s="702">
        <v>464.24800000000101</v>
      </c>
      <c r="E190" s="703">
        <v>1.218572504708</v>
      </c>
      <c r="F190" s="701">
        <v>2777</v>
      </c>
      <c r="G190" s="702">
        <v>1157.0833333333301</v>
      </c>
      <c r="H190" s="704">
        <v>237.43600000000001</v>
      </c>
      <c r="I190" s="701">
        <v>1087.3720000000001</v>
      </c>
      <c r="J190" s="702">
        <v>-69.711333333333002</v>
      </c>
      <c r="K190" s="705">
        <v>0.39156355779599999</v>
      </c>
    </row>
    <row r="191" spans="1:11" ht="14.4" customHeight="1" thickBot="1" x14ac:dyDescent="0.35">
      <c r="A191" s="723" t="s">
        <v>512</v>
      </c>
      <c r="B191" s="701">
        <v>5010</v>
      </c>
      <c r="C191" s="701">
        <v>6620.5640000000003</v>
      </c>
      <c r="D191" s="702">
        <v>1610.5640000000001</v>
      </c>
      <c r="E191" s="703">
        <v>1.321469860279</v>
      </c>
      <c r="F191" s="701">
        <v>6528</v>
      </c>
      <c r="G191" s="702">
        <v>2720</v>
      </c>
      <c r="H191" s="704">
        <v>560.81799999999998</v>
      </c>
      <c r="I191" s="701">
        <v>2848.0259999999998</v>
      </c>
      <c r="J191" s="702">
        <v>128.02600000000101</v>
      </c>
      <c r="K191" s="705">
        <v>0.43627849264700003</v>
      </c>
    </row>
    <row r="192" spans="1:11" ht="14.4" customHeight="1" thickBot="1" x14ac:dyDescent="0.35">
      <c r="A192" s="723" t="s">
        <v>513</v>
      </c>
      <c r="B192" s="701">
        <v>45.382438115416001</v>
      </c>
      <c r="C192" s="701">
        <v>5.9972099999999999</v>
      </c>
      <c r="D192" s="702">
        <v>-39.385228115415998</v>
      </c>
      <c r="E192" s="703">
        <v>0.132148254898</v>
      </c>
      <c r="F192" s="701">
        <v>122.518044321791</v>
      </c>
      <c r="G192" s="702">
        <v>51.049185134079003</v>
      </c>
      <c r="H192" s="704">
        <v>11.26642</v>
      </c>
      <c r="I192" s="701">
        <v>28.631070000000001</v>
      </c>
      <c r="J192" s="702">
        <v>-22.418115134078999</v>
      </c>
      <c r="K192" s="705">
        <v>0.23368859793999999</v>
      </c>
    </row>
    <row r="193" spans="1:11" ht="14.4" customHeight="1" thickBot="1" x14ac:dyDescent="0.35">
      <c r="A193" s="723" t="s">
        <v>514</v>
      </c>
      <c r="B193" s="701">
        <v>8</v>
      </c>
      <c r="C193" s="701">
        <v>13.8607</v>
      </c>
      <c r="D193" s="702">
        <v>5.8606999999999996</v>
      </c>
      <c r="E193" s="703">
        <v>1.7325874999999999</v>
      </c>
      <c r="F193" s="701">
        <v>12.901775533474</v>
      </c>
      <c r="G193" s="702">
        <v>5.3757398056139998</v>
      </c>
      <c r="H193" s="704">
        <v>1.0900000000000001</v>
      </c>
      <c r="I193" s="701">
        <v>1.0900000000000001</v>
      </c>
      <c r="J193" s="702">
        <v>-4.2857398056139999</v>
      </c>
      <c r="K193" s="705">
        <v>8.4484495731999995E-2</v>
      </c>
    </row>
    <row r="194" spans="1:11" ht="14.4" customHeight="1" thickBot="1" x14ac:dyDescent="0.35">
      <c r="A194" s="722" t="s">
        <v>515</v>
      </c>
      <c r="B194" s="706">
        <v>11571</v>
      </c>
      <c r="C194" s="706">
        <v>14680.31747</v>
      </c>
      <c r="D194" s="707">
        <v>3109.31747</v>
      </c>
      <c r="E194" s="713">
        <v>1.2687164004830001</v>
      </c>
      <c r="F194" s="706">
        <v>14362.6667020722</v>
      </c>
      <c r="G194" s="707">
        <v>5984.4444591967704</v>
      </c>
      <c r="H194" s="709">
        <v>1295.44911</v>
      </c>
      <c r="I194" s="706">
        <v>6226.3213800000003</v>
      </c>
      <c r="J194" s="707">
        <v>241.87692080323001</v>
      </c>
      <c r="K194" s="714">
        <v>0.43350733600800001</v>
      </c>
    </row>
    <row r="195" spans="1:11" ht="14.4" customHeight="1" thickBot="1" x14ac:dyDescent="0.35">
      <c r="A195" s="723" t="s">
        <v>516</v>
      </c>
      <c r="B195" s="701">
        <v>3117</v>
      </c>
      <c r="C195" s="701">
        <v>4680.8440000000001</v>
      </c>
      <c r="D195" s="702">
        <v>1563.8440000000001</v>
      </c>
      <c r="E195" s="703">
        <v>1.5017144690399999</v>
      </c>
      <c r="F195" s="701">
        <v>4366.2081385602796</v>
      </c>
      <c r="G195" s="702">
        <v>1819.2533910667801</v>
      </c>
      <c r="H195" s="704">
        <v>433.59911</v>
      </c>
      <c r="I195" s="701">
        <v>1936.4941100000001</v>
      </c>
      <c r="J195" s="702">
        <v>117.240718933217</v>
      </c>
      <c r="K195" s="705">
        <v>0.44351850588500003</v>
      </c>
    </row>
    <row r="196" spans="1:11" ht="14.4" customHeight="1" thickBot="1" x14ac:dyDescent="0.35">
      <c r="A196" s="723" t="s">
        <v>517</v>
      </c>
      <c r="B196" s="701">
        <v>8454</v>
      </c>
      <c r="C196" s="701">
        <v>9999.4734700000008</v>
      </c>
      <c r="D196" s="702">
        <v>1545.4734699999999</v>
      </c>
      <c r="E196" s="703">
        <v>1.1828097314879999</v>
      </c>
      <c r="F196" s="701">
        <v>9996.4585635119693</v>
      </c>
      <c r="G196" s="702">
        <v>4165.1910681299896</v>
      </c>
      <c r="H196" s="704">
        <v>861.85</v>
      </c>
      <c r="I196" s="701">
        <v>4289.8272699999998</v>
      </c>
      <c r="J196" s="702">
        <v>124.63620187001401</v>
      </c>
      <c r="K196" s="705">
        <v>0.42913470232899997</v>
      </c>
    </row>
    <row r="197" spans="1:11" ht="14.4" customHeight="1" thickBot="1" x14ac:dyDescent="0.35">
      <c r="A197" s="722" t="s">
        <v>518</v>
      </c>
      <c r="B197" s="706">
        <v>0</v>
      </c>
      <c r="C197" s="706">
        <v>-11.27689</v>
      </c>
      <c r="D197" s="707">
        <v>-11.27689</v>
      </c>
      <c r="E197" s="708" t="s">
        <v>329</v>
      </c>
      <c r="F197" s="706">
        <v>0</v>
      </c>
      <c r="G197" s="707">
        <v>0</v>
      </c>
      <c r="H197" s="709">
        <v>0</v>
      </c>
      <c r="I197" s="706">
        <v>0</v>
      </c>
      <c r="J197" s="707">
        <v>0</v>
      </c>
      <c r="K197" s="710" t="s">
        <v>329</v>
      </c>
    </row>
    <row r="198" spans="1:11" ht="14.4" customHeight="1" thickBot="1" x14ac:dyDescent="0.35">
      <c r="A198" s="723" t="s">
        <v>519</v>
      </c>
      <c r="B198" s="701">
        <v>0</v>
      </c>
      <c r="C198" s="701">
        <v>-11.27689</v>
      </c>
      <c r="D198" s="702">
        <v>-11.27689</v>
      </c>
      <c r="E198" s="711" t="s">
        <v>329</v>
      </c>
      <c r="F198" s="701">
        <v>0</v>
      </c>
      <c r="G198" s="702">
        <v>0</v>
      </c>
      <c r="H198" s="704">
        <v>0</v>
      </c>
      <c r="I198" s="701">
        <v>0</v>
      </c>
      <c r="J198" s="702">
        <v>0</v>
      </c>
      <c r="K198" s="712" t="s">
        <v>329</v>
      </c>
    </row>
    <row r="199" spans="1:11" ht="14.4" customHeight="1" thickBot="1" x14ac:dyDescent="0.35">
      <c r="A199" s="722" t="s">
        <v>520</v>
      </c>
      <c r="B199" s="706">
        <v>10964</v>
      </c>
      <c r="C199" s="706">
        <v>9335.0803199999991</v>
      </c>
      <c r="D199" s="707">
        <v>-1628.91968</v>
      </c>
      <c r="E199" s="713">
        <v>0.85143016417299999</v>
      </c>
      <c r="F199" s="706">
        <v>9600.7184343966801</v>
      </c>
      <c r="G199" s="707">
        <v>4000.29934766528</v>
      </c>
      <c r="H199" s="709">
        <v>716.56367</v>
      </c>
      <c r="I199" s="706">
        <v>4577.6473900000001</v>
      </c>
      <c r="J199" s="707">
        <v>577.34804233471596</v>
      </c>
      <c r="K199" s="714">
        <v>0.47680258735600001</v>
      </c>
    </row>
    <row r="200" spans="1:11" ht="14.4" customHeight="1" thickBot="1" x14ac:dyDescent="0.35">
      <c r="A200" s="723" t="s">
        <v>521</v>
      </c>
      <c r="B200" s="701">
        <v>5271</v>
      </c>
      <c r="C200" s="701">
        <v>4151.3549999999996</v>
      </c>
      <c r="D200" s="702">
        <v>-1119.645</v>
      </c>
      <c r="E200" s="703">
        <v>0.78758394991400005</v>
      </c>
      <c r="F200" s="701">
        <v>4333.62727774621</v>
      </c>
      <c r="G200" s="702">
        <v>1805.6780323942601</v>
      </c>
      <c r="H200" s="704">
        <v>366.65350999999998</v>
      </c>
      <c r="I200" s="701">
        <v>2182.20831</v>
      </c>
      <c r="J200" s="702">
        <v>376.530277605744</v>
      </c>
      <c r="K200" s="705">
        <v>0.503552375444</v>
      </c>
    </row>
    <row r="201" spans="1:11" ht="14.4" customHeight="1" thickBot="1" x14ac:dyDescent="0.35">
      <c r="A201" s="723" t="s">
        <v>522</v>
      </c>
      <c r="B201" s="701">
        <v>5693</v>
      </c>
      <c r="C201" s="701">
        <v>5183.7253199999996</v>
      </c>
      <c r="D201" s="702">
        <v>-509.27467999999999</v>
      </c>
      <c r="E201" s="703">
        <v>0.91054370630500003</v>
      </c>
      <c r="F201" s="701">
        <v>5267.0911566504701</v>
      </c>
      <c r="G201" s="702">
        <v>2194.6213152710302</v>
      </c>
      <c r="H201" s="704">
        <v>349.91016000000002</v>
      </c>
      <c r="I201" s="701">
        <v>2395.4390800000001</v>
      </c>
      <c r="J201" s="702">
        <v>200.817764728973</v>
      </c>
      <c r="K201" s="705">
        <v>0.45479354899199997</v>
      </c>
    </row>
    <row r="202" spans="1:11" ht="14.4" customHeight="1" thickBot="1" x14ac:dyDescent="0.35">
      <c r="A202" s="722" t="s">
        <v>523</v>
      </c>
      <c r="B202" s="706">
        <v>0</v>
      </c>
      <c r="C202" s="706">
        <v>274.68133999999998</v>
      </c>
      <c r="D202" s="707">
        <v>274.68133999999998</v>
      </c>
      <c r="E202" s="708" t="s">
        <v>329</v>
      </c>
      <c r="F202" s="706">
        <v>0</v>
      </c>
      <c r="G202" s="707">
        <v>0</v>
      </c>
      <c r="H202" s="709">
        <v>0</v>
      </c>
      <c r="I202" s="706">
        <v>132.00099</v>
      </c>
      <c r="J202" s="707">
        <v>132.00099</v>
      </c>
      <c r="K202" s="710" t="s">
        <v>329</v>
      </c>
    </row>
    <row r="203" spans="1:11" ht="14.4" customHeight="1" thickBot="1" x14ac:dyDescent="0.35">
      <c r="A203" s="723" t="s">
        <v>524</v>
      </c>
      <c r="B203" s="701">
        <v>0</v>
      </c>
      <c r="C203" s="701">
        <v>194.13155</v>
      </c>
      <c r="D203" s="702">
        <v>194.13155</v>
      </c>
      <c r="E203" s="711" t="s">
        <v>329</v>
      </c>
      <c r="F203" s="701">
        <v>0</v>
      </c>
      <c r="G203" s="702">
        <v>0</v>
      </c>
      <c r="H203" s="704">
        <v>0</v>
      </c>
      <c r="I203" s="701">
        <v>0</v>
      </c>
      <c r="J203" s="702">
        <v>0</v>
      </c>
      <c r="K203" s="712" t="s">
        <v>329</v>
      </c>
    </row>
    <row r="204" spans="1:11" ht="14.4" customHeight="1" thickBot="1" x14ac:dyDescent="0.35">
      <c r="A204" s="723" t="s">
        <v>525</v>
      </c>
      <c r="B204" s="701">
        <v>0</v>
      </c>
      <c r="C204" s="701">
        <v>80.549790000000002</v>
      </c>
      <c r="D204" s="702">
        <v>80.549790000000002</v>
      </c>
      <c r="E204" s="711" t="s">
        <v>329</v>
      </c>
      <c r="F204" s="701">
        <v>0</v>
      </c>
      <c r="G204" s="702">
        <v>0</v>
      </c>
      <c r="H204" s="704">
        <v>0</v>
      </c>
      <c r="I204" s="701">
        <v>132.00099</v>
      </c>
      <c r="J204" s="702">
        <v>132.00099</v>
      </c>
      <c r="K204" s="712" t="s">
        <v>329</v>
      </c>
    </row>
    <row r="205" spans="1:11" ht="14.4" customHeight="1" thickBot="1" x14ac:dyDescent="0.35">
      <c r="A205" s="720" t="s">
        <v>526</v>
      </c>
      <c r="B205" s="701">
        <v>2000</v>
      </c>
      <c r="C205" s="701">
        <v>2057.0731300000002</v>
      </c>
      <c r="D205" s="702">
        <v>57.073129999999999</v>
      </c>
      <c r="E205" s="703">
        <v>1.028536565</v>
      </c>
      <c r="F205" s="701">
        <v>2000</v>
      </c>
      <c r="G205" s="702">
        <v>833.33333333333303</v>
      </c>
      <c r="H205" s="704">
        <v>1.5528900000000001</v>
      </c>
      <c r="I205" s="701">
        <v>16.00094</v>
      </c>
      <c r="J205" s="702">
        <v>-817.33239333333302</v>
      </c>
      <c r="K205" s="705">
        <v>8.0004700000000008E-3</v>
      </c>
    </row>
    <row r="206" spans="1:11" ht="14.4" customHeight="1" thickBot="1" x14ac:dyDescent="0.35">
      <c r="A206" s="721" t="s">
        <v>527</v>
      </c>
      <c r="B206" s="701">
        <v>0</v>
      </c>
      <c r="C206" s="701">
        <v>26.5</v>
      </c>
      <c r="D206" s="702">
        <v>26.5</v>
      </c>
      <c r="E206" s="711" t="s">
        <v>342</v>
      </c>
      <c r="F206" s="701">
        <v>0</v>
      </c>
      <c r="G206" s="702">
        <v>0</v>
      </c>
      <c r="H206" s="704">
        <v>1.5</v>
      </c>
      <c r="I206" s="701">
        <v>6</v>
      </c>
      <c r="J206" s="702">
        <v>6</v>
      </c>
      <c r="K206" s="712" t="s">
        <v>329</v>
      </c>
    </row>
    <row r="207" spans="1:11" ht="14.4" customHeight="1" thickBot="1" x14ac:dyDescent="0.35">
      <c r="A207" s="722" t="s">
        <v>528</v>
      </c>
      <c r="B207" s="706">
        <v>0</v>
      </c>
      <c r="C207" s="706">
        <v>26.5</v>
      </c>
      <c r="D207" s="707">
        <v>26.5</v>
      </c>
      <c r="E207" s="708" t="s">
        <v>342</v>
      </c>
      <c r="F207" s="706">
        <v>0</v>
      </c>
      <c r="G207" s="707">
        <v>0</v>
      </c>
      <c r="H207" s="709">
        <v>1.5</v>
      </c>
      <c r="I207" s="706">
        <v>6</v>
      </c>
      <c r="J207" s="707">
        <v>6</v>
      </c>
      <c r="K207" s="710" t="s">
        <v>329</v>
      </c>
    </row>
    <row r="208" spans="1:11" ht="14.4" customHeight="1" thickBot="1" x14ac:dyDescent="0.35">
      <c r="A208" s="723" t="s">
        <v>529</v>
      </c>
      <c r="B208" s="701">
        <v>0</v>
      </c>
      <c r="C208" s="701">
        <v>26.5</v>
      </c>
      <c r="D208" s="702">
        <v>26.5</v>
      </c>
      <c r="E208" s="711" t="s">
        <v>342</v>
      </c>
      <c r="F208" s="701">
        <v>0</v>
      </c>
      <c r="G208" s="702">
        <v>0</v>
      </c>
      <c r="H208" s="704">
        <v>1.5</v>
      </c>
      <c r="I208" s="701">
        <v>6</v>
      </c>
      <c r="J208" s="702">
        <v>6</v>
      </c>
      <c r="K208" s="712" t="s">
        <v>329</v>
      </c>
    </row>
    <row r="209" spans="1:11" ht="14.4" customHeight="1" thickBot="1" x14ac:dyDescent="0.35">
      <c r="A209" s="726" t="s">
        <v>530</v>
      </c>
      <c r="B209" s="706">
        <v>2000</v>
      </c>
      <c r="C209" s="706">
        <v>2030.57313</v>
      </c>
      <c r="D209" s="707">
        <v>30.573129999999999</v>
      </c>
      <c r="E209" s="713">
        <v>1.015286565</v>
      </c>
      <c r="F209" s="706">
        <v>2000</v>
      </c>
      <c r="G209" s="707">
        <v>833.33333333333303</v>
      </c>
      <c r="H209" s="709">
        <v>5.289E-2</v>
      </c>
      <c r="I209" s="706">
        <v>10.00094</v>
      </c>
      <c r="J209" s="707">
        <v>-823.33239333333302</v>
      </c>
      <c r="K209" s="714">
        <v>5.0004699999999999E-3</v>
      </c>
    </row>
    <row r="210" spans="1:11" ht="14.4" customHeight="1" thickBot="1" x14ac:dyDescent="0.35">
      <c r="A210" s="722" t="s">
        <v>531</v>
      </c>
      <c r="B210" s="706">
        <v>0</v>
      </c>
      <c r="C210" s="706">
        <v>36.300899999999999</v>
      </c>
      <c r="D210" s="707">
        <v>36.300899999999999</v>
      </c>
      <c r="E210" s="708" t="s">
        <v>329</v>
      </c>
      <c r="F210" s="706">
        <v>0</v>
      </c>
      <c r="G210" s="707">
        <v>0</v>
      </c>
      <c r="H210" s="709">
        <v>0</v>
      </c>
      <c r="I210" s="706">
        <v>0.29975000000000002</v>
      </c>
      <c r="J210" s="707">
        <v>0.29975000000000002</v>
      </c>
      <c r="K210" s="710" t="s">
        <v>329</v>
      </c>
    </row>
    <row r="211" spans="1:11" ht="14.4" customHeight="1" thickBot="1" x14ac:dyDescent="0.35">
      <c r="A211" s="723" t="s">
        <v>532</v>
      </c>
      <c r="B211" s="701">
        <v>0</v>
      </c>
      <c r="C211" s="701">
        <v>8.9999999999999998E-4</v>
      </c>
      <c r="D211" s="702">
        <v>8.9999999999999998E-4</v>
      </c>
      <c r="E211" s="711" t="s">
        <v>329</v>
      </c>
      <c r="F211" s="701">
        <v>0</v>
      </c>
      <c r="G211" s="702">
        <v>0</v>
      </c>
      <c r="H211" s="704">
        <v>0</v>
      </c>
      <c r="I211" s="701">
        <v>-2.5000000000000001E-4</v>
      </c>
      <c r="J211" s="702">
        <v>-2.5000000000000001E-4</v>
      </c>
      <c r="K211" s="712" t="s">
        <v>329</v>
      </c>
    </row>
    <row r="212" spans="1:11" ht="14.4" customHeight="1" thickBot="1" x14ac:dyDescent="0.35">
      <c r="A212" s="723" t="s">
        <v>533</v>
      </c>
      <c r="B212" s="701">
        <v>0</v>
      </c>
      <c r="C212" s="701">
        <v>36.299999999999997</v>
      </c>
      <c r="D212" s="702">
        <v>36.299999999999997</v>
      </c>
      <c r="E212" s="711" t="s">
        <v>342</v>
      </c>
      <c r="F212" s="701">
        <v>0</v>
      </c>
      <c r="G212" s="702">
        <v>0</v>
      </c>
      <c r="H212" s="704">
        <v>0</v>
      </c>
      <c r="I212" s="701">
        <v>0.3</v>
      </c>
      <c r="J212" s="702">
        <v>0.3</v>
      </c>
      <c r="K212" s="712" t="s">
        <v>329</v>
      </c>
    </row>
    <row r="213" spans="1:11" ht="14.4" customHeight="1" thickBot="1" x14ac:dyDescent="0.35">
      <c r="A213" s="722" t="s">
        <v>534</v>
      </c>
      <c r="B213" s="706">
        <v>2000</v>
      </c>
      <c r="C213" s="706">
        <v>1994.27223</v>
      </c>
      <c r="D213" s="707">
        <v>-5.7277699999990004</v>
      </c>
      <c r="E213" s="713">
        <v>0.99713611499999999</v>
      </c>
      <c r="F213" s="706">
        <v>2000</v>
      </c>
      <c r="G213" s="707">
        <v>833.33333333333303</v>
      </c>
      <c r="H213" s="709">
        <v>5.289E-2</v>
      </c>
      <c r="I213" s="706">
        <v>9.7011900000000004</v>
      </c>
      <c r="J213" s="707">
        <v>-823.63214333333303</v>
      </c>
      <c r="K213" s="714">
        <v>4.8505950000000001E-3</v>
      </c>
    </row>
    <row r="214" spans="1:11" ht="14.4" customHeight="1" thickBot="1" x14ac:dyDescent="0.35">
      <c r="A214" s="723" t="s">
        <v>535</v>
      </c>
      <c r="B214" s="701">
        <v>2000</v>
      </c>
      <c r="C214" s="701">
        <v>0</v>
      </c>
      <c r="D214" s="702">
        <v>-2000</v>
      </c>
      <c r="E214" s="703">
        <v>0</v>
      </c>
      <c r="F214" s="701">
        <v>2000</v>
      </c>
      <c r="G214" s="702">
        <v>833.33333333333303</v>
      </c>
      <c r="H214" s="704">
        <v>0</v>
      </c>
      <c r="I214" s="701">
        <v>0</v>
      </c>
      <c r="J214" s="702">
        <v>-833.33333333333303</v>
      </c>
      <c r="K214" s="705">
        <v>0</v>
      </c>
    </row>
    <row r="215" spans="1:11" ht="14.4" customHeight="1" thickBot="1" x14ac:dyDescent="0.35">
      <c r="A215" s="723" t="s">
        <v>536</v>
      </c>
      <c r="B215" s="701">
        <v>0</v>
      </c>
      <c r="C215" s="701">
        <v>1990.14</v>
      </c>
      <c r="D215" s="702">
        <v>1990.14</v>
      </c>
      <c r="E215" s="711" t="s">
        <v>342</v>
      </c>
      <c r="F215" s="701">
        <v>0</v>
      </c>
      <c r="G215" s="702">
        <v>0</v>
      </c>
      <c r="H215" s="704">
        <v>0</v>
      </c>
      <c r="I215" s="701">
        <v>0</v>
      </c>
      <c r="J215" s="702">
        <v>0</v>
      </c>
      <c r="K215" s="705">
        <v>5</v>
      </c>
    </row>
    <row r="216" spans="1:11" ht="14.4" customHeight="1" thickBot="1" x14ac:dyDescent="0.35">
      <c r="A216" s="723" t="s">
        <v>537</v>
      </c>
      <c r="B216" s="701">
        <v>0</v>
      </c>
      <c r="C216" s="701">
        <v>0</v>
      </c>
      <c r="D216" s="702">
        <v>0</v>
      </c>
      <c r="E216" s="703">
        <v>1</v>
      </c>
      <c r="F216" s="701">
        <v>0</v>
      </c>
      <c r="G216" s="702">
        <v>0</v>
      </c>
      <c r="H216" s="704">
        <v>0</v>
      </c>
      <c r="I216" s="701">
        <v>4.4999999999999998E-2</v>
      </c>
      <c r="J216" s="702">
        <v>4.4999999999999998E-2</v>
      </c>
      <c r="K216" s="712" t="s">
        <v>342</v>
      </c>
    </row>
    <row r="217" spans="1:11" ht="14.4" customHeight="1" thickBot="1" x14ac:dyDescent="0.35">
      <c r="A217" s="723" t="s">
        <v>538</v>
      </c>
      <c r="B217" s="701">
        <v>0</v>
      </c>
      <c r="C217" s="701">
        <v>4.1322299999999998</v>
      </c>
      <c r="D217" s="702">
        <v>4.1322299999999998</v>
      </c>
      <c r="E217" s="711" t="s">
        <v>342</v>
      </c>
      <c r="F217" s="701">
        <v>0</v>
      </c>
      <c r="G217" s="702">
        <v>0</v>
      </c>
      <c r="H217" s="704">
        <v>0</v>
      </c>
      <c r="I217" s="701">
        <v>9.6033000000000008</v>
      </c>
      <c r="J217" s="702">
        <v>9.6033000000000008</v>
      </c>
      <c r="K217" s="712" t="s">
        <v>342</v>
      </c>
    </row>
    <row r="218" spans="1:11" ht="14.4" customHeight="1" thickBot="1" x14ac:dyDescent="0.35">
      <c r="A218" s="723" t="s">
        <v>539</v>
      </c>
      <c r="B218" s="701">
        <v>0</v>
      </c>
      <c r="C218" s="701">
        <v>0</v>
      </c>
      <c r="D218" s="702">
        <v>0</v>
      </c>
      <c r="E218" s="703">
        <v>1</v>
      </c>
      <c r="F218" s="701">
        <v>0</v>
      </c>
      <c r="G218" s="702">
        <v>0</v>
      </c>
      <c r="H218" s="704">
        <v>5.289E-2</v>
      </c>
      <c r="I218" s="701">
        <v>5.289E-2</v>
      </c>
      <c r="J218" s="702">
        <v>5.289E-2</v>
      </c>
      <c r="K218" s="712" t="s">
        <v>342</v>
      </c>
    </row>
    <row r="219" spans="1:11" ht="14.4" customHeight="1" thickBot="1" x14ac:dyDescent="0.35">
      <c r="A219" s="720" t="s">
        <v>540</v>
      </c>
      <c r="B219" s="701">
        <v>0</v>
      </c>
      <c r="C219" s="701">
        <v>79.930000000000007</v>
      </c>
      <c r="D219" s="702">
        <v>79.930000000000007</v>
      </c>
      <c r="E219" s="711" t="s">
        <v>342</v>
      </c>
      <c r="F219" s="701">
        <v>0</v>
      </c>
      <c r="G219" s="702">
        <v>0</v>
      </c>
      <c r="H219" s="704">
        <v>0</v>
      </c>
      <c r="I219" s="701">
        <v>0</v>
      </c>
      <c r="J219" s="702">
        <v>0</v>
      </c>
      <c r="K219" s="705">
        <v>5</v>
      </c>
    </row>
    <row r="220" spans="1:11" ht="14.4" customHeight="1" thickBot="1" x14ac:dyDescent="0.35">
      <c r="A220" s="726" t="s">
        <v>541</v>
      </c>
      <c r="B220" s="706">
        <v>0</v>
      </c>
      <c r="C220" s="706">
        <v>79.930000000000007</v>
      </c>
      <c r="D220" s="707">
        <v>79.930000000000007</v>
      </c>
      <c r="E220" s="708" t="s">
        <v>342</v>
      </c>
      <c r="F220" s="706">
        <v>0</v>
      </c>
      <c r="G220" s="707">
        <v>0</v>
      </c>
      <c r="H220" s="709">
        <v>0</v>
      </c>
      <c r="I220" s="706">
        <v>0</v>
      </c>
      <c r="J220" s="707">
        <v>0</v>
      </c>
      <c r="K220" s="714">
        <v>5</v>
      </c>
    </row>
    <row r="221" spans="1:11" ht="14.4" customHeight="1" thickBot="1" x14ac:dyDescent="0.35">
      <c r="A221" s="722" t="s">
        <v>542</v>
      </c>
      <c r="B221" s="706">
        <v>0</v>
      </c>
      <c r="C221" s="706">
        <v>79.930000000000007</v>
      </c>
      <c r="D221" s="707">
        <v>79.930000000000007</v>
      </c>
      <c r="E221" s="708" t="s">
        <v>342</v>
      </c>
      <c r="F221" s="706">
        <v>0</v>
      </c>
      <c r="G221" s="707">
        <v>0</v>
      </c>
      <c r="H221" s="709">
        <v>0</v>
      </c>
      <c r="I221" s="706">
        <v>0</v>
      </c>
      <c r="J221" s="707">
        <v>0</v>
      </c>
      <c r="K221" s="714">
        <v>5</v>
      </c>
    </row>
    <row r="222" spans="1:11" ht="14.4" customHeight="1" thickBot="1" x14ac:dyDescent="0.35">
      <c r="A222" s="723" t="s">
        <v>543</v>
      </c>
      <c r="B222" s="701">
        <v>0</v>
      </c>
      <c r="C222" s="701">
        <v>79.930000000000007</v>
      </c>
      <c r="D222" s="702">
        <v>79.930000000000007</v>
      </c>
      <c r="E222" s="711" t="s">
        <v>342</v>
      </c>
      <c r="F222" s="701">
        <v>0</v>
      </c>
      <c r="G222" s="702">
        <v>0</v>
      </c>
      <c r="H222" s="704">
        <v>0</v>
      </c>
      <c r="I222" s="701">
        <v>0</v>
      </c>
      <c r="J222" s="702">
        <v>0</v>
      </c>
      <c r="K222" s="705">
        <v>5</v>
      </c>
    </row>
    <row r="223" spans="1:11" ht="14.4" customHeight="1" thickBot="1" x14ac:dyDescent="0.35">
      <c r="A223" s="719" t="s">
        <v>544</v>
      </c>
      <c r="B223" s="701">
        <v>5361.4090281744102</v>
      </c>
      <c r="C223" s="701">
        <v>5985.1463999999996</v>
      </c>
      <c r="D223" s="702">
        <v>623.73737182559398</v>
      </c>
      <c r="E223" s="703">
        <v>1.1163383298209999</v>
      </c>
      <c r="F223" s="701">
        <v>6423.9414528524803</v>
      </c>
      <c r="G223" s="702">
        <v>2676.6422720218702</v>
      </c>
      <c r="H223" s="704">
        <v>535.40119000000004</v>
      </c>
      <c r="I223" s="701">
        <v>2694.4171700000002</v>
      </c>
      <c r="J223" s="702">
        <v>17.774897978131001</v>
      </c>
      <c r="K223" s="705">
        <v>0.41943364362399999</v>
      </c>
    </row>
    <row r="224" spans="1:11" ht="14.4" customHeight="1" thickBot="1" x14ac:dyDescent="0.35">
      <c r="A224" s="724" t="s">
        <v>545</v>
      </c>
      <c r="B224" s="706">
        <v>5361.4090281744102</v>
      </c>
      <c r="C224" s="706">
        <v>5985.1463999999996</v>
      </c>
      <c r="D224" s="707">
        <v>623.73737182559398</v>
      </c>
      <c r="E224" s="713">
        <v>1.1163383298209999</v>
      </c>
      <c r="F224" s="706">
        <v>6423.9414528524803</v>
      </c>
      <c r="G224" s="707">
        <v>2676.6422720218702</v>
      </c>
      <c r="H224" s="709">
        <v>535.40119000000004</v>
      </c>
      <c r="I224" s="706">
        <v>2694.4171700000002</v>
      </c>
      <c r="J224" s="707">
        <v>17.774897978131001</v>
      </c>
      <c r="K224" s="714">
        <v>0.41943364362399999</v>
      </c>
    </row>
    <row r="225" spans="1:11" ht="14.4" customHeight="1" thickBot="1" x14ac:dyDescent="0.35">
      <c r="A225" s="726" t="s">
        <v>54</v>
      </c>
      <c r="B225" s="706">
        <v>5361.4090281744102</v>
      </c>
      <c r="C225" s="706">
        <v>5985.1463999999996</v>
      </c>
      <c r="D225" s="707">
        <v>623.73737182559398</v>
      </c>
      <c r="E225" s="713">
        <v>1.1163383298209999</v>
      </c>
      <c r="F225" s="706">
        <v>6423.9414528524803</v>
      </c>
      <c r="G225" s="707">
        <v>2676.6422720218702</v>
      </c>
      <c r="H225" s="709">
        <v>535.40119000000004</v>
      </c>
      <c r="I225" s="706">
        <v>2694.4171700000002</v>
      </c>
      <c r="J225" s="707">
        <v>17.774897978131001</v>
      </c>
      <c r="K225" s="714">
        <v>0.41943364362399999</v>
      </c>
    </row>
    <row r="226" spans="1:11" ht="14.4" customHeight="1" thickBot="1" x14ac:dyDescent="0.35">
      <c r="A226" s="725" t="s">
        <v>546</v>
      </c>
      <c r="B226" s="701">
        <v>67.215468717982006</v>
      </c>
      <c r="C226" s="701">
        <v>77.418559999999999</v>
      </c>
      <c r="D226" s="702">
        <v>10.203091282018001</v>
      </c>
      <c r="E226" s="703">
        <v>1.151796773519</v>
      </c>
      <c r="F226" s="701">
        <v>0</v>
      </c>
      <c r="G226" s="702">
        <v>0</v>
      </c>
      <c r="H226" s="704">
        <v>0.83965000000000001</v>
      </c>
      <c r="I226" s="701">
        <v>25.52985</v>
      </c>
      <c r="J226" s="702">
        <v>25.52985</v>
      </c>
      <c r="K226" s="712" t="s">
        <v>342</v>
      </c>
    </row>
    <row r="227" spans="1:11" ht="14.4" customHeight="1" thickBot="1" x14ac:dyDescent="0.35">
      <c r="A227" s="723" t="s">
        <v>547</v>
      </c>
      <c r="B227" s="701">
        <v>67.215468717982006</v>
      </c>
      <c r="C227" s="701">
        <v>77.418559999999999</v>
      </c>
      <c r="D227" s="702">
        <v>10.203091282018001</v>
      </c>
      <c r="E227" s="703">
        <v>1.151796773519</v>
      </c>
      <c r="F227" s="701">
        <v>0</v>
      </c>
      <c r="G227" s="702">
        <v>0</v>
      </c>
      <c r="H227" s="704">
        <v>0.83965000000000001</v>
      </c>
      <c r="I227" s="701">
        <v>25.52985</v>
      </c>
      <c r="J227" s="702">
        <v>25.52985</v>
      </c>
      <c r="K227" s="712" t="s">
        <v>342</v>
      </c>
    </row>
    <row r="228" spans="1:11" ht="14.4" customHeight="1" thickBot="1" x14ac:dyDescent="0.35">
      <c r="A228" s="722" t="s">
        <v>548</v>
      </c>
      <c r="B228" s="706">
        <v>158.393340163104</v>
      </c>
      <c r="C228" s="706">
        <v>143.90799999999999</v>
      </c>
      <c r="D228" s="707">
        <v>-14.485340163104</v>
      </c>
      <c r="E228" s="713">
        <v>0.90854830040000001</v>
      </c>
      <c r="F228" s="706">
        <v>154.54690966961999</v>
      </c>
      <c r="G228" s="707">
        <v>64.394545695673997</v>
      </c>
      <c r="H228" s="709">
        <v>4.7249999999999996</v>
      </c>
      <c r="I228" s="706">
        <v>30.298999999999999</v>
      </c>
      <c r="J228" s="707">
        <v>-34.095545695673998</v>
      </c>
      <c r="K228" s="714">
        <v>0.19605050702499999</v>
      </c>
    </row>
    <row r="229" spans="1:11" ht="14.4" customHeight="1" thickBot="1" x14ac:dyDescent="0.35">
      <c r="A229" s="723" t="s">
        <v>549</v>
      </c>
      <c r="B229" s="701">
        <v>158.393340163104</v>
      </c>
      <c r="C229" s="701">
        <v>143.90799999999999</v>
      </c>
      <c r="D229" s="702">
        <v>-14.485340163104</v>
      </c>
      <c r="E229" s="703">
        <v>0.90854830040000001</v>
      </c>
      <c r="F229" s="701">
        <v>154.54690966961999</v>
      </c>
      <c r="G229" s="702">
        <v>64.394545695673997</v>
      </c>
      <c r="H229" s="704">
        <v>4.7249999999999996</v>
      </c>
      <c r="I229" s="701">
        <v>30.298999999999999</v>
      </c>
      <c r="J229" s="702">
        <v>-34.095545695673998</v>
      </c>
      <c r="K229" s="705">
        <v>0.19605050702499999</v>
      </c>
    </row>
    <row r="230" spans="1:11" ht="14.4" customHeight="1" thickBot="1" x14ac:dyDescent="0.35">
      <c r="A230" s="722" t="s">
        <v>550</v>
      </c>
      <c r="B230" s="706">
        <v>493.945041820688</v>
      </c>
      <c r="C230" s="706">
        <v>373.20537999999999</v>
      </c>
      <c r="D230" s="707">
        <v>-120.739661820688</v>
      </c>
      <c r="E230" s="713">
        <v>0.75556053488099995</v>
      </c>
      <c r="F230" s="706">
        <v>555.53286001177196</v>
      </c>
      <c r="G230" s="707">
        <v>231.47202500490499</v>
      </c>
      <c r="H230" s="709">
        <v>40.319540000000003</v>
      </c>
      <c r="I230" s="706">
        <v>190.67218</v>
      </c>
      <c r="J230" s="707">
        <v>-40.799845004905002</v>
      </c>
      <c r="K230" s="714">
        <v>0.34322394537700002</v>
      </c>
    </row>
    <row r="231" spans="1:11" ht="14.4" customHeight="1" thickBot="1" x14ac:dyDescent="0.35">
      <c r="A231" s="723" t="s">
        <v>551</v>
      </c>
      <c r="B231" s="701">
        <v>367.860884379141</v>
      </c>
      <c r="C231" s="701">
        <v>238.65</v>
      </c>
      <c r="D231" s="702">
        <v>-129.21088437914099</v>
      </c>
      <c r="E231" s="703">
        <v>0.64875068302700001</v>
      </c>
      <c r="F231" s="701">
        <v>422.23283328178201</v>
      </c>
      <c r="G231" s="702">
        <v>175.93034720074201</v>
      </c>
      <c r="H231" s="704">
        <v>31.82</v>
      </c>
      <c r="I231" s="701">
        <v>144.66999999999999</v>
      </c>
      <c r="J231" s="702">
        <v>-31.260347200742</v>
      </c>
      <c r="K231" s="705">
        <v>0.34263086287099997</v>
      </c>
    </row>
    <row r="232" spans="1:11" ht="14.4" customHeight="1" thickBot="1" x14ac:dyDescent="0.35">
      <c r="A232" s="723" t="s">
        <v>552</v>
      </c>
      <c r="B232" s="701">
        <v>4.377300185697</v>
      </c>
      <c r="C232" s="701">
        <v>0</v>
      </c>
      <c r="D232" s="702">
        <v>-4.377300185697</v>
      </c>
      <c r="E232" s="703">
        <v>0</v>
      </c>
      <c r="F232" s="701">
        <v>0</v>
      </c>
      <c r="G232" s="702">
        <v>0</v>
      </c>
      <c r="H232" s="704">
        <v>0</v>
      </c>
      <c r="I232" s="701">
        <v>0</v>
      </c>
      <c r="J232" s="702">
        <v>0</v>
      </c>
      <c r="K232" s="705">
        <v>5</v>
      </c>
    </row>
    <row r="233" spans="1:11" ht="14.4" customHeight="1" thickBot="1" x14ac:dyDescent="0.35">
      <c r="A233" s="723" t="s">
        <v>553</v>
      </c>
      <c r="B233" s="701">
        <v>121.70685725585</v>
      </c>
      <c r="C233" s="701">
        <v>134.55538000000001</v>
      </c>
      <c r="D233" s="702">
        <v>12.848522744149999</v>
      </c>
      <c r="E233" s="703">
        <v>1.105569423398</v>
      </c>
      <c r="F233" s="701">
        <v>133.30002672999001</v>
      </c>
      <c r="G233" s="702">
        <v>55.541677804161999</v>
      </c>
      <c r="H233" s="704">
        <v>8.4995399999999997</v>
      </c>
      <c r="I233" s="701">
        <v>46.002180000000003</v>
      </c>
      <c r="J233" s="702">
        <v>-9.539497804162</v>
      </c>
      <c r="K233" s="705">
        <v>0.34510255645400001</v>
      </c>
    </row>
    <row r="234" spans="1:11" ht="14.4" customHeight="1" thickBot="1" x14ac:dyDescent="0.35">
      <c r="A234" s="722" t="s">
        <v>554</v>
      </c>
      <c r="B234" s="706">
        <v>530.52713527118703</v>
      </c>
      <c r="C234" s="706">
        <v>526.91494999999998</v>
      </c>
      <c r="D234" s="707">
        <v>-3.6121852711870002</v>
      </c>
      <c r="E234" s="713">
        <v>0.99319132796200005</v>
      </c>
      <c r="F234" s="706">
        <v>497.94363999218302</v>
      </c>
      <c r="G234" s="707">
        <v>207.47651666341</v>
      </c>
      <c r="H234" s="709">
        <v>50.481699999999996</v>
      </c>
      <c r="I234" s="706">
        <v>240.12860000000001</v>
      </c>
      <c r="J234" s="707">
        <v>32.652083336590003</v>
      </c>
      <c r="K234" s="714">
        <v>0.48224052023899999</v>
      </c>
    </row>
    <row r="235" spans="1:11" ht="14.4" customHeight="1" thickBot="1" x14ac:dyDescent="0.35">
      <c r="A235" s="723" t="s">
        <v>555</v>
      </c>
      <c r="B235" s="701">
        <v>530.52713527118703</v>
      </c>
      <c r="C235" s="701">
        <v>526.91494999999998</v>
      </c>
      <c r="D235" s="702">
        <v>-3.6121852711870002</v>
      </c>
      <c r="E235" s="703">
        <v>0.99319132796200005</v>
      </c>
      <c r="F235" s="701">
        <v>497.94363999218302</v>
      </c>
      <c r="G235" s="702">
        <v>207.47651666341</v>
      </c>
      <c r="H235" s="704">
        <v>50.481699999999996</v>
      </c>
      <c r="I235" s="701">
        <v>240.12860000000001</v>
      </c>
      <c r="J235" s="702">
        <v>32.652083336590003</v>
      </c>
      <c r="K235" s="705">
        <v>0.48224052023899999</v>
      </c>
    </row>
    <row r="236" spans="1:11" ht="14.4" customHeight="1" thickBot="1" x14ac:dyDescent="0.35">
      <c r="A236" s="722" t="s">
        <v>556</v>
      </c>
      <c r="B236" s="706">
        <v>0</v>
      </c>
      <c r="C236" s="706">
        <v>11.568</v>
      </c>
      <c r="D236" s="707">
        <v>11.568</v>
      </c>
      <c r="E236" s="708" t="s">
        <v>342</v>
      </c>
      <c r="F236" s="706">
        <v>0</v>
      </c>
      <c r="G236" s="707">
        <v>0</v>
      </c>
      <c r="H236" s="709">
        <v>1.1919999999999999</v>
      </c>
      <c r="I236" s="706">
        <v>3.3519999999999999</v>
      </c>
      <c r="J236" s="707">
        <v>3.3519999999999999</v>
      </c>
      <c r="K236" s="710" t="s">
        <v>342</v>
      </c>
    </row>
    <row r="237" spans="1:11" ht="14.4" customHeight="1" thickBot="1" x14ac:dyDescent="0.35">
      <c r="A237" s="723" t="s">
        <v>557</v>
      </c>
      <c r="B237" s="701">
        <v>0</v>
      </c>
      <c r="C237" s="701">
        <v>11.568</v>
      </c>
      <c r="D237" s="702">
        <v>11.568</v>
      </c>
      <c r="E237" s="711" t="s">
        <v>342</v>
      </c>
      <c r="F237" s="701">
        <v>0</v>
      </c>
      <c r="G237" s="702">
        <v>0</v>
      </c>
      <c r="H237" s="704">
        <v>1.1919999999999999</v>
      </c>
      <c r="I237" s="701">
        <v>3.3519999999999999</v>
      </c>
      <c r="J237" s="702">
        <v>3.3519999999999999</v>
      </c>
      <c r="K237" s="712" t="s">
        <v>342</v>
      </c>
    </row>
    <row r="238" spans="1:11" ht="14.4" customHeight="1" thickBot="1" x14ac:dyDescent="0.35">
      <c r="A238" s="722" t="s">
        <v>558</v>
      </c>
      <c r="B238" s="706">
        <v>1180.4351726191701</v>
      </c>
      <c r="C238" s="706">
        <v>1210.5567799999999</v>
      </c>
      <c r="D238" s="707">
        <v>30.121607380829001</v>
      </c>
      <c r="E238" s="713">
        <v>1.0255173753539999</v>
      </c>
      <c r="F238" s="706">
        <v>1522.9942416062499</v>
      </c>
      <c r="G238" s="707">
        <v>634.58093400260498</v>
      </c>
      <c r="H238" s="709">
        <v>95.545240000000007</v>
      </c>
      <c r="I238" s="706">
        <v>467.24072999999999</v>
      </c>
      <c r="J238" s="707">
        <v>-167.34020400260499</v>
      </c>
      <c r="K238" s="714">
        <v>0.30679087105800001</v>
      </c>
    </row>
    <row r="239" spans="1:11" ht="14.4" customHeight="1" thickBot="1" x14ac:dyDescent="0.35">
      <c r="A239" s="723" t="s">
        <v>559</v>
      </c>
      <c r="B239" s="701">
        <v>1180.4351726191701</v>
      </c>
      <c r="C239" s="701">
        <v>1210.5567799999999</v>
      </c>
      <c r="D239" s="702">
        <v>30.121607380829001</v>
      </c>
      <c r="E239" s="703">
        <v>1.0255173753539999</v>
      </c>
      <c r="F239" s="701">
        <v>1522.9942416062499</v>
      </c>
      <c r="G239" s="702">
        <v>634.58093400260498</v>
      </c>
      <c r="H239" s="704">
        <v>95.545240000000007</v>
      </c>
      <c r="I239" s="701">
        <v>467.24072999999999</v>
      </c>
      <c r="J239" s="702">
        <v>-167.34020400260499</v>
      </c>
      <c r="K239" s="705">
        <v>0.30679087105800001</v>
      </c>
    </row>
    <row r="240" spans="1:11" ht="14.4" customHeight="1" thickBot="1" x14ac:dyDescent="0.35">
      <c r="A240" s="722" t="s">
        <v>560</v>
      </c>
      <c r="B240" s="706">
        <v>0</v>
      </c>
      <c r="C240" s="706">
        <v>173.61711</v>
      </c>
      <c r="D240" s="707">
        <v>173.61711</v>
      </c>
      <c r="E240" s="708" t="s">
        <v>342</v>
      </c>
      <c r="F240" s="706">
        <v>0</v>
      </c>
      <c r="G240" s="707">
        <v>0</v>
      </c>
      <c r="H240" s="709">
        <v>13.876799999999999</v>
      </c>
      <c r="I240" s="706">
        <v>88.322450000000003</v>
      </c>
      <c r="J240" s="707">
        <v>88.322450000000003</v>
      </c>
      <c r="K240" s="710" t="s">
        <v>342</v>
      </c>
    </row>
    <row r="241" spans="1:11" ht="14.4" customHeight="1" thickBot="1" x14ac:dyDescent="0.35">
      <c r="A241" s="723" t="s">
        <v>561</v>
      </c>
      <c r="B241" s="701">
        <v>0</v>
      </c>
      <c r="C241" s="701">
        <v>173.61711</v>
      </c>
      <c r="D241" s="702">
        <v>173.61711</v>
      </c>
      <c r="E241" s="711" t="s">
        <v>342</v>
      </c>
      <c r="F241" s="701">
        <v>0</v>
      </c>
      <c r="G241" s="702">
        <v>0</v>
      </c>
      <c r="H241" s="704">
        <v>13.876799999999999</v>
      </c>
      <c r="I241" s="701">
        <v>88.322450000000003</v>
      </c>
      <c r="J241" s="702">
        <v>88.322450000000003</v>
      </c>
      <c r="K241" s="712" t="s">
        <v>342</v>
      </c>
    </row>
    <row r="242" spans="1:11" ht="14.4" customHeight="1" thickBot="1" x14ac:dyDescent="0.35">
      <c r="A242" s="722" t="s">
        <v>562</v>
      </c>
      <c r="B242" s="706">
        <v>2930.8928695822701</v>
      </c>
      <c r="C242" s="706">
        <v>3467.9576200000001</v>
      </c>
      <c r="D242" s="707">
        <v>537.06475041772603</v>
      </c>
      <c r="E242" s="713">
        <v>1.1832427094110001</v>
      </c>
      <c r="F242" s="706">
        <v>3692.9238015726601</v>
      </c>
      <c r="G242" s="707">
        <v>1538.7182506552699</v>
      </c>
      <c r="H242" s="709">
        <v>328.42126000000002</v>
      </c>
      <c r="I242" s="706">
        <v>1648.8723600000001</v>
      </c>
      <c r="J242" s="707">
        <v>110.154109344726</v>
      </c>
      <c r="K242" s="714">
        <v>0.44649509402199999</v>
      </c>
    </row>
    <row r="243" spans="1:11" ht="14.4" customHeight="1" thickBot="1" x14ac:dyDescent="0.35">
      <c r="A243" s="723" t="s">
        <v>563</v>
      </c>
      <c r="B243" s="701">
        <v>2930.8928695822701</v>
      </c>
      <c r="C243" s="701">
        <v>3467.9576200000001</v>
      </c>
      <c r="D243" s="702">
        <v>537.06475041772603</v>
      </c>
      <c r="E243" s="703">
        <v>1.1832427094110001</v>
      </c>
      <c r="F243" s="701">
        <v>3692.9238015726601</v>
      </c>
      <c r="G243" s="702">
        <v>1538.7182506552699</v>
      </c>
      <c r="H243" s="704">
        <v>328.42126000000002</v>
      </c>
      <c r="I243" s="701">
        <v>1648.8723600000001</v>
      </c>
      <c r="J243" s="702">
        <v>110.154109344726</v>
      </c>
      <c r="K243" s="705">
        <v>0.44649509402199999</v>
      </c>
    </row>
    <row r="244" spans="1:11" ht="14.4" customHeight="1" thickBot="1" x14ac:dyDescent="0.35">
      <c r="A244" s="727"/>
      <c r="B244" s="701">
        <v>-14117.565405915</v>
      </c>
      <c r="C244" s="701">
        <v>-16561.384529999999</v>
      </c>
      <c r="D244" s="702">
        <v>-2443.8191240849701</v>
      </c>
      <c r="E244" s="703">
        <v>1.1731048558170001</v>
      </c>
      <c r="F244" s="701">
        <v>-15894.1305652149</v>
      </c>
      <c r="G244" s="702">
        <v>-6622.5544021728701</v>
      </c>
      <c r="H244" s="704">
        <v>-1880.1148700000001</v>
      </c>
      <c r="I244" s="701">
        <v>-8171.7508400000297</v>
      </c>
      <c r="J244" s="702">
        <v>-1549.19643782716</v>
      </c>
      <c r="K244" s="705">
        <v>0.51413638553300001</v>
      </c>
    </row>
    <row r="245" spans="1:11" ht="14.4" customHeight="1" thickBot="1" x14ac:dyDescent="0.35">
      <c r="A245" s="728" t="s">
        <v>66</v>
      </c>
      <c r="B245" s="715">
        <v>-14117.565405915</v>
      </c>
      <c r="C245" s="715">
        <v>-16561.384529999999</v>
      </c>
      <c r="D245" s="716">
        <v>-2443.8191240849701</v>
      </c>
      <c r="E245" s="717">
        <v>-1.1262199461669999</v>
      </c>
      <c r="F245" s="715">
        <v>-15894.1305652149</v>
      </c>
      <c r="G245" s="716">
        <v>-6622.5544021728701</v>
      </c>
      <c r="H245" s="715">
        <v>-1880.1148700000001</v>
      </c>
      <c r="I245" s="715">
        <v>-8171.7508400000297</v>
      </c>
      <c r="J245" s="716">
        <v>-1549.19643782717</v>
      </c>
      <c r="K245" s="718">
        <v>0.51413638553300001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564</v>
      </c>
      <c r="B5" s="730" t="s">
        <v>565</v>
      </c>
      <c r="C5" s="731" t="s">
        <v>566</v>
      </c>
      <c r="D5" s="731" t="s">
        <v>566</v>
      </c>
      <c r="E5" s="731"/>
      <c r="F5" s="731" t="s">
        <v>566</v>
      </c>
      <c r="G5" s="731" t="s">
        <v>566</v>
      </c>
      <c r="H5" s="731" t="s">
        <v>566</v>
      </c>
      <c r="I5" s="732" t="s">
        <v>566</v>
      </c>
      <c r="J5" s="733" t="s">
        <v>73</v>
      </c>
    </row>
    <row r="6" spans="1:10" ht="14.4" customHeight="1" x14ac:dyDescent="0.3">
      <c r="A6" s="729" t="s">
        <v>564</v>
      </c>
      <c r="B6" s="730" t="s">
        <v>567</v>
      </c>
      <c r="C6" s="731">
        <v>310.46604000000002</v>
      </c>
      <c r="D6" s="731">
        <v>277.89192000000003</v>
      </c>
      <c r="E6" s="731"/>
      <c r="F6" s="731">
        <v>281.9821</v>
      </c>
      <c r="G6" s="731">
        <v>362.49999609374998</v>
      </c>
      <c r="H6" s="731">
        <v>-80.517896093749982</v>
      </c>
      <c r="I6" s="732">
        <v>0.7778816635547593</v>
      </c>
      <c r="J6" s="733" t="s">
        <v>1</v>
      </c>
    </row>
    <row r="7" spans="1:10" ht="14.4" customHeight="1" x14ac:dyDescent="0.3">
      <c r="A7" s="729" t="s">
        <v>564</v>
      </c>
      <c r="B7" s="730" t="s">
        <v>568</v>
      </c>
      <c r="C7" s="731">
        <v>12.979850000000003</v>
      </c>
      <c r="D7" s="731">
        <v>4.2177299999999995</v>
      </c>
      <c r="E7" s="731"/>
      <c r="F7" s="731">
        <v>6.9488799999999991</v>
      </c>
      <c r="G7" s="731">
        <v>8.3333330078125005</v>
      </c>
      <c r="H7" s="731">
        <v>-1.3844530078125015</v>
      </c>
      <c r="I7" s="732">
        <v>0.83386563257287616</v>
      </c>
      <c r="J7" s="733" t="s">
        <v>1</v>
      </c>
    </row>
    <row r="8" spans="1:10" ht="14.4" customHeight="1" x14ac:dyDescent="0.3">
      <c r="A8" s="729" t="s">
        <v>564</v>
      </c>
      <c r="B8" s="730" t="s">
        <v>569</v>
      </c>
      <c r="C8" s="731">
        <v>34.942819999999998</v>
      </c>
      <c r="D8" s="731">
        <v>19.053239999999999</v>
      </c>
      <c r="E8" s="731"/>
      <c r="F8" s="731">
        <v>30.10155</v>
      </c>
      <c r="G8" s="731">
        <v>25</v>
      </c>
      <c r="H8" s="731">
        <v>5.1015499999999996</v>
      </c>
      <c r="I8" s="732">
        <v>1.204062</v>
      </c>
      <c r="J8" s="733" t="s">
        <v>1</v>
      </c>
    </row>
    <row r="9" spans="1:10" ht="14.4" customHeight="1" x14ac:dyDescent="0.3">
      <c r="A9" s="729" t="s">
        <v>564</v>
      </c>
      <c r="B9" s="730" t="s">
        <v>570</v>
      </c>
      <c r="C9" s="731">
        <v>7.6548599999999993</v>
      </c>
      <c r="D9" s="731">
        <v>0</v>
      </c>
      <c r="E9" s="731"/>
      <c r="F9" s="731">
        <v>0</v>
      </c>
      <c r="G9" s="731">
        <v>0</v>
      </c>
      <c r="H9" s="731">
        <v>0</v>
      </c>
      <c r="I9" s="732" t="s">
        <v>566</v>
      </c>
      <c r="J9" s="733" t="s">
        <v>1</v>
      </c>
    </row>
    <row r="10" spans="1:10" ht="14.4" customHeight="1" x14ac:dyDescent="0.3">
      <c r="A10" s="729" t="s">
        <v>564</v>
      </c>
      <c r="B10" s="730" t="s">
        <v>571</v>
      </c>
      <c r="C10" s="731">
        <v>0</v>
      </c>
      <c r="D10" s="731">
        <v>5.7222</v>
      </c>
      <c r="E10" s="731"/>
      <c r="F10" s="731">
        <v>0</v>
      </c>
      <c r="G10" s="731">
        <v>4.1666665039062503</v>
      </c>
      <c r="H10" s="731">
        <v>-4.1666665039062503</v>
      </c>
      <c r="I10" s="732">
        <v>0</v>
      </c>
      <c r="J10" s="733" t="s">
        <v>1</v>
      </c>
    </row>
    <row r="11" spans="1:10" ht="14.4" customHeight="1" x14ac:dyDescent="0.3">
      <c r="A11" s="729" t="s">
        <v>564</v>
      </c>
      <c r="B11" s="730" t="s">
        <v>572</v>
      </c>
      <c r="C11" s="731">
        <v>0</v>
      </c>
      <c r="D11" s="731">
        <v>0</v>
      </c>
      <c r="E11" s="731"/>
      <c r="F11" s="731">
        <v>3.036</v>
      </c>
      <c r="G11" s="731">
        <v>0</v>
      </c>
      <c r="H11" s="731">
        <v>3.036</v>
      </c>
      <c r="I11" s="732" t="s">
        <v>566</v>
      </c>
      <c r="J11" s="733" t="s">
        <v>1</v>
      </c>
    </row>
    <row r="12" spans="1:10" ht="14.4" customHeight="1" x14ac:dyDescent="0.3">
      <c r="A12" s="729" t="s">
        <v>564</v>
      </c>
      <c r="B12" s="730" t="s">
        <v>573</v>
      </c>
      <c r="C12" s="731">
        <v>197.32512</v>
      </c>
      <c r="D12" s="731">
        <v>0</v>
      </c>
      <c r="E12" s="731"/>
      <c r="F12" s="731">
        <v>76.548500000000004</v>
      </c>
      <c r="G12" s="731">
        <v>8.3333330078125005</v>
      </c>
      <c r="H12" s="731">
        <v>68.215166992187505</v>
      </c>
      <c r="I12" s="732">
        <v>9.1858203588211076</v>
      </c>
      <c r="J12" s="733" t="s">
        <v>1</v>
      </c>
    </row>
    <row r="13" spans="1:10" ht="14.4" customHeight="1" x14ac:dyDescent="0.3">
      <c r="A13" s="729" t="s">
        <v>564</v>
      </c>
      <c r="B13" s="730" t="s">
        <v>574</v>
      </c>
      <c r="C13" s="731">
        <v>87.018089999999987</v>
      </c>
      <c r="D13" s="731">
        <v>75.637040000000013</v>
      </c>
      <c r="E13" s="731"/>
      <c r="F13" s="731">
        <v>113.31865999999997</v>
      </c>
      <c r="G13" s="731">
        <v>116.66666302490235</v>
      </c>
      <c r="H13" s="731">
        <v>-3.3480030249023827</v>
      </c>
      <c r="I13" s="732">
        <v>0.97130283031933673</v>
      </c>
      <c r="J13" s="733" t="s">
        <v>1</v>
      </c>
    </row>
    <row r="14" spans="1:10" ht="14.4" customHeight="1" x14ac:dyDescent="0.3">
      <c r="A14" s="729" t="s">
        <v>564</v>
      </c>
      <c r="B14" s="730" t="s">
        <v>575</v>
      </c>
      <c r="C14" s="731">
        <v>27.0121</v>
      </c>
      <c r="D14" s="731">
        <v>0.76269000000000009</v>
      </c>
      <c r="E14" s="731"/>
      <c r="F14" s="731">
        <v>32.778869999999998</v>
      </c>
      <c r="G14" s="731">
        <v>4.1666665039062503</v>
      </c>
      <c r="H14" s="731">
        <v>28.612203496093748</v>
      </c>
      <c r="I14" s="732">
        <v>7.8669291073019174</v>
      </c>
      <c r="J14" s="733" t="s">
        <v>1</v>
      </c>
    </row>
    <row r="15" spans="1:10" ht="14.4" customHeight="1" x14ac:dyDescent="0.3">
      <c r="A15" s="729" t="s">
        <v>564</v>
      </c>
      <c r="B15" s="730" t="s">
        <v>576</v>
      </c>
      <c r="C15" s="731">
        <v>42.215590000000006</v>
      </c>
      <c r="D15" s="731">
        <v>39.433060000000005</v>
      </c>
      <c r="E15" s="731"/>
      <c r="F15" s="731">
        <v>26.842849999999999</v>
      </c>
      <c r="G15" s="731">
        <v>35.416667968749998</v>
      </c>
      <c r="H15" s="731">
        <v>-8.5738179687499994</v>
      </c>
      <c r="I15" s="732">
        <v>0.75791573684133318</v>
      </c>
      <c r="J15" s="733" t="s">
        <v>1</v>
      </c>
    </row>
    <row r="16" spans="1:10" ht="14.4" customHeight="1" x14ac:dyDescent="0.3">
      <c r="A16" s="729" t="s">
        <v>564</v>
      </c>
      <c r="B16" s="730" t="s">
        <v>577</v>
      </c>
      <c r="C16" s="731">
        <v>719.6144700000001</v>
      </c>
      <c r="D16" s="731">
        <v>422.71788000000009</v>
      </c>
      <c r="E16" s="731"/>
      <c r="F16" s="731">
        <v>571.55740999999989</v>
      </c>
      <c r="G16" s="731">
        <v>564.58332611083983</v>
      </c>
      <c r="H16" s="731">
        <v>6.9740838891600561</v>
      </c>
      <c r="I16" s="732">
        <v>1.0123526210687117</v>
      </c>
      <c r="J16" s="733" t="s">
        <v>578</v>
      </c>
    </row>
    <row r="18" spans="1:10" ht="14.4" customHeight="1" x14ac:dyDescent="0.3">
      <c r="A18" s="729" t="s">
        <v>564</v>
      </c>
      <c r="B18" s="730" t="s">
        <v>565</v>
      </c>
      <c r="C18" s="731" t="s">
        <v>566</v>
      </c>
      <c r="D18" s="731" t="s">
        <v>566</v>
      </c>
      <c r="E18" s="731"/>
      <c r="F18" s="731" t="s">
        <v>566</v>
      </c>
      <c r="G18" s="731" t="s">
        <v>566</v>
      </c>
      <c r="H18" s="731" t="s">
        <v>566</v>
      </c>
      <c r="I18" s="732" t="s">
        <v>566</v>
      </c>
      <c r="J18" s="733" t="s">
        <v>73</v>
      </c>
    </row>
    <row r="19" spans="1:10" ht="14.4" customHeight="1" x14ac:dyDescent="0.3">
      <c r="A19" s="729" t="s">
        <v>579</v>
      </c>
      <c r="B19" s="730" t="s">
        <v>580</v>
      </c>
      <c r="C19" s="731" t="s">
        <v>566</v>
      </c>
      <c r="D19" s="731" t="s">
        <v>566</v>
      </c>
      <c r="E19" s="731"/>
      <c r="F19" s="731" t="s">
        <v>566</v>
      </c>
      <c r="G19" s="731" t="s">
        <v>566</v>
      </c>
      <c r="H19" s="731" t="s">
        <v>566</v>
      </c>
      <c r="I19" s="732" t="s">
        <v>566</v>
      </c>
      <c r="J19" s="733" t="s">
        <v>0</v>
      </c>
    </row>
    <row r="20" spans="1:10" ht="14.4" customHeight="1" x14ac:dyDescent="0.3">
      <c r="A20" s="729" t="s">
        <v>579</v>
      </c>
      <c r="B20" s="730" t="s">
        <v>567</v>
      </c>
      <c r="C20" s="731">
        <v>101.08314000000001</v>
      </c>
      <c r="D20" s="731">
        <v>80.970070000000021</v>
      </c>
      <c r="E20" s="731"/>
      <c r="F20" s="731">
        <v>86.411140000000017</v>
      </c>
      <c r="G20" s="731">
        <v>95</v>
      </c>
      <c r="H20" s="731">
        <v>-8.5888599999999826</v>
      </c>
      <c r="I20" s="732">
        <v>0.90959094736842128</v>
      </c>
      <c r="J20" s="733" t="s">
        <v>1</v>
      </c>
    </row>
    <row r="21" spans="1:10" ht="14.4" customHeight="1" x14ac:dyDescent="0.3">
      <c r="A21" s="729" t="s">
        <v>579</v>
      </c>
      <c r="B21" s="730" t="s">
        <v>568</v>
      </c>
      <c r="C21" s="731">
        <v>12.979850000000003</v>
      </c>
      <c r="D21" s="731">
        <v>4.2177299999999995</v>
      </c>
      <c r="E21" s="731"/>
      <c r="F21" s="731">
        <v>6.9488799999999991</v>
      </c>
      <c r="G21" s="731">
        <v>8</v>
      </c>
      <c r="H21" s="731">
        <v>-1.0511200000000009</v>
      </c>
      <c r="I21" s="732">
        <v>0.86860999999999988</v>
      </c>
      <c r="J21" s="733" t="s">
        <v>1</v>
      </c>
    </row>
    <row r="22" spans="1:10" ht="14.4" customHeight="1" x14ac:dyDescent="0.3">
      <c r="A22" s="729" t="s">
        <v>579</v>
      </c>
      <c r="B22" s="730" t="s">
        <v>569</v>
      </c>
      <c r="C22" s="731">
        <v>34.942819999999998</v>
      </c>
      <c r="D22" s="731">
        <v>19.053239999999999</v>
      </c>
      <c r="E22" s="731"/>
      <c r="F22" s="731">
        <v>30.10155</v>
      </c>
      <c r="G22" s="731">
        <v>25</v>
      </c>
      <c r="H22" s="731">
        <v>5.1015499999999996</v>
      </c>
      <c r="I22" s="732">
        <v>1.204062</v>
      </c>
      <c r="J22" s="733" t="s">
        <v>1</v>
      </c>
    </row>
    <row r="23" spans="1:10" ht="14.4" customHeight="1" x14ac:dyDescent="0.3">
      <c r="A23" s="729" t="s">
        <v>579</v>
      </c>
      <c r="B23" s="730" t="s">
        <v>570</v>
      </c>
      <c r="C23" s="731">
        <v>7.6548599999999993</v>
      </c>
      <c r="D23" s="731">
        <v>0</v>
      </c>
      <c r="E23" s="731"/>
      <c r="F23" s="731">
        <v>0</v>
      </c>
      <c r="G23" s="731">
        <v>0</v>
      </c>
      <c r="H23" s="731">
        <v>0</v>
      </c>
      <c r="I23" s="732" t="s">
        <v>566</v>
      </c>
      <c r="J23" s="733" t="s">
        <v>1</v>
      </c>
    </row>
    <row r="24" spans="1:10" ht="14.4" customHeight="1" x14ac:dyDescent="0.3">
      <c r="A24" s="729" t="s">
        <v>579</v>
      </c>
      <c r="B24" s="730" t="s">
        <v>571</v>
      </c>
      <c r="C24" s="731">
        <v>0</v>
      </c>
      <c r="D24" s="731">
        <v>5.7222</v>
      </c>
      <c r="E24" s="731"/>
      <c r="F24" s="731">
        <v>0</v>
      </c>
      <c r="G24" s="731">
        <v>4</v>
      </c>
      <c r="H24" s="731">
        <v>-4</v>
      </c>
      <c r="I24" s="732">
        <v>0</v>
      </c>
      <c r="J24" s="733" t="s">
        <v>1</v>
      </c>
    </row>
    <row r="25" spans="1:10" ht="14.4" customHeight="1" x14ac:dyDescent="0.3">
      <c r="A25" s="729" t="s">
        <v>579</v>
      </c>
      <c r="B25" s="730" t="s">
        <v>572</v>
      </c>
      <c r="C25" s="731">
        <v>0</v>
      </c>
      <c r="D25" s="731">
        <v>0</v>
      </c>
      <c r="E25" s="731"/>
      <c r="F25" s="731">
        <v>3.036</v>
      </c>
      <c r="G25" s="731">
        <v>0</v>
      </c>
      <c r="H25" s="731">
        <v>3.036</v>
      </c>
      <c r="I25" s="732" t="s">
        <v>566</v>
      </c>
      <c r="J25" s="733" t="s">
        <v>1</v>
      </c>
    </row>
    <row r="26" spans="1:10" ht="14.4" customHeight="1" x14ac:dyDescent="0.3">
      <c r="A26" s="729" t="s">
        <v>579</v>
      </c>
      <c r="B26" s="730" t="s">
        <v>573</v>
      </c>
      <c r="C26" s="731">
        <v>197.32512</v>
      </c>
      <c r="D26" s="731">
        <v>0</v>
      </c>
      <c r="E26" s="731"/>
      <c r="F26" s="731">
        <v>76.548500000000004</v>
      </c>
      <c r="G26" s="731">
        <v>8</v>
      </c>
      <c r="H26" s="731">
        <v>68.548500000000004</v>
      </c>
      <c r="I26" s="732">
        <v>9.5685625000000005</v>
      </c>
      <c r="J26" s="733" t="s">
        <v>1</v>
      </c>
    </row>
    <row r="27" spans="1:10" ht="14.4" customHeight="1" x14ac:dyDescent="0.3">
      <c r="A27" s="729" t="s">
        <v>579</v>
      </c>
      <c r="B27" s="730" t="s">
        <v>574</v>
      </c>
      <c r="C27" s="731">
        <v>86.244579999999999</v>
      </c>
      <c r="D27" s="731">
        <v>73.831430000000026</v>
      </c>
      <c r="E27" s="731"/>
      <c r="F27" s="731">
        <v>109.75051999999997</v>
      </c>
      <c r="G27" s="731">
        <v>110</v>
      </c>
      <c r="H27" s="731">
        <v>-0.2494800000000339</v>
      </c>
      <c r="I27" s="732">
        <v>0.99773199999999973</v>
      </c>
      <c r="J27" s="733" t="s">
        <v>1</v>
      </c>
    </row>
    <row r="28" spans="1:10" ht="14.4" customHeight="1" x14ac:dyDescent="0.3">
      <c r="A28" s="729" t="s">
        <v>579</v>
      </c>
      <c r="B28" s="730" t="s">
        <v>575</v>
      </c>
      <c r="C28" s="731">
        <v>27.0121</v>
      </c>
      <c r="D28" s="731">
        <v>0.76269000000000009</v>
      </c>
      <c r="E28" s="731"/>
      <c r="F28" s="731">
        <v>32.778869999999998</v>
      </c>
      <c r="G28" s="731">
        <v>4</v>
      </c>
      <c r="H28" s="731">
        <v>28.778869999999998</v>
      </c>
      <c r="I28" s="732">
        <v>8.1947174999999994</v>
      </c>
      <c r="J28" s="733" t="s">
        <v>1</v>
      </c>
    </row>
    <row r="29" spans="1:10" ht="14.4" customHeight="1" x14ac:dyDescent="0.3">
      <c r="A29" s="729" t="s">
        <v>579</v>
      </c>
      <c r="B29" s="730" t="s">
        <v>576</v>
      </c>
      <c r="C29" s="731">
        <v>0</v>
      </c>
      <c r="D29" s="731">
        <v>0</v>
      </c>
      <c r="E29" s="731"/>
      <c r="F29" s="731">
        <v>1.02925</v>
      </c>
      <c r="G29" s="731">
        <v>0</v>
      </c>
      <c r="H29" s="731">
        <v>1.02925</v>
      </c>
      <c r="I29" s="732" t="s">
        <v>566</v>
      </c>
      <c r="J29" s="733" t="s">
        <v>1</v>
      </c>
    </row>
    <row r="30" spans="1:10" ht="14.4" customHeight="1" x14ac:dyDescent="0.3">
      <c r="A30" s="729" t="s">
        <v>579</v>
      </c>
      <c r="B30" s="730" t="s">
        <v>581</v>
      </c>
      <c r="C30" s="731">
        <v>467.24246999999991</v>
      </c>
      <c r="D30" s="731">
        <v>184.55736000000005</v>
      </c>
      <c r="E30" s="731"/>
      <c r="F30" s="731">
        <v>346.60471000000001</v>
      </c>
      <c r="G30" s="731">
        <v>256</v>
      </c>
      <c r="H30" s="731">
        <v>90.604710000000011</v>
      </c>
      <c r="I30" s="732">
        <v>1.3539246484375</v>
      </c>
      <c r="J30" s="733" t="s">
        <v>582</v>
      </c>
    </row>
    <row r="31" spans="1:10" ht="14.4" customHeight="1" x14ac:dyDescent="0.3">
      <c r="A31" s="729" t="s">
        <v>566</v>
      </c>
      <c r="B31" s="730" t="s">
        <v>566</v>
      </c>
      <c r="C31" s="731" t="s">
        <v>566</v>
      </c>
      <c r="D31" s="731" t="s">
        <v>566</v>
      </c>
      <c r="E31" s="731"/>
      <c r="F31" s="731" t="s">
        <v>566</v>
      </c>
      <c r="G31" s="731" t="s">
        <v>566</v>
      </c>
      <c r="H31" s="731" t="s">
        <v>566</v>
      </c>
      <c r="I31" s="732" t="s">
        <v>566</v>
      </c>
      <c r="J31" s="733" t="s">
        <v>583</v>
      </c>
    </row>
    <row r="32" spans="1:10" ht="14.4" customHeight="1" x14ac:dyDescent="0.3">
      <c r="A32" s="729" t="s">
        <v>584</v>
      </c>
      <c r="B32" s="730" t="s">
        <v>585</v>
      </c>
      <c r="C32" s="731" t="s">
        <v>566</v>
      </c>
      <c r="D32" s="731" t="s">
        <v>566</v>
      </c>
      <c r="E32" s="731"/>
      <c r="F32" s="731" t="s">
        <v>566</v>
      </c>
      <c r="G32" s="731" t="s">
        <v>566</v>
      </c>
      <c r="H32" s="731" t="s">
        <v>566</v>
      </c>
      <c r="I32" s="732" t="s">
        <v>566</v>
      </c>
      <c r="J32" s="733" t="s">
        <v>0</v>
      </c>
    </row>
    <row r="33" spans="1:10" ht="14.4" customHeight="1" x14ac:dyDescent="0.3">
      <c r="A33" s="729" t="s">
        <v>584</v>
      </c>
      <c r="B33" s="730" t="s">
        <v>567</v>
      </c>
      <c r="C33" s="731">
        <v>79.016840000000016</v>
      </c>
      <c r="D33" s="731">
        <v>62.401880000000006</v>
      </c>
      <c r="E33" s="731"/>
      <c r="F33" s="731">
        <v>55.651890000000002</v>
      </c>
      <c r="G33" s="731">
        <v>79</v>
      </c>
      <c r="H33" s="731">
        <v>-23.348109999999998</v>
      </c>
      <c r="I33" s="732">
        <v>0.70445430379746843</v>
      </c>
      <c r="J33" s="733" t="s">
        <v>1</v>
      </c>
    </row>
    <row r="34" spans="1:10" ht="14.4" customHeight="1" x14ac:dyDescent="0.3">
      <c r="A34" s="729" t="s">
        <v>584</v>
      </c>
      <c r="B34" s="730" t="s">
        <v>574</v>
      </c>
      <c r="C34" s="731">
        <v>0.29067999999999999</v>
      </c>
      <c r="D34" s="731">
        <v>0.39745999999999998</v>
      </c>
      <c r="E34" s="731"/>
      <c r="F34" s="731">
        <v>0.28075</v>
      </c>
      <c r="G34" s="731">
        <v>1</v>
      </c>
      <c r="H34" s="731">
        <v>-0.71924999999999994</v>
      </c>
      <c r="I34" s="732">
        <v>0.28075</v>
      </c>
      <c r="J34" s="733" t="s">
        <v>1</v>
      </c>
    </row>
    <row r="35" spans="1:10" ht="14.4" customHeight="1" x14ac:dyDescent="0.3">
      <c r="A35" s="729" t="s">
        <v>584</v>
      </c>
      <c r="B35" s="730" t="s">
        <v>576</v>
      </c>
      <c r="C35" s="731">
        <v>0</v>
      </c>
      <c r="D35" s="731">
        <v>0</v>
      </c>
      <c r="E35" s="731"/>
      <c r="F35" s="731">
        <v>0</v>
      </c>
      <c r="G35" s="731">
        <v>0</v>
      </c>
      <c r="H35" s="731">
        <v>0</v>
      </c>
      <c r="I35" s="732" t="s">
        <v>566</v>
      </c>
      <c r="J35" s="733" t="s">
        <v>1</v>
      </c>
    </row>
    <row r="36" spans="1:10" ht="14.4" customHeight="1" x14ac:dyDescent="0.3">
      <c r="A36" s="729" t="s">
        <v>584</v>
      </c>
      <c r="B36" s="730" t="s">
        <v>586</v>
      </c>
      <c r="C36" s="731">
        <v>79.307520000000011</v>
      </c>
      <c r="D36" s="731">
        <v>62.799340000000008</v>
      </c>
      <c r="E36" s="731"/>
      <c r="F36" s="731">
        <v>55.932639999999999</v>
      </c>
      <c r="G36" s="731">
        <v>80</v>
      </c>
      <c r="H36" s="731">
        <v>-24.067360000000001</v>
      </c>
      <c r="I36" s="732">
        <v>0.69915799999999995</v>
      </c>
      <c r="J36" s="733" t="s">
        <v>582</v>
      </c>
    </row>
    <row r="37" spans="1:10" ht="14.4" customHeight="1" x14ac:dyDescent="0.3">
      <c r="A37" s="729" t="s">
        <v>566</v>
      </c>
      <c r="B37" s="730" t="s">
        <v>566</v>
      </c>
      <c r="C37" s="731" t="s">
        <v>566</v>
      </c>
      <c r="D37" s="731" t="s">
        <v>566</v>
      </c>
      <c r="E37" s="731"/>
      <c r="F37" s="731" t="s">
        <v>566</v>
      </c>
      <c r="G37" s="731" t="s">
        <v>566</v>
      </c>
      <c r="H37" s="731" t="s">
        <v>566</v>
      </c>
      <c r="I37" s="732" t="s">
        <v>566</v>
      </c>
      <c r="J37" s="733" t="s">
        <v>583</v>
      </c>
    </row>
    <row r="38" spans="1:10" ht="14.4" customHeight="1" x14ac:dyDescent="0.3">
      <c r="A38" s="729" t="s">
        <v>587</v>
      </c>
      <c r="B38" s="730" t="s">
        <v>588</v>
      </c>
      <c r="C38" s="731" t="s">
        <v>566</v>
      </c>
      <c r="D38" s="731" t="s">
        <v>566</v>
      </c>
      <c r="E38" s="731"/>
      <c r="F38" s="731" t="s">
        <v>566</v>
      </c>
      <c r="G38" s="731" t="s">
        <v>566</v>
      </c>
      <c r="H38" s="731" t="s">
        <v>566</v>
      </c>
      <c r="I38" s="732" t="s">
        <v>566</v>
      </c>
      <c r="J38" s="733" t="s">
        <v>0</v>
      </c>
    </row>
    <row r="39" spans="1:10" ht="14.4" customHeight="1" x14ac:dyDescent="0.3">
      <c r="A39" s="729" t="s">
        <v>587</v>
      </c>
      <c r="B39" s="730" t="s">
        <v>567</v>
      </c>
      <c r="C39" s="731">
        <v>82.637669999999986</v>
      </c>
      <c r="D39" s="731">
        <v>52.117599999999996</v>
      </c>
      <c r="E39" s="731"/>
      <c r="F39" s="731">
        <v>61.071959999999997</v>
      </c>
      <c r="G39" s="731">
        <v>81</v>
      </c>
      <c r="H39" s="731">
        <v>-19.928040000000003</v>
      </c>
      <c r="I39" s="732">
        <v>0.75397481481481476</v>
      </c>
      <c r="J39" s="733" t="s">
        <v>1</v>
      </c>
    </row>
    <row r="40" spans="1:10" ht="14.4" customHeight="1" x14ac:dyDescent="0.3">
      <c r="A40" s="729" t="s">
        <v>587</v>
      </c>
      <c r="B40" s="730" t="s">
        <v>574</v>
      </c>
      <c r="C40" s="731">
        <v>0.24452000000000002</v>
      </c>
      <c r="D40" s="731">
        <v>0.64809000000000005</v>
      </c>
      <c r="E40" s="731"/>
      <c r="F40" s="731">
        <v>1.62253</v>
      </c>
      <c r="G40" s="731">
        <v>2</v>
      </c>
      <c r="H40" s="731">
        <v>-0.37746999999999997</v>
      </c>
      <c r="I40" s="732">
        <v>0.81126500000000001</v>
      </c>
      <c r="J40" s="733" t="s">
        <v>1</v>
      </c>
    </row>
    <row r="41" spans="1:10" ht="14.4" customHeight="1" x14ac:dyDescent="0.3">
      <c r="A41" s="729" t="s">
        <v>587</v>
      </c>
      <c r="B41" s="730" t="s">
        <v>576</v>
      </c>
      <c r="C41" s="731">
        <v>0</v>
      </c>
      <c r="D41" s="731">
        <v>0</v>
      </c>
      <c r="E41" s="731"/>
      <c r="F41" s="731">
        <v>0</v>
      </c>
      <c r="G41" s="731">
        <v>0</v>
      </c>
      <c r="H41" s="731">
        <v>0</v>
      </c>
      <c r="I41" s="732" t="s">
        <v>566</v>
      </c>
      <c r="J41" s="733" t="s">
        <v>1</v>
      </c>
    </row>
    <row r="42" spans="1:10" ht="14.4" customHeight="1" x14ac:dyDescent="0.3">
      <c r="A42" s="729" t="s">
        <v>587</v>
      </c>
      <c r="B42" s="730" t="s">
        <v>589</v>
      </c>
      <c r="C42" s="731">
        <v>82.88218999999998</v>
      </c>
      <c r="D42" s="731">
        <v>52.765689999999999</v>
      </c>
      <c r="E42" s="731"/>
      <c r="F42" s="731">
        <v>62.694489999999995</v>
      </c>
      <c r="G42" s="731">
        <v>83</v>
      </c>
      <c r="H42" s="731">
        <v>-20.305510000000005</v>
      </c>
      <c r="I42" s="732">
        <v>0.7553553012048192</v>
      </c>
      <c r="J42" s="733" t="s">
        <v>582</v>
      </c>
    </row>
    <row r="43" spans="1:10" ht="14.4" customHeight="1" x14ac:dyDescent="0.3">
      <c r="A43" s="729" t="s">
        <v>566</v>
      </c>
      <c r="B43" s="730" t="s">
        <v>566</v>
      </c>
      <c r="C43" s="731" t="s">
        <v>566</v>
      </c>
      <c r="D43" s="731" t="s">
        <v>566</v>
      </c>
      <c r="E43" s="731"/>
      <c r="F43" s="731" t="s">
        <v>566</v>
      </c>
      <c r="G43" s="731" t="s">
        <v>566</v>
      </c>
      <c r="H43" s="731" t="s">
        <v>566</v>
      </c>
      <c r="I43" s="732" t="s">
        <v>566</v>
      </c>
      <c r="J43" s="733" t="s">
        <v>583</v>
      </c>
    </row>
    <row r="44" spans="1:10" ht="14.4" customHeight="1" x14ac:dyDescent="0.3">
      <c r="A44" s="729" t="s">
        <v>590</v>
      </c>
      <c r="B44" s="730" t="s">
        <v>591</v>
      </c>
      <c r="C44" s="731" t="s">
        <v>566</v>
      </c>
      <c r="D44" s="731" t="s">
        <v>566</v>
      </c>
      <c r="E44" s="731"/>
      <c r="F44" s="731" t="s">
        <v>566</v>
      </c>
      <c r="G44" s="731" t="s">
        <v>566</v>
      </c>
      <c r="H44" s="731" t="s">
        <v>566</v>
      </c>
      <c r="I44" s="732" t="s">
        <v>566</v>
      </c>
      <c r="J44" s="733" t="s">
        <v>0</v>
      </c>
    </row>
    <row r="45" spans="1:10" ht="14.4" customHeight="1" x14ac:dyDescent="0.3">
      <c r="A45" s="729" t="s">
        <v>590</v>
      </c>
      <c r="B45" s="730" t="s">
        <v>567</v>
      </c>
      <c r="C45" s="731">
        <v>0</v>
      </c>
      <c r="D45" s="731">
        <v>41.55856</v>
      </c>
      <c r="E45" s="731"/>
      <c r="F45" s="731">
        <v>33.415930000000003</v>
      </c>
      <c r="G45" s="731">
        <v>58</v>
      </c>
      <c r="H45" s="731">
        <v>-24.584069999999997</v>
      </c>
      <c r="I45" s="732">
        <v>0.57613672413793104</v>
      </c>
      <c r="J45" s="733" t="s">
        <v>1</v>
      </c>
    </row>
    <row r="46" spans="1:10" ht="14.4" customHeight="1" x14ac:dyDescent="0.3">
      <c r="A46" s="729" t="s">
        <v>590</v>
      </c>
      <c r="B46" s="730" t="s">
        <v>574</v>
      </c>
      <c r="C46" s="731">
        <v>0</v>
      </c>
      <c r="D46" s="731">
        <v>0.6579799999999999</v>
      </c>
      <c r="E46" s="731"/>
      <c r="F46" s="731">
        <v>1.0003500000000001</v>
      </c>
      <c r="G46" s="731">
        <v>3</v>
      </c>
      <c r="H46" s="731">
        <v>-1.9996499999999999</v>
      </c>
      <c r="I46" s="732">
        <v>0.33345000000000002</v>
      </c>
      <c r="J46" s="733" t="s">
        <v>1</v>
      </c>
    </row>
    <row r="47" spans="1:10" ht="14.4" customHeight="1" x14ac:dyDescent="0.3">
      <c r="A47" s="729" t="s">
        <v>590</v>
      </c>
      <c r="B47" s="730" t="s">
        <v>592</v>
      </c>
      <c r="C47" s="731">
        <v>0</v>
      </c>
      <c r="D47" s="731">
        <v>42.216540000000002</v>
      </c>
      <c r="E47" s="731"/>
      <c r="F47" s="731">
        <v>34.41628</v>
      </c>
      <c r="G47" s="731">
        <v>61</v>
      </c>
      <c r="H47" s="731">
        <v>-26.58372</v>
      </c>
      <c r="I47" s="732">
        <v>0.56420131147540986</v>
      </c>
      <c r="J47" s="733" t="s">
        <v>582</v>
      </c>
    </row>
    <row r="48" spans="1:10" ht="14.4" customHeight="1" x14ac:dyDescent="0.3">
      <c r="A48" s="729" t="s">
        <v>566</v>
      </c>
      <c r="B48" s="730" t="s">
        <v>566</v>
      </c>
      <c r="C48" s="731" t="s">
        <v>566</v>
      </c>
      <c r="D48" s="731" t="s">
        <v>566</v>
      </c>
      <c r="E48" s="731"/>
      <c r="F48" s="731" t="s">
        <v>566</v>
      </c>
      <c r="G48" s="731" t="s">
        <v>566</v>
      </c>
      <c r="H48" s="731" t="s">
        <v>566</v>
      </c>
      <c r="I48" s="732" t="s">
        <v>566</v>
      </c>
      <c r="J48" s="733" t="s">
        <v>583</v>
      </c>
    </row>
    <row r="49" spans="1:10" ht="14.4" customHeight="1" x14ac:dyDescent="0.3">
      <c r="A49" s="729" t="s">
        <v>593</v>
      </c>
      <c r="B49" s="730" t="s">
        <v>594</v>
      </c>
      <c r="C49" s="731" t="s">
        <v>566</v>
      </c>
      <c r="D49" s="731" t="s">
        <v>566</v>
      </c>
      <c r="E49" s="731"/>
      <c r="F49" s="731" t="s">
        <v>566</v>
      </c>
      <c r="G49" s="731" t="s">
        <v>566</v>
      </c>
      <c r="H49" s="731" t="s">
        <v>566</v>
      </c>
      <c r="I49" s="732" t="s">
        <v>566</v>
      </c>
      <c r="J49" s="733" t="s">
        <v>0</v>
      </c>
    </row>
    <row r="50" spans="1:10" ht="14.4" customHeight="1" x14ac:dyDescent="0.3">
      <c r="A50" s="729" t="s">
        <v>593</v>
      </c>
      <c r="B50" s="730" t="s">
        <v>567</v>
      </c>
      <c r="C50" s="731">
        <v>47.72838999999999</v>
      </c>
      <c r="D50" s="731">
        <v>40.843809999999998</v>
      </c>
      <c r="E50" s="731"/>
      <c r="F50" s="731">
        <v>45.431179999999998</v>
      </c>
      <c r="G50" s="731">
        <v>49</v>
      </c>
      <c r="H50" s="731">
        <v>-3.5688200000000023</v>
      </c>
      <c r="I50" s="732">
        <v>0.92716693877551015</v>
      </c>
      <c r="J50" s="733" t="s">
        <v>1</v>
      </c>
    </row>
    <row r="51" spans="1:10" ht="14.4" customHeight="1" x14ac:dyDescent="0.3">
      <c r="A51" s="729" t="s">
        <v>593</v>
      </c>
      <c r="B51" s="730" t="s">
        <v>574</v>
      </c>
      <c r="C51" s="731">
        <v>0.23830999999999999</v>
      </c>
      <c r="D51" s="731">
        <v>0.10208</v>
      </c>
      <c r="E51" s="731"/>
      <c r="F51" s="731">
        <v>0.66451000000000005</v>
      </c>
      <c r="G51" s="731">
        <v>1</v>
      </c>
      <c r="H51" s="731">
        <v>-0.33548999999999995</v>
      </c>
      <c r="I51" s="732">
        <v>0.66451000000000005</v>
      </c>
      <c r="J51" s="733" t="s">
        <v>1</v>
      </c>
    </row>
    <row r="52" spans="1:10" ht="14.4" customHeight="1" x14ac:dyDescent="0.3">
      <c r="A52" s="729" t="s">
        <v>593</v>
      </c>
      <c r="B52" s="730" t="s">
        <v>576</v>
      </c>
      <c r="C52" s="731">
        <v>42.215590000000006</v>
      </c>
      <c r="D52" s="731">
        <v>39.433060000000005</v>
      </c>
      <c r="E52" s="731"/>
      <c r="F52" s="731">
        <v>25.813599999999997</v>
      </c>
      <c r="G52" s="731">
        <v>35</v>
      </c>
      <c r="H52" s="731">
        <v>-9.1864000000000026</v>
      </c>
      <c r="I52" s="732">
        <v>0.7375314285714285</v>
      </c>
      <c r="J52" s="733" t="s">
        <v>1</v>
      </c>
    </row>
    <row r="53" spans="1:10" ht="14.4" customHeight="1" x14ac:dyDescent="0.3">
      <c r="A53" s="729" t="s">
        <v>593</v>
      </c>
      <c r="B53" s="730" t="s">
        <v>595</v>
      </c>
      <c r="C53" s="731">
        <v>90.182289999999995</v>
      </c>
      <c r="D53" s="731">
        <v>80.378950000000003</v>
      </c>
      <c r="E53" s="731"/>
      <c r="F53" s="731">
        <v>71.909289999999999</v>
      </c>
      <c r="G53" s="731">
        <v>85</v>
      </c>
      <c r="H53" s="731">
        <v>-13.090710000000001</v>
      </c>
      <c r="I53" s="732">
        <v>0.84599164705882346</v>
      </c>
      <c r="J53" s="733" t="s">
        <v>582</v>
      </c>
    </row>
    <row r="54" spans="1:10" ht="14.4" customHeight="1" x14ac:dyDescent="0.3">
      <c r="A54" s="729" t="s">
        <v>566</v>
      </c>
      <c r="B54" s="730" t="s">
        <v>566</v>
      </c>
      <c r="C54" s="731" t="s">
        <v>566</v>
      </c>
      <c r="D54" s="731" t="s">
        <v>566</v>
      </c>
      <c r="E54" s="731"/>
      <c r="F54" s="731" t="s">
        <v>566</v>
      </c>
      <c r="G54" s="731" t="s">
        <v>566</v>
      </c>
      <c r="H54" s="731" t="s">
        <v>566</v>
      </c>
      <c r="I54" s="732" t="s">
        <v>566</v>
      </c>
      <c r="J54" s="733" t="s">
        <v>583</v>
      </c>
    </row>
    <row r="55" spans="1:10" ht="14.4" customHeight="1" x14ac:dyDescent="0.3">
      <c r="A55" s="729" t="s">
        <v>564</v>
      </c>
      <c r="B55" s="730" t="s">
        <v>577</v>
      </c>
      <c r="C55" s="731">
        <v>719.61446999999976</v>
      </c>
      <c r="D55" s="731">
        <v>422.71788000000009</v>
      </c>
      <c r="E55" s="731"/>
      <c r="F55" s="731">
        <v>571.55740999999989</v>
      </c>
      <c r="G55" s="731">
        <v>565</v>
      </c>
      <c r="H55" s="731">
        <v>6.5574099999998907</v>
      </c>
      <c r="I55" s="732">
        <v>1.0116060353982299</v>
      </c>
      <c r="J55" s="733" t="s">
        <v>578</v>
      </c>
    </row>
  </sheetData>
  <mergeCells count="3">
    <mergeCell ref="F3:I3"/>
    <mergeCell ref="C4:D4"/>
    <mergeCell ref="A1:I1"/>
  </mergeCells>
  <conditionalFormatting sqref="F17 F56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55">
    <cfRule type="expression" dxfId="66" priority="5">
      <formula>$H18&gt;0</formula>
    </cfRule>
  </conditionalFormatting>
  <conditionalFormatting sqref="A18:A55">
    <cfRule type="expression" dxfId="65" priority="2">
      <formula>AND($J18&lt;&gt;"mezeraKL",$J18&lt;&gt;"")</formula>
    </cfRule>
  </conditionalFormatting>
  <conditionalFormatting sqref="I18:I55">
    <cfRule type="expression" dxfId="64" priority="6">
      <formula>$I18&gt;1</formula>
    </cfRule>
  </conditionalFormatting>
  <conditionalFormatting sqref="B18:B55">
    <cfRule type="expression" dxfId="63" priority="1">
      <formula>OR($J18="NS",$J18="SumaNS",$J18="Účet")</formula>
    </cfRule>
  </conditionalFormatting>
  <conditionalFormatting sqref="A18:D55 F18:I55">
    <cfRule type="expression" dxfId="62" priority="8">
      <formula>AND($J18&lt;&gt;"",$J18&lt;&gt;"mezeraKL")</formula>
    </cfRule>
  </conditionalFormatting>
  <conditionalFormatting sqref="B18:D55 F18:I55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55 F18:I55">
    <cfRule type="expression" dxfId="60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6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178.10674678650417</v>
      </c>
      <c r="M3" s="203">
        <f>SUBTOTAL(9,M5:M1048576)</f>
        <v>3058.3599527999995</v>
      </c>
      <c r="N3" s="204">
        <f>SUBTOTAL(9,N5:N1048576)</f>
        <v>544714.54169533437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564</v>
      </c>
      <c r="B5" s="741" t="s">
        <v>565</v>
      </c>
      <c r="C5" s="742" t="s">
        <v>579</v>
      </c>
      <c r="D5" s="743" t="s">
        <v>580</v>
      </c>
      <c r="E5" s="744">
        <v>50113001</v>
      </c>
      <c r="F5" s="743" t="s">
        <v>596</v>
      </c>
      <c r="G5" s="742" t="s">
        <v>597</v>
      </c>
      <c r="H5" s="742">
        <v>196887</v>
      </c>
      <c r="I5" s="742">
        <v>96887</v>
      </c>
      <c r="J5" s="742" t="s">
        <v>598</v>
      </c>
      <c r="K5" s="742" t="s">
        <v>599</v>
      </c>
      <c r="L5" s="745">
        <v>69.377749999999992</v>
      </c>
      <c r="M5" s="745">
        <v>4</v>
      </c>
      <c r="N5" s="746">
        <v>277.51099999999997</v>
      </c>
    </row>
    <row r="6" spans="1:14" ht="14.4" customHeight="1" x14ac:dyDescent="0.3">
      <c r="A6" s="747" t="s">
        <v>564</v>
      </c>
      <c r="B6" s="748" t="s">
        <v>565</v>
      </c>
      <c r="C6" s="749" t="s">
        <v>579</v>
      </c>
      <c r="D6" s="750" t="s">
        <v>580</v>
      </c>
      <c r="E6" s="751">
        <v>50113001</v>
      </c>
      <c r="F6" s="750" t="s">
        <v>596</v>
      </c>
      <c r="G6" s="749" t="s">
        <v>597</v>
      </c>
      <c r="H6" s="749">
        <v>146686</v>
      </c>
      <c r="I6" s="749">
        <v>146686</v>
      </c>
      <c r="J6" s="749" t="s">
        <v>600</v>
      </c>
      <c r="K6" s="749" t="s">
        <v>601</v>
      </c>
      <c r="L6" s="752">
        <v>19.8</v>
      </c>
      <c r="M6" s="752">
        <v>10</v>
      </c>
      <c r="N6" s="753">
        <v>198</v>
      </c>
    </row>
    <row r="7" spans="1:14" ht="14.4" customHeight="1" x14ac:dyDescent="0.3">
      <c r="A7" s="747" t="s">
        <v>564</v>
      </c>
      <c r="B7" s="748" t="s">
        <v>565</v>
      </c>
      <c r="C7" s="749" t="s">
        <v>579</v>
      </c>
      <c r="D7" s="750" t="s">
        <v>580</v>
      </c>
      <c r="E7" s="751">
        <v>50113001</v>
      </c>
      <c r="F7" s="750" t="s">
        <v>596</v>
      </c>
      <c r="G7" s="749" t="s">
        <v>597</v>
      </c>
      <c r="H7" s="749">
        <v>846758</v>
      </c>
      <c r="I7" s="749">
        <v>103387</v>
      </c>
      <c r="J7" s="749" t="s">
        <v>602</v>
      </c>
      <c r="K7" s="749" t="s">
        <v>603</v>
      </c>
      <c r="L7" s="752">
        <v>72.957499999999996</v>
      </c>
      <c r="M7" s="752">
        <v>4</v>
      </c>
      <c r="N7" s="753">
        <v>291.83</v>
      </c>
    </row>
    <row r="8" spans="1:14" ht="14.4" customHeight="1" x14ac:dyDescent="0.3">
      <c r="A8" s="747" t="s">
        <v>564</v>
      </c>
      <c r="B8" s="748" t="s">
        <v>565</v>
      </c>
      <c r="C8" s="749" t="s">
        <v>579</v>
      </c>
      <c r="D8" s="750" t="s">
        <v>580</v>
      </c>
      <c r="E8" s="751">
        <v>50113001</v>
      </c>
      <c r="F8" s="750" t="s">
        <v>596</v>
      </c>
      <c r="G8" s="749" t="s">
        <v>597</v>
      </c>
      <c r="H8" s="749">
        <v>192729</v>
      </c>
      <c r="I8" s="749">
        <v>92729</v>
      </c>
      <c r="J8" s="749" t="s">
        <v>604</v>
      </c>
      <c r="K8" s="749" t="s">
        <v>605</v>
      </c>
      <c r="L8" s="752">
        <v>48.319999999999986</v>
      </c>
      <c r="M8" s="752">
        <v>5</v>
      </c>
      <c r="N8" s="753">
        <v>241.59999999999994</v>
      </c>
    </row>
    <row r="9" spans="1:14" ht="14.4" customHeight="1" x14ac:dyDescent="0.3">
      <c r="A9" s="747" t="s">
        <v>564</v>
      </c>
      <c r="B9" s="748" t="s">
        <v>565</v>
      </c>
      <c r="C9" s="749" t="s">
        <v>579</v>
      </c>
      <c r="D9" s="750" t="s">
        <v>580</v>
      </c>
      <c r="E9" s="751">
        <v>50113001</v>
      </c>
      <c r="F9" s="750" t="s">
        <v>596</v>
      </c>
      <c r="G9" s="749" t="s">
        <v>597</v>
      </c>
      <c r="H9" s="749">
        <v>192730</v>
      </c>
      <c r="I9" s="749">
        <v>92730</v>
      </c>
      <c r="J9" s="749" t="s">
        <v>604</v>
      </c>
      <c r="K9" s="749" t="s">
        <v>606</v>
      </c>
      <c r="L9" s="752">
        <v>451.31</v>
      </c>
      <c r="M9" s="752">
        <v>1</v>
      </c>
      <c r="N9" s="753">
        <v>451.31</v>
      </c>
    </row>
    <row r="10" spans="1:14" ht="14.4" customHeight="1" x14ac:dyDescent="0.3">
      <c r="A10" s="747" t="s">
        <v>564</v>
      </c>
      <c r="B10" s="748" t="s">
        <v>565</v>
      </c>
      <c r="C10" s="749" t="s">
        <v>579</v>
      </c>
      <c r="D10" s="750" t="s">
        <v>580</v>
      </c>
      <c r="E10" s="751">
        <v>50113001</v>
      </c>
      <c r="F10" s="750" t="s">
        <v>596</v>
      </c>
      <c r="G10" s="749" t="s">
        <v>607</v>
      </c>
      <c r="H10" s="749">
        <v>126486</v>
      </c>
      <c r="I10" s="749">
        <v>26486</v>
      </c>
      <c r="J10" s="749" t="s">
        <v>608</v>
      </c>
      <c r="K10" s="749" t="s">
        <v>609</v>
      </c>
      <c r="L10" s="752">
        <v>625.38</v>
      </c>
      <c r="M10" s="752">
        <v>1</v>
      </c>
      <c r="N10" s="753">
        <v>625.38</v>
      </c>
    </row>
    <row r="11" spans="1:14" ht="14.4" customHeight="1" x14ac:dyDescent="0.3">
      <c r="A11" s="747" t="s">
        <v>564</v>
      </c>
      <c r="B11" s="748" t="s">
        <v>565</v>
      </c>
      <c r="C11" s="749" t="s">
        <v>579</v>
      </c>
      <c r="D11" s="750" t="s">
        <v>580</v>
      </c>
      <c r="E11" s="751">
        <v>50113001</v>
      </c>
      <c r="F11" s="750" t="s">
        <v>596</v>
      </c>
      <c r="G11" s="749" t="s">
        <v>597</v>
      </c>
      <c r="H11" s="749">
        <v>100362</v>
      </c>
      <c r="I11" s="749">
        <v>362</v>
      </c>
      <c r="J11" s="749" t="s">
        <v>610</v>
      </c>
      <c r="K11" s="749" t="s">
        <v>611</v>
      </c>
      <c r="L11" s="752">
        <v>86.430000000000021</v>
      </c>
      <c r="M11" s="752">
        <v>2</v>
      </c>
      <c r="N11" s="753">
        <v>172.86000000000004</v>
      </c>
    </row>
    <row r="12" spans="1:14" ht="14.4" customHeight="1" x14ac:dyDescent="0.3">
      <c r="A12" s="747" t="s">
        <v>564</v>
      </c>
      <c r="B12" s="748" t="s">
        <v>565</v>
      </c>
      <c r="C12" s="749" t="s">
        <v>579</v>
      </c>
      <c r="D12" s="750" t="s">
        <v>580</v>
      </c>
      <c r="E12" s="751">
        <v>50113001</v>
      </c>
      <c r="F12" s="750" t="s">
        <v>596</v>
      </c>
      <c r="G12" s="749" t="s">
        <v>597</v>
      </c>
      <c r="H12" s="749">
        <v>202701</v>
      </c>
      <c r="I12" s="749">
        <v>202701</v>
      </c>
      <c r="J12" s="749" t="s">
        <v>612</v>
      </c>
      <c r="K12" s="749" t="s">
        <v>613</v>
      </c>
      <c r="L12" s="752">
        <v>116.52</v>
      </c>
      <c r="M12" s="752">
        <v>7</v>
      </c>
      <c r="N12" s="753">
        <v>815.64</v>
      </c>
    </row>
    <row r="13" spans="1:14" ht="14.4" customHeight="1" x14ac:dyDescent="0.3">
      <c r="A13" s="747" t="s">
        <v>564</v>
      </c>
      <c r="B13" s="748" t="s">
        <v>565</v>
      </c>
      <c r="C13" s="749" t="s">
        <v>579</v>
      </c>
      <c r="D13" s="750" t="s">
        <v>580</v>
      </c>
      <c r="E13" s="751">
        <v>50113001</v>
      </c>
      <c r="F13" s="750" t="s">
        <v>596</v>
      </c>
      <c r="G13" s="749" t="s">
        <v>597</v>
      </c>
      <c r="H13" s="749">
        <v>153200</v>
      </c>
      <c r="I13" s="749">
        <v>53200</v>
      </c>
      <c r="J13" s="749" t="s">
        <v>614</v>
      </c>
      <c r="K13" s="749" t="s">
        <v>615</v>
      </c>
      <c r="L13" s="752">
        <v>52.359999999999992</v>
      </c>
      <c r="M13" s="752">
        <v>3</v>
      </c>
      <c r="N13" s="753">
        <v>157.07999999999998</v>
      </c>
    </row>
    <row r="14" spans="1:14" ht="14.4" customHeight="1" x14ac:dyDescent="0.3">
      <c r="A14" s="747" t="s">
        <v>564</v>
      </c>
      <c r="B14" s="748" t="s">
        <v>565</v>
      </c>
      <c r="C14" s="749" t="s">
        <v>579</v>
      </c>
      <c r="D14" s="750" t="s">
        <v>580</v>
      </c>
      <c r="E14" s="751">
        <v>50113001</v>
      </c>
      <c r="F14" s="750" t="s">
        <v>596</v>
      </c>
      <c r="G14" s="749" t="s">
        <v>607</v>
      </c>
      <c r="H14" s="749">
        <v>102945</v>
      </c>
      <c r="I14" s="749">
        <v>2945</v>
      </c>
      <c r="J14" s="749" t="s">
        <v>616</v>
      </c>
      <c r="K14" s="749" t="s">
        <v>617</v>
      </c>
      <c r="L14" s="752">
        <v>8.73</v>
      </c>
      <c r="M14" s="752">
        <v>2</v>
      </c>
      <c r="N14" s="753">
        <v>17.46</v>
      </c>
    </row>
    <row r="15" spans="1:14" ht="14.4" customHeight="1" x14ac:dyDescent="0.3">
      <c r="A15" s="747" t="s">
        <v>564</v>
      </c>
      <c r="B15" s="748" t="s">
        <v>565</v>
      </c>
      <c r="C15" s="749" t="s">
        <v>579</v>
      </c>
      <c r="D15" s="750" t="s">
        <v>580</v>
      </c>
      <c r="E15" s="751">
        <v>50113001</v>
      </c>
      <c r="F15" s="750" t="s">
        <v>596</v>
      </c>
      <c r="G15" s="749" t="s">
        <v>607</v>
      </c>
      <c r="H15" s="749">
        <v>115378</v>
      </c>
      <c r="I15" s="749">
        <v>15378</v>
      </c>
      <c r="J15" s="749" t="s">
        <v>616</v>
      </c>
      <c r="K15" s="749" t="s">
        <v>618</v>
      </c>
      <c r="L15" s="752">
        <v>21.21</v>
      </c>
      <c r="M15" s="752">
        <v>1</v>
      </c>
      <c r="N15" s="753">
        <v>21.21</v>
      </c>
    </row>
    <row r="16" spans="1:14" ht="14.4" customHeight="1" x14ac:dyDescent="0.3">
      <c r="A16" s="747" t="s">
        <v>564</v>
      </c>
      <c r="B16" s="748" t="s">
        <v>565</v>
      </c>
      <c r="C16" s="749" t="s">
        <v>579</v>
      </c>
      <c r="D16" s="750" t="s">
        <v>580</v>
      </c>
      <c r="E16" s="751">
        <v>50113001</v>
      </c>
      <c r="F16" s="750" t="s">
        <v>596</v>
      </c>
      <c r="G16" s="749" t="s">
        <v>597</v>
      </c>
      <c r="H16" s="749">
        <v>176954</v>
      </c>
      <c r="I16" s="749">
        <v>176954</v>
      </c>
      <c r="J16" s="749" t="s">
        <v>619</v>
      </c>
      <c r="K16" s="749" t="s">
        <v>620</v>
      </c>
      <c r="L16" s="752">
        <v>94.864000000000004</v>
      </c>
      <c r="M16" s="752">
        <v>5</v>
      </c>
      <c r="N16" s="753">
        <v>474.32000000000005</v>
      </c>
    </row>
    <row r="17" spans="1:14" ht="14.4" customHeight="1" x14ac:dyDescent="0.3">
      <c r="A17" s="747" t="s">
        <v>564</v>
      </c>
      <c r="B17" s="748" t="s">
        <v>565</v>
      </c>
      <c r="C17" s="749" t="s">
        <v>579</v>
      </c>
      <c r="D17" s="750" t="s">
        <v>580</v>
      </c>
      <c r="E17" s="751">
        <v>50113001</v>
      </c>
      <c r="F17" s="750" t="s">
        <v>596</v>
      </c>
      <c r="G17" s="749" t="s">
        <v>597</v>
      </c>
      <c r="H17" s="749">
        <v>167547</v>
      </c>
      <c r="I17" s="749">
        <v>67547</v>
      </c>
      <c r="J17" s="749" t="s">
        <v>621</v>
      </c>
      <c r="K17" s="749" t="s">
        <v>622</v>
      </c>
      <c r="L17" s="752">
        <v>46.889999999999993</v>
      </c>
      <c r="M17" s="752">
        <v>12</v>
      </c>
      <c r="N17" s="753">
        <v>562.67999999999995</v>
      </c>
    </row>
    <row r="18" spans="1:14" ht="14.4" customHeight="1" x14ac:dyDescent="0.3">
      <c r="A18" s="747" t="s">
        <v>564</v>
      </c>
      <c r="B18" s="748" t="s">
        <v>565</v>
      </c>
      <c r="C18" s="749" t="s">
        <v>579</v>
      </c>
      <c r="D18" s="750" t="s">
        <v>580</v>
      </c>
      <c r="E18" s="751">
        <v>50113001</v>
      </c>
      <c r="F18" s="750" t="s">
        <v>596</v>
      </c>
      <c r="G18" s="749" t="s">
        <v>597</v>
      </c>
      <c r="H18" s="749">
        <v>199295</v>
      </c>
      <c r="I18" s="749">
        <v>99295</v>
      </c>
      <c r="J18" s="749" t="s">
        <v>623</v>
      </c>
      <c r="K18" s="749" t="s">
        <v>624</v>
      </c>
      <c r="L18" s="752">
        <v>26.089999999999996</v>
      </c>
      <c r="M18" s="752">
        <v>1</v>
      </c>
      <c r="N18" s="753">
        <v>26.089999999999996</v>
      </c>
    </row>
    <row r="19" spans="1:14" ht="14.4" customHeight="1" x14ac:dyDescent="0.3">
      <c r="A19" s="747" t="s">
        <v>564</v>
      </c>
      <c r="B19" s="748" t="s">
        <v>565</v>
      </c>
      <c r="C19" s="749" t="s">
        <v>579</v>
      </c>
      <c r="D19" s="750" t="s">
        <v>580</v>
      </c>
      <c r="E19" s="751">
        <v>50113001</v>
      </c>
      <c r="F19" s="750" t="s">
        <v>596</v>
      </c>
      <c r="G19" s="749" t="s">
        <v>597</v>
      </c>
      <c r="H19" s="749">
        <v>844960</v>
      </c>
      <c r="I19" s="749">
        <v>125114</v>
      </c>
      <c r="J19" s="749" t="s">
        <v>623</v>
      </c>
      <c r="K19" s="749" t="s">
        <v>625</v>
      </c>
      <c r="L19" s="752">
        <v>57.85</v>
      </c>
      <c r="M19" s="752">
        <v>3</v>
      </c>
      <c r="N19" s="753">
        <v>173.55</v>
      </c>
    </row>
    <row r="20" spans="1:14" ht="14.4" customHeight="1" x14ac:dyDescent="0.3">
      <c r="A20" s="747" t="s">
        <v>564</v>
      </c>
      <c r="B20" s="748" t="s">
        <v>565</v>
      </c>
      <c r="C20" s="749" t="s">
        <v>579</v>
      </c>
      <c r="D20" s="750" t="s">
        <v>580</v>
      </c>
      <c r="E20" s="751">
        <v>50113001</v>
      </c>
      <c r="F20" s="750" t="s">
        <v>596</v>
      </c>
      <c r="G20" s="749" t="s">
        <v>597</v>
      </c>
      <c r="H20" s="749">
        <v>192351</v>
      </c>
      <c r="I20" s="749">
        <v>92351</v>
      </c>
      <c r="J20" s="749" t="s">
        <v>626</v>
      </c>
      <c r="K20" s="749" t="s">
        <v>627</v>
      </c>
      <c r="L20" s="752">
        <v>86.22</v>
      </c>
      <c r="M20" s="752">
        <v>1</v>
      </c>
      <c r="N20" s="753">
        <v>86.22</v>
      </c>
    </row>
    <row r="21" spans="1:14" ht="14.4" customHeight="1" x14ac:dyDescent="0.3">
      <c r="A21" s="747" t="s">
        <v>564</v>
      </c>
      <c r="B21" s="748" t="s">
        <v>565</v>
      </c>
      <c r="C21" s="749" t="s">
        <v>579</v>
      </c>
      <c r="D21" s="750" t="s">
        <v>580</v>
      </c>
      <c r="E21" s="751">
        <v>50113001</v>
      </c>
      <c r="F21" s="750" t="s">
        <v>596</v>
      </c>
      <c r="G21" s="749" t="s">
        <v>597</v>
      </c>
      <c r="H21" s="749">
        <v>112895</v>
      </c>
      <c r="I21" s="749">
        <v>12895</v>
      </c>
      <c r="J21" s="749" t="s">
        <v>628</v>
      </c>
      <c r="K21" s="749" t="s">
        <v>629</v>
      </c>
      <c r="L21" s="752">
        <v>106.58428571428574</v>
      </c>
      <c r="M21" s="752">
        <v>21</v>
      </c>
      <c r="N21" s="753">
        <v>2238.2700000000004</v>
      </c>
    </row>
    <row r="22" spans="1:14" ht="14.4" customHeight="1" x14ac:dyDescent="0.3">
      <c r="A22" s="747" t="s">
        <v>564</v>
      </c>
      <c r="B22" s="748" t="s">
        <v>565</v>
      </c>
      <c r="C22" s="749" t="s">
        <v>579</v>
      </c>
      <c r="D22" s="750" t="s">
        <v>580</v>
      </c>
      <c r="E22" s="751">
        <v>50113001</v>
      </c>
      <c r="F22" s="750" t="s">
        <v>596</v>
      </c>
      <c r="G22" s="749" t="s">
        <v>607</v>
      </c>
      <c r="H22" s="749">
        <v>112892</v>
      </c>
      <c r="I22" s="749">
        <v>12892</v>
      </c>
      <c r="J22" s="749" t="s">
        <v>628</v>
      </c>
      <c r="K22" s="749" t="s">
        <v>630</v>
      </c>
      <c r="L22" s="752">
        <v>104.34500141019468</v>
      </c>
      <c r="M22" s="752">
        <v>2</v>
      </c>
      <c r="N22" s="753">
        <v>208.69000282038937</v>
      </c>
    </row>
    <row r="23" spans="1:14" ht="14.4" customHeight="1" x14ac:dyDescent="0.3">
      <c r="A23" s="747" t="s">
        <v>564</v>
      </c>
      <c r="B23" s="748" t="s">
        <v>565</v>
      </c>
      <c r="C23" s="749" t="s">
        <v>579</v>
      </c>
      <c r="D23" s="750" t="s">
        <v>580</v>
      </c>
      <c r="E23" s="751">
        <v>50113001</v>
      </c>
      <c r="F23" s="750" t="s">
        <v>596</v>
      </c>
      <c r="G23" s="749" t="s">
        <v>597</v>
      </c>
      <c r="H23" s="749">
        <v>176496</v>
      </c>
      <c r="I23" s="749">
        <v>76496</v>
      </c>
      <c r="J23" s="749" t="s">
        <v>631</v>
      </c>
      <c r="K23" s="749" t="s">
        <v>632</v>
      </c>
      <c r="L23" s="752">
        <v>125.43</v>
      </c>
      <c r="M23" s="752">
        <v>1</v>
      </c>
      <c r="N23" s="753">
        <v>125.43</v>
      </c>
    </row>
    <row r="24" spans="1:14" ht="14.4" customHeight="1" x14ac:dyDescent="0.3">
      <c r="A24" s="747" t="s">
        <v>564</v>
      </c>
      <c r="B24" s="748" t="s">
        <v>565</v>
      </c>
      <c r="C24" s="749" t="s">
        <v>579</v>
      </c>
      <c r="D24" s="750" t="s">
        <v>580</v>
      </c>
      <c r="E24" s="751">
        <v>50113001</v>
      </c>
      <c r="F24" s="750" t="s">
        <v>596</v>
      </c>
      <c r="G24" s="749" t="s">
        <v>597</v>
      </c>
      <c r="H24" s="749">
        <v>102679</v>
      </c>
      <c r="I24" s="749">
        <v>2679</v>
      </c>
      <c r="J24" s="749" t="s">
        <v>633</v>
      </c>
      <c r="K24" s="749" t="s">
        <v>634</v>
      </c>
      <c r="L24" s="752">
        <v>164.48000000000002</v>
      </c>
      <c r="M24" s="752">
        <v>1</v>
      </c>
      <c r="N24" s="753">
        <v>164.48000000000002</v>
      </c>
    </row>
    <row r="25" spans="1:14" ht="14.4" customHeight="1" x14ac:dyDescent="0.3">
      <c r="A25" s="747" t="s">
        <v>564</v>
      </c>
      <c r="B25" s="748" t="s">
        <v>565</v>
      </c>
      <c r="C25" s="749" t="s">
        <v>579</v>
      </c>
      <c r="D25" s="750" t="s">
        <v>580</v>
      </c>
      <c r="E25" s="751">
        <v>50113001</v>
      </c>
      <c r="F25" s="750" t="s">
        <v>596</v>
      </c>
      <c r="G25" s="749" t="s">
        <v>607</v>
      </c>
      <c r="H25" s="749">
        <v>183974</v>
      </c>
      <c r="I25" s="749">
        <v>83974</v>
      </c>
      <c r="J25" s="749" t="s">
        <v>635</v>
      </c>
      <c r="K25" s="749" t="s">
        <v>636</v>
      </c>
      <c r="L25" s="752">
        <v>88.449999999999989</v>
      </c>
      <c r="M25" s="752">
        <v>2</v>
      </c>
      <c r="N25" s="753">
        <v>176.89999999999998</v>
      </c>
    </row>
    <row r="26" spans="1:14" ht="14.4" customHeight="1" x14ac:dyDescent="0.3">
      <c r="A26" s="747" t="s">
        <v>564</v>
      </c>
      <c r="B26" s="748" t="s">
        <v>565</v>
      </c>
      <c r="C26" s="749" t="s">
        <v>579</v>
      </c>
      <c r="D26" s="750" t="s">
        <v>580</v>
      </c>
      <c r="E26" s="751">
        <v>50113001</v>
      </c>
      <c r="F26" s="750" t="s">
        <v>596</v>
      </c>
      <c r="G26" s="749" t="s">
        <v>597</v>
      </c>
      <c r="H26" s="749">
        <v>845329</v>
      </c>
      <c r="I26" s="749">
        <v>0</v>
      </c>
      <c r="J26" s="749" t="s">
        <v>637</v>
      </c>
      <c r="K26" s="749" t="s">
        <v>566</v>
      </c>
      <c r="L26" s="752">
        <v>178.41</v>
      </c>
      <c r="M26" s="752">
        <v>3</v>
      </c>
      <c r="N26" s="753">
        <v>535.23</v>
      </c>
    </row>
    <row r="27" spans="1:14" ht="14.4" customHeight="1" x14ac:dyDescent="0.3">
      <c r="A27" s="747" t="s">
        <v>564</v>
      </c>
      <c r="B27" s="748" t="s">
        <v>565</v>
      </c>
      <c r="C27" s="749" t="s">
        <v>579</v>
      </c>
      <c r="D27" s="750" t="s">
        <v>580</v>
      </c>
      <c r="E27" s="751">
        <v>50113001</v>
      </c>
      <c r="F27" s="750" t="s">
        <v>596</v>
      </c>
      <c r="G27" s="749" t="s">
        <v>597</v>
      </c>
      <c r="H27" s="749">
        <v>203954</v>
      </c>
      <c r="I27" s="749">
        <v>203954</v>
      </c>
      <c r="J27" s="749" t="s">
        <v>638</v>
      </c>
      <c r="K27" s="749" t="s">
        <v>639</v>
      </c>
      <c r="L27" s="752">
        <v>92.399999999999977</v>
      </c>
      <c r="M27" s="752">
        <v>1</v>
      </c>
      <c r="N27" s="753">
        <v>92.399999999999977</v>
      </c>
    </row>
    <row r="28" spans="1:14" ht="14.4" customHeight="1" x14ac:dyDescent="0.3">
      <c r="A28" s="747" t="s">
        <v>564</v>
      </c>
      <c r="B28" s="748" t="s">
        <v>565</v>
      </c>
      <c r="C28" s="749" t="s">
        <v>579</v>
      </c>
      <c r="D28" s="750" t="s">
        <v>580</v>
      </c>
      <c r="E28" s="751">
        <v>50113001</v>
      </c>
      <c r="F28" s="750" t="s">
        <v>596</v>
      </c>
      <c r="G28" s="749" t="s">
        <v>607</v>
      </c>
      <c r="H28" s="749">
        <v>992572</v>
      </c>
      <c r="I28" s="749">
        <v>158711</v>
      </c>
      <c r="J28" s="749" t="s">
        <v>640</v>
      </c>
      <c r="K28" s="749" t="s">
        <v>641</v>
      </c>
      <c r="L28" s="752">
        <v>52.279999999999987</v>
      </c>
      <c r="M28" s="752">
        <v>1</v>
      </c>
      <c r="N28" s="753">
        <v>52.279999999999987</v>
      </c>
    </row>
    <row r="29" spans="1:14" ht="14.4" customHeight="1" x14ac:dyDescent="0.3">
      <c r="A29" s="747" t="s">
        <v>564</v>
      </c>
      <c r="B29" s="748" t="s">
        <v>565</v>
      </c>
      <c r="C29" s="749" t="s">
        <v>579</v>
      </c>
      <c r="D29" s="750" t="s">
        <v>580</v>
      </c>
      <c r="E29" s="751">
        <v>50113001</v>
      </c>
      <c r="F29" s="750" t="s">
        <v>596</v>
      </c>
      <c r="G29" s="749" t="s">
        <v>597</v>
      </c>
      <c r="H29" s="749">
        <v>841498</v>
      </c>
      <c r="I29" s="749">
        <v>0</v>
      </c>
      <c r="J29" s="749" t="s">
        <v>642</v>
      </c>
      <c r="K29" s="749" t="s">
        <v>566</v>
      </c>
      <c r="L29" s="752">
        <v>50.709999999999987</v>
      </c>
      <c r="M29" s="752">
        <v>2</v>
      </c>
      <c r="N29" s="753">
        <v>101.41999999999997</v>
      </c>
    </row>
    <row r="30" spans="1:14" ht="14.4" customHeight="1" x14ac:dyDescent="0.3">
      <c r="A30" s="747" t="s">
        <v>564</v>
      </c>
      <c r="B30" s="748" t="s">
        <v>565</v>
      </c>
      <c r="C30" s="749" t="s">
        <v>579</v>
      </c>
      <c r="D30" s="750" t="s">
        <v>580</v>
      </c>
      <c r="E30" s="751">
        <v>50113001</v>
      </c>
      <c r="F30" s="750" t="s">
        <v>596</v>
      </c>
      <c r="G30" s="749" t="s">
        <v>597</v>
      </c>
      <c r="H30" s="749">
        <v>145981</v>
      </c>
      <c r="I30" s="749">
        <v>45981</v>
      </c>
      <c r="J30" s="749" t="s">
        <v>643</v>
      </c>
      <c r="K30" s="749" t="s">
        <v>644</v>
      </c>
      <c r="L30" s="752">
        <v>1704.56</v>
      </c>
      <c r="M30" s="752">
        <v>1</v>
      </c>
      <c r="N30" s="753">
        <v>1704.56</v>
      </c>
    </row>
    <row r="31" spans="1:14" ht="14.4" customHeight="1" x14ac:dyDescent="0.3">
      <c r="A31" s="747" t="s">
        <v>564</v>
      </c>
      <c r="B31" s="748" t="s">
        <v>565</v>
      </c>
      <c r="C31" s="749" t="s">
        <v>579</v>
      </c>
      <c r="D31" s="750" t="s">
        <v>580</v>
      </c>
      <c r="E31" s="751">
        <v>50113001</v>
      </c>
      <c r="F31" s="750" t="s">
        <v>596</v>
      </c>
      <c r="G31" s="749" t="s">
        <v>607</v>
      </c>
      <c r="H31" s="749">
        <v>117431</v>
      </c>
      <c r="I31" s="749">
        <v>17431</v>
      </c>
      <c r="J31" s="749" t="s">
        <v>645</v>
      </c>
      <c r="K31" s="749" t="s">
        <v>646</v>
      </c>
      <c r="L31" s="752">
        <v>27.1</v>
      </c>
      <c r="M31" s="752">
        <v>2</v>
      </c>
      <c r="N31" s="753">
        <v>54.2</v>
      </c>
    </row>
    <row r="32" spans="1:14" ht="14.4" customHeight="1" x14ac:dyDescent="0.3">
      <c r="A32" s="747" t="s">
        <v>564</v>
      </c>
      <c r="B32" s="748" t="s">
        <v>565</v>
      </c>
      <c r="C32" s="749" t="s">
        <v>579</v>
      </c>
      <c r="D32" s="750" t="s">
        <v>580</v>
      </c>
      <c r="E32" s="751">
        <v>50113001</v>
      </c>
      <c r="F32" s="750" t="s">
        <v>596</v>
      </c>
      <c r="G32" s="749" t="s">
        <v>597</v>
      </c>
      <c r="H32" s="749">
        <v>156992</v>
      </c>
      <c r="I32" s="749">
        <v>56992</v>
      </c>
      <c r="J32" s="749" t="s">
        <v>647</v>
      </c>
      <c r="K32" s="749" t="s">
        <v>648</v>
      </c>
      <c r="L32" s="752">
        <v>61.443333333333328</v>
      </c>
      <c r="M32" s="752">
        <v>6</v>
      </c>
      <c r="N32" s="753">
        <v>368.65999999999997</v>
      </c>
    </row>
    <row r="33" spans="1:14" ht="14.4" customHeight="1" x14ac:dyDescent="0.3">
      <c r="A33" s="747" t="s">
        <v>564</v>
      </c>
      <c r="B33" s="748" t="s">
        <v>565</v>
      </c>
      <c r="C33" s="749" t="s">
        <v>579</v>
      </c>
      <c r="D33" s="750" t="s">
        <v>580</v>
      </c>
      <c r="E33" s="751">
        <v>50113001</v>
      </c>
      <c r="F33" s="750" t="s">
        <v>596</v>
      </c>
      <c r="G33" s="749" t="s">
        <v>597</v>
      </c>
      <c r="H33" s="749">
        <v>140921</v>
      </c>
      <c r="I33" s="749">
        <v>200408</v>
      </c>
      <c r="J33" s="749" t="s">
        <v>649</v>
      </c>
      <c r="K33" s="749" t="s">
        <v>650</v>
      </c>
      <c r="L33" s="752">
        <v>224.38000000000005</v>
      </c>
      <c r="M33" s="752">
        <v>1</v>
      </c>
      <c r="N33" s="753">
        <v>224.38000000000005</v>
      </c>
    </row>
    <row r="34" spans="1:14" ht="14.4" customHeight="1" x14ac:dyDescent="0.3">
      <c r="A34" s="747" t="s">
        <v>564</v>
      </c>
      <c r="B34" s="748" t="s">
        <v>565</v>
      </c>
      <c r="C34" s="749" t="s">
        <v>579</v>
      </c>
      <c r="D34" s="750" t="s">
        <v>580</v>
      </c>
      <c r="E34" s="751">
        <v>50113001</v>
      </c>
      <c r="F34" s="750" t="s">
        <v>596</v>
      </c>
      <c r="G34" s="749" t="s">
        <v>607</v>
      </c>
      <c r="H34" s="749">
        <v>214427</v>
      </c>
      <c r="I34" s="749">
        <v>214427</v>
      </c>
      <c r="J34" s="749" t="s">
        <v>651</v>
      </c>
      <c r="K34" s="749" t="s">
        <v>652</v>
      </c>
      <c r="L34" s="752">
        <v>16.639375000000001</v>
      </c>
      <c r="M34" s="752">
        <v>32</v>
      </c>
      <c r="N34" s="753">
        <v>532.46</v>
      </c>
    </row>
    <row r="35" spans="1:14" ht="14.4" customHeight="1" x14ac:dyDescent="0.3">
      <c r="A35" s="747" t="s">
        <v>564</v>
      </c>
      <c r="B35" s="748" t="s">
        <v>565</v>
      </c>
      <c r="C35" s="749" t="s">
        <v>579</v>
      </c>
      <c r="D35" s="750" t="s">
        <v>580</v>
      </c>
      <c r="E35" s="751">
        <v>50113001</v>
      </c>
      <c r="F35" s="750" t="s">
        <v>596</v>
      </c>
      <c r="G35" s="749" t="s">
        <v>597</v>
      </c>
      <c r="H35" s="749">
        <v>849053</v>
      </c>
      <c r="I35" s="749">
        <v>9999999</v>
      </c>
      <c r="J35" s="749" t="s">
        <v>653</v>
      </c>
      <c r="K35" s="749" t="s">
        <v>566</v>
      </c>
      <c r="L35" s="752">
        <v>2.5079942117422243</v>
      </c>
      <c r="M35" s="752">
        <v>10</v>
      </c>
      <c r="N35" s="753">
        <v>25.079942117422242</v>
      </c>
    </row>
    <row r="36" spans="1:14" ht="14.4" customHeight="1" x14ac:dyDescent="0.3">
      <c r="A36" s="747" t="s">
        <v>564</v>
      </c>
      <c r="B36" s="748" t="s">
        <v>565</v>
      </c>
      <c r="C36" s="749" t="s">
        <v>579</v>
      </c>
      <c r="D36" s="750" t="s">
        <v>580</v>
      </c>
      <c r="E36" s="751">
        <v>50113001</v>
      </c>
      <c r="F36" s="750" t="s">
        <v>596</v>
      </c>
      <c r="G36" s="749" t="s">
        <v>597</v>
      </c>
      <c r="H36" s="749">
        <v>193105</v>
      </c>
      <c r="I36" s="749">
        <v>93105</v>
      </c>
      <c r="J36" s="749" t="s">
        <v>654</v>
      </c>
      <c r="K36" s="749" t="s">
        <v>655</v>
      </c>
      <c r="L36" s="752">
        <v>208.57000563780531</v>
      </c>
      <c r="M36" s="752">
        <v>1</v>
      </c>
      <c r="N36" s="753">
        <v>208.57000563780531</v>
      </c>
    </row>
    <row r="37" spans="1:14" ht="14.4" customHeight="1" x14ac:dyDescent="0.3">
      <c r="A37" s="747" t="s">
        <v>564</v>
      </c>
      <c r="B37" s="748" t="s">
        <v>565</v>
      </c>
      <c r="C37" s="749" t="s">
        <v>579</v>
      </c>
      <c r="D37" s="750" t="s">
        <v>580</v>
      </c>
      <c r="E37" s="751">
        <v>50113001</v>
      </c>
      <c r="F37" s="750" t="s">
        <v>596</v>
      </c>
      <c r="G37" s="749" t="s">
        <v>607</v>
      </c>
      <c r="H37" s="749">
        <v>192034</v>
      </c>
      <c r="I37" s="749">
        <v>92034</v>
      </c>
      <c r="J37" s="749" t="s">
        <v>656</v>
      </c>
      <c r="K37" s="749" t="s">
        <v>657</v>
      </c>
      <c r="L37" s="752">
        <v>125.39000000000003</v>
      </c>
      <c r="M37" s="752">
        <v>1</v>
      </c>
      <c r="N37" s="753">
        <v>125.39000000000003</v>
      </c>
    </row>
    <row r="38" spans="1:14" ht="14.4" customHeight="1" x14ac:dyDescent="0.3">
      <c r="A38" s="747" t="s">
        <v>564</v>
      </c>
      <c r="B38" s="748" t="s">
        <v>565</v>
      </c>
      <c r="C38" s="749" t="s">
        <v>579</v>
      </c>
      <c r="D38" s="750" t="s">
        <v>580</v>
      </c>
      <c r="E38" s="751">
        <v>50113001</v>
      </c>
      <c r="F38" s="750" t="s">
        <v>596</v>
      </c>
      <c r="G38" s="749" t="s">
        <v>597</v>
      </c>
      <c r="H38" s="749">
        <v>184090</v>
      </c>
      <c r="I38" s="749">
        <v>84090</v>
      </c>
      <c r="J38" s="749" t="s">
        <v>658</v>
      </c>
      <c r="K38" s="749" t="s">
        <v>659</v>
      </c>
      <c r="L38" s="752">
        <v>60.30863636363636</v>
      </c>
      <c r="M38" s="752">
        <v>22</v>
      </c>
      <c r="N38" s="753">
        <v>1326.79</v>
      </c>
    </row>
    <row r="39" spans="1:14" ht="14.4" customHeight="1" x14ac:dyDescent="0.3">
      <c r="A39" s="747" t="s">
        <v>564</v>
      </c>
      <c r="B39" s="748" t="s">
        <v>565</v>
      </c>
      <c r="C39" s="749" t="s">
        <v>579</v>
      </c>
      <c r="D39" s="750" t="s">
        <v>580</v>
      </c>
      <c r="E39" s="751">
        <v>50113001</v>
      </c>
      <c r="F39" s="750" t="s">
        <v>596</v>
      </c>
      <c r="G39" s="749" t="s">
        <v>597</v>
      </c>
      <c r="H39" s="749">
        <v>102477</v>
      </c>
      <c r="I39" s="749">
        <v>2477</v>
      </c>
      <c r="J39" s="749" t="s">
        <v>660</v>
      </c>
      <c r="K39" s="749" t="s">
        <v>661</v>
      </c>
      <c r="L39" s="752">
        <v>39.9</v>
      </c>
      <c r="M39" s="752">
        <v>2</v>
      </c>
      <c r="N39" s="753">
        <v>79.8</v>
      </c>
    </row>
    <row r="40" spans="1:14" ht="14.4" customHeight="1" x14ac:dyDescent="0.3">
      <c r="A40" s="747" t="s">
        <v>564</v>
      </c>
      <c r="B40" s="748" t="s">
        <v>565</v>
      </c>
      <c r="C40" s="749" t="s">
        <v>579</v>
      </c>
      <c r="D40" s="750" t="s">
        <v>580</v>
      </c>
      <c r="E40" s="751">
        <v>50113001</v>
      </c>
      <c r="F40" s="750" t="s">
        <v>596</v>
      </c>
      <c r="G40" s="749" t="s">
        <v>597</v>
      </c>
      <c r="H40" s="749">
        <v>208694</v>
      </c>
      <c r="I40" s="749">
        <v>208694</v>
      </c>
      <c r="J40" s="749" t="s">
        <v>660</v>
      </c>
      <c r="K40" s="749" t="s">
        <v>661</v>
      </c>
      <c r="L40" s="752">
        <v>40.249999999999993</v>
      </c>
      <c r="M40" s="752">
        <v>3</v>
      </c>
      <c r="N40" s="753">
        <v>120.74999999999999</v>
      </c>
    </row>
    <row r="41" spans="1:14" ht="14.4" customHeight="1" x14ac:dyDescent="0.3">
      <c r="A41" s="747" t="s">
        <v>564</v>
      </c>
      <c r="B41" s="748" t="s">
        <v>565</v>
      </c>
      <c r="C41" s="749" t="s">
        <v>579</v>
      </c>
      <c r="D41" s="750" t="s">
        <v>580</v>
      </c>
      <c r="E41" s="751">
        <v>50113001</v>
      </c>
      <c r="F41" s="750" t="s">
        <v>596</v>
      </c>
      <c r="G41" s="749" t="s">
        <v>597</v>
      </c>
      <c r="H41" s="749">
        <v>208695</v>
      </c>
      <c r="I41" s="749">
        <v>208695</v>
      </c>
      <c r="J41" s="749" t="s">
        <v>660</v>
      </c>
      <c r="K41" s="749" t="s">
        <v>662</v>
      </c>
      <c r="L41" s="752">
        <v>77.760000000000005</v>
      </c>
      <c r="M41" s="752">
        <v>16</v>
      </c>
      <c r="N41" s="753">
        <v>1244.1600000000001</v>
      </c>
    </row>
    <row r="42" spans="1:14" ht="14.4" customHeight="1" x14ac:dyDescent="0.3">
      <c r="A42" s="747" t="s">
        <v>564</v>
      </c>
      <c r="B42" s="748" t="s">
        <v>565</v>
      </c>
      <c r="C42" s="749" t="s">
        <v>579</v>
      </c>
      <c r="D42" s="750" t="s">
        <v>580</v>
      </c>
      <c r="E42" s="751">
        <v>50113001</v>
      </c>
      <c r="F42" s="750" t="s">
        <v>596</v>
      </c>
      <c r="G42" s="749" t="s">
        <v>597</v>
      </c>
      <c r="H42" s="749">
        <v>846346</v>
      </c>
      <c r="I42" s="749">
        <v>119672</v>
      </c>
      <c r="J42" s="749" t="s">
        <v>663</v>
      </c>
      <c r="K42" s="749" t="s">
        <v>664</v>
      </c>
      <c r="L42" s="752">
        <v>114.81000000000002</v>
      </c>
      <c r="M42" s="752">
        <v>3</v>
      </c>
      <c r="N42" s="753">
        <v>344.43000000000006</v>
      </c>
    </row>
    <row r="43" spans="1:14" ht="14.4" customHeight="1" x14ac:dyDescent="0.3">
      <c r="A43" s="747" t="s">
        <v>564</v>
      </c>
      <c r="B43" s="748" t="s">
        <v>565</v>
      </c>
      <c r="C43" s="749" t="s">
        <v>579</v>
      </c>
      <c r="D43" s="750" t="s">
        <v>580</v>
      </c>
      <c r="E43" s="751">
        <v>50113001</v>
      </c>
      <c r="F43" s="750" t="s">
        <v>596</v>
      </c>
      <c r="G43" s="749" t="s">
        <v>597</v>
      </c>
      <c r="H43" s="749">
        <v>117011</v>
      </c>
      <c r="I43" s="749">
        <v>17011</v>
      </c>
      <c r="J43" s="749" t="s">
        <v>665</v>
      </c>
      <c r="K43" s="749" t="s">
        <v>666</v>
      </c>
      <c r="L43" s="752">
        <v>145.57333333333332</v>
      </c>
      <c r="M43" s="752">
        <v>9</v>
      </c>
      <c r="N43" s="753">
        <v>1310.1599999999999</v>
      </c>
    </row>
    <row r="44" spans="1:14" ht="14.4" customHeight="1" x14ac:dyDescent="0.3">
      <c r="A44" s="747" t="s">
        <v>564</v>
      </c>
      <c r="B44" s="748" t="s">
        <v>565</v>
      </c>
      <c r="C44" s="749" t="s">
        <v>579</v>
      </c>
      <c r="D44" s="750" t="s">
        <v>580</v>
      </c>
      <c r="E44" s="751">
        <v>50113001</v>
      </c>
      <c r="F44" s="750" t="s">
        <v>596</v>
      </c>
      <c r="G44" s="749" t="s">
        <v>597</v>
      </c>
      <c r="H44" s="749">
        <v>100113</v>
      </c>
      <c r="I44" s="749">
        <v>113</v>
      </c>
      <c r="J44" s="749" t="s">
        <v>667</v>
      </c>
      <c r="K44" s="749" t="s">
        <v>668</v>
      </c>
      <c r="L44" s="752">
        <v>46.050000000000004</v>
      </c>
      <c r="M44" s="752">
        <v>2</v>
      </c>
      <c r="N44" s="753">
        <v>92.100000000000009</v>
      </c>
    </row>
    <row r="45" spans="1:14" ht="14.4" customHeight="1" x14ac:dyDescent="0.3">
      <c r="A45" s="747" t="s">
        <v>564</v>
      </c>
      <c r="B45" s="748" t="s">
        <v>565</v>
      </c>
      <c r="C45" s="749" t="s">
        <v>579</v>
      </c>
      <c r="D45" s="750" t="s">
        <v>580</v>
      </c>
      <c r="E45" s="751">
        <v>50113001</v>
      </c>
      <c r="F45" s="750" t="s">
        <v>596</v>
      </c>
      <c r="G45" s="749" t="s">
        <v>597</v>
      </c>
      <c r="H45" s="749">
        <v>102479</v>
      </c>
      <c r="I45" s="749">
        <v>2479</v>
      </c>
      <c r="J45" s="749" t="s">
        <v>669</v>
      </c>
      <c r="K45" s="749" t="s">
        <v>670</v>
      </c>
      <c r="L45" s="752">
        <v>65.569999999999993</v>
      </c>
      <c r="M45" s="752">
        <v>1</v>
      </c>
      <c r="N45" s="753">
        <v>65.569999999999993</v>
      </c>
    </row>
    <row r="46" spans="1:14" ht="14.4" customHeight="1" x14ac:dyDescent="0.3">
      <c r="A46" s="747" t="s">
        <v>564</v>
      </c>
      <c r="B46" s="748" t="s">
        <v>565</v>
      </c>
      <c r="C46" s="749" t="s">
        <v>579</v>
      </c>
      <c r="D46" s="750" t="s">
        <v>580</v>
      </c>
      <c r="E46" s="751">
        <v>50113001</v>
      </c>
      <c r="F46" s="750" t="s">
        <v>596</v>
      </c>
      <c r="G46" s="749" t="s">
        <v>597</v>
      </c>
      <c r="H46" s="749">
        <v>104071</v>
      </c>
      <c r="I46" s="749">
        <v>4071</v>
      </c>
      <c r="J46" s="749" t="s">
        <v>669</v>
      </c>
      <c r="K46" s="749" t="s">
        <v>671</v>
      </c>
      <c r="L46" s="752">
        <v>152.97000000000006</v>
      </c>
      <c r="M46" s="752">
        <v>2</v>
      </c>
      <c r="N46" s="753">
        <v>305.94000000000011</v>
      </c>
    </row>
    <row r="47" spans="1:14" ht="14.4" customHeight="1" x14ac:dyDescent="0.3">
      <c r="A47" s="747" t="s">
        <v>564</v>
      </c>
      <c r="B47" s="748" t="s">
        <v>565</v>
      </c>
      <c r="C47" s="749" t="s">
        <v>579</v>
      </c>
      <c r="D47" s="750" t="s">
        <v>580</v>
      </c>
      <c r="E47" s="751">
        <v>50113001</v>
      </c>
      <c r="F47" s="750" t="s">
        <v>596</v>
      </c>
      <c r="G47" s="749" t="s">
        <v>597</v>
      </c>
      <c r="H47" s="749">
        <v>158425</v>
      </c>
      <c r="I47" s="749">
        <v>58425</v>
      </c>
      <c r="J47" s="749" t="s">
        <v>672</v>
      </c>
      <c r="K47" s="749" t="s">
        <v>673</v>
      </c>
      <c r="L47" s="752">
        <v>81.989999999999981</v>
      </c>
      <c r="M47" s="752">
        <v>2</v>
      </c>
      <c r="N47" s="753">
        <v>163.97999999999996</v>
      </c>
    </row>
    <row r="48" spans="1:14" ht="14.4" customHeight="1" x14ac:dyDescent="0.3">
      <c r="A48" s="747" t="s">
        <v>564</v>
      </c>
      <c r="B48" s="748" t="s">
        <v>565</v>
      </c>
      <c r="C48" s="749" t="s">
        <v>579</v>
      </c>
      <c r="D48" s="750" t="s">
        <v>580</v>
      </c>
      <c r="E48" s="751">
        <v>50113001</v>
      </c>
      <c r="F48" s="750" t="s">
        <v>596</v>
      </c>
      <c r="G48" s="749" t="s">
        <v>607</v>
      </c>
      <c r="H48" s="749">
        <v>215715</v>
      </c>
      <c r="I48" s="749">
        <v>215715</v>
      </c>
      <c r="J48" s="749" t="s">
        <v>674</v>
      </c>
      <c r="K48" s="749" t="s">
        <v>675</v>
      </c>
      <c r="L48" s="752">
        <v>66.34</v>
      </c>
      <c r="M48" s="752">
        <v>2</v>
      </c>
      <c r="N48" s="753">
        <v>132.68</v>
      </c>
    </row>
    <row r="49" spans="1:14" ht="14.4" customHeight="1" x14ac:dyDescent="0.3">
      <c r="A49" s="747" t="s">
        <v>564</v>
      </c>
      <c r="B49" s="748" t="s">
        <v>565</v>
      </c>
      <c r="C49" s="749" t="s">
        <v>579</v>
      </c>
      <c r="D49" s="750" t="s">
        <v>580</v>
      </c>
      <c r="E49" s="751">
        <v>50113001</v>
      </c>
      <c r="F49" s="750" t="s">
        <v>596</v>
      </c>
      <c r="G49" s="749" t="s">
        <v>566</v>
      </c>
      <c r="H49" s="749">
        <v>159448</v>
      </c>
      <c r="I49" s="749">
        <v>59448</v>
      </c>
      <c r="J49" s="749" t="s">
        <v>676</v>
      </c>
      <c r="K49" s="749" t="s">
        <v>677</v>
      </c>
      <c r="L49" s="752">
        <v>368.89000000000004</v>
      </c>
      <c r="M49" s="752">
        <v>1</v>
      </c>
      <c r="N49" s="753">
        <v>368.89000000000004</v>
      </c>
    </row>
    <row r="50" spans="1:14" ht="14.4" customHeight="1" x14ac:dyDescent="0.3">
      <c r="A50" s="747" t="s">
        <v>564</v>
      </c>
      <c r="B50" s="748" t="s">
        <v>565</v>
      </c>
      <c r="C50" s="749" t="s">
        <v>579</v>
      </c>
      <c r="D50" s="750" t="s">
        <v>580</v>
      </c>
      <c r="E50" s="751">
        <v>50113001</v>
      </c>
      <c r="F50" s="750" t="s">
        <v>596</v>
      </c>
      <c r="G50" s="749" t="s">
        <v>566</v>
      </c>
      <c r="H50" s="749">
        <v>159449</v>
      </c>
      <c r="I50" s="749">
        <v>59449</v>
      </c>
      <c r="J50" s="749" t="s">
        <v>678</v>
      </c>
      <c r="K50" s="749" t="s">
        <v>679</v>
      </c>
      <c r="L50" s="752">
        <v>774.51</v>
      </c>
      <c r="M50" s="752">
        <v>1</v>
      </c>
      <c r="N50" s="753">
        <v>774.51</v>
      </c>
    </row>
    <row r="51" spans="1:14" ht="14.4" customHeight="1" x14ac:dyDescent="0.3">
      <c r="A51" s="747" t="s">
        <v>564</v>
      </c>
      <c r="B51" s="748" t="s">
        <v>565</v>
      </c>
      <c r="C51" s="749" t="s">
        <v>579</v>
      </c>
      <c r="D51" s="750" t="s">
        <v>580</v>
      </c>
      <c r="E51" s="751">
        <v>50113001</v>
      </c>
      <c r="F51" s="750" t="s">
        <v>596</v>
      </c>
      <c r="G51" s="749" t="s">
        <v>566</v>
      </c>
      <c r="H51" s="749">
        <v>147285</v>
      </c>
      <c r="I51" s="749">
        <v>47285</v>
      </c>
      <c r="J51" s="749" t="s">
        <v>680</v>
      </c>
      <c r="K51" s="749" t="s">
        <v>681</v>
      </c>
      <c r="L51" s="752">
        <v>1188.2</v>
      </c>
      <c r="M51" s="752">
        <v>1</v>
      </c>
      <c r="N51" s="753">
        <v>1188.2</v>
      </c>
    </row>
    <row r="52" spans="1:14" ht="14.4" customHeight="1" x14ac:dyDescent="0.3">
      <c r="A52" s="747" t="s">
        <v>564</v>
      </c>
      <c r="B52" s="748" t="s">
        <v>565</v>
      </c>
      <c r="C52" s="749" t="s">
        <v>579</v>
      </c>
      <c r="D52" s="750" t="s">
        <v>580</v>
      </c>
      <c r="E52" s="751">
        <v>50113001</v>
      </c>
      <c r="F52" s="750" t="s">
        <v>596</v>
      </c>
      <c r="G52" s="749" t="s">
        <v>597</v>
      </c>
      <c r="H52" s="749">
        <v>920235</v>
      </c>
      <c r="I52" s="749">
        <v>15880</v>
      </c>
      <c r="J52" s="749" t="s">
        <v>682</v>
      </c>
      <c r="K52" s="749" t="s">
        <v>566</v>
      </c>
      <c r="L52" s="752">
        <v>163.57</v>
      </c>
      <c r="M52" s="752">
        <v>1</v>
      </c>
      <c r="N52" s="753">
        <v>163.57</v>
      </c>
    </row>
    <row r="53" spans="1:14" ht="14.4" customHeight="1" x14ac:dyDescent="0.3">
      <c r="A53" s="747" t="s">
        <v>564</v>
      </c>
      <c r="B53" s="748" t="s">
        <v>565</v>
      </c>
      <c r="C53" s="749" t="s">
        <v>579</v>
      </c>
      <c r="D53" s="750" t="s">
        <v>580</v>
      </c>
      <c r="E53" s="751">
        <v>50113001</v>
      </c>
      <c r="F53" s="750" t="s">
        <v>596</v>
      </c>
      <c r="G53" s="749" t="s">
        <v>597</v>
      </c>
      <c r="H53" s="749">
        <v>920154</v>
      </c>
      <c r="I53" s="749">
        <v>0</v>
      </c>
      <c r="J53" s="749" t="s">
        <v>683</v>
      </c>
      <c r="K53" s="749" t="s">
        <v>566</v>
      </c>
      <c r="L53" s="752">
        <v>315.38735468487369</v>
      </c>
      <c r="M53" s="752">
        <v>2</v>
      </c>
      <c r="N53" s="753">
        <v>630.77470936974737</v>
      </c>
    </row>
    <row r="54" spans="1:14" ht="14.4" customHeight="1" x14ac:dyDescent="0.3">
      <c r="A54" s="747" t="s">
        <v>564</v>
      </c>
      <c r="B54" s="748" t="s">
        <v>565</v>
      </c>
      <c r="C54" s="749" t="s">
        <v>579</v>
      </c>
      <c r="D54" s="750" t="s">
        <v>580</v>
      </c>
      <c r="E54" s="751">
        <v>50113001</v>
      </c>
      <c r="F54" s="750" t="s">
        <v>596</v>
      </c>
      <c r="G54" s="749" t="s">
        <v>597</v>
      </c>
      <c r="H54" s="749">
        <v>500088</v>
      </c>
      <c r="I54" s="749">
        <v>0</v>
      </c>
      <c r="J54" s="749" t="s">
        <v>684</v>
      </c>
      <c r="K54" s="749" t="s">
        <v>566</v>
      </c>
      <c r="L54" s="752">
        <v>232.13646537163049</v>
      </c>
      <c r="M54" s="752">
        <v>3</v>
      </c>
      <c r="N54" s="753">
        <v>696.40939611489148</v>
      </c>
    </row>
    <row r="55" spans="1:14" ht="14.4" customHeight="1" x14ac:dyDescent="0.3">
      <c r="A55" s="747" t="s">
        <v>564</v>
      </c>
      <c r="B55" s="748" t="s">
        <v>565</v>
      </c>
      <c r="C55" s="749" t="s">
        <v>579</v>
      </c>
      <c r="D55" s="750" t="s">
        <v>580</v>
      </c>
      <c r="E55" s="751">
        <v>50113001</v>
      </c>
      <c r="F55" s="750" t="s">
        <v>596</v>
      </c>
      <c r="G55" s="749" t="s">
        <v>597</v>
      </c>
      <c r="H55" s="749">
        <v>215473</v>
      </c>
      <c r="I55" s="749">
        <v>215473</v>
      </c>
      <c r="J55" s="749" t="s">
        <v>685</v>
      </c>
      <c r="K55" s="749" t="s">
        <v>686</v>
      </c>
      <c r="L55" s="752">
        <v>414.14999999999992</v>
      </c>
      <c r="M55" s="752">
        <v>1</v>
      </c>
      <c r="N55" s="753">
        <v>414.14999999999992</v>
      </c>
    </row>
    <row r="56" spans="1:14" ht="14.4" customHeight="1" x14ac:dyDescent="0.3">
      <c r="A56" s="747" t="s">
        <v>564</v>
      </c>
      <c r="B56" s="748" t="s">
        <v>565</v>
      </c>
      <c r="C56" s="749" t="s">
        <v>579</v>
      </c>
      <c r="D56" s="750" t="s">
        <v>580</v>
      </c>
      <c r="E56" s="751">
        <v>50113001</v>
      </c>
      <c r="F56" s="750" t="s">
        <v>596</v>
      </c>
      <c r="G56" s="749" t="s">
        <v>597</v>
      </c>
      <c r="H56" s="749">
        <v>162597</v>
      </c>
      <c r="I56" s="749">
        <v>62597</v>
      </c>
      <c r="J56" s="749" t="s">
        <v>687</v>
      </c>
      <c r="K56" s="749" t="s">
        <v>688</v>
      </c>
      <c r="L56" s="752">
        <v>77.22999999999999</v>
      </c>
      <c r="M56" s="752">
        <v>2</v>
      </c>
      <c r="N56" s="753">
        <v>154.45999999999998</v>
      </c>
    </row>
    <row r="57" spans="1:14" ht="14.4" customHeight="1" x14ac:dyDescent="0.3">
      <c r="A57" s="747" t="s">
        <v>564</v>
      </c>
      <c r="B57" s="748" t="s">
        <v>565</v>
      </c>
      <c r="C57" s="749" t="s">
        <v>579</v>
      </c>
      <c r="D57" s="750" t="s">
        <v>580</v>
      </c>
      <c r="E57" s="751">
        <v>50113001</v>
      </c>
      <c r="F57" s="750" t="s">
        <v>596</v>
      </c>
      <c r="G57" s="749" t="s">
        <v>597</v>
      </c>
      <c r="H57" s="749">
        <v>992047</v>
      </c>
      <c r="I57" s="749">
        <v>0</v>
      </c>
      <c r="J57" s="749" t="s">
        <v>689</v>
      </c>
      <c r="K57" s="749" t="s">
        <v>566</v>
      </c>
      <c r="L57" s="752">
        <v>148.78</v>
      </c>
      <c r="M57" s="752">
        <v>6</v>
      </c>
      <c r="N57" s="753">
        <v>892.68000000000006</v>
      </c>
    </row>
    <row r="58" spans="1:14" ht="14.4" customHeight="1" x14ac:dyDescent="0.3">
      <c r="A58" s="747" t="s">
        <v>564</v>
      </c>
      <c r="B58" s="748" t="s">
        <v>565</v>
      </c>
      <c r="C58" s="749" t="s">
        <v>579</v>
      </c>
      <c r="D58" s="750" t="s">
        <v>580</v>
      </c>
      <c r="E58" s="751">
        <v>50113001</v>
      </c>
      <c r="F58" s="750" t="s">
        <v>596</v>
      </c>
      <c r="G58" s="749" t="s">
        <v>597</v>
      </c>
      <c r="H58" s="749">
        <v>199680</v>
      </c>
      <c r="I58" s="749">
        <v>199680</v>
      </c>
      <c r="J58" s="749" t="s">
        <v>690</v>
      </c>
      <c r="K58" s="749" t="s">
        <v>691</v>
      </c>
      <c r="L58" s="752">
        <v>362.90499999999997</v>
      </c>
      <c r="M58" s="752">
        <v>2</v>
      </c>
      <c r="N58" s="753">
        <v>725.81</v>
      </c>
    </row>
    <row r="59" spans="1:14" ht="14.4" customHeight="1" x14ac:dyDescent="0.3">
      <c r="A59" s="747" t="s">
        <v>564</v>
      </c>
      <c r="B59" s="748" t="s">
        <v>565</v>
      </c>
      <c r="C59" s="749" t="s">
        <v>579</v>
      </c>
      <c r="D59" s="750" t="s">
        <v>580</v>
      </c>
      <c r="E59" s="751">
        <v>50113001</v>
      </c>
      <c r="F59" s="750" t="s">
        <v>596</v>
      </c>
      <c r="G59" s="749" t="s">
        <v>597</v>
      </c>
      <c r="H59" s="749">
        <v>192757</v>
      </c>
      <c r="I59" s="749">
        <v>92757</v>
      </c>
      <c r="J59" s="749" t="s">
        <v>692</v>
      </c>
      <c r="K59" s="749" t="s">
        <v>693</v>
      </c>
      <c r="L59" s="752">
        <v>74.350000000000009</v>
      </c>
      <c r="M59" s="752">
        <v>1</v>
      </c>
      <c r="N59" s="753">
        <v>74.350000000000009</v>
      </c>
    </row>
    <row r="60" spans="1:14" ht="14.4" customHeight="1" x14ac:dyDescent="0.3">
      <c r="A60" s="747" t="s">
        <v>564</v>
      </c>
      <c r="B60" s="748" t="s">
        <v>565</v>
      </c>
      <c r="C60" s="749" t="s">
        <v>579</v>
      </c>
      <c r="D60" s="750" t="s">
        <v>580</v>
      </c>
      <c r="E60" s="751">
        <v>50113001</v>
      </c>
      <c r="F60" s="750" t="s">
        <v>596</v>
      </c>
      <c r="G60" s="749" t="s">
        <v>597</v>
      </c>
      <c r="H60" s="749">
        <v>214902</v>
      </c>
      <c r="I60" s="749">
        <v>214902</v>
      </c>
      <c r="J60" s="749" t="s">
        <v>694</v>
      </c>
      <c r="K60" s="749" t="s">
        <v>695</v>
      </c>
      <c r="L60" s="752">
        <v>48.93</v>
      </c>
      <c r="M60" s="752">
        <v>1</v>
      </c>
      <c r="N60" s="753">
        <v>48.93</v>
      </c>
    </row>
    <row r="61" spans="1:14" ht="14.4" customHeight="1" x14ac:dyDescent="0.3">
      <c r="A61" s="747" t="s">
        <v>564</v>
      </c>
      <c r="B61" s="748" t="s">
        <v>565</v>
      </c>
      <c r="C61" s="749" t="s">
        <v>579</v>
      </c>
      <c r="D61" s="750" t="s">
        <v>580</v>
      </c>
      <c r="E61" s="751">
        <v>50113001</v>
      </c>
      <c r="F61" s="750" t="s">
        <v>596</v>
      </c>
      <c r="G61" s="749" t="s">
        <v>607</v>
      </c>
      <c r="H61" s="749">
        <v>146692</v>
      </c>
      <c r="I61" s="749">
        <v>46692</v>
      </c>
      <c r="J61" s="749" t="s">
        <v>696</v>
      </c>
      <c r="K61" s="749" t="s">
        <v>697</v>
      </c>
      <c r="L61" s="752">
        <v>77.754999999999995</v>
      </c>
      <c r="M61" s="752">
        <v>2</v>
      </c>
      <c r="N61" s="753">
        <v>155.51</v>
      </c>
    </row>
    <row r="62" spans="1:14" ht="14.4" customHeight="1" x14ac:dyDescent="0.3">
      <c r="A62" s="747" t="s">
        <v>564</v>
      </c>
      <c r="B62" s="748" t="s">
        <v>565</v>
      </c>
      <c r="C62" s="749" t="s">
        <v>579</v>
      </c>
      <c r="D62" s="750" t="s">
        <v>580</v>
      </c>
      <c r="E62" s="751">
        <v>50113001</v>
      </c>
      <c r="F62" s="750" t="s">
        <v>596</v>
      </c>
      <c r="G62" s="749" t="s">
        <v>597</v>
      </c>
      <c r="H62" s="749">
        <v>149990</v>
      </c>
      <c r="I62" s="749">
        <v>49990</v>
      </c>
      <c r="J62" s="749" t="s">
        <v>698</v>
      </c>
      <c r="K62" s="749" t="s">
        <v>699</v>
      </c>
      <c r="L62" s="752">
        <v>123.93000000000004</v>
      </c>
      <c r="M62" s="752">
        <v>4</v>
      </c>
      <c r="N62" s="753">
        <v>495.72000000000014</v>
      </c>
    </row>
    <row r="63" spans="1:14" ht="14.4" customHeight="1" x14ac:dyDescent="0.3">
      <c r="A63" s="747" t="s">
        <v>564</v>
      </c>
      <c r="B63" s="748" t="s">
        <v>565</v>
      </c>
      <c r="C63" s="749" t="s">
        <v>579</v>
      </c>
      <c r="D63" s="750" t="s">
        <v>580</v>
      </c>
      <c r="E63" s="751">
        <v>50113001</v>
      </c>
      <c r="F63" s="750" t="s">
        <v>596</v>
      </c>
      <c r="G63" s="749" t="s">
        <v>597</v>
      </c>
      <c r="H63" s="749">
        <v>185619</v>
      </c>
      <c r="I63" s="749">
        <v>85619</v>
      </c>
      <c r="J63" s="749" t="s">
        <v>700</v>
      </c>
      <c r="K63" s="749" t="s">
        <v>701</v>
      </c>
      <c r="L63" s="752">
        <v>40.073</v>
      </c>
      <c r="M63" s="752">
        <v>1</v>
      </c>
      <c r="N63" s="753">
        <v>40.073</v>
      </c>
    </row>
    <row r="64" spans="1:14" ht="14.4" customHeight="1" x14ac:dyDescent="0.3">
      <c r="A64" s="747" t="s">
        <v>564</v>
      </c>
      <c r="B64" s="748" t="s">
        <v>565</v>
      </c>
      <c r="C64" s="749" t="s">
        <v>579</v>
      </c>
      <c r="D64" s="750" t="s">
        <v>580</v>
      </c>
      <c r="E64" s="751">
        <v>50113001</v>
      </c>
      <c r="F64" s="750" t="s">
        <v>596</v>
      </c>
      <c r="G64" s="749" t="s">
        <v>607</v>
      </c>
      <c r="H64" s="749">
        <v>213485</v>
      </c>
      <c r="I64" s="749">
        <v>213485</v>
      </c>
      <c r="J64" s="749" t="s">
        <v>702</v>
      </c>
      <c r="K64" s="749" t="s">
        <v>703</v>
      </c>
      <c r="L64" s="752">
        <v>721.20000000000016</v>
      </c>
      <c r="M64" s="752">
        <v>3</v>
      </c>
      <c r="N64" s="753">
        <v>2163.6000000000004</v>
      </c>
    </row>
    <row r="65" spans="1:14" ht="14.4" customHeight="1" x14ac:dyDescent="0.3">
      <c r="A65" s="747" t="s">
        <v>564</v>
      </c>
      <c r="B65" s="748" t="s">
        <v>565</v>
      </c>
      <c r="C65" s="749" t="s">
        <v>579</v>
      </c>
      <c r="D65" s="750" t="s">
        <v>580</v>
      </c>
      <c r="E65" s="751">
        <v>50113001</v>
      </c>
      <c r="F65" s="750" t="s">
        <v>596</v>
      </c>
      <c r="G65" s="749" t="s">
        <v>607</v>
      </c>
      <c r="H65" s="749">
        <v>213487</v>
      </c>
      <c r="I65" s="749">
        <v>213487</v>
      </c>
      <c r="J65" s="749" t="s">
        <v>702</v>
      </c>
      <c r="K65" s="749" t="s">
        <v>704</v>
      </c>
      <c r="L65" s="752">
        <v>271.85000000000002</v>
      </c>
      <c r="M65" s="752">
        <v>4</v>
      </c>
      <c r="N65" s="753">
        <v>1087.4000000000001</v>
      </c>
    </row>
    <row r="66" spans="1:14" ht="14.4" customHeight="1" x14ac:dyDescent="0.3">
      <c r="A66" s="747" t="s">
        <v>564</v>
      </c>
      <c r="B66" s="748" t="s">
        <v>565</v>
      </c>
      <c r="C66" s="749" t="s">
        <v>579</v>
      </c>
      <c r="D66" s="750" t="s">
        <v>580</v>
      </c>
      <c r="E66" s="751">
        <v>50113001</v>
      </c>
      <c r="F66" s="750" t="s">
        <v>596</v>
      </c>
      <c r="G66" s="749" t="s">
        <v>607</v>
      </c>
      <c r="H66" s="749">
        <v>213489</v>
      </c>
      <c r="I66" s="749">
        <v>213489</v>
      </c>
      <c r="J66" s="749" t="s">
        <v>702</v>
      </c>
      <c r="K66" s="749" t="s">
        <v>705</v>
      </c>
      <c r="L66" s="752">
        <v>630.66000000000008</v>
      </c>
      <c r="M66" s="752">
        <v>1</v>
      </c>
      <c r="N66" s="753">
        <v>630.66000000000008</v>
      </c>
    </row>
    <row r="67" spans="1:14" ht="14.4" customHeight="1" x14ac:dyDescent="0.3">
      <c r="A67" s="747" t="s">
        <v>564</v>
      </c>
      <c r="B67" s="748" t="s">
        <v>565</v>
      </c>
      <c r="C67" s="749" t="s">
        <v>579</v>
      </c>
      <c r="D67" s="750" t="s">
        <v>580</v>
      </c>
      <c r="E67" s="751">
        <v>50113001</v>
      </c>
      <c r="F67" s="750" t="s">
        <v>596</v>
      </c>
      <c r="G67" s="749" t="s">
        <v>607</v>
      </c>
      <c r="H67" s="749">
        <v>213490</v>
      </c>
      <c r="I67" s="749">
        <v>213490</v>
      </c>
      <c r="J67" s="749" t="s">
        <v>702</v>
      </c>
      <c r="K67" s="749" t="s">
        <v>706</v>
      </c>
      <c r="L67" s="752">
        <v>913.65</v>
      </c>
      <c r="M67" s="752">
        <v>2</v>
      </c>
      <c r="N67" s="753">
        <v>1827.3</v>
      </c>
    </row>
    <row r="68" spans="1:14" ht="14.4" customHeight="1" x14ac:dyDescent="0.3">
      <c r="A68" s="747" t="s">
        <v>564</v>
      </c>
      <c r="B68" s="748" t="s">
        <v>565</v>
      </c>
      <c r="C68" s="749" t="s">
        <v>579</v>
      </c>
      <c r="D68" s="750" t="s">
        <v>580</v>
      </c>
      <c r="E68" s="751">
        <v>50113001</v>
      </c>
      <c r="F68" s="750" t="s">
        <v>596</v>
      </c>
      <c r="G68" s="749" t="s">
        <v>607</v>
      </c>
      <c r="H68" s="749">
        <v>213494</v>
      </c>
      <c r="I68" s="749">
        <v>213494</v>
      </c>
      <c r="J68" s="749" t="s">
        <v>702</v>
      </c>
      <c r="K68" s="749" t="s">
        <v>707</v>
      </c>
      <c r="L68" s="752">
        <v>408.95</v>
      </c>
      <c r="M68" s="752">
        <v>7</v>
      </c>
      <c r="N68" s="753">
        <v>2862.65</v>
      </c>
    </row>
    <row r="69" spans="1:14" ht="14.4" customHeight="1" x14ac:dyDescent="0.3">
      <c r="A69" s="747" t="s">
        <v>564</v>
      </c>
      <c r="B69" s="748" t="s">
        <v>565</v>
      </c>
      <c r="C69" s="749" t="s">
        <v>579</v>
      </c>
      <c r="D69" s="750" t="s">
        <v>580</v>
      </c>
      <c r="E69" s="751">
        <v>50113001</v>
      </c>
      <c r="F69" s="750" t="s">
        <v>596</v>
      </c>
      <c r="G69" s="749" t="s">
        <v>607</v>
      </c>
      <c r="H69" s="749">
        <v>156808</v>
      </c>
      <c r="I69" s="749">
        <v>56808</v>
      </c>
      <c r="J69" s="749" t="s">
        <v>708</v>
      </c>
      <c r="K69" s="749" t="s">
        <v>709</v>
      </c>
      <c r="L69" s="752">
        <v>92.77000000000001</v>
      </c>
      <c r="M69" s="752">
        <v>2</v>
      </c>
      <c r="N69" s="753">
        <v>185.54000000000002</v>
      </c>
    </row>
    <row r="70" spans="1:14" ht="14.4" customHeight="1" x14ac:dyDescent="0.3">
      <c r="A70" s="747" t="s">
        <v>564</v>
      </c>
      <c r="B70" s="748" t="s">
        <v>565</v>
      </c>
      <c r="C70" s="749" t="s">
        <v>579</v>
      </c>
      <c r="D70" s="750" t="s">
        <v>580</v>
      </c>
      <c r="E70" s="751">
        <v>50113001</v>
      </c>
      <c r="F70" s="750" t="s">
        <v>596</v>
      </c>
      <c r="G70" s="749" t="s">
        <v>607</v>
      </c>
      <c r="H70" s="749">
        <v>214036</v>
      </c>
      <c r="I70" s="749">
        <v>214036</v>
      </c>
      <c r="J70" s="749" t="s">
        <v>710</v>
      </c>
      <c r="K70" s="749" t="s">
        <v>711</v>
      </c>
      <c r="L70" s="752">
        <v>40.39</v>
      </c>
      <c r="M70" s="752">
        <v>7</v>
      </c>
      <c r="N70" s="753">
        <v>282.73</v>
      </c>
    </row>
    <row r="71" spans="1:14" ht="14.4" customHeight="1" x14ac:dyDescent="0.3">
      <c r="A71" s="747" t="s">
        <v>564</v>
      </c>
      <c r="B71" s="748" t="s">
        <v>565</v>
      </c>
      <c r="C71" s="749" t="s">
        <v>579</v>
      </c>
      <c r="D71" s="750" t="s">
        <v>580</v>
      </c>
      <c r="E71" s="751">
        <v>50113001</v>
      </c>
      <c r="F71" s="750" t="s">
        <v>596</v>
      </c>
      <c r="G71" s="749" t="s">
        <v>597</v>
      </c>
      <c r="H71" s="749">
        <v>31915</v>
      </c>
      <c r="I71" s="749">
        <v>31915</v>
      </c>
      <c r="J71" s="749" t="s">
        <v>712</v>
      </c>
      <c r="K71" s="749" t="s">
        <v>713</v>
      </c>
      <c r="L71" s="752">
        <v>173.68999999999997</v>
      </c>
      <c r="M71" s="752">
        <v>3</v>
      </c>
      <c r="N71" s="753">
        <v>521.06999999999994</v>
      </c>
    </row>
    <row r="72" spans="1:14" ht="14.4" customHeight="1" x14ac:dyDescent="0.3">
      <c r="A72" s="747" t="s">
        <v>564</v>
      </c>
      <c r="B72" s="748" t="s">
        <v>565</v>
      </c>
      <c r="C72" s="749" t="s">
        <v>579</v>
      </c>
      <c r="D72" s="750" t="s">
        <v>580</v>
      </c>
      <c r="E72" s="751">
        <v>50113001</v>
      </c>
      <c r="F72" s="750" t="s">
        <v>596</v>
      </c>
      <c r="G72" s="749" t="s">
        <v>597</v>
      </c>
      <c r="H72" s="749">
        <v>47244</v>
      </c>
      <c r="I72" s="749">
        <v>47244</v>
      </c>
      <c r="J72" s="749" t="s">
        <v>714</v>
      </c>
      <c r="K72" s="749" t="s">
        <v>713</v>
      </c>
      <c r="L72" s="752">
        <v>143</v>
      </c>
      <c r="M72" s="752">
        <v>5</v>
      </c>
      <c r="N72" s="753">
        <v>715</v>
      </c>
    </row>
    <row r="73" spans="1:14" ht="14.4" customHeight="1" x14ac:dyDescent="0.3">
      <c r="A73" s="747" t="s">
        <v>564</v>
      </c>
      <c r="B73" s="748" t="s">
        <v>565</v>
      </c>
      <c r="C73" s="749" t="s">
        <v>579</v>
      </c>
      <c r="D73" s="750" t="s">
        <v>580</v>
      </c>
      <c r="E73" s="751">
        <v>50113001</v>
      </c>
      <c r="F73" s="750" t="s">
        <v>596</v>
      </c>
      <c r="G73" s="749" t="s">
        <v>597</v>
      </c>
      <c r="H73" s="749">
        <v>125366</v>
      </c>
      <c r="I73" s="749">
        <v>25366</v>
      </c>
      <c r="J73" s="749" t="s">
        <v>715</v>
      </c>
      <c r="K73" s="749" t="s">
        <v>716</v>
      </c>
      <c r="L73" s="752">
        <v>73.019999999999982</v>
      </c>
      <c r="M73" s="752">
        <v>1</v>
      </c>
      <c r="N73" s="753">
        <v>73.019999999999982</v>
      </c>
    </row>
    <row r="74" spans="1:14" ht="14.4" customHeight="1" x14ac:dyDescent="0.3">
      <c r="A74" s="747" t="s">
        <v>564</v>
      </c>
      <c r="B74" s="748" t="s">
        <v>565</v>
      </c>
      <c r="C74" s="749" t="s">
        <v>579</v>
      </c>
      <c r="D74" s="750" t="s">
        <v>580</v>
      </c>
      <c r="E74" s="751">
        <v>50113001</v>
      </c>
      <c r="F74" s="750" t="s">
        <v>596</v>
      </c>
      <c r="G74" s="749" t="s">
        <v>597</v>
      </c>
      <c r="H74" s="749">
        <v>215606</v>
      </c>
      <c r="I74" s="749">
        <v>215606</v>
      </c>
      <c r="J74" s="749" t="s">
        <v>715</v>
      </c>
      <c r="K74" s="749" t="s">
        <v>716</v>
      </c>
      <c r="L74" s="752">
        <v>71.984999999999985</v>
      </c>
      <c r="M74" s="752">
        <v>2</v>
      </c>
      <c r="N74" s="753">
        <v>143.96999999999997</v>
      </c>
    </row>
    <row r="75" spans="1:14" ht="14.4" customHeight="1" x14ac:dyDescent="0.3">
      <c r="A75" s="747" t="s">
        <v>564</v>
      </c>
      <c r="B75" s="748" t="s">
        <v>565</v>
      </c>
      <c r="C75" s="749" t="s">
        <v>579</v>
      </c>
      <c r="D75" s="750" t="s">
        <v>580</v>
      </c>
      <c r="E75" s="751">
        <v>50113001</v>
      </c>
      <c r="F75" s="750" t="s">
        <v>596</v>
      </c>
      <c r="G75" s="749" t="s">
        <v>597</v>
      </c>
      <c r="H75" s="749">
        <v>193746</v>
      </c>
      <c r="I75" s="749">
        <v>93746</v>
      </c>
      <c r="J75" s="749" t="s">
        <v>717</v>
      </c>
      <c r="K75" s="749" t="s">
        <v>718</v>
      </c>
      <c r="L75" s="752">
        <v>373.36666666666673</v>
      </c>
      <c r="M75" s="752">
        <v>6</v>
      </c>
      <c r="N75" s="753">
        <v>2240.2000000000003</v>
      </c>
    </row>
    <row r="76" spans="1:14" ht="14.4" customHeight="1" x14ac:dyDescent="0.3">
      <c r="A76" s="747" t="s">
        <v>564</v>
      </c>
      <c r="B76" s="748" t="s">
        <v>565</v>
      </c>
      <c r="C76" s="749" t="s">
        <v>579</v>
      </c>
      <c r="D76" s="750" t="s">
        <v>580</v>
      </c>
      <c r="E76" s="751">
        <v>50113001</v>
      </c>
      <c r="F76" s="750" t="s">
        <v>596</v>
      </c>
      <c r="G76" s="749" t="s">
        <v>597</v>
      </c>
      <c r="H76" s="749">
        <v>159746</v>
      </c>
      <c r="I76" s="749">
        <v>0</v>
      </c>
      <c r="J76" s="749" t="s">
        <v>719</v>
      </c>
      <c r="K76" s="749" t="s">
        <v>720</v>
      </c>
      <c r="L76" s="752">
        <v>25.289333333333332</v>
      </c>
      <c r="M76" s="752">
        <v>15</v>
      </c>
      <c r="N76" s="753">
        <v>379.34</v>
      </c>
    </row>
    <row r="77" spans="1:14" ht="14.4" customHeight="1" x14ac:dyDescent="0.3">
      <c r="A77" s="747" t="s">
        <v>564</v>
      </c>
      <c r="B77" s="748" t="s">
        <v>565</v>
      </c>
      <c r="C77" s="749" t="s">
        <v>579</v>
      </c>
      <c r="D77" s="750" t="s">
        <v>580</v>
      </c>
      <c r="E77" s="751">
        <v>50113001</v>
      </c>
      <c r="F77" s="750" t="s">
        <v>596</v>
      </c>
      <c r="G77" s="749" t="s">
        <v>607</v>
      </c>
      <c r="H77" s="749">
        <v>100308</v>
      </c>
      <c r="I77" s="749">
        <v>100308</v>
      </c>
      <c r="J77" s="749" t="s">
        <v>721</v>
      </c>
      <c r="K77" s="749" t="s">
        <v>722</v>
      </c>
      <c r="L77" s="752">
        <v>48.410000000000004</v>
      </c>
      <c r="M77" s="752">
        <v>12</v>
      </c>
      <c r="N77" s="753">
        <v>580.92000000000007</v>
      </c>
    </row>
    <row r="78" spans="1:14" ht="14.4" customHeight="1" x14ac:dyDescent="0.3">
      <c r="A78" s="747" t="s">
        <v>564</v>
      </c>
      <c r="B78" s="748" t="s">
        <v>565</v>
      </c>
      <c r="C78" s="749" t="s">
        <v>579</v>
      </c>
      <c r="D78" s="750" t="s">
        <v>580</v>
      </c>
      <c r="E78" s="751">
        <v>50113001</v>
      </c>
      <c r="F78" s="750" t="s">
        <v>596</v>
      </c>
      <c r="G78" s="749" t="s">
        <v>597</v>
      </c>
      <c r="H78" s="749">
        <v>216572</v>
      </c>
      <c r="I78" s="749">
        <v>216572</v>
      </c>
      <c r="J78" s="749" t="s">
        <v>723</v>
      </c>
      <c r="K78" s="749" t="s">
        <v>724</v>
      </c>
      <c r="L78" s="752">
        <v>36.284210526315796</v>
      </c>
      <c r="M78" s="752">
        <v>19</v>
      </c>
      <c r="N78" s="753">
        <v>689.40000000000009</v>
      </c>
    </row>
    <row r="79" spans="1:14" ht="14.4" customHeight="1" x14ac:dyDescent="0.3">
      <c r="A79" s="747" t="s">
        <v>564</v>
      </c>
      <c r="B79" s="748" t="s">
        <v>565</v>
      </c>
      <c r="C79" s="749" t="s">
        <v>579</v>
      </c>
      <c r="D79" s="750" t="s">
        <v>580</v>
      </c>
      <c r="E79" s="751">
        <v>50113001</v>
      </c>
      <c r="F79" s="750" t="s">
        <v>596</v>
      </c>
      <c r="G79" s="749" t="s">
        <v>597</v>
      </c>
      <c r="H79" s="749">
        <v>51366</v>
      </c>
      <c r="I79" s="749">
        <v>51366</v>
      </c>
      <c r="J79" s="749" t="s">
        <v>725</v>
      </c>
      <c r="K79" s="749" t="s">
        <v>726</v>
      </c>
      <c r="L79" s="752">
        <v>171.59999999999997</v>
      </c>
      <c r="M79" s="752">
        <v>80</v>
      </c>
      <c r="N79" s="753">
        <v>13727.999999999998</v>
      </c>
    </row>
    <row r="80" spans="1:14" ht="14.4" customHeight="1" x14ac:dyDescent="0.3">
      <c r="A80" s="747" t="s">
        <v>564</v>
      </c>
      <c r="B80" s="748" t="s">
        <v>565</v>
      </c>
      <c r="C80" s="749" t="s">
        <v>579</v>
      </c>
      <c r="D80" s="750" t="s">
        <v>580</v>
      </c>
      <c r="E80" s="751">
        <v>50113001</v>
      </c>
      <c r="F80" s="750" t="s">
        <v>596</v>
      </c>
      <c r="G80" s="749" t="s">
        <v>597</v>
      </c>
      <c r="H80" s="749">
        <v>51367</v>
      </c>
      <c r="I80" s="749">
        <v>51367</v>
      </c>
      <c r="J80" s="749" t="s">
        <v>725</v>
      </c>
      <c r="K80" s="749" t="s">
        <v>727</v>
      </c>
      <c r="L80" s="752">
        <v>92.949999999999989</v>
      </c>
      <c r="M80" s="752">
        <v>1</v>
      </c>
      <c r="N80" s="753">
        <v>92.949999999999989</v>
      </c>
    </row>
    <row r="81" spans="1:14" ht="14.4" customHeight="1" x14ac:dyDescent="0.3">
      <c r="A81" s="747" t="s">
        <v>564</v>
      </c>
      <c r="B81" s="748" t="s">
        <v>565</v>
      </c>
      <c r="C81" s="749" t="s">
        <v>579</v>
      </c>
      <c r="D81" s="750" t="s">
        <v>580</v>
      </c>
      <c r="E81" s="751">
        <v>50113001</v>
      </c>
      <c r="F81" s="750" t="s">
        <v>596</v>
      </c>
      <c r="G81" s="749" t="s">
        <v>597</v>
      </c>
      <c r="H81" s="749">
        <v>51383</v>
      </c>
      <c r="I81" s="749">
        <v>51383</v>
      </c>
      <c r="J81" s="749" t="s">
        <v>725</v>
      </c>
      <c r="K81" s="749" t="s">
        <v>728</v>
      </c>
      <c r="L81" s="752">
        <v>93.5</v>
      </c>
      <c r="M81" s="752">
        <v>16</v>
      </c>
      <c r="N81" s="753">
        <v>1496</v>
      </c>
    </row>
    <row r="82" spans="1:14" ht="14.4" customHeight="1" x14ac:dyDescent="0.3">
      <c r="A82" s="747" t="s">
        <v>564</v>
      </c>
      <c r="B82" s="748" t="s">
        <v>565</v>
      </c>
      <c r="C82" s="749" t="s">
        <v>579</v>
      </c>
      <c r="D82" s="750" t="s">
        <v>580</v>
      </c>
      <c r="E82" s="751">
        <v>50113001</v>
      </c>
      <c r="F82" s="750" t="s">
        <v>596</v>
      </c>
      <c r="G82" s="749" t="s">
        <v>597</v>
      </c>
      <c r="H82" s="749">
        <v>151365</v>
      </c>
      <c r="I82" s="749">
        <v>51365</v>
      </c>
      <c r="J82" s="749" t="s">
        <v>729</v>
      </c>
      <c r="K82" s="749" t="s">
        <v>730</v>
      </c>
      <c r="L82" s="752">
        <v>8.5799898999193864</v>
      </c>
      <c r="M82" s="752">
        <v>4</v>
      </c>
      <c r="N82" s="753">
        <v>34.319959599677546</v>
      </c>
    </row>
    <row r="83" spans="1:14" ht="14.4" customHeight="1" x14ac:dyDescent="0.3">
      <c r="A83" s="747" t="s">
        <v>564</v>
      </c>
      <c r="B83" s="748" t="s">
        <v>565</v>
      </c>
      <c r="C83" s="749" t="s">
        <v>579</v>
      </c>
      <c r="D83" s="750" t="s">
        <v>580</v>
      </c>
      <c r="E83" s="751">
        <v>50113001</v>
      </c>
      <c r="F83" s="750" t="s">
        <v>596</v>
      </c>
      <c r="G83" s="749" t="s">
        <v>597</v>
      </c>
      <c r="H83" s="749">
        <v>132082</v>
      </c>
      <c r="I83" s="749">
        <v>32082</v>
      </c>
      <c r="J83" s="749" t="s">
        <v>731</v>
      </c>
      <c r="K83" s="749" t="s">
        <v>732</v>
      </c>
      <c r="L83" s="752">
        <v>82.14801835596694</v>
      </c>
      <c r="M83" s="752">
        <v>1</v>
      </c>
      <c r="N83" s="753">
        <v>82.14801835596694</v>
      </c>
    </row>
    <row r="84" spans="1:14" ht="14.4" customHeight="1" x14ac:dyDescent="0.3">
      <c r="A84" s="747" t="s">
        <v>564</v>
      </c>
      <c r="B84" s="748" t="s">
        <v>565</v>
      </c>
      <c r="C84" s="749" t="s">
        <v>579</v>
      </c>
      <c r="D84" s="750" t="s">
        <v>580</v>
      </c>
      <c r="E84" s="751">
        <v>50113001</v>
      </c>
      <c r="F84" s="750" t="s">
        <v>596</v>
      </c>
      <c r="G84" s="749" t="s">
        <v>597</v>
      </c>
      <c r="H84" s="749">
        <v>152266</v>
      </c>
      <c r="I84" s="749">
        <v>52266</v>
      </c>
      <c r="J84" s="749" t="s">
        <v>733</v>
      </c>
      <c r="K84" s="749" t="s">
        <v>734</v>
      </c>
      <c r="L84" s="752">
        <v>40.61</v>
      </c>
      <c r="M84" s="752">
        <v>4</v>
      </c>
      <c r="N84" s="753">
        <v>162.44</v>
      </c>
    </row>
    <row r="85" spans="1:14" ht="14.4" customHeight="1" x14ac:dyDescent="0.3">
      <c r="A85" s="747" t="s">
        <v>564</v>
      </c>
      <c r="B85" s="748" t="s">
        <v>565</v>
      </c>
      <c r="C85" s="749" t="s">
        <v>579</v>
      </c>
      <c r="D85" s="750" t="s">
        <v>580</v>
      </c>
      <c r="E85" s="751">
        <v>50113001</v>
      </c>
      <c r="F85" s="750" t="s">
        <v>596</v>
      </c>
      <c r="G85" s="749" t="s">
        <v>597</v>
      </c>
      <c r="H85" s="749">
        <v>394712</v>
      </c>
      <c r="I85" s="749">
        <v>0</v>
      </c>
      <c r="J85" s="749" t="s">
        <v>735</v>
      </c>
      <c r="K85" s="749" t="s">
        <v>736</v>
      </c>
      <c r="L85" s="752">
        <v>23.700000000000003</v>
      </c>
      <c r="M85" s="752">
        <v>24</v>
      </c>
      <c r="N85" s="753">
        <v>568.80000000000007</v>
      </c>
    </row>
    <row r="86" spans="1:14" ht="14.4" customHeight="1" x14ac:dyDescent="0.3">
      <c r="A86" s="747" t="s">
        <v>564</v>
      </c>
      <c r="B86" s="748" t="s">
        <v>565</v>
      </c>
      <c r="C86" s="749" t="s">
        <v>579</v>
      </c>
      <c r="D86" s="750" t="s">
        <v>580</v>
      </c>
      <c r="E86" s="751">
        <v>50113001</v>
      </c>
      <c r="F86" s="750" t="s">
        <v>596</v>
      </c>
      <c r="G86" s="749" t="s">
        <v>597</v>
      </c>
      <c r="H86" s="749">
        <v>100802</v>
      </c>
      <c r="I86" s="749">
        <v>0</v>
      </c>
      <c r="J86" s="749" t="s">
        <v>737</v>
      </c>
      <c r="K86" s="749" t="s">
        <v>738</v>
      </c>
      <c r="L86" s="752">
        <v>80.406826082770735</v>
      </c>
      <c r="M86" s="752">
        <v>15</v>
      </c>
      <c r="N86" s="753">
        <v>1206.102391241561</v>
      </c>
    </row>
    <row r="87" spans="1:14" ht="14.4" customHeight="1" x14ac:dyDescent="0.3">
      <c r="A87" s="747" t="s">
        <v>564</v>
      </c>
      <c r="B87" s="748" t="s">
        <v>565</v>
      </c>
      <c r="C87" s="749" t="s">
        <v>579</v>
      </c>
      <c r="D87" s="750" t="s">
        <v>580</v>
      </c>
      <c r="E87" s="751">
        <v>50113001</v>
      </c>
      <c r="F87" s="750" t="s">
        <v>596</v>
      </c>
      <c r="G87" s="749" t="s">
        <v>597</v>
      </c>
      <c r="H87" s="749">
        <v>102486</v>
      </c>
      <c r="I87" s="749">
        <v>2486</v>
      </c>
      <c r="J87" s="749" t="s">
        <v>739</v>
      </c>
      <c r="K87" s="749" t="s">
        <v>740</v>
      </c>
      <c r="L87" s="752">
        <v>123.11000000000001</v>
      </c>
      <c r="M87" s="752">
        <v>2</v>
      </c>
      <c r="N87" s="753">
        <v>246.22000000000003</v>
      </c>
    </row>
    <row r="88" spans="1:14" ht="14.4" customHeight="1" x14ac:dyDescent="0.3">
      <c r="A88" s="747" t="s">
        <v>564</v>
      </c>
      <c r="B88" s="748" t="s">
        <v>565</v>
      </c>
      <c r="C88" s="749" t="s">
        <v>579</v>
      </c>
      <c r="D88" s="750" t="s">
        <v>580</v>
      </c>
      <c r="E88" s="751">
        <v>50113001</v>
      </c>
      <c r="F88" s="750" t="s">
        <v>596</v>
      </c>
      <c r="G88" s="749" t="s">
        <v>597</v>
      </c>
      <c r="H88" s="749">
        <v>845697</v>
      </c>
      <c r="I88" s="749">
        <v>200935</v>
      </c>
      <c r="J88" s="749" t="s">
        <v>741</v>
      </c>
      <c r="K88" s="749" t="s">
        <v>742</v>
      </c>
      <c r="L88" s="752">
        <v>44.63</v>
      </c>
      <c r="M88" s="752">
        <v>1</v>
      </c>
      <c r="N88" s="753">
        <v>44.63</v>
      </c>
    </row>
    <row r="89" spans="1:14" ht="14.4" customHeight="1" x14ac:dyDescent="0.3">
      <c r="A89" s="747" t="s">
        <v>564</v>
      </c>
      <c r="B89" s="748" t="s">
        <v>565</v>
      </c>
      <c r="C89" s="749" t="s">
        <v>579</v>
      </c>
      <c r="D89" s="750" t="s">
        <v>580</v>
      </c>
      <c r="E89" s="751">
        <v>50113001</v>
      </c>
      <c r="F89" s="750" t="s">
        <v>596</v>
      </c>
      <c r="G89" s="749" t="s">
        <v>597</v>
      </c>
      <c r="H89" s="749">
        <v>500980</v>
      </c>
      <c r="I89" s="749">
        <v>0</v>
      </c>
      <c r="J89" s="749" t="s">
        <v>743</v>
      </c>
      <c r="K89" s="749" t="s">
        <v>566</v>
      </c>
      <c r="L89" s="752">
        <v>114.61729540835643</v>
      </c>
      <c r="M89" s="752">
        <v>5</v>
      </c>
      <c r="N89" s="753">
        <v>573.08647704178213</v>
      </c>
    </row>
    <row r="90" spans="1:14" ht="14.4" customHeight="1" x14ac:dyDescent="0.3">
      <c r="A90" s="747" t="s">
        <v>564</v>
      </c>
      <c r="B90" s="748" t="s">
        <v>565</v>
      </c>
      <c r="C90" s="749" t="s">
        <v>579</v>
      </c>
      <c r="D90" s="750" t="s">
        <v>580</v>
      </c>
      <c r="E90" s="751">
        <v>50113001</v>
      </c>
      <c r="F90" s="750" t="s">
        <v>596</v>
      </c>
      <c r="G90" s="749" t="s">
        <v>597</v>
      </c>
      <c r="H90" s="749">
        <v>501804</v>
      </c>
      <c r="I90" s="749">
        <v>0</v>
      </c>
      <c r="J90" s="749" t="s">
        <v>744</v>
      </c>
      <c r="K90" s="749" t="s">
        <v>566</v>
      </c>
      <c r="L90" s="752">
        <v>263.19399492293599</v>
      </c>
      <c r="M90" s="752">
        <v>1</v>
      </c>
      <c r="N90" s="753">
        <v>263.19399492293599</v>
      </c>
    </row>
    <row r="91" spans="1:14" ht="14.4" customHeight="1" x14ac:dyDescent="0.3">
      <c r="A91" s="747" t="s">
        <v>564</v>
      </c>
      <c r="B91" s="748" t="s">
        <v>565</v>
      </c>
      <c r="C91" s="749" t="s">
        <v>579</v>
      </c>
      <c r="D91" s="750" t="s">
        <v>580</v>
      </c>
      <c r="E91" s="751">
        <v>50113001</v>
      </c>
      <c r="F91" s="750" t="s">
        <v>596</v>
      </c>
      <c r="G91" s="749" t="s">
        <v>597</v>
      </c>
      <c r="H91" s="749">
        <v>900321</v>
      </c>
      <c r="I91" s="749">
        <v>0</v>
      </c>
      <c r="J91" s="749" t="s">
        <v>745</v>
      </c>
      <c r="K91" s="749" t="s">
        <v>566</v>
      </c>
      <c r="L91" s="752">
        <v>584.56012085056227</v>
      </c>
      <c r="M91" s="752">
        <v>2</v>
      </c>
      <c r="N91" s="753">
        <v>1169.1202417011245</v>
      </c>
    </row>
    <row r="92" spans="1:14" ht="14.4" customHeight="1" x14ac:dyDescent="0.3">
      <c r="A92" s="747" t="s">
        <v>564</v>
      </c>
      <c r="B92" s="748" t="s">
        <v>565</v>
      </c>
      <c r="C92" s="749" t="s">
        <v>579</v>
      </c>
      <c r="D92" s="750" t="s">
        <v>580</v>
      </c>
      <c r="E92" s="751">
        <v>50113001</v>
      </c>
      <c r="F92" s="750" t="s">
        <v>596</v>
      </c>
      <c r="G92" s="749" t="s">
        <v>597</v>
      </c>
      <c r="H92" s="749">
        <v>501066</v>
      </c>
      <c r="I92" s="749">
        <v>0</v>
      </c>
      <c r="J92" s="749" t="s">
        <v>746</v>
      </c>
      <c r="K92" s="749" t="s">
        <v>747</v>
      </c>
      <c r="L92" s="752">
        <v>572.04424394770285</v>
      </c>
      <c r="M92" s="752">
        <v>2</v>
      </c>
      <c r="N92" s="753">
        <v>1144.0884878954057</v>
      </c>
    </row>
    <row r="93" spans="1:14" ht="14.4" customHeight="1" x14ac:dyDescent="0.3">
      <c r="A93" s="747" t="s">
        <v>564</v>
      </c>
      <c r="B93" s="748" t="s">
        <v>565</v>
      </c>
      <c r="C93" s="749" t="s">
        <v>579</v>
      </c>
      <c r="D93" s="750" t="s">
        <v>580</v>
      </c>
      <c r="E93" s="751">
        <v>50113001</v>
      </c>
      <c r="F93" s="750" t="s">
        <v>596</v>
      </c>
      <c r="G93" s="749" t="s">
        <v>597</v>
      </c>
      <c r="H93" s="749">
        <v>920376</v>
      </c>
      <c r="I93" s="749">
        <v>0</v>
      </c>
      <c r="J93" s="749" t="s">
        <v>748</v>
      </c>
      <c r="K93" s="749" t="s">
        <v>566</v>
      </c>
      <c r="L93" s="752">
        <v>61.506313074324837</v>
      </c>
      <c r="M93" s="752">
        <v>2</v>
      </c>
      <c r="N93" s="753">
        <v>123.01262614864967</v>
      </c>
    </row>
    <row r="94" spans="1:14" ht="14.4" customHeight="1" x14ac:dyDescent="0.3">
      <c r="A94" s="747" t="s">
        <v>564</v>
      </c>
      <c r="B94" s="748" t="s">
        <v>565</v>
      </c>
      <c r="C94" s="749" t="s">
        <v>579</v>
      </c>
      <c r="D94" s="750" t="s">
        <v>580</v>
      </c>
      <c r="E94" s="751">
        <v>50113001</v>
      </c>
      <c r="F94" s="750" t="s">
        <v>596</v>
      </c>
      <c r="G94" s="749" t="s">
        <v>597</v>
      </c>
      <c r="H94" s="749">
        <v>920378</v>
      </c>
      <c r="I94" s="749">
        <v>0</v>
      </c>
      <c r="J94" s="749" t="s">
        <v>749</v>
      </c>
      <c r="K94" s="749" t="s">
        <v>566</v>
      </c>
      <c r="L94" s="752">
        <v>94.369818523225462</v>
      </c>
      <c r="M94" s="752">
        <v>5</v>
      </c>
      <c r="N94" s="753">
        <v>471.84909261612734</v>
      </c>
    </row>
    <row r="95" spans="1:14" ht="14.4" customHeight="1" x14ac:dyDescent="0.3">
      <c r="A95" s="747" t="s">
        <v>564</v>
      </c>
      <c r="B95" s="748" t="s">
        <v>565</v>
      </c>
      <c r="C95" s="749" t="s">
        <v>579</v>
      </c>
      <c r="D95" s="750" t="s">
        <v>580</v>
      </c>
      <c r="E95" s="751">
        <v>50113001</v>
      </c>
      <c r="F95" s="750" t="s">
        <v>596</v>
      </c>
      <c r="G95" s="749" t="s">
        <v>597</v>
      </c>
      <c r="H95" s="749">
        <v>920377</v>
      </c>
      <c r="I95" s="749">
        <v>0</v>
      </c>
      <c r="J95" s="749" t="s">
        <v>750</v>
      </c>
      <c r="K95" s="749" t="s">
        <v>566</v>
      </c>
      <c r="L95" s="752">
        <v>96.422285778335919</v>
      </c>
      <c r="M95" s="752">
        <v>2</v>
      </c>
      <c r="N95" s="753">
        <v>192.84457155667184</v>
      </c>
    </row>
    <row r="96" spans="1:14" ht="14.4" customHeight="1" x14ac:dyDescent="0.3">
      <c r="A96" s="747" t="s">
        <v>564</v>
      </c>
      <c r="B96" s="748" t="s">
        <v>565</v>
      </c>
      <c r="C96" s="749" t="s">
        <v>579</v>
      </c>
      <c r="D96" s="750" t="s">
        <v>580</v>
      </c>
      <c r="E96" s="751">
        <v>50113001</v>
      </c>
      <c r="F96" s="750" t="s">
        <v>596</v>
      </c>
      <c r="G96" s="749" t="s">
        <v>597</v>
      </c>
      <c r="H96" s="749">
        <v>921218</v>
      </c>
      <c r="I96" s="749">
        <v>0</v>
      </c>
      <c r="J96" s="749" t="s">
        <v>751</v>
      </c>
      <c r="K96" s="749" t="s">
        <v>566</v>
      </c>
      <c r="L96" s="752">
        <v>103.65126494729266</v>
      </c>
      <c r="M96" s="752">
        <v>1</v>
      </c>
      <c r="N96" s="753">
        <v>103.65126494729266</v>
      </c>
    </row>
    <row r="97" spans="1:14" ht="14.4" customHeight="1" x14ac:dyDescent="0.3">
      <c r="A97" s="747" t="s">
        <v>564</v>
      </c>
      <c r="B97" s="748" t="s">
        <v>565</v>
      </c>
      <c r="C97" s="749" t="s">
        <v>579</v>
      </c>
      <c r="D97" s="750" t="s">
        <v>580</v>
      </c>
      <c r="E97" s="751">
        <v>50113001</v>
      </c>
      <c r="F97" s="750" t="s">
        <v>596</v>
      </c>
      <c r="G97" s="749" t="s">
        <v>597</v>
      </c>
      <c r="H97" s="749">
        <v>930095</v>
      </c>
      <c r="I97" s="749">
        <v>0</v>
      </c>
      <c r="J97" s="749" t="s">
        <v>752</v>
      </c>
      <c r="K97" s="749" t="s">
        <v>566</v>
      </c>
      <c r="L97" s="752">
        <v>43.716711666983329</v>
      </c>
      <c r="M97" s="752">
        <v>1</v>
      </c>
      <c r="N97" s="753">
        <v>43.716711666983329</v>
      </c>
    </row>
    <row r="98" spans="1:14" ht="14.4" customHeight="1" x14ac:dyDescent="0.3">
      <c r="A98" s="747" t="s">
        <v>564</v>
      </c>
      <c r="B98" s="748" t="s">
        <v>565</v>
      </c>
      <c r="C98" s="749" t="s">
        <v>579</v>
      </c>
      <c r="D98" s="750" t="s">
        <v>580</v>
      </c>
      <c r="E98" s="751">
        <v>50113001</v>
      </c>
      <c r="F98" s="750" t="s">
        <v>596</v>
      </c>
      <c r="G98" s="749" t="s">
        <v>597</v>
      </c>
      <c r="H98" s="749">
        <v>990927</v>
      </c>
      <c r="I98" s="749">
        <v>0</v>
      </c>
      <c r="J98" s="749" t="s">
        <v>753</v>
      </c>
      <c r="K98" s="749" t="s">
        <v>566</v>
      </c>
      <c r="L98" s="752">
        <v>139.93000000000004</v>
      </c>
      <c r="M98" s="752">
        <v>1</v>
      </c>
      <c r="N98" s="753">
        <v>139.93000000000004</v>
      </c>
    </row>
    <row r="99" spans="1:14" ht="14.4" customHeight="1" x14ac:dyDescent="0.3">
      <c r="A99" s="747" t="s">
        <v>564</v>
      </c>
      <c r="B99" s="748" t="s">
        <v>565</v>
      </c>
      <c r="C99" s="749" t="s">
        <v>579</v>
      </c>
      <c r="D99" s="750" t="s">
        <v>580</v>
      </c>
      <c r="E99" s="751">
        <v>50113001</v>
      </c>
      <c r="F99" s="750" t="s">
        <v>596</v>
      </c>
      <c r="G99" s="749" t="s">
        <v>607</v>
      </c>
      <c r="H99" s="749">
        <v>117139</v>
      </c>
      <c r="I99" s="749">
        <v>17139</v>
      </c>
      <c r="J99" s="749" t="s">
        <v>754</v>
      </c>
      <c r="K99" s="749" t="s">
        <v>755</v>
      </c>
      <c r="L99" s="752">
        <v>105.7</v>
      </c>
      <c r="M99" s="752">
        <v>1</v>
      </c>
      <c r="N99" s="753">
        <v>105.7</v>
      </c>
    </row>
    <row r="100" spans="1:14" ht="14.4" customHeight="1" x14ac:dyDescent="0.3">
      <c r="A100" s="747" t="s">
        <v>564</v>
      </c>
      <c r="B100" s="748" t="s">
        <v>565</v>
      </c>
      <c r="C100" s="749" t="s">
        <v>579</v>
      </c>
      <c r="D100" s="750" t="s">
        <v>580</v>
      </c>
      <c r="E100" s="751">
        <v>50113001</v>
      </c>
      <c r="F100" s="750" t="s">
        <v>596</v>
      </c>
      <c r="G100" s="749" t="s">
        <v>597</v>
      </c>
      <c r="H100" s="749">
        <v>192853</v>
      </c>
      <c r="I100" s="749">
        <v>192853</v>
      </c>
      <c r="J100" s="749" t="s">
        <v>756</v>
      </c>
      <c r="K100" s="749" t="s">
        <v>757</v>
      </c>
      <c r="L100" s="752">
        <v>107.94000000000004</v>
      </c>
      <c r="M100" s="752">
        <v>1</v>
      </c>
      <c r="N100" s="753">
        <v>107.94000000000004</v>
      </c>
    </row>
    <row r="101" spans="1:14" ht="14.4" customHeight="1" x14ac:dyDescent="0.3">
      <c r="A101" s="747" t="s">
        <v>564</v>
      </c>
      <c r="B101" s="748" t="s">
        <v>565</v>
      </c>
      <c r="C101" s="749" t="s">
        <v>579</v>
      </c>
      <c r="D101" s="750" t="s">
        <v>580</v>
      </c>
      <c r="E101" s="751">
        <v>50113001</v>
      </c>
      <c r="F101" s="750" t="s">
        <v>596</v>
      </c>
      <c r="G101" s="749" t="s">
        <v>597</v>
      </c>
      <c r="H101" s="749">
        <v>100498</v>
      </c>
      <c r="I101" s="749">
        <v>498</v>
      </c>
      <c r="J101" s="749" t="s">
        <v>758</v>
      </c>
      <c r="K101" s="749" t="s">
        <v>759</v>
      </c>
      <c r="L101" s="752">
        <v>108.75</v>
      </c>
      <c r="M101" s="752">
        <v>3</v>
      </c>
      <c r="N101" s="753">
        <v>326.25</v>
      </c>
    </row>
    <row r="102" spans="1:14" ht="14.4" customHeight="1" x14ac:dyDescent="0.3">
      <c r="A102" s="747" t="s">
        <v>564</v>
      </c>
      <c r="B102" s="748" t="s">
        <v>565</v>
      </c>
      <c r="C102" s="749" t="s">
        <v>579</v>
      </c>
      <c r="D102" s="750" t="s">
        <v>580</v>
      </c>
      <c r="E102" s="751">
        <v>50113001</v>
      </c>
      <c r="F102" s="750" t="s">
        <v>596</v>
      </c>
      <c r="G102" s="749" t="s">
        <v>597</v>
      </c>
      <c r="H102" s="749">
        <v>215978</v>
      </c>
      <c r="I102" s="749">
        <v>215978</v>
      </c>
      <c r="J102" s="749" t="s">
        <v>760</v>
      </c>
      <c r="K102" s="749" t="s">
        <v>761</v>
      </c>
      <c r="L102" s="752">
        <v>117.95999999999997</v>
      </c>
      <c r="M102" s="752">
        <v>3</v>
      </c>
      <c r="N102" s="753">
        <v>353.87999999999988</v>
      </c>
    </row>
    <row r="103" spans="1:14" ht="14.4" customHeight="1" x14ac:dyDescent="0.3">
      <c r="A103" s="747" t="s">
        <v>564</v>
      </c>
      <c r="B103" s="748" t="s">
        <v>565</v>
      </c>
      <c r="C103" s="749" t="s">
        <v>579</v>
      </c>
      <c r="D103" s="750" t="s">
        <v>580</v>
      </c>
      <c r="E103" s="751">
        <v>50113001</v>
      </c>
      <c r="F103" s="750" t="s">
        <v>596</v>
      </c>
      <c r="G103" s="749" t="s">
        <v>597</v>
      </c>
      <c r="H103" s="749">
        <v>225168</v>
      </c>
      <c r="I103" s="749">
        <v>225168</v>
      </c>
      <c r="J103" s="749" t="s">
        <v>762</v>
      </c>
      <c r="K103" s="749" t="s">
        <v>763</v>
      </c>
      <c r="L103" s="752">
        <v>65.38</v>
      </c>
      <c r="M103" s="752">
        <v>1</v>
      </c>
      <c r="N103" s="753">
        <v>65.38</v>
      </c>
    </row>
    <row r="104" spans="1:14" ht="14.4" customHeight="1" x14ac:dyDescent="0.3">
      <c r="A104" s="747" t="s">
        <v>564</v>
      </c>
      <c r="B104" s="748" t="s">
        <v>565</v>
      </c>
      <c r="C104" s="749" t="s">
        <v>579</v>
      </c>
      <c r="D104" s="750" t="s">
        <v>580</v>
      </c>
      <c r="E104" s="751">
        <v>50113001</v>
      </c>
      <c r="F104" s="750" t="s">
        <v>596</v>
      </c>
      <c r="G104" s="749" t="s">
        <v>607</v>
      </c>
      <c r="H104" s="749">
        <v>201290</v>
      </c>
      <c r="I104" s="749">
        <v>201290</v>
      </c>
      <c r="J104" s="749" t="s">
        <v>764</v>
      </c>
      <c r="K104" s="749" t="s">
        <v>765</v>
      </c>
      <c r="L104" s="752">
        <v>43.419999999999995</v>
      </c>
      <c r="M104" s="752">
        <v>5</v>
      </c>
      <c r="N104" s="753">
        <v>217.09999999999997</v>
      </c>
    </row>
    <row r="105" spans="1:14" ht="14.4" customHeight="1" x14ac:dyDescent="0.3">
      <c r="A105" s="747" t="s">
        <v>564</v>
      </c>
      <c r="B105" s="748" t="s">
        <v>565</v>
      </c>
      <c r="C105" s="749" t="s">
        <v>579</v>
      </c>
      <c r="D105" s="750" t="s">
        <v>580</v>
      </c>
      <c r="E105" s="751">
        <v>50113001</v>
      </c>
      <c r="F105" s="750" t="s">
        <v>596</v>
      </c>
      <c r="G105" s="749" t="s">
        <v>597</v>
      </c>
      <c r="H105" s="749">
        <v>102684</v>
      </c>
      <c r="I105" s="749">
        <v>2684</v>
      </c>
      <c r="J105" s="749" t="s">
        <v>766</v>
      </c>
      <c r="K105" s="749" t="s">
        <v>767</v>
      </c>
      <c r="L105" s="752">
        <v>73.642500000000013</v>
      </c>
      <c r="M105" s="752">
        <v>8</v>
      </c>
      <c r="N105" s="753">
        <v>589.1400000000001</v>
      </c>
    </row>
    <row r="106" spans="1:14" ht="14.4" customHeight="1" x14ac:dyDescent="0.3">
      <c r="A106" s="747" t="s">
        <v>564</v>
      </c>
      <c r="B106" s="748" t="s">
        <v>565</v>
      </c>
      <c r="C106" s="749" t="s">
        <v>579</v>
      </c>
      <c r="D106" s="750" t="s">
        <v>580</v>
      </c>
      <c r="E106" s="751">
        <v>50113001</v>
      </c>
      <c r="F106" s="750" t="s">
        <v>596</v>
      </c>
      <c r="G106" s="749" t="s">
        <v>597</v>
      </c>
      <c r="H106" s="749">
        <v>101125</v>
      </c>
      <c r="I106" s="749">
        <v>1125</v>
      </c>
      <c r="J106" s="749" t="s">
        <v>768</v>
      </c>
      <c r="K106" s="749" t="s">
        <v>769</v>
      </c>
      <c r="L106" s="752">
        <v>89.49</v>
      </c>
      <c r="M106" s="752">
        <v>2</v>
      </c>
      <c r="N106" s="753">
        <v>178.98</v>
      </c>
    </row>
    <row r="107" spans="1:14" ht="14.4" customHeight="1" x14ac:dyDescent="0.3">
      <c r="A107" s="747" t="s">
        <v>564</v>
      </c>
      <c r="B107" s="748" t="s">
        <v>565</v>
      </c>
      <c r="C107" s="749" t="s">
        <v>579</v>
      </c>
      <c r="D107" s="750" t="s">
        <v>580</v>
      </c>
      <c r="E107" s="751">
        <v>50113001</v>
      </c>
      <c r="F107" s="750" t="s">
        <v>596</v>
      </c>
      <c r="G107" s="749" t="s">
        <v>597</v>
      </c>
      <c r="H107" s="749">
        <v>223159</v>
      </c>
      <c r="I107" s="749">
        <v>223159</v>
      </c>
      <c r="J107" s="749" t="s">
        <v>770</v>
      </c>
      <c r="K107" s="749" t="s">
        <v>771</v>
      </c>
      <c r="L107" s="752">
        <v>72.92000000000003</v>
      </c>
      <c r="M107" s="752">
        <v>5</v>
      </c>
      <c r="N107" s="753">
        <v>364.60000000000014</v>
      </c>
    </row>
    <row r="108" spans="1:14" ht="14.4" customHeight="1" x14ac:dyDescent="0.3">
      <c r="A108" s="747" t="s">
        <v>564</v>
      </c>
      <c r="B108" s="748" t="s">
        <v>565</v>
      </c>
      <c r="C108" s="749" t="s">
        <v>579</v>
      </c>
      <c r="D108" s="750" t="s">
        <v>580</v>
      </c>
      <c r="E108" s="751">
        <v>50113001</v>
      </c>
      <c r="F108" s="750" t="s">
        <v>596</v>
      </c>
      <c r="G108" s="749" t="s">
        <v>607</v>
      </c>
      <c r="H108" s="749">
        <v>106618</v>
      </c>
      <c r="I108" s="749">
        <v>6618</v>
      </c>
      <c r="J108" s="749" t="s">
        <v>772</v>
      </c>
      <c r="K108" s="749" t="s">
        <v>773</v>
      </c>
      <c r="L108" s="752">
        <v>19.59</v>
      </c>
      <c r="M108" s="752">
        <v>2</v>
      </c>
      <c r="N108" s="753">
        <v>39.18</v>
      </c>
    </row>
    <row r="109" spans="1:14" ht="14.4" customHeight="1" x14ac:dyDescent="0.3">
      <c r="A109" s="747" t="s">
        <v>564</v>
      </c>
      <c r="B109" s="748" t="s">
        <v>565</v>
      </c>
      <c r="C109" s="749" t="s">
        <v>579</v>
      </c>
      <c r="D109" s="750" t="s">
        <v>580</v>
      </c>
      <c r="E109" s="751">
        <v>50113001</v>
      </c>
      <c r="F109" s="750" t="s">
        <v>596</v>
      </c>
      <c r="G109" s="749" t="s">
        <v>607</v>
      </c>
      <c r="H109" s="749">
        <v>107981</v>
      </c>
      <c r="I109" s="749">
        <v>7981</v>
      </c>
      <c r="J109" s="749" t="s">
        <v>774</v>
      </c>
      <c r="K109" s="749" t="s">
        <v>775</v>
      </c>
      <c r="L109" s="752">
        <v>50.6976923076923</v>
      </c>
      <c r="M109" s="752">
        <v>26</v>
      </c>
      <c r="N109" s="753">
        <v>1318.1399999999999</v>
      </c>
    </row>
    <row r="110" spans="1:14" ht="14.4" customHeight="1" x14ac:dyDescent="0.3">
      <c r="A110" s="747" t="s">
        <v>564</v>
      </c>
      <c r="B110" s="748" t="s">
        <v>565</v>
      </c>
      <c r="C110" s="749" t="s">
        <v>579</v>
      </c>
      <c r="D110" s="750" t="s">
        <v>580</v>
      </c>
      <c r="E110" s="751">
        <v>50113001</v>
      </c>
      <c r="F110" s="750" t="s">
        <v>596</v>
      </c>
      <c r="G110" s="749" t="s">
        <v>607</v>
      </c>
      <c r="H110" s="749">
        <v>155823</v>
      </c>
      <c r="I110" s="749">
        <v>55823</v>
      </c>
      <c r="J110" s="749" t="s">
        <v>774</v>
      </c>
      <c r="K110" s="749" t="s">
        <v>776</v>
      </c>
      <c r="L110" s="752">
        <v>33.476315789473688</v>
      </c>
      <c r="M110" s="752">
        <v>19</v>
      </c>
      <c r="N110" s="753">
        <v>636.05000000000007</v>
      </c>
    </row>
    <row r="111" spans="1:14" ht="14.4" customHeight="1" x14ac:dyDescent="0.3">
      <c r="A111" s="747" t="s">
        <v>564</v>
      </c>
      <c r="B111" s="748" t="s">
        <v>565</v>
      </c>
      <c r="C111" s="749" t="s">
        <v>579</v>
      </c>
      <c r="D111" s="750" t="s">
        <v>580</v>
      </c>
      <c r="E111" s="751">
        <v>50113001</v>
      </c>
      <c r="F111" s="750" t="s">
        <v>596</v>
      </c>
      <c r="G111" s="749" t="s">
        <v>607</v>
      </c>
      <c r="H111" s="749">
        <v>155824</v>
      </c>
      <c r="I111" s="749">
        <v>55824</v>
      </c>
      <c r="J111" s="749" t="s">
        <v>774</v>
      </c>
      <c r="K111" s="749" t="s">
        <v>777</v>
      </c>
      <c r="L111" s="752">
        <v>51.29</v>
      </c>
      <c r="M111" s="752">
        <v>3</v>
      </c>
      <c r="N111" s="753">
        <v>153.87</v>
      </c>
    </row>
    <row r="112" spans="1:14" ht="14.4" customHeight="1" x14ac:dyDescent="0.3">
      <c r="A112" s="747" t="s">
        <v>564</v>
      </c>
      <c r="B112" s="748" t="s">
        <v>565</v>
      </c>
      <c r="C112" s="749" t="s">
        <v>579</v>
      </c>
      <c r="D112" s="750" t="s">
        <v>580</v>
      </c>
      <c r="E112" s="751">
        <v>50113001</v>
      </c>
      <c r="F112" s="750" t="s">
        <v>596</v>
      </c>
      <c r="G112" s="749" t="s">
        <v>597</v>
      </c>
      <c r="H112" s="749">
        <v>162579</v>
      </c>
      <c r="I112" s="749">
        <v>162579</v>
      </c>
      <c r="J112" s="749" t="s">
        <v>778</v>
      </c>
      <c r="K112" s="749" t="s">
        <v>779</v>
      </c>
      <c r="L112" s="752">
        <v>44.879999999999995</v>
      </c>
      <c r="M112" s="752">
        <v>4</v>
      </c>
      <c r="N112" s="753">
        <v>179.51999999999998</v>
      </c>
    </row>
    <row r="113" spans="1:14" ht="14.4" customHeight="1" x14ac:dyDescent="0.3">
      <c r="A113" s="747" t="s">
        <v>564</v>
      </c>
      <c r="B113" s="748" t="s">
        <v>565</v>
      </c>
      <c r="C113" s="749" t="s">
        <v>579</v>
      </c>
      <c r="D113" s="750" t="s">
        <v>580</v>
      </c>
      <c r="E113" s="751">
        <v>50113001</v>
      </c>
      <c r="F113" s="750" t="s">
        <v>596</v>
      </c>
      <c r="G113" s="749" t="s">
        <v>597</v>
      </c>
      <c r="H113" s="749">
        <v>100874</v>
      </c>
      <c r="I113" s="749">
        <v>874</v>
      </c>
      <c r="J113" s="749" t="s">
        <v>780</v>
      </c>
      <c r="K113" s="749" t="s">
        <v>781</v>
      </c>
      <c r="L113" s="752">
        <v>51.37</v>
      </c>
      <c r="M113" s="752">
        <v>6</v>
      </c>
      <c r="N113" s="753">
        <v>308.21999999999997</v>
      </c>
    </row>
    <row r="114" spans="1:14" ht="14.4" customHeight="1" x14ac:dyDescent="0.3">
      <c r="A114" s="747" t="s">
        <v>564</v>
      </c>
      <c r="B114" s="748" t="s">
        <v>565</v>
      </c>
      <c r="C114" s="749" t="s">
        <v>579</v>
      </c>
      <c r="D114" s="750" t="s">
        <v>580</v>
      </c>
      <c r="E114" s="751">
        <v>50113001</v>
      </c>
      <c r="F114" s="750" t="s">
        <v>596</v>
      </c>
      <c r="G114" s="749" t="s">
        <v>597</v>
      </c>
      <c r="H114" s="749">
        <v>100876</v>
      </c>
      <c r="I114" s="749">
        <v>876</v>
      </c>
      <c r="J114" s="749" t="s">
        <v>782</v>
      </c>
      <c r="K114" s="749" t="s">
        <v>781</v>
      </c>
      <c r="L114" s="752">
        <v>69.929090909090917</v>
      </c>
      <c r="M114" s="752">
        <v>11</v>
      </c>
      <c r="N114" s="753">
        <v>769.22</v>
      </c>
    </row>
    <row r="115" spans="1:14" ht="14.4" customHeight="1" x14ac:dyDescent="0.3">
      <c r="A115" s="747" t="s">
        <v>564</v>
      </c>
      <c r="B115" s="748" t="s">
        <v>565</v>
      </c>
      <c r="C115" s="749" t="s">
        <v>579</v>
      </c>
      <c r="D115" s="750" t="s">
        <v>580</v>
      </c>
      <c r="E115" s="751">
        <v>50113001</v>
      </c>
      <c r="F115" s="750" t="s">
        <v>596</v>
      </c>
      <c r="G115" s="749" t="s">
        <v>607</v>
      </c>
      <c r="H115" s="749">
        <v>144420</v>
      </c>
      <c r="I115" s="749">
        <v>144420</v>
      </c>
      <c r="J115" s="749" t="s">
        <v>783</v>
      </c>
      <c r="K115" s="749" t="s">
        <v>784</v>
      </c>
      <c r="L115" s="752">
        <v>204.52014242321343</v>
      </c>
      <c r="M115" s="752">
        <v>0.9099527999999999</v>
      </c>
      <c r="N115" s="753">
        <v>186.10367625440182</v>
      </c>
    </row>
    <row r="116" spans="1:14" ht="14.4" customHeight="1" x14ac:dyDescent="0.3">
      <c r="A116" s="747" t="s">
        <v>564</v>
      </c>
      <c r="B116" s="748" t="s">
        <v>565</v>
      </c>
      <c r="C116" s="749" t="s">
        <v>579</v>
      </c>
      <c r="D116" s="750" t="s">
        <v>580</v>
      </c>
      <c r="E116" s="751">
        <v>50113001</v>
      </c>
      <c r="F116" s="750" t="s">
        <v>596</v>
      </c>
      <c r="G116" s="749" t="s">
        <v>607</v>
      </c>
      <c r="H116" s="749">
        <v>844415</v>
      </c>
      <c r="I116" s="749">
        <v>104239</v>
      </c>
      <c r="J116" s="749" t="s">
        <v>785</v>
      </c>
      <c r="K116" s="749" t="s">
        <v>786</v>
      </c>
      <c r="L116" s="752">
        <v>90.649999558714796</v>
      </c>
      <c r="M116" s="752">
        <v>3</v>
      </c>
      <c r="N116" s="753">
        <v>271.94999867614439</v>
      </c>
    </row>
    <row r="117" spans="1:14" ht="14.4" customHeight="1" x14ac:dyDescent="0.3">
      <c r="A117" s="747" t="s">
        <v>564</v>
      </c>
      <c r="B117" s="748" t="s">
        <v>565</v>
      </c>
      <c r="C117" s="749" t="s">
        <v>579</v>
      </c>
      <c r="D117" s="750" t="s">
        <v>580</v>
      </c>
      <c r="E117" s="751">
        <v>50113001</v>
      </c>
      <c r="F117" s="750" t="s">
        <v>596</v>
      </c>
      <c r="G117" s="749" t="s">
        <v>597</v>
      </c>
      <c r="H117" s="749">
        <v>214912</v>
      </c>
      <c r="I117" s="749">
        <v>214912</v>
      </c>
      <c r="J117" s="749" t="s">
        <v>787</v>
      </c>
      <c r="K117" s="749" t="s">
        <v>788</v>
      </c>
      <c r="L117" s="752">
        <v>130.16999999999996</v>
      </c>
      <c r="M117" s="752">
        <v>2</v>
      </c>
      <c r="N117" s="753">
        <v>260.33999999999992</v>
      </c>
    </row>
    <row r="118" spans="1:14" ht="14.4" customHeight="1" x14ac:dyDescent="0.3">
      <c r="A118" s="747" t="s">
        <v>564</v>
      </c>
      <c r="B118" s="748" t="s">
        <v>565</v>
      </c>
      <c r="C118" s="749" t="s">
        <v>579</v>
      </c>
      <c r="D118" s="750" t="s">
        <v>580</v>
      </c>
      <c r="E118" s="751">
        <v>50113001</v>
      </c>
      <c r="F118" s="750" t="s">
        <v>596</v>
      </c>
      <c r="G118" s="749" t="s">
        <v>607</v>
      </c>
      <c r="H118" s="749">
        <v>850729</v>
      </c>
      <c r="I118" s="749">
        <v>157875</v>
      </c>
      <c r="J118" s="749" t="s">
        <v>789</v>
      </c>
      <c r="K118" s="749" t="s">
        <v>790</v>
      </c>
      <c r="L118" s="752">
        <v>225.5</v>
      </c>
      <c r="M118" s="752">
        <v>5</v>
      </c>
      <c r="N118" s="753">
        <v>1127.5</v>
      </c>
    </row>
    <row r="119" spans="1:14" ht="14.4" customHeight="1" x14ac:dyDescent="0.3">
      <c r="A119" s="747" t="s">
        <v>564</v>
      </c>
      <c r="B119" s="748" t="s">
        <v>565</v>
      </c>
      <c r="C119" s="749" t="s">
        <v>579</v>
      </c>
      <c r="D119" s="750" t="s">
        <v>580</v>
      </c>
      <c r="E119" s="751">
        <v>50113001</v>
      </c>
      <c r="F119" s="750" t="s">
        <v>596</v>
      </c>
      <c r="G119" s="749" t="s">
        <v>597</v>
      </c>
      <c r="H119" s="749">
        <v>848950</v>
      </c>
      <c r="I119" s="749">
        <v>155148</v>
      </c>
      <c r="J119" s="749" t="s">
        <v>791</v>
      </c>
      <c r="K119" s="749" t="s">
        <v>792</v>
      </c>
      <c r="L119" s="752">
        <v>20.159999999999997</v>
      </c>
      <c r="M119" s="752">
        <v>2</v>
      </c>
      <c r="N119" s="753">
        <v>40.319999999999993</v>
      </c>
    </row>
    <row r="120" spans="1:14" ht="14.4" customHeight="1" x14ac:dyDescent="0.3">
      <c r="A120" s="747" t="s">
        <v>564</v>
      </c>
      <c r="B120" s="748" t="s">
        <v>565</v>
      </c>
      <c r="C120" s="749" t="s">
        <v>579</v>
      </c>
      <c r="D120" s="750" t="s">
        <v>580</v>
      </c>
      <c r="E120" s="751">
        <v>50113001</v>
      </c>
      <c r="F120" s="750" t="s">
        <v>596</v>
      </c>
      <c r="G120" s="749" t="s">
        <v>597</v>
      </c>
      <c r="H120" s="749">
        <v>849941</v>
      </c>
      <c r="I120" s="749">
        <v>162142</v>
      </c>
      <c r="J120" s="749" t="s">
        <v>791</v>
      </c>
      <c r="K120" s="749" t="s">
        <v>793</v>
      </c>
      <c r="L120" s="752">
        <v>29.710000000000004</v>
      </c>
      <c r="M120" s="752">
        <v>9</v>
      </c>
      <c r="N120" s="753">
        <v>267.39000000000004</v>
      </c>
    </row>
    <row r="121" spans="1:14" ht="14.4" customHeight="1" x14ac:dyDescent="0.3">
      <c r="A121" s="747" t="s">
        <v>564</v>
      </c>
      <c r="B121" s="748" t="s">
        <v>565</v>
      </c>
      <c r="C121" s="749" t="s">
        <v>579</v>
      </c>
      <c r="D121" s="750" t="s">
        <v>580</v>
      </c>
      <c r="E121" s="751">
        <v>50113001</v>
      </c>
      <c r="F121" s="750" t="s">
        <v>596</v>
      </c>
      <c r="G121" s="749" t="s">
        <v>607</v>
      </c>
      <c r="H121" s="749">
        <v>107387</v>
      </c>
      <c r="I121" s="749">
        <v>7387</v>
      </c>
      <c r="J121" s="749" t="s">
        <v>794</v>
      </c>
      <c r="K121" s="749" t="s">
        <v>795</v>
      </c>
      <c r="L121" s="752">
        <v>84.179999999999993</v>
      </c>
      <c r="M121" s="752">
        <v>1</v>
      </c>
      <c r="N121" s="753">
        <v>84.179999999999993</v>
      </c>
    </row>
    <row r="122" spans="1:14" ht="14.4" customHeight="1" x14ac:dyDescent="0.3">
      <c r="A122" s="747" t="s">
        <v>564</v>
      </c>
      <c r="B122" s="748" t="s">
        <v>565</v>
      </c>
      <c r="C122" s="749" t="s">
        <v>579</v>
      </c>
      <c r="D122" s="750" t="s">
        <v>580</v>
      </c>
      <c r="E122" s="751">
        <v>50113001</v>
      </c>
      <c r="F122" s="750" t="s">
        <v>596</v>
      </c>
      <c r="G122" s="749" t="s">
        <v>607</v>
      </c>
      <c r="H122" s="749">
        <v>154432</v>
      </c>
      <c r="I122" s="749">
        <v>54432</v>
      </c>
      <c r="J122" s="749" t="s">
        <v>796</v>
      </c>
      <c r="K122" s="749" t="s">
        <v>797</v>
      </c>
      <c r="L122" s="752">
        <v>62.04</v>
      </c>
      <c r="M122" s="752">
        <v>1</v>
      </c>
      <c r="N122" s="753">
        <v>62.04</v>
      </c>
    </row>
    <row r="123" spans="1:14" ht="14.4" customHeight="1" x14ac:dyDescent="0.3">
      <c r="A123" s="747" t="s">
        <v>564</v>
      </c>
      <c r="B123" s="748" t="s">
        <v>565</v>
      </c>
      <c r="C123" s="749" t="s">
        <v>579</v>
      </c>
      <c r="D123" s="750" t="s">
        <v>580</v>
      </c>
      <c r="E123" s="751">
        <v>50113001</v>
      </c>
      <c r="F123" s="750" t="s">
        <v>596</v>
      </c>
      <c r="G123" s="749" t="s">
        <v>607</v>
      </c>
      <c r="H123" s="749">
        <v>191280</v>
      </c>
      <c r="I123" s="749">
        <v>91280</v>
      </c>
      <c r="J123" s="749" t="s">
        <v>798</v>
      </c>
      <c r="K123" s="749" t="s">
        <v>799</v>
      </c>
      <c r="L123" s="752">
        <v>60.579999999999984</v>
      </c>
      <c r="M123" s="752">
        <v>1</v>
      </c>
      <c r="N123" s="753">
        <v>60.579999999999984</v>
      </c>
    </row>
    <row r="124" spans="1:14" ht="14.4" customHeight="1" x14ac:dyDescent="0.3">
      <c r="A124" s="747" t="s">
        <v>564</v>
      </c>
      <c r="B124" s="748" t="s">
        <v>565</v>
      </c>
      <c r="C124" s="749" t="s">
        <v>579</v>
      </c>
      <c r="D124" s="750" t="s">
        <v>580</v>
      </c>
      <c r="E124" s="751">
        <v>50113001</v>
      </c>
      <c r="F124" s="750" t="s">
        <v>596</v>
      </c>
      <c r="G124" s="749" t="s">
        <v>607</v>
      </c>
      <c r="H124" s="749">
        <v>193969</v>
      </c>
      <c r="I124" s="749">
        <v>93969</v>
      </c>
      <c r="J124" s="749" t="s">
        <v>798</v>
      </c>
      <c r="K124" s="749" t="s">
        <v>800</v>
      </c>
      <c r="L124" s="752">
        <v>66.650000000000034</v>
      </c>
      <c r="M124" s="752">
        <v>1</v>
      </c>
      <c r="N124" s="753">
        <v>66.650000000000034</v>
      </c>
    </row>
    <row r="125" spans="1:14" ht="14.4" customHeight="1" x14ac:dyDescent="0.3">
      <c r="A125" s="747" t="s">
        <v>564</v>
      </c>
      <c r="B125" s="748" t="s">
        <v>565</v>
      </c>
      <c r="C125" s="749" t="s">
        <v>579</v>
      </c>
      <c r="D125" s="750" t="s">
        <v>580</v>
      </c>
      <c r="E125" s="751">
        <v>50113001</v>
      </c>
      <c r="F125" s="750" t="s">
        <v>596</v>
      </c>
      <c r="G125" s="749" t="s">
        <v>597</v>
      </c>
      <c r="H125" s="749">
        <v>159357</v>
      </c>
      <c r="I125" s="749">
        <v>59357</v>
      </c>
      <c r="J125" s="749" t="s">
        <v>801</v>
      </c>
      <c r="K125" s="749" t="s">
        <v>802</v>
      </c>
      <c r="L125" s="752">
        <v>188.88000000000002</v>
      </c>
      <c r="M125" s="752">
        <v>21</v>
      </c>
      <c r="N125" s="753">
        <v>3966.4800000000005</v>
      </c>
    </row>
    <row r="126" spans="1:14" ht="14.4" customHeight="1" x14ac:dyDescent="0.3">
      <c r="A126" s="747" t="s">
        <v>564</v>
      </c>
      <c r="B126" s="748" t="s">
        <v>565</v>
      </c>
      <c r="C126" s="749" t="s">
        <v>579</v>
      </c>
      <c r="D126" s="750" t="s">
        <v>580</v>
      </c>
      <c r="E126" s="751">
        <v>50113001</v>
      </c>
      <c r="F126" s="750" t="s">
        <v>596</v>
      </c>
      <c r="G126" s="749" t="s">
        <v>597</v>
      </c>
      <c r="H126" s="749">
        <v>114937</v>
      </c>
      <c r="I126" s="749">
        <v>14937</v>
      </c>
      <c r="J126" s="749" t="s">
        <v>803</v>
      </c>
      <c r="K126" s="749" t="s">
        <v>804</v>
      </c>
      <c r="L126" s="752">
        <v>79.669999999999987</v>
      </c>
      <c r="M126" s="752">
        <v>1</v>
      </c>
      <c r="N126" s="753">
        <v>79.669999999999987</v>
      </c>
    </row>
    <row r="127" spans="1:14" ht="14.4" customHeight="1" x14ac:dyDescent="0.3">
      <c r="A127" s="747" t="s">
        <v>564</v>
      </c>
      <c r="B127" s="748" t="s">
        <v>565</v>
      </c>
      <c r="C127" s="749" t="s">
        <v>579</v>
      </c>
      <c r="D127" s="750" t="s">
        <v>580</v>
      </c>
      <c r="E127" s="751">
        <v>50113001</v>
      </c>
      <c r="F127" s="750" t="s">
        <v>596</v>
      </c>
      <c r="G127" s="749" t="s">
        <v>597</v>
      </c>
      <c r="H127" s="749">
        <v>100810</v>
      </c>
      <c r="I127" s="749">
        <v>810</v>
      </c>
      <c r="J127" s="749" t="s">
        <v>805</v>
      </c>
      <c r="K127" s="749" t="s">
        <v>806</v>
      </c>
      <c r="L127" s="752">
        <v>69.608888888888885</v>
      </c>
      <c r="M127" s="752">
        <v>18</v>
      </c>
      <c r="N127" s="753">
        <v>1252.9599999999998</v>
      </c>
    </row>
    <row r="128" spans="1:14" ht="14.4" customHeight="1" x14ac:dyDescent="0.3">
      <c r="A128" s="747" t="s">
        <v>564</v>
      </c>
      <c r="B128" s="748" t="s">
        <v>565</v>
      </c>
      <c r="C128" s="749" t="s">
        <v>579</v>
      </c>
      <c r="D128" s="750" t="s">
        <v>580</v>
      </c>
      <c r="E128" s="751">
        <v>50113001</v>
      </c>
      <c r="F128" s="750" t="s">
        <v>596</v>
      </c>
      <c r="G128" s="749" t="s">
        <v>597</v>
      </c>
      <c r="H128" s="749">
        <v>180058</v>
      </c>
      <c r="I128" s="749">
        <v>80058</v>
      </c>
      <c r="J128" s="749" t="s">
        <v>807</v>
      </c>
      <c r="K128" s="749" t="s">
        <v>808</v>
      </c>
      <c r="L128" s="752">
        <v>123.41999999999996</v>
      </c>
      <c r="M128" s="752">
        <v>1</v>
      </c>
      <c r="N128" s="753">
        <v>123.41999999999996</v>
      </c>
    </row>
    <row r="129" spans="1:14" ht="14.4" customHeight="1" x14ac:dyDescent="0.3">
      <c r="A129" s="747" t="s">
        <v>564</v>
      </c>
      <c r="B129" s="748" t="s">
        <v>565</v>
      </c>
      <c r="C129" s="749" t="s">
        <v>579</v>
      </c>
      <c r="D129" s="750" t="s">
        <v>580</v>
      </c>
      <c r="E129" s="751">
        <v>50113001</v>
      </c>
      <c r="F129" s="750" t="s">
        <v>596</v>
      </c>
      <c r="G129" s="749" t="s">
        <v>597</v>
      </c>
      <c r="H129" s="749">
        <v>172564</v>
      </c>
      <c r="I129" s="749">
        <v>72564</v>
      </c>
      <c r="J129" s="749" t="s">
        <v>809</v>
      </c>
      <c r="K129" s="749" t="s">
        <v>810</v>
      </c>
      <c r="L129" s="752">
        <v>476.06</v>
      </c>
      <c r="M129" s="752">
        <v>2</v>
      </c>
      <c r="N129" s="753">
        <v>952.12</v>
      </c>
    </row>
    <row r="130" spans="1:14" ht="14.4" customHeight="1" x14ac:dyDescent="0.3">
      <c r="A130" s="747" t="s">
        <v>564</v>
      </c>
      <c r="B130" s="748" t="s">
        <v>565</v>
      </c>
      <c r="C130" s="749" t="s">
        <v>579</v>
      </c>
      <c r="D130" s="750" t="s">
        <v>580</v>
      </c>
      <c r="E130" s="751">
        <v>50113001</v>
      </c>
      <c r="F130" s="750" t="s">
        <v>596</v>
      </c>
      <c r="G130" s="749" t="s">
        <v>597</v>
      </c>
      <c r="H130" s="749">
        <v>159941</v>
      </c>
      <c r="I130" s="749">
        <v>59941</v>
      </c>
      <c r="J130" s="749" t="s">
        <v>811</v>
      </c>
      <c r="K130" s="749" t="s">
        <v>812</v>
      </c>
      <c r="L130" s="752">
        <v>213.15</v>
      </c>
      <c r="M130" s="752">
        <v>1</v>
      </c>
      <c r="N130" s="753">
        <v>213.15</v>
      </c>
    </row>
    <row r="131" spans="1:14" ht="14.4" customHeight="1" x14ac:dyDescent="0.3">
      <c r="A131" s="747" t="s">
        <v>564</v>
      </c>
      <c r="B131" s="748" t="s">
        <v>565</v>
      </c>
      <c r="C131" s="749" t="s">
        <v>579</v>
      </c>
      <c r="D131" s="750" t="s">
        <v>580</v>
      </c>
      <c r="E131" s="751">
        <v>50113001</v>
      </c>
      <c r="F131" s="750" t="s">
        <v>596</v>
      </c>
      <c r="G131" s="749" t="s">
        <v>607</v>
      </c>
      <c r="H131" s="749">
        <v>109709</v>
      </c>
      <c r="I131" s="749">
        <v>9709</v>
      </c>
      <c r="J131" s="749" t="s">
        <v>813</v>
      </c>
      <c r="K131" s="749" t="s">
        <v>814</v>
      </c>
      <c r="L131" s="752">
        <v>85.891910112359525</v>
      </c>
      <c r="M131" s="752">
        <v>89</v>
      </c>
      <c r="N131" s="753">
        <v>7644.3799999999983</v>
      </c>
    </row>
    <row r="132" spans="1:14" ht="14.4" customHeight="1" x14ac:dyDescent="0.3">
      <c r="A132" s="747" t="s">
        <v>564</v>
      </c>
      <c r="B132" s="748" t="s">
        <v>565</v>
      </c>
      <c r="C132" s="749" t="s">
        <v>579</v>
      </c>
      <c r="D132" s="750" t="s">
        <v>580</v>
      </c>
      <c r="E132" s="751">
        <v>50113001</v>
      </c>
      <c r="F132" s="750" t="s">
        <v>596</v>
      </c>
      <c r="G132" s="749" t="s">
        <v>607</v>
      </c>
      <c r="H132" s="749">
        <v>848251</v>
      </c>
      <c r="I132" s="749">
        <v>122632</v>
      </c>
      <c r="J132" s="749" t="s">
        <v>815</v>
      </c>
      <c r="K132" s="749" t="s">
        <v>816</v>
      </c>
      <c r="L132" s="752">
        <v>208.59999999999988</v>
      </c>
      <c r="M132" s="752">
        <v>1</v>
      </c>
      <c r="N132" s="753">
        <v>208.59999999999988</v>
      </c>
    </row>
    <row r="133" spans="1:14" ht="14.4" customHeight="1" x14ac:dyDescent="0.3">
      <c r="A133" s="747" t="s">
        <v>564</v>
      </c>
      <c r="B133" s="748" t="s">
        <v>565</v>
      </c>
      <c r="C133" s="749" t="s">
        <v>579</v>
      </c>
      <c r="D133" s="750" t="s">
        <v>580</v>
      </c>
      <c r="E133" s="751">
        <v>50113001</v>
      </c>
      <c r="F133" s="750" t="s">
        <v>596</v>
      </c>
      <c r="G133" s="749" t="s">
        <v>597</v>
      </c>
      <c r="H133" s="749">
        <v>193109</v>
      </c>
      <c r="I133" s="749">
        <v>93109</v>
      </c>
      <c r="J133" s="749" t="s">
        <v>817</v>
      </c>
      <c r="K133" s="749" t="s">
        <v>671</v>
      </c>
      <c r="L133" s="752">
        <v>151.11500000000001</v>
      </c>
      <c r="M133" s="752">
        <v>20</v>
      </c>
      <c r="N133" s="753">
        <v>3022.3</v>
      </c>
    </row>
    <row r="134" spans="1:14" ht="14.4" customHeight="1" x14ac:dyDescent="0.3">
      <c r="A134" s="747" t="s">
        <v>564</v>
      </c>
      <c r="B134" s="748" t="s">
        <v>565</v>
      </c>
      <c r="C134" s="749" t="s">
        <v>579</v>
      </c>
      <c r="D134" s="750" t="s">
        <v>580</v>
      </c>
      <c r="E134" s="751">
        <v>50113001</v>
      </c>
      <c r="F134" s="750" t="s">
        <v>596</v>
      </c>
      <c r="G134" s="749" t="s">
        <v>597</v>
      </c>
      <c r="H134" s="749">
        <v>100610</v>
      </c>
      <c r="I134" s="749">
        <v>610</v>
      </c>
      <c r="J134" s="749" t="s">
        <v>818</v>
      </c>
      <c r="K134" s="749" t="s">
        <v>819</v>
      </c>
      <c r="L134" s="752">
        <v>72.500000000000014</v>
      </c>
      <c r="M134" s="752">
        <v>2</v>
      </c>
      <c r="N134" s="753">
        <v>145.00000000000003</v>
      </c>
    </row>
    <row r="135" spans="1:14" ht="14.4" customHeight="1" x14ac:dyDescent="0.3">
      <c r="A135" s="747" t="s">
        <v>564</v>
      </c>
      <c r="B135" s="748" t="s">
        <v>565</v>
      </c>
      <c r="C135" s="749" t="s">
        <v>579</v>
      </c>
      <c r="D135" s="750" t="s">
        <v>580</v>
      </c>
      <c r="E135" s="751">
        <v>50113001</v>
      </c>
      <c r="F135" s="750" t="s">
        <v>596</v>
      </c>
      <c r="G135" s="749" t="s">
        <v>597</v>
      </c>
      <c r="H135" s="749">
        <v>148578</v>
      </c>
      <c r="I135" s="749">
        <v>48578</v>
      </c>
      <c r="J135" s="749" t="s">
        <v>820</v>
      </c>
      <c r="K135" s="749" t="s">
        <v>821</v>
      </c>
      <c r="L135" s="752">
        <v>54.98</v>
      </c>
      <c r="M135" s="752">
        <v>2</v>
      </c>
      <c r="N135" s="753">
        <v>109.96</v>
      </c>
    </row>
    <row r="136" spans="1:14" ht="14.4" customHeight="1" x14ac:dyDescent="0.3">
      <c r="A136" s="747" t="s">
        <v>564</v>
      </c>
      <c r="B136" s="748" t="s">
        <v>565</v>
      </c>
      <c r="C136" s="749" t="s">
        <v>579</v>
      </c>
      <c r="D136" s="750" t="s">
        <v>580</v>
      </c>
      <c r="E136" s="751">
        <v>50113001</v>
      </c>
      <c r="F136" s="750" t="s">
        <v>596</v>
      </c>
      <c r="G136" s="749" t="s">
        <v>597</v>
      </c>
      <c r="H136" s="749">
        <v>225172</v>
      </c>
      <c r="I136" s="749">
        <v>225172</v>
      </c>
      <c r="J136" s="749" t="s">
        <v>822</v>
      </c>
      <c r="K136" s="749" t="s">
        <v>823</v>
      </c>
      <c r="L136" s="752">
        <v>58.769999999999996</v>
      </c>
      <c r="M136" s="752">
        <v>1</v>
      </c>
      <c r="N136" s="753">
        <v>58.769999999999996</v>
      </c>
    </row>
    <row r="137" spans="1:14" ht="14.4" customHeight="1" x14ac:dyDescent="0.3">
      <c r="A137" s="747" t="s">
        <v>564</v>
      </c>
      <c r="B137" s="748" t="s">
        <v>565</v>
      </c>
      <c r="C137" s="749" t="s">
        <v>579</v>
      </c>
      <c r="D137" s="750" t="s">
        <v>580</v>
      </c>
      <c r="E137" s="751">
        <v>50113001</v>
      </c>
      <c r="F137" s="750" t="s">
        <v>596</v>
      </c>
      <c r="G137" s="749" t="s">
        <v>597</v>
      </c>
      <c r="H137" s="749">
        <v>132086</v>
      </c>
      <c r="I137" s="749">
        <v>32086</v>
      </c>
      <c r="J137" s="749" t="s">
        <v>824</v>
      </c>
      <c r="K137" s="749" t="s">
        <v>825</v>
      </c>
      <c r="L137" s="752">
        <v>19.349999999999998</v>
      </c>
      <c r="M137" s="752">
        <v>1</v>
      </c>
      <c r="N137" s="753">
        <v>19.349999999999998</v>
      </c>
    </row>
    <row r="138" spans="1:14" ht="14.4" customHeight="1" x14ac:dyDescent="0.3">
      <c r="A138" s="747" t="s">
        <v>564</v>
      </c>
      <c r="B138" s="748" t="s">
        <v>565</v>
      </c>
      <c r="C138" s="749" t="s">
        <v>579</v>
      </c>
      <c r="D138" s="750" t="s">
        <v>580</v>
      </c>
      <c r="E138" s="751">
        <v>50113001</v>
      </c>
      <c r="F138" s="750" t="s">
        <v>596</v>
      </c>
      <c r="G138" s="749" t="s">
        <v>597</v>
      </c>
      <c r="H138" s="749">
        <v>214619</v>
      </c>
      <c r="I138" s="749">
        <v>214619</v>
      </c>
      <c r="J138" s="749" t="s">
        <v>826</v>
      </c>
      <c r="K138" s="749" t="s">
        <v>827</v>
      </c>
      <c r="L138" s="752">
        <v>224.38000000000011</v>
      </c>
      <c r="M138" s="752">
        <v>1</v>
      </c>
      <c r="N138" s="753">
        <v>224.38000000000011</v>
      </c>
    </row>
    <row r="139" spans="1:14" ht="14.4" customHeight="1" x14ac:dyDescent="0.3">
      <c r="A139" s="747" t="s">
        <v>564</v>
      </c>
      <c r="B139" s="748" t="s">
        <v>565</v>
      </c>
      <c r="C139" s="749" t="s">
        <v>579</v>
      </c>
      <c r="D139" s="750" t="s">
        <v>580</v>
      </c>
      <c r="E139" s="751">
        <v>50113001</v>
      </c>
      <c r="F139" s="750" t="s">
        <v>596</v>
      </c>
      <c r="G139" s="749" t="s">
        <v>597</v>
      </c>
      <c r="H139" s="749">
        <v>173303</v>
      </c>
      <c r="I139" s="749">
        <v>173303</v>
      </c>
      <c r="J139" s="749" t="s">
        <v>828</v>
      </c>
      <c r="K139" s="749" t="s">
        <v>829</v>
      </c>
      <c r="L139" s="752">
        <v>250.72000000000006</v>
      </c>
      <c r="M139" s="752">
        <v>1</v>
      </c>
      <c r="N139" s="753">
        <v>250.72000000000006</v>
      </c>
    </row>
    <row r="140" spans="1:14" ht="14.4" customHeight="1" x14ac:dyDescent="0.3">
      <c r="A140" s="747" t="s">
        <v>564</v>
      </c>
      <c r="B140" s="748" t="s">
        <v>565</v>
      </c>
      <c r="C140" s="749" t="s">
        <v>579</v>
      </c>
      <c r="D140" s="750" t="s">
        <v>580</v>
      </c>
      <c r="E140" s="751">
        <v>50113001</v>
      </c>
      <c r="F140" s="750" t="s">
        <v>596</v>
      </c>
      <c r="G140" s="749" t="s">
        <v>607</v>
      </c>
      <c r="H140" s="749">
        <v>199600</v>
      </c>
      <c r="I140" s="749">
        <v>99600</v>
      </c>
      <c r="J140" s="749" t="s">
        <v>830</v>
      </c>
      <c r="K140" s="749" t="s">
        <v>831</v>
      </c>
      <c r="L140" s="752">
        <v>99.790000000000035</v>
      </c>
      <c r="M140" s="752">
        <v>1</v>
      </c>
      <c r="N140" s="753">
        <v>99.790000000000035</v>
      </c>
    </row>
    <row r="141" spans="1:14" ht="14.4" customHeight="1" x14ac:dyDescent="0.3">
      <c r="A141" s="747" t="s">
        <v>564</v>
      </c>
      <c r="B141" s="748" t="s">
        <v>565</v>
      </c>
      <c r="C141" s="749" t="s">
        <v>579</v>
      </c>
      <c r="D141" s="750" t="s">
        <v>580</v>
      </c>
      <c r="E141" s="751">
        <v>50113001</v>
      </c>
      <c r="F141" s="750" t="s">
        <v>596</v>
      </c>
      <c r="G141" s="749" t="s">
        <v>607</v>
      </c>
      <c r="H141" s="749">
        <v>987473</v>
      </c>
      <c r="I141" s="749">
        <v>146894</v>
      </c>
      <c r="J141" s="749" t="s">
        <v>832</v>
      </c>
      <c r="K141" s="749" t="s">
        <v>833</v>
      </c>
      <c r="L141" s="752">
        <v>21.96</v>
      </c>
      <c r="M141" s="752">
        <v>2</v>
      </c>
      <c r="N141" s="753">
        <v>43.92</v>
      </c>
    </row>
    <row r="142" spans="1:14" ht="14.4" customHeight="1" x14ac:dyDescent="0.3">
      <c r="A142" s="747" t="s">
        <v>564</v>
      </c>
      <c r="B142" s="748" t="s">
        <v>565</v>
      </c>
      <c r="C142" s="749" t="s">
        <v>579</v>
      </c>
      <c r="D142" s="750" t="s">
        <v>580</v>
      </c>
      <c r="E142" s="751">
        <v>50113001</v>
      </c>
      <c r="F142" s="750" t="s">
        <v>596</v>
      </c>
      <c r="G142" s="749" t="s">
        <v>607</v>
      </c>
      <c r="H142" s="749">
        <v>989453</v>
      </c>
      <c r="I142" s="749">
        <v>146899</v>
      </c>
      <c r="J142" s="749" t="s">
        <v>832</v>
      </c>
      <c r="K142" s="749" t="s">
        <v>834</v>
      </c>
      <c r="L142" s="752">
        <v>45.49</v>
      </c>
      <c r="M142" s="752">
        <v>1</v>
      </c>
      <c r="N142" s="753">
        <v>45.49</v>
      </c>
    </row>
    <row r="143" spans="1:14" ht="14.4" customHeight="1" x14ac:dyDescent="0.3">
      <c r="A143" s="747" t="s">
        <v>564</v>
      </c>
      <c r="B143" s="748" t="s">
        <v>565</v>
      </c>
      <c r="C143" s="749" t="s">
        <v>579</v>
      </c>
      <c r="D143" s="750" t="s">
        <v>580</v>
      </c>
      <c r="E143" s="751">
        <v>50113002</v>
      </c>
      <c r="F143" s="750" t="s">
        <v>835</v>
      </c>
      <c r="G143" s="749" t="s">
        <v>597</v>
      </c>
      <c r="H143" s="749">
        <v>116337</v>
      </c>
      <c r="I143" s="749">
        <v>16337</v>
      </c>
      <c r="J143" s="749" t="s">
        <v>836</v>
      </c>
      <c r="K143" s="749" t="s">
        <v>837</v>
      </c>
      <c r="L143" s="752">
        <v>2062.4999999999995</v>
      </c>
      <c r="M143" s="752">
        <v>1</v>
      </c>
      <c r="N143" s="753">
        <v>2062.4999999999995</v>
      </c>
    </row>
    <row r="144" spans="1:14" ht="14.4" customHeight="1" x14ac:dyDescent="0.3">
      <c r="A144" s="747" t="s">
        <v>564</v>
      </c>
      <c r="B144" s="748" t="s">
        <v>565</v>
      </c>
      <c r="C144" s="749" t="s">
        <v>579</v>
      </c>
      <c r="D144" s="750" t="s">
        <v>580</v>
      </c>
      <c r="E144" s="751">
        <v>50113002</v>
      </c>
      <c r="F144" s="750" t="s">
        <v>835</v>
      </c>
      <c r="G144" s="749" t="s">
        <v>597</v>
      </c>
      <c r="H144" s="749">
        <v>103414</v>
      </c>
      <c r="I144" s="749">
        <v>3414</v>
      </c>
      <c r="J144" s="749" t="s">
        <v>838</v>
      </c>
      <c r="K144" s="749" t="s">
        <v>839</v>
      </c>
      <c r="L144" s="752">
        <v>2443.1900000000005</v>
      </c>
      <c r="M144" s="752">
        <v>2</v>
      </c>
      <c r="N144" s="753">
        <v>4886.380000000001</v>
      </c>
    </row>
    <row r="145" spans="1:14" ht="14.4" customHeight="1" x14ac:dyDescent="0.3">
      <c r="A145" s="747" t="s">
        <v>564</v>
      </c>
      <c r="B145" s="748" t="s">
        <v>565</v>
      </c>
      <c r="C145" s="749" t="s">
        <v>579</v>
      </c>
      <c r="D145" s="750" t="s">
        <v>580</v>
      </c>
      <c r="E145" s="751">
        <v>50113006</v>
      </c>
      <c r="F145" s="750" t="s">
        <v>840</v>
      </c>
      <c r="G145" s="749" t="s">
        <v>607</v>
      </c>
      <c r="H145" s="749">
        <v>33855</v>
      </c>
      <c r="I145" s="749">
        <v>33855</v>
      </c>
      <c r="J145" s="749" t="s">
        <v>841</v>
      </c>
      <c r="K145" s="749" t="s">
        <v>842</v>
      </c>
      <c r="L145" s="752">
        <v>179.25999999999996</v>
      </c>
      <c r="M145" s="752">
        <v>14</v>
      </c>
      <c r="N145" s="753">
        <v>2509.6399999999994</v>
      </c>
    </row>
    <row r="146" spans="1:14" ht="14.4" customHeight="1" x14ac:dyDescent="0.3">
      <c r="A146" s="747" t="s">
        <v>564</v>
      </c>
      <c r="B146" s="748" t="s">
        <v>565</v>
      </c>
      <c r="C146" s="749" t="s">
        <v>579</v>
      </c>
      <c r="D146" s="750" t="s">
        <v>580</v>
      </c>
      <c r="E146" s="751">
        <v>50113006</v>
      </c>
      <c r="F146" s="750" t="s">
        <v>840</v>
      </c>
      <c r="G146" s="749" t="s">
        <v>607</v>
      </c>
      <c r="H146" s="749">
        <v>33898</v>
      </c>
      <c r="I146" s="749">
        <v>33898</v>
      </c>
      <c r="J146" s="749" t="s">
        <v>843</v>
      </c>
      <c r="K146" s="749" t="s">
        <v>844</v>
      </c>
      <c r="L146" s="752">
        <v>135.60000000000002</v>
      </c>
      <c r="M146" s="752">
        <v>11</v>
      </c>
      <c r="N146" s="753">
        <v>1491.6000000000001</v>
      </c>
    </row>
    <row r="147" spans="1:14" ht="14.4" customHeight="1" x14ac:dyDescent="0.3">
      <c r="A147" s="747" t="s">
        <v>564</v>
      </c>
      <c r="B147" s="748" t="s">
        <v>565</v>
      </c>
      <c r="C147" s="749" t="s">
        <v>579</v>
      </c>
      <c r="D147" s="750" t="s">
        <v>580</v>
      </c>
      <c r="E147" s="751">
        <v>50113006</v>
      </c>
      <c r="F147" s="750" t="s">
        <v>840</v>
      </c>
      <c r="G147" s="749" t="s">
        <v>607</v>
      </c>
      <c r="H147" s="749">
        <v>33740</v>
      </c>
      <c r="I147" s="749">
        <v>33740</v>
      </c>
      <c r="J147" s="749" t="s">
        <v>845</v>
      </c>
      <c r="K147" s="749" t="s">
        <v>844</v>
      </c>
      <c r="L147" s="752">
        <v>131.25</v>
      </c>
      <c r="M147" s="752">
        <v>3</v>
      </c>
      <c r="N147" s="753">
        <v>393.75</v>
      </c>
    </row>
    <row r="148" spans="1:14" ht="14.4" customHeight="1" x14ac:dyDescent="0.3">
      <c r="A148" s="747" t="s">
        <v>564</v>
      </c>
      <c r="B148" s="748" t="s">
        <v>565</v>
      </c>
      <c r="C148" s="749" t="s">
        <v>579</v>
      </c>
      <c r="D148" s="750" t="s">
        <v>580</v>
      </c>
      <c r="E148" s="751">
        <v>50113006</v>
      </c>
      <c r="F148" s="750" t="s">
        <v>840</v>
      </c>
      <c r="G148" s="749" t="s">
        <v>607</v>
      </c>
      <c r="H148" s="749">
        <v>846765</v>
      </c>
      <c r="I148" s="749">
        <v>33421</v>
      </c>
      <c r="J148" s="749" t="s">
        <v>846</v>
      </c>
      <c r="K148" s="749" t="s">
        <v>844</v>
      </c>
      <c r="L148" s="752">
        <v>135.59999999999997</v>
      </c>
      <c r="M148" s="752">
        <v>4</v>
      </c>
      <c r="N148" s="753">
        <v>542.39999999999986</v>
      </c>
    </row>
    <row r="149" spans="1:14" ht="14.4" customHeight="1" x14ac:dyDescent="0.3">
      <c r="A149" s="747" t="s">
        <v>564</v>
      </c>
      <c r="B149" s="748" t="s">
        <v>565</v>
      </c>
      <c r="C149" s="749" t="s">
        <v>579</v>
      </c>
      <c r="D149" s="750" t="s">
        <v>580</v>
      </c>
      <c r="E149" s="751">
        <v>50113006</v>
      </c>
      <c r="F149" s="750" t="s">
        <v>840</v>
      </c>
      <c r="G149" s="749" t="s">
        <v>607</v>
      </c>
      <c r="H149" s="749">
        <v>33750</v>
      </c>
      <c r="I149" s="749">
        <v>33750</v>
      </c>
      <c r="J149" s="749" t="s">
        <v>847</v>
      </c>
      <c r="K149" s="749" t="s">
        <v>848</v>
      </c>
      <c r="L149" s="752">
        <v>111.95000000000003</v>
      </c>
      <c r="M149" s="752">
        <v>1</v>
      </c>
      <c r="N149" s="753">
        <v>111.95000000000003</v>
      </c>
    </row>
    <row r="150" spans="1:14" ht="14.4" customHeight="1" x14ac:dyDescent="0.3">
      <c r="A150" s="747" t="s">
        <v>564</v>
      </c>
      <c r="B150" s="748" t="s">
        <v>565</v>
      </c>
      <c r="C150" s="749" t="s">
        <v>579</v>
      </c>
      <c r="D150" s="750" t="s">
        <v>580</v>
      </c>
      <c r="E150" s="751">
        <v>50113006</v>
      </c>
      <c r="F150" s="750" t="s">
        <v>840</v>
      </c>
      <c r="G150" s="749" t="s">
        <v>597</v>
      </c>
      <c r="H150" s="749">
        <v>988740</v>
      </c>
      <c r="I150" s="749">
        <v>0</v>
      </c>
      <c r="J150" s="749" t="s">
        <v>849</v>
      </c>
      <c r="K150" s="749" t="s">
        <v>566</v>
      </c>
      <c r="L150" s="752">
        <v>253.75999999999996</v>
      </c>
      <c r="M150" s="752">
        <v>26</v>
      </c>
      <c r="N150" s="753">
        <v>6597.7599999999993</v>
      </c>
    </row>
    <row r="151" spans="1:14" ht="14.4" customHeight="1" x14ac:dyDescent="0.3">
      <c r="A151" s="747" t="s">
        <v>564</v>
      </c>
      <c r="B151" s="748" t="s">
        <v>565</v>
      </c>
      <c r="C151" s="749" t="s">
        <v>579</v>
      </c>
      <c r="D151" s="750" t="s">
        <v>580</v>
      </c>
      <c r="E151" s="751">
        <v>50113006</v>
      </c>
      <c r="F151" s="750" t="s">
        <v>840</v>
      </c>
      <c r="G151" s="749" t="s">
        <v>607</v>
      </c>
      <c r="H151" s="749">
        <v>848207</v>
      </c>
      <c r="I151" s="749">
        <v>33422</v>
      </c>
      <c r="J151" s="749" t="s">
        <v>850</v>
      </c>
      <c r="K151" s="749" t="s">
        <v>851</v>
      </c>
      <c r="L151" s="752">
        <v>164.43</v>
      </c>
      <c r="M151" s="752">
        <v>24</v>
      </c>
      <c r="N151" s="753">
        <v>3946.32</v>
      </c>
    </row>
    <row r="152" spans="1:14" ht="14.4" customHeight="1" x14ac:dyDescent="0.3">
      <c r="A152" s="747" t="s">
        <v>564</v>
      </c>
      <c r="B152" s="748" t="s">
        <v>565</v>
      </c>
      <c r="C152" s="749" t="s">
        <v>579</v>
      </c>
      <c r="D152" s="750" t="s">
        <v>580</v>
      </c>
      <c r="E152" s="751">
        <v>50113006</v>
      </c>
      <c r="F152" s="750" t="s">
        <v>840</v>
      </c>
      <c r="G152" s="749" t="s">
        <v>607</v>
      </c>
      <c r="H152" s="749">
        <v>33677</v>
      </c>
      <c r="I152" s="749">
        <v>33677</v>
      </c>
      <c r="J152" s="749" t="s">
        <v>852</v>
      </c>
      <c r="K152" s="749" t="s">
        <v>853</v>
      </c>
      <c r="L152" s="752">
        <v>275.23346153846154</v>
      </c>
      <c r="M152" s="752">
        <v>52</v>
      </c>
      <c r="N152" s="753">
        <v>14312.14</v>
      </c>
    </row>
    <row r="153" spans="1:14" ht="14.4" customHeight="1" x14ac:dyDescent="0.3">
      <c r="A153" s="747" t="s">
        <v>564</v>
      </c>
      <c r="B153" s="748" t="s">
        <v>565</v>
      </c>
      <c r="C153" s="749" t="s">
        <v>579</v>
      </c>
      <c r="D153" s="750" t="s">
        <v>580</v>
      </c>
      <c r="E153" s="751">
        <v>50113006</v>
      </c>
      <c r="F153" s="750" t="s">
        <v>840</v>
      </c>
      <c r="G153" s="749" t="s">
        <v>607</v>
      </c>
      <c r="H153" s="749">
        <v>133220</v>
      </c>
      <c r="I153" s="749">
        <v>33220</v>
      </c>
      <c r="J153" s="749" t="s">
        <v>854</v>
      </c>
      <c r="K153" s="749" t="s">
        <v>855</v>
      </c>
      <c r="L153" s="752">
        <v>195.99000000000007</v>
      </c>
      <c r="M153" s="752">
        <v>1</v>
      </c>
      <c r="N153" s="753">
        <v>195.99000000000007</v>
      </c>
    </row>
    <row r="154" spans="1:14" ht="14.4" customHeight="1" x14ac:dyDescent="0.3">
      <c r="A154" s="747" t="s">
        <v>564</v>
      </c>
      <c r="B154" s="748" t="s">
        <v>565</v>
      </c>
      <c r="C154" s="749" t="s">
        <v>579</v>
      </c>
      <c r="D154" s="750" t="s">
        <v>580</v>
      </c>
      <c r="E154" s="751">
        <v>50113010</v>
      </c>
      <c r="F154" s="750" t="s">
        <v>856</v>
      </c>
      <c r="G154" s="749" t="s">
        <v>597</v>
      </c>
      <c r="H154" s="749">
        <v>200405</v>
      </c>
      <c r="I154" s="749">
        <v>200405</v>
      </c>
      <c r="J154" s="749" t="s">
        <v>857</v>
      </c>
      <c r="K154" s="749" t="s">
        <v>858</v>
      </c>
      <c r="L154" s="752">
        <v>3036</v>
      </c>
      <c r="M154" s="752">
        <v>1</v>
      </c>
      <c r="N154" s="753">
        <v>3036</v>
      </c>
    </row>
    <row r="155" spans="1:14" ht="14.4" customHeight="1" x14ac:dyDescent="0.3">
      <c r="A155" s="747" t="s">
        <v>564</v>
      </c>
      <c r="B155" s="748" t="s">
        <v>565</v>
      </c>
      <c r="C155" s="749" t="s">
        <v>579</v>
      </c>
      <c r="D155" s="750" t="s">
        <v>580</v>
      </c>
      <c r="E155" s="751">
        <v>50113011</v>
      </c>
      <c r="F155" s="750" t="s">
        <v>859</v>
      </c>
      <c r="G155" s="749"/>
      <c r="H155" s="749"/>
      <c r="I155" s="749">
        <v>87239</v>
      </c>
      <c r="J155" s="749" t="s">
        <v>860</v>
      </c>
      <c r="K155" s="749" t="s">
        <v>861</v>
      </c>
      <c r="L155" s="752">
        <v>4252.68994140625</v>
      </c>
      <c r="M155" s="752">
        <v>2</v>
      </c>
      <c r="N155" s="753">
        <v>8505.3798828125</v>
      </c>
    </row>
    <row r="156" spans="1:14" ht="14.4" customHeight="1" x14ac:dyDescent="0.3">
      <c r="A156" s="747" t="s">
        <v>564</v>
      </c>
      <c r="B156" s="748" t="s">
        <v>565</v>
      </c>
      <c r="C156" s="749" t="s">
        <v>579</v>
      </c>
      <c r="D156" s="750" t="s">
        <v>580</v>
      </c>
      <c r="E156" s="751">
        <v>50113011</v>
      </c>
      <c r="F156" s="750" t="s">
        <v>859</v>
      </c>
      <c r="G156" s="749"/>
      <c r="H156" s="749"/>
      <c r="I156" s="749">
        <v>87240</v>
      </c>
      <c r="J156" s="749" t="s">
        <v>860</v>
      </c>
      <c r="K156" s="749" t="s">
        <v>862</v>
      </c>
      <c r="L156" s="752">
        <v>8505.3896484375</v>
      </c>
      <c r="M156" s="752">
        <v>8</v>
      </c>
      <c r="N156" s="753">
        <v>68043.1171875</v>
      </c>
    </row>
    <row r="157" spans="1:14" ht="14.4" customHeight="1" x14ac:dyDescent="0.3">
      <c r="A157" s="747" t="s">
        <v>564</v>
      </c>
      <c r="B157" s="748" t="s">
        <v>565</v>
      </c>
      <c r="C157" s="749" t="s">
        <v>579</v>
      </c>
      <c r="D157" s="750" t="s">
        <v>580</v>
      </c>
      <c r="E157" s="751">
        <v>50113013</v>
      </c>
      <c r="F157" s="750" t="s">
        <v>863</v>
      </c>
      <c r="G157" s="749" t="s">
        <v>597</v>
      </c>
      <c r="H157" s="749">
        <v>172972</v>
      </c>
      <c r="I157" s="749">
        <v>72972</v>
      </c>
      <c r="J157" s="749" t="s">
        <v>864</v>
      </c>
      <c r="K157" s="749" t="s">
        <v>865</v>
      </c>
      <c r="L157" s="752">
        <v>181.65000000000023</v>
      </c>
      <c r="M157" s="752">
        <v>240.19999999999979</v>
      </c>
      <c r="N157" s="753">
        <v>43632.330000000016</v>
      </c>
    </row>
    <row r="158" spans="1:14" ht="14.4" customHeight="1" x14ac:dyDescent="0.3">
      <c r="A158" s="747" t="s">
        <v>564</v>
      </c>
      <c r="B158" s="748" t="s">
        <v>565</v>
      </c>
      <c r="C158" s="749" t="s">
        <v>579</v>
      </c>
      <c r="D158" s="750" t="s">
        <v>580</v>
      </c>
      <c r="E158" s="751">
        <v>50113013</v>
      </c>
      <c r="F158" s="750" t="s">
        <v>863</v>
      </c>
      <c r="G158" s="749" t="s">
        <v>607</v>
      </c>
      <c r="H158" s="749">
        <v>105951</v>
      </c>
      <c r="I158" s="749">
        <v>5951</v>
      </c>
      <c r="J158" s="749" t="s">
        <v>866</v>
      </c>
      <c r="K158" s="749" t="s">
        <v>867</v>
      </c>
      <c r="L158" s="752">
        <v>114.13049180327872</v>
      </c>
      <c r="M158" s="752">
        <v>61</v>
      </c>
      <c r="N158" s="753">
        <v>6961.9600000000019</v>
      </c>
    </row>
    <row r="159" spans="1:14" ht="14.4" customHeight="1" x14ac:dyDescent="0.3">
      <c r="A159" s="747" t="s">
        <v>564</v>
      </c>
      <c r="B159" s="748" t="s">
        <v>565</v>
      </c>
      <c r="C159" s="749" t="s">
        <v>579</v>
      </c>
      <c r="D159" s="750" t="s">
        <v>580</v>
      </c>
      <c r="E159" s="751">
        <v>50113013</v>
      </c>
      <c r="F159" s="750" t="s">
        <v>863</v>
      </c>
      <c r="G159" s="749" t="s">
        <v>597</v>
      </c>
      <c r="H159" s="749">
        <v>72973</v>
      </c>
      <c r="I159" s="749">
        <v>72973</v>
      </c>
      <c r="J159" s="749" t="s">
        <v>868</v>
      </c>
      <c r="K159" s="749" t="s">
        <v>869</v>
      </c>
      <c r="L159" s="752">
        <v>137.60999999999999</v>
      </c>
      <c r="M159" s="752">
        <v>3</v>
      </c>
      <c r="N159" s="753">
        <v>412.82999999999993</v>
      </c>
    </row>
    <row r="160" spans="1:14" ht="14.4" customHeight="1" x14ac:dyDescent="0.3">
      <c r="A160" s="747" t="s">
        <v>564</v>
      </c>
      <c r="B160" s="748" t="s">
        <v>565</v>
      </c>
      <c r="C160" s="749" t="s">
        <v>579</v>
      </c>
      <c r="D160" s="750" t="s">
        <v>580</v>
      </c>
      <c r="E160" s="751">
        <v>50113013</v>
      </c>
      <c r="F160" s="750" t="s">
        <v>863</v>
      </c>
      <c r="G160" s="749" t="s">
        <v>607</v>
      </c>
      <c r="H160" s="749">
        <v>183817</v>
      </c>
      <c r="I160" s="749">
        <v>183817</v>
      </c>
      <c r="J160" s="749" t="s">
        <v>870</v>
      </c>
      <c r="K160" s="749" t="s">
        <v>871</v>
      </c>
      <c r="L160" s="752">
        <v>918.50000000000023</v>
      </c>
      <c r="M160" s="752">
        <v>10.899999999999999</v>
      </c>
      <c r="N160" s="753">
        <v>10011.650000000001</v>
      </c>
    </row>
    <row r="161" spans="1:14" ht="14.4" customHeight="1" x14ac:dyDescent="0.3">
      <c r="A161" s="747" t="s">
        <v>564</v>
      </c>
      <c r="B161" s="748" t="s">
        <v>565</v>
      </c>
      <c r="C161" s="749" t="s">
        <v>579</v>
      </c>
      <c r="D161" s="750" t="s">
        <v>580</v>
      </c>
      <c r="E161" s="751">
        <v>50113013</v>
      </c>
      <c r="F161" s="750" t="s">
        <v>863</v>
      </c>
      <c r="G161" s="749" t="s">
        <v>597</v>
      </c>
      <c r="H161" s="749">
        <v>164831</v>
      </c>
      <c r="I161" s="749">
        <v>64831</v>
      </c>
      <c r="J161" s="749" t="s">
        <v>872</v>
      </c>
      <c r="K161" s="749" t="s">
        <v>873</v>
      </c>
      <c r="L161" s="752">
        <v>198.88</v>
      </c>
      <c r="M161" s="752">
        <v>2.1</v>
      </c>
      <c r="N161" s="753">
        <v>417.64800000000002</v>
      </c>
    </row>
    <row r="162" spans="1:14" ht="14.4" customHeight="1" x14ac:dyDescent="0.3">
      <c r="A162" s="747" t="s">
        <v>564</v>
      </c>
      <c r="B162" s="748" t="s">
        <v>565</v>
      </c>
      <c r="C162" s="749" t="s">
        <v>579</v>
      </c>
      <c r="D162" s="750" t="s">
        <v>580</v>
      </c>
      <c r="E162" s="751">
        <v>50113013</v>
      </c>
      <c r="F162" s="750" t="s">
        <v>863</v>
      </c>
      <c r="G162" s="749" t="s">
        <v>607</v>
      </c>
      <c r="H162" s="749">
        <v>145010</v>
      </c>
      <c r="I162" s="749">
        <v>45010</v>
      </c>
      <c r="J162" s="749" t="s">
        <v>874</v>
      </c>
      <c r="K162" s="749" t="s">
        <v>875</v>
      </c>
      <c r="L162" s="752">
        <v>41.33</v>
      </c>
      <c r="M162" s="752">
        <v>2</v>
      </c>
      <c r="N162" s="753">
        <v>82.66</v>
      </c>
    </row>
    <row r="163" spans="1:14" ht="14.4" customHeight="1" x14ac:dyDescent="0.3">
      <c r="A163" s="747" t="s">
        <v>564</v>
      </c>
      <c r="B163" s="748" t="s">
        <v>565</v>
      </c>
      <c r="C163" s="749" t="s">
        <v>579</v>
      </c>
      <c r="D163" s="750" t="s">
        <v>580</v>
      </c>
      <c r="E163" s="751">
        <v>50113013</v>
      </c>
      <c r="F163" s="750" t="s">
        <v>863</v>
      </c>
      <c r="G163" s="749" t="s">
        <v>597</v>
      </c>
      <c r="H163" s="749">
        <v>117170</v>
      </c>
      <c r="I163" s="749">
        <v>17170</v>
      </c>
      <c r="J163" s="749" t="s">
        <v>876</v>
      </c>
      <c r="K163" s="749" t="s">
        <v>877</v>
      </c>
      <c r="L163" s="752">
        <v>72.930000000000021</v>
      </c>
      <c r="M163" s="752">
        <v>2</v>
      </c>
      <c r="N163" s="753">
        <v>145.86000000000004</v>
      </c>
    </row>
    <row r="164" spans="1:14" ht="14.4" customHeight="1" x14ac:dyDescent="0.3">
      <c r="A164" s="747" t="s">
        <v>564</v>
      </c>
      <c r="B164" s="748" t="s">
        <v>565</v>
      </c>
      <c r="C164" s="749" t="s">
        <v>579</v>
      </c>
      <c r="D164" s="750" t="s">
        <v>580</v>
      </c>
      <c r="E164" s="751">
        <v>50113013</v>
      </c>
      <c r="F164" s="750" t="s">
        <v>863</v>
      </c>
      <c r="G164" s="749" t="s">
        <v>597</v>
      </c>
      <c r="H164" s="749">
        <v>117171</v>
      </c>
      <c r="I164" s="749">
        <v>17171</v>
      </c>
      <c r="J164" s="749" t="s">
        <v>878</v>
      </c>
      <c r="K164" s="749" t="s">
        <v>879</v>
      </c>
      <c r="L164" s="752">
        <v>72.919999999999987</v>
      </c>
      <c r="M164" s="752">
        <v>2</v>
      </c>
      <c r="N164" s="753">
        <v>145.83999999999997</v>
      </c>
    </row>
    <row r="165" spans="1:14" ht="14.4" customHeight="1" x14ac:dyDescent="0.3">
      <c r="A165" s="747" t="s">
        <v>564</v>
      </c>
      <c r="B165" s="748" t="s">
        <v>565</v>
      </c>
      <c r="C165" s="749" t="s">
        <v>579</v>
      </c>
      <c r="D165" s="750" t="s">
        <v>580</v>
      </c>
      <c r="E165" s="751">
        <v>50113013</v>
      </c>
      <c r="F165" s="750" t="s">
        <v>863</v>
      </c>
      <c r="G165" s="749" t="s">
        <v>607</v>
      </c>
      <c r="H165" s="749">
        <v>111706</v>
      </c>
      <c r="I165" s="749">
        <v>11706</v>
      </c>
      <c r="J165" s="749" t="s">
        <v>638</v>
      </c>
      <c r="K165" s="749" t="s">
        <v>880</v>
      </c>
      <c r="L165" s="752">
        <v>229.51999999999998</v>
      </c>
      <c r="M165" s="752">
        <v>11</v>
      </c>
      <c r="N165" s="753">
        <v>2524.7199999999998</v>
      </c>
    </row>
    <row r="166" spans="1:14" ht="14.4" customHeight="1" x14ac:dyDescent="0.3">
      <c r="A166" s="747" t="s">
        <v>564</v>
      </c>
      <c r="B166" s="748" t="s">
        <v>565</v>
      </c>
      <c r="C166" s="749" t="s">
        <v>579</v>
      </c>
      <c r="D166" s="750" t="s">
        <v>580</v>
      </c>
      <c r="E166" s="751">
        <v>50113013</v>
      </c>
      <c r="F166" s="750" t="s">
        <v>863</v>
      </c>
      <c r="G166" s="749" t="s">
        <v>597</v>
      </c>
      <c r="H166" s="749">
        <v>131656</v>
      </c>
      <c r="I166" s="749">
        <v>131656</v>
      </c>
      <c r="J166" s="749" t="s">
        <v>881</v>
      </c>
      <c r="K166" s="749" t="s">
        <v>882</v>
      </c>
      <c r="L166" s="752">
        <v>517</v>
      </c>
      <c r="M166" s="752">
        <v>1</v>
      </c>
      <c r="N166" s="753">
        <v>517</v>
      </c>
    </row>
    <row r="167" spans="1:14" ht="14.4" customHeight="1" x14ac:dyDescent="0.3">
      <c r="A167" s="747" t="s">
        <v>564</v>
      </c>
      <c r="B167" s="748" t="s">
        <v>565</v>
      </c>
      <c r="C167" s="749" t="s">
        <v>579</v>
      </c>
      <c r="D167" s="750" t="s">
        <v>580</v>
      </c>
      <c r="E167" s="751">
        <v>50113013</v>
      </c>
      <c r="F167" s="750" t="s">
        <v>863</v>
      </c>
      <c r="G167" s="749" t="s">
        <v>597</v>
      </c>
      <c r="H167" s="749">
        <v>115658</v>
      </c>
      <c r="I167" s="749">
        <v>15658</v>
      </c>
      <c r="J167" s="749" t="s">
        <v>883</v>
      </c>
      <c r="K167" s="749" t="s">
        <v>884</v>
      </c>
      <c r="L167" s="752">
        <v>58.31</v>
      </c>
      <c r="M167" s="752">
        <v>4</v>
      </c>
      <c r="N167" s="753">
        <v>233.24</v>
      </c>
    </row>
    <row r="168" spans="1:14" ht="14.4" customHeight="1" x14ac:dyDescent="0.3">
      <c r="A168" s="747" t="s">
        <v>564</v>
      </c>
      <c r="B168" s="748" t="s">
        <v>565</v>
      </c>
      <c r="C168" s="749" t="s">
        <v>579</v>
      </c>
      <c r="D168" s="750" t="s">
        <v>580</v>
      </c>
      <c r="E168" s="751">
        <v>50113013</v>
      </c>
      <c r="F168" s="750" t="s">
        <v>863</v>
      </c>
      <c r="G168" s="749" t="s">
        <v>597</v>
      </c>
      <c r="H168" s="749">
        <v>162187</v>
      </c>
      <c r="I168" s="749">
        <v>162187</v>
      </c>
      <c r="J168" s="749" t="s">
        <v>885</v>
      </c>
      <c r="K168" s="749" t="s">
        <v>886</v>
      </c>
      <c r="L168" s="752">
        <v>307.87209302325579</v>
      </c>
      <c r="M168" s="752">
        <v>8.6</v>
      </c>
      <c r="N168" s="753">
        <v>2647.7</v>
      </c>
    </row>
    <row r="169" spans="1:14" ht="14.4" customHeight="1" x14ac:dyDescent="0.3">
      <c r="A169" s="747" t="s">
        <v>564</v>
      </c>
      <c r="B169" s="748" t="s">
        <v>565</v>
      </c>
      <c r="C169" s="749" t="s">
        <v>579</v>
      </c>
      <c r="D169" s="750" t="s">
        <v>580</v>
      </c>
      <c r="E169" s="751">
        <v>50113013</v>
      </c>
      <c r="F169" s="750" t="s">
        <v>863</v>
      </c>
      <c r="G169" s="749" t="s">
        <v>607</v>
      </c>
      <c r="H169" s="749">
        <v>849655</v>
      </c>
      <c r="I169" s="749">
        <v>129836</v>
      </c>
      <c r="J169" s="749" t="s">
        <v>887</v>
      </c>
      <c r="K169" s="749" t="s">
        <v>888</v>
      </c>
      <c r="L169" s="752">
        <v>262.89999999999998</v>
      </c>
      <c r="M169" s="752">
        <v>18.899999999999999</v>
      </c>
      <c r="N169" s="753">
        <v>4968.8099999999995</v>
      </c>
    </row>
    <row r="170" spans="1:14" ht="14.4" customHeight="1" x14ac:dyDescent="0.3">
      <c r="A170" s="747" t="s">
        <v>564</v>
      </c>
      <c r="B170" s="748" t="s">
        <v>565</v>
      </c>
      <c r="C170" s="749" t="s">
        <v>579</v>
      </c>
      <c r="D170" s="750" t="s">
        <v>580</v>
      </c>
      <c r="E170" s="751">
        <v>50113013</v>
      </c>
      <c r="F170" s="750" t="s">
        <v>863</v>
      </c>
      <c r="G170" s="749" t="s">
        <v>607</v>
      </c>
      <c r="H170" s="749">
        <v>849887</v>
      </c>
      <c r="I170" s="749">
        <v>129834</v>
      </c>
      <c r="J170" s="749" t="s">
        <v>889</v>
      </c>
      <c r="K170" s="749" t="s">
        <v>566</v>
      </c>
      <c r="L170" s="752">
        <v>154.00000000000003</v>
      </c>
      <c r="M170" s="752">
        <v>4.8</v>
      </c>
      <c r="N170" s="753">
        <v>739.2</v>
      </c>
    </row>
    <row r="171" spans="1:14" ht="14.4" customHeight="1" x14ac:dyDescent="0.3">
      <c r="A171" s="747" t="s">
        <v>564</v>
      </c>
      <c r="B171" s="748" t="s">
        <v>565</v>
      </c>
      <c r="C171" s="749" t="s">
        <v>579</v>
      </c>
      <c r="D171" s="750" t="s">
        <v>580</v>
      </c>
      <c r="E171" s="751">
        <v>50113013</v>
      </c>
      <c r="F171" s="750" t="s">
        <v>863</v>
      </c>
      <c r="G171" s="749" t="s">
        <v>597</v>
      </c>
      <c r="H171" s="749">
        <v>218400</v>
      </c>
      <c r="I171" s="749">
        <v>218400</v>
      </c>
      <c r="J171" s="749" t="s">
        <v>890</v>
      </c>
      <c r="K171" s="749" t="s">
        <v>891</v>
      </c>
      <c r="L171" s="752">
        <v>597.74</v>
      </c>
      <c r="M171" s="752">
        <v>1.1000000000000001</v>
      </c>
      <c r="N171" s="753">
        <v>657.51400000000001</v>
      </c>
    </row>
    <row r="172" spans="1:14" ht="14.4" customHeight="1" x14ac:dyDescent="0.3">
      <c r="A172" s="747" t="s">
        <v>564</v>
      </c>
      <c r="B172" s="748" t="s">
        <v>565</v>
      </c>
      <c r="C172" s="749" t="s">
        <v>579</v>
      </c>
      <c r="D172" s="750" t="s">
        <v>580</v>
      </c>
      <c r="E172" s="751">
        <v>50113013</v>
      </c>
      <c r="F172" s="750" t="s">
        <v>863</v>
      </c>
      <c r="G172" s="749" t="s">
        <v>597</v>
      </c>
      <c r="H172" s="749">
        <v>844576</v>
      </c>
      <c r="I172" s="749">
        <v>100339</v>
      </c>
      <c r="J172" s="749" t="s">
        <v>892</v>
      </c>
      <c r="K172" s="749" t="s">
        <v>893</v>
      </c>
      <c r="L172" s="752">
        <v>97.372500000000002</v>
      </c>
      <c r="M172" s="752">
        <v>4</v>
      </c>
      <c r="N172" s="753">
        <v>389.49</v>
      </c>
    </row>
    <row r="173" spans="1:14" ht="14.4" customHeight="1" x14ac:dyDescent="0.3">
      <c r="A173" s="747" t="s">
        <v>564</v>
      </c>
      <c r="B173" s="748" t="s">
        <v>565</v>
      </c>
      <c r="C173" s="749" t="s">
        <v>579</v>
      </c>
      <c r="D173" s="750" t="s">
        <v>580</v>
      </c>
      <c r="E173" s="751">
        <v>50113013</v>
      </c>
      <c r="F173" s="750" t="s">
        <v>863</v>
      </c>
      <c r="G173" s="749" t="s">
        <v>597</v>
      </c>
      <c r="H173" s="749">
        <v>101066</v>
      </c>
      <c r="I173" s="749">
        <v>1066</v>
      </c>
      <c r="J173" s="749" t="s">
        <v>894</v>
      </c>
      <c r="K173" s="749" t="s">
        <v>895</v>
      </c>
      <c r="L173" s="752">
        <v>50.69</v>
      </c>
      <c r="M173" s="752">
        <v>4</v>
      </c>
      <c r="N173" s="753">
        <v>202.76</v>
      </c>
    </row>
    <row r="174" spans="1:14" ht="14.4" customHeight="1" x14ac:dyDescent="0.3">
      <c r="A174" s="747" t="s">
        <v>564</v>
      </c>
      <c r="B174" s="748" t="s">
        <v>565</v>
      </c>
      <c r="C174" s="749" t="s">
        <v>579</v>
      </c>
      <c r="D174" s="750" t="s">
        <v>580</v>
      </c>
      <c r="E174" s="751">
        <v>50113013</v>
      </c>
      <c r="F174" s="750" t="s">
        <v>863</v>
      </c>
      <c r="G174" s="749" t="s">
        <v>597</v>
      </c>
      <c r="H174" s="749">
        <v>847476</v>
      </c>
      <c r="I174" s="749">
        <v>112782</v>
      </c>
      <c r="J174" s="749" t="s">
        <v>896</v>
      </c>
      <c r="K174" s="749" t="s">
        <v>897</v>
      </c>
      <c r="L174" s="752">
        <v>674.31047863247841</v>
      </c>
      <c r="M174" s="752">
        <v>1.9500000000000002</v>
      </c>
      <c r="N174" s="753">
        <v>1314.9054333333331</v>
      </c>
    </row>
    <row r="175" spans="1:14" ht="14.4" customHeight="1" x14ac:dyDescent="0.3">
      <c r="A175" s="747" t="s">
        <v>564</v>
      </c>
      <c r="B175" s="748" t="s">
        <v>565</v>
      </c>
      <c r="C175" s="749" t="s">
        <v>579</v>
      </c>
      <c r="D175" s="750" t="s">
        <v>580</v>
      </c>
      <c r="E175" s="751">
        <v>50113013</v>
      </c>
      <c r="F175" s="750" t="s">
        <v>863</v>
      </c>
      <c r="G175" s="749" t="s">
        <v>607</v>
      </c>
      <c r="H175" s="749">
        <v>111592</v>
      </c>
      <c r="I175" s="749">
        <v>11592</v>
      </c>
      <c r="J175" s="749" t="s">
        <v>898</v>
      </c>
      <c r="K175" s="749" t="s">
        <v>899</v>
      </c>
      <c r="L175" s="752">
        <v>382.02689655172406</v>
      </c>
      <c r="M175" s="752">
        <v>11.600000000000001</v>
      </c>
      <c r="N175" s="753">
        <v>4431.5119999999997</v>
      </c>
    </row>
    <row r="176" spans="1:14" ht="14.4" customHeight="1" x14ac:dyDescent="0.3">
      <c r="A176" s="747" t="s">
        <v>564</v>
      </c>
      <c r="B176" s="748" t="s">
        <v>565</v>
      </c>
      <c r="C176" s="749" t="s">
        <v>579</v>
      </c>
      <c r="D176" s="750" t="s">
        <v>580</v>
      </c>
      <c r="E176" s="751">
        <v>50113013</v>
      </c>
      <c r="F176" s="750" t="s">
        <v>863</v>
      </c>
      <c r="G176" s="749" t="s">
        <v>597</v>
      </c>
      <c r="H176" s="749">
        <v>101076</v>
      </c>
      <c r="I176" s="749">
        <v>1076</v>
      </c>
      <c r="J176" s="749" t="s">
        <v>900</v>
      </c>
      <c r="K176" s="749" t="s">
        <v>781</v>
      </c>
      <c r="L176" s="752">
        <v>78.422222222222246</v>
      </c>
      <c r="M176" s="752">
        <v>9</v>
      </c>
      <c r="N176" s="753">
        <v>705.80000000000018</v>
      </c>
    </row>
    <row r="177" spans="1:14" ht="14.4" customHeight="1" x14ac:dyDescent="0.3">
      <c r="A177" s="747" t="s">
        <v>564</v>
      </c>
      <c r="B177" s="748" t="s">
        <v>565</v>
      </c>
      <c r="C177" s="749" t="s">
        <v>579</v>
      </c>
      <c r="D177" s="750" t="s">
        <v>580</v>
      </c>
      <c r="E177" s="751">
        <v>50113013</v>
      </c>
      <c r="F177" s="750" t="s">
        <v>863</v>
      </c>
      <c r="G177" s="749" t="s">
        <v>607</v>
      </c>
      <c r="H177" s="749">
        <v>113453</v>
      </c>
      <c r="I177" s="749">
        <v>113453</v>
      </c>
      <c r="J177" s="749" t="s">
        <v>901</v>
      </c>
      <c r="K177" s="749" t="s">
        <v>902</v>
      </c>
      <c r="L177" s="752">
        <v>458.70000000000005</v>
      </c>
      <c r="M177" s="752">
        <v>16.8</v>
      </c>
      <c r="N177" s="753">
        <v>7706.1600000000008</v>
      </c>
    </row>
    <row r="178" spans="1:14" ht="14.4" customHeight="1" x14ac:dyDescent="0.3">
      <c r="A178" s="747" t="s">
        <v>564</v>
      </c>
      <c r="B178" s="748" t="s">
        <v>565</v>
      </c>
      <c r="C178" s="749" t="s">
        <v>579</v>
      </c>
      <c r="D178" s="750" t="s">
        <v>580</v>
      </c>
      <c r="E178" s="751">
        <v>50113013</v>
      </c>
      <c r="F178" s="750" t="s">
        <v>863</v>
      </c>
      <c r="G178" s="749" t="s">
        <v>566</v>
      </c>
      <c r="H178" s="749">
        <v>141263</v>
      </c>
      <c r="I178" s="749">
        <v>141263</v>
      </c>
      <c r="J178" s="749" t="s">
        <v>903</v>
      </c>
      <c r="K178" s="749" t="s">
        <v>904</v>
      </c>
      <c r="L178" s="752">
        <v>161.66999999999999</v>
      </c>
      <c r="M178" s="752">
        <v>24</v>
      </c>
      <c r="N178" s="753">
        <v>3880.08</v>
      </c>
    </row>
    <row r="179" spans="1:14" ht="14.4" customHeight="1" x14ac:dyDescent="0.3">
      <c r="A179" s="747" t="s">
        <v>564</v>
      </c>
      <c r="B179" s="748" t="s">
        <v>565</v>
      </c>
      <c r="C179" s="749" t="s">
        <v>579</v>
      </c>
      <c r="D179" s="750" t="s">
        <v>580</v>
      </c>
      <c r="E179" s="751">
        <v>50113013</v>
      </c>
      <c r="F179" s="750" t="s">
        <v>863</v>
      </c>
      <c r="G179" s="749" t="s">
        <v>566</v>
      </c>
      <c r="H179" s="749">
        <v>201030</v>
      </c>
      <c r="I179" s="749">
        <v>201030</v>
      </c>
      <c r="J179" s="749" t="s">
        <v>905</v>
      </c>
      <c r="K179" s="749" t="s">
        <v>906</v>
      </c>
      <c r="L179" s="752">
        <v>26.610000000000003</v>
      </c>
      <c r="M179" s="752">
        <v>-32</v>
      </c>
      <c r="N179" s="753">
        <v>-851.5200000000001</v>
      </c>
    </row>
    <row r="180" spans="1:14" ht="14.4" customHeight="1" x14ac:dyDescent="0.3">
      <c r="A180" s="747" t="s">
        <v>564</v>
      </c>
      <c r="B180" s="748" t="s">
        <v>565</v>
      </c>
      <c r="C180" s="749" t="s">
        <v>579</v>
      </c>
      <c r="D180" s="750" t="s">
        <v>580</v>
      </c>
      <c r="E180" s="751">
        <v>50113013</v>
      </c>
      <c r="F180" s="750" t="s">
        <v>863</v>
      </c>
      <c r="G180" s="749" t="s">
        <v>607</v>
      </c>
      <c r="H180" s="749">
        <v>126127</v>
      </c>
      <c r="I180" s="749">
        <v>26127</v>
      </c>
      <c r="J180" s="749" t="s">
        <v>907</v>
      </c>
      <c r="K180" s="749" t="s">
        <v>908</v>
      </c>
      <c r="L180" s="752">
        <v>12178.08</v>
      </c>
      <c r="M180" s="752">
        <v>1.4</v>
      </c>
      <c r="N180" s="753">
        <v>17049.311999999998</v>
      </c>
    </row>
    <row r="181" spans="1:14" ht="14.4" customHeight="1" x14ac:dyDescent="0.3">
      <c r="A181" s="747" t="s">
        <v>564</v>
      </c>
      <c r="B181" s="748" t="s">
        <v>565</v>
      </c>
      <c r="C181" s="749" t="s">
        <v>579</v>
      </c>
      <c r="D181" s="750" t="s">
        <v>580</v>
      </c>
      <c r="E181" s="751">
        <v>50113013</v>
      </c>
      <c r="F181" s="750" t="s">
        <v>863</v>
      </c>
      <c r="G181" s="749" t="s">
        <v>607</v>
      </c>
      <c r="H181" s="749">
        <v>166265</v>
      </c>
      <c r="I181" s="749">
        <v>166265</v>
      </c>
      <c r="J181" s="749" t="s">
        <v>909</v>
      </c>
      <c r="K181" s="749" t="s">
        <v>910</v>
      </c>
      <c r="L181" s="752">
        <v>33.39</v>
      </c>
      <c r="M181" s="752">
        <v>10</v>
      </c>
      <c r="N181" s="753">
        <v>333.9</v>
      </c>
    </row>
    <row r="182" spans="1:14" ht="14.4" customHeight="1" x14ac:dyDescent="0.3">
      <c r="A182" s="747" t="s">
        <v>564</v>
      </c>
      <c r="B182" s="748" t="s">
        <v>565</v>
      </c>
      <c r="C182" s="749" t="s">
        <v>579</v>
      </c>
      <c r="D182" s="750" t="s">
        <v>580</v>
      </c>
      <c r="E182" s="751">
        <v>50113013</v>
      </c>
      <c r="F182" s="750" t="s">
        <v>863</v>
      </c>
      <c r="G182" s="749" t="s">
        <v>607</v>
      </c>
      <c r="H182" s="749">
        <v>118547</v>
      </c>
      <c r="I182" s="749">
        <v>18547</v>
      </c>
      <c r="J182" s="749" t="s">
        <v>911</v>
      </c>
      <c r="K182" s="749" t="s">
        <v>912</v>
      </c>
      <c r="L182" s="752">
        <v>122.29000000000003</v>
      </c>
      <c r="M182" s="752">
        <v>4</v>
      </c>
      <c r="N182" s="753">
        <v>489.16000000000014</v>
      </c>
    </row>
    <row r="183" spans="1:14" ht="14.4" customHeight="1" x14ac:dyDescent="0.3">
      <c r="A183" s="747" t="s">
        <v>564</v>
      </c>
      <c r="B183" s="748" t="s">
        <v>565</v>
      </c>
      <c r="C183" s="749" t="s">
        <v>579</v>
      </c>
      <c r="D183" s="750" t="s">
        <v>580</v>
      </c>
      <c r="E183" s="751">
        <v>50113014</v>
      </c>
      <c r="F183" s="750" t="s">
        <v>913</v>
      </c>
      <c r="G183" s="749" t="s">
        <v>597</v>
      </c>
      <c r="H183" s="749">
        <v>113798</v>
      </c>
      <c r="I183" s="749">
        <v>13798</v>
      </c>
      <c r="J183" s="749" t="s">
        <v>914</v>
      </c>
      <c r="K183" s="749" t="s">
        <v>915</v>
      </c>
      <c r="L183" s="752">
        <v>105.68000000000006</v>
      </c>
      <c r="M183" s="752">
        <v>1</v>
      </c>
      <c r="N183" s="753">
        <v>105.68000000000006</v>
      </c>
    </row>
    <row r="184" spans="1:14" ht="14.4" customHeight="1" x14ac:dyDescent="0.3">
      <c r="A184" s="747" t="s">
        <v>564</v>
      </c>
      <c r="B184" s="748" t="s">
        <v>565</v>
      </c>
      <c r="C184" s="749" t="s">
        <v>579</v>
      </c>
      <c r="D184" s="750" t="s">
        <v>580</v>
      </c>
      <c r="E184" s="751">
        <v>50113014</v>
      </c>
      <c r="F184" s="750" t="s">
        <v>913</v>
      </c>
      <c r="G184" s="749" t="s">
        <v>607</v>
      </c>
      <c r="H184" s="749">
        <v>164401</v>
      </c>
      <c r="I184" s="749">
        <v>164401</v>
      </c>
      <c r="J184" s="749" t="s">
        <v>916</v>
      </c>
      <c r="K184" s="749" t="s">
        <v>917</v>
      </c>
      <c r="L184" s="752">
        <v>148.50000000000003</v>
      </c>
      <c r="M184" s="752">
        <v>4.3</v>
      </c>
      <c r="N184" s="753">
        <v>638.55000000000007</v>
      </c>
    </row>
    <row r="185" spans="1:14" ht="14.4" customHeight="1" x14ac:dyDescent="0.3">
      <c r="A185" s="747" t="s">
        <v>564</v>
      </c>
      <c r="B185" s="748" t="s">
        <v>565</v>
      </c>
      <c r="C185" s="749" t="s">
        <v>579</v>
      </c>
      <c r="D185" s="750" t="s">
        <v>580</v>
      </c>
      <c r="E185" s="751">
        <v>50113014</v>
      </c>
      <c r="F185" s="750" t="s">
        <v>913</v>
      </c>
      <c r="G185" s="749" t="s">
        <v>607</v>
      </c>
      <c r="H185" s="749">
        <v>164407</v>
      </c>
      <c r="I185" s="749">
        <v>164407</v>
      </c>
      <c r="J185" s="749" t="s">
        <v>916</v>
      </c>
      <c r="K185" s="749" t="s">
        <v>918</v>
      </c>
      <c r="L185" s="752">
        <v>294.8</v>
      </c>
      <c r="M185" s="752">
        <v>6.8</v>
      </c>
      <c r="N185" s="753">
        <v>2004.6399999999999</v>
      </c>
    </row>
    <row r="186" spans="1:14" ht="14.4" customHeight="1" x14ac:dyDescent="0.3">
      <c r="A186" s="747" t="s">
        <v>564</v>
      </c>
      <c r="B186" s="748" t="s">
        <v>565</v>
      </c>
      <c r="C186" s="749" t="s">
        <v>579</v>
      </c>
      <c r="D186" s="750" t="s">
        <v>580</v>
      </c>
      <c r="E186" s="751">
        <v>50113014</v>
      </c>
      <c r="F186" s="750" t="s">
        <v>913</v>
      </c>
      <c r="G186" s="749" t="s">
        <v>597</v>
      </c>
      <c r="H186" s="749">
        <v>129428</v>
      </c>
      <c r="I186" s="749">
        <v>500720</v>
      </c>
      <c r="J186" s="749" t="s">
        <v>919</v>
      </c>
      <c r="K186" s="749" t="s">
        <v>920</v>
      </c>
      <c r="L186" s="752">
        <v>3336.6666666666665</v>
      </c>
      <c r="M186" s="752">
        <v>9</v>
      </c>
      <c r="N186" s="753">
        <v>30030</v>
      </c>
    </row>
    <row r="187" spans="1:14" ht="14.4" customHeight="1" x14ac:dyDescent="0.3">
      <c r="A187" s="747" t="s">
        <v>564</v>
      </c>
      <c r="B187" s="748" t="s">
        <v>565</v>
      </c>
      <c r="C187" s="749" t="s">
        <v>584</v>
      </c>
      <c r="D187" s="750" t="s">
        <v>585</v>
      </c>
      <c r="E187" s="751">
        <v>50113001</v>
      </c>
      <c r="F187" s="750" t="s">
        <v>596</v>
      </c>
      <c r="G187" s="749" t="s">
        <v>597</v>
      </c>
      <c r="H187" s="749">
        <v>196887</v>
      </c>
      <c r="I187" s="749">
        <v>96887</v>
      </c>
      <c r="J187" s="749" t="s">
        <v>598</v>
      </c>
      <c r="K187" s="749" t="s">
        <v>599</v>
      </c>
      <c r="L187" s="752">
        <v>69.379999999999981</v>
      </c>
      <c r="M187" s="752">
        <v>4</v>
      </c>
      <c r="N187" s="753">
        <v>277.51999999999992</v>
      </c>
    </row>
    <row r="188" spans="1:14" ht="14.4" customHeight="1" x14ac:dyDescent="0.3">
      <c r="A188" s="747" t="s">
        <v>564</v>
      </c>
      <c r="B188" s="748" t="s">
        <v>565</v>
      </c>
      <c r="C188" s="749" t="s">
        <v>584</v>
      </c>
      <c r="D188" s="750" t="s">
        <v>585</v>
      </c>
      <c r="E188" s="751">
        <v>50113001</v>
      </c>
      <c r="F188" s="750" t="s">
        <v>596</v>
      </c>
      <c r="G188" s="749" t="s">
        <v>597</v>
      </c>
      <c r="H188" s="749">
        <v>100362</v>
      </c>
      <c r="I188" s="749">
        <v>362</v>
      </c>
      <c r="J188" s="749" t="s">
        <v>610</v>
      </c>
      <c r="K188" s="749" t="s">
        <v>611</v>
      </c>
      <c r="L188" s="752">
        <v>86.430000000000021</v>
      </c>
      <c r="M188" s="752">
        <v>2</v>
      </c>
      <c r="N188" s="753">
        <v>172.86000000000004</v>
      </c>
    </row>
    <row r="189" spans="1:14" ht="14.4" customHeight="1" x14ac:dyDescent="0.3">
      <c r="A189" s="747" t="s">
        <v>564</v>
      </c>
      <c r="B189" s="748" t="s">
        <v>565</v>
      </c>
      <c r="C189" s="749" t="s">
        <v>584</v>
      </c>
      <c r="D189" s="750" t="s">
        <v>585</v>
      </c>
      <c r="E189" s="751">
        <v>50113001</v>
      </c>
      <c r="F189" s="750" t="s">
        <v>596</v>
      </c>
      <c r="G189" s="749" t="s">
        <v>597</v>
      </c>
      <c r="H189" s="749">
        <v>108510</v>
      </c>
      <c r="I189" s="749">
        <v>8510</v>
      </c>
      <c r="J189" s="749" t="s">
        <v>921</v>
      </c>
      <c r="K189" s="749" t="s">
        <v>922</v>
      </c>
      <c r="L189" s="752">
        <v>311.21333333333331</v>
      </c>
      <c r="M189" s="752">
        <v>3</v>
      </c>
      <c r="N189" s="753">
        <v>933.63999999999987</v>
      </c>
    </row>
    <row r="190" spans="1:14" ht="14.4" customHeight="1" x14ac:dyDescent="0.3">
      <c r="A190" s="747" t="s">
        <v>564</v>
      </c>
      <c r="B190" s="748" t="s">
        <v>565</v>
      </c>
      <c r="C190" s="749" t="s">
        <v>584</v>
      </c>
      <c r="D190" s="750" t="s">
        <v>585</v>
      </c>
      <c r="E190" s="751">
        <v>50113001</v>
      </c>
      <c r="F190" s="750" t="s">
        <v>596</v>
      </c>
      <c r="G190" s="749" t="s">
        <v>597</v>
      </c>
      <c r="H190" s="749">
        <v>199295</v>
      </c>
      <c r="I190" s="749">
        <v>99295</v>
      </c>
      <c r="J190" s="749" t="s">
        <v>623</v>
      </c>
      <c r="K190" s="749" t="s">
        <v>624</v>
      </c>
      <c r="L190" s="752">
        <v>26.089999999999996</v>
      </c>
      <c r="M190" s="752">
        <v>1</v>
      </c>
      <c r="N190" s="753">
        <v>26.089999999999996</v>
      </c>
    </row>
    <row r="191" spans="1:14" ht="14.4" customHeight="1" x14ac:dyDescent="0.3">
      <c r="A191" s="747" t="s">
        <v>564</v>
      </c>
      <c r="B191" s="748" t="s">
        <v>565</v>
      </c>
      <c r="C191" s="749" t="s">
        <v>584</v>
      </c>
      <c r="D191" s="750" t="s">
        <v>585</v>
      </c>
      <c r="E191" s="751">
        <v>50113001</v>
      </c>
      <c r="F191" s="750" t="s">
        <v>596</v>
      </c>
      <c r="G191" s="749" t="s">
        <v>607</v>
      </c>
      <c r="H191" s="749">
        <v>190044</v>
      </c>
      <c r="I191" s="749">
        <v>90044</v>
      </c>
      <c r="J191" s="749" t="s">
        <v>923</v>
      </c>
      <c r="K191" s="749" t="s">
        <v>924</v>
      </c>
      <c r="L191" s="752">
        <v>37.22</v>
      </c>
      <c r="M191" s="752">
        <v>16</v>
      </c>
      <c r="N191" s="753">
        <v>595.52</v>
      </c>
    </row>
    <row r="192" spans="1:14" ht="14.4" customHeight="1" x14ac:dyDescent="0.3">
      <c r="A192" s="747" t="s">
        <v>564</v>
      </c>
      <c r="B192" s="748" t="s">
        <v>565</v>
      </c>
      <c r="C192" s="749" t="s">
        <v>584</v>
      </c>
      <c r="D192" s="750" t="s">
        <v>585</v>
      </c>
      <c r="E192" s="751">
        <v>50113001</v>
      </c>
      <c r="F192" s="750" t="s">
        <v>596</v>
      </c>
      <c r="G192" s="749" t="s">
        <v>597</v>
      </c>
      <c r="H192" s="749">
        <v>208694</v>
      </c>
      <c r="I192" s="749">
        <v>208694</v>
      </c>
      <c r="J192" s="749" t="s">
        <v>660</v>
      </c>
      <c r="K192" s="749" t="s">
        <v>661</v>
      </c>
      <c r="L192" s="752">
        <v>40.250000000000007</v>
      </c>
      <c r="M192" s="752">
        <v>1</v>
      </c>
      <c r="N192" s="753">
        <v>40.250000000000007</v>
      </c>
    </row>
    <row r="193" spans="1:14" ht="14.4" customHeight="1" x14ac:dyDescent="0.3">
      <c r="A193" s="747" t="s">
        <v>564</v>
      </c>
      <c r="B193" s="748" t="s">
        <v>565</v>
      </c>
      <c r="C193" s="749" t="s">
        <v>584</v>
      </c>
      <c r="D193" s="750" t="s">
        <v>585</v>
      </c>
      <c r="E193" s="751">
        <v>50113001</v>
      </c>
      <c r="F193" s="750" t="s">
        <v>596</v>
      </c>
      <c r="G193" s="749" t="s">
        <v>597</v>
      </c>
      <c r="H193" s="749">
        <v>102479</v>
      </c>
      <c r="I193" s="749">
        <v>2479</v>
      </c>
      <c r="J193" s="749" t="s">
        <v>669</v>
      </c>
      <c r="K193" s="749" t="s">
        <v>670</v>
      </c>
      <c r="L193" s="752">
        <v>65.580000000000069</v>
      </c>
      <c r="M193" s="752">
        <v>1</v>
      </c>
      <c r="N193" s="753">
        <v>65.580000000000069</v>
      </c>
    </row>
    <row r="194" spans="1:14" ht="14.4" customHeight="1" x14ac:dyDescent="0.3">
      <c r="A194" s="747" t="s">
        <v>564</v>
      </c>
      <c r="B194" s="748" t="s">
        <v>565</v>
      </c>
      <c r="C194" s="749" t="s">
        <v>584</v>
      </c>
      <c r="D194" s="750" t="s">
        <v>585</v>
      </c>
      <c r="E194" s="751">
        <v>50113001</v>
      </c>
      <c r="F194" s="750" t="s">
        <v>596</v>
      </c>
      <c r="G194" s="749" t="s">
        <v>607</v>
      </c>
      <c r="H194" s="749">
        <v>115010</v>
      </c>
      <c r="I194" s="749">
        <v>15010</v>
      </c>
      <c r="J194" s="749" t="s">
        <v>925</v>
      </c>
      <c r="K194" s="749" t="s">
        <v>926</v>
      </c>
      <c r="L194" s="752">
        <v>89.84999999999998</v>
      </c>
      <c r="M194" s="752">
        <v>1</v>
      </c>
      <c r="N194" s="753">
        <v>89.84999999999998</v>
      </c>
    </row>
    <row r="195" spans="1:14" ht="14.4" customHeight="1" x14ac:dyDescent="0.3">
      <c r="A195" s="747" t="s">
        <v>564</v>
      </c>
      <c r="B195" s="748" t="s">
        <v>565</v>
      </c>
      <c r="C195" s="749" t="s">
        <v>584</v>
      </c>
      <c r="D195" s="750" t="s">
        <v>585</v>
      </c>
      <c r="E195" s="751">
        <v>50113001</v>
      </c>
      <c r="F195" s="750" t="s">
        <v>596</v>
      </c>
      <c r="G195" s="749" t="s">
        <v>597</v>
      </c>
      <c r="H195" s="749">
        <v>394712</v>
      </c>
      <c r="I195" s="749">
        <v>0</v>
      </c>
      <c r="J195" s="749" t="s">
        <v>735</v>
      </c>
      <c r="K195" s="749" t="s">
        <v>736</v>
      </c>
      <c r="L195" s="752">
        <v>23.700000000000003</v>
      </c>
      <c r="M195" s="752">
        <v>6</v>
      </c>
      <c r="N195" s="753">
        <v>142.20000000000002</v>
      </c>
    </row>
    <row r="196" spans="1:14" ht="14.4" customHeight="1" x14ac:dyDescent="0.3">
      <c r="A196" s="747" t="s">
        <v>564</v>
      </c>
      <c r="B196" s="748" t="s">
        <v>565</v>
      </c>
      <c r="C196" s="749" t="s">
        <v>584</v>
      </c>
      <c r="D196" s="750" t="s">
        <v>585</v>
      </c>
      <c r="E196" s="751">
        <v>50113001</v>
      </c>
      <c r="F196" s="750" t="s">
        <v>596</v>
      </c>
      <c r="G196" s="749" t="s">
        <v>597</v>
      </c>
      <c r="H196" s="749">
        <v>100802</v>
      </c>
      <c r="I196" s="749">
        <v>0</v>
      </c>
      <c r="J196" s="749" t="s">
        <v>737</v>
      </c>
      <c r="K196" s="749" t="s">
        <v>738</v>
      </c>
      <c r="L196" s="752">
        <v>88.037301920354153</v>
      </c>
      <c r="M196" s="752">
        <v>9</v>
      </c>
      <c r="N196" s="753">
        <v>792.33571728318736</v>
      </c>
    </row>
    <row r="197" spans="1:14" ht="14.4" customHeight="1" x14ac:dyDescent="0.3">
      <c r="A197" s="747" t="s">
        <v>564</v>
      </c>
      <c r="B197" s="748" t="s">
        <v>565</v>
      </c>
      <c r="C197" s="749" t="s">
        <v>584</v>
      </c>
      <c r="D197" s="750" t="s">
        <v>585</v>
      </c>
      <c r="E197" s="751">
        <v>50113001</v>
      </c>
      <c r="F197" s="750" t="s">
        <v>596</v>
      </c>
      <c r="G197" s="749" t="s">
        <v>597</v>
      </c>
      <c r="H197" s="749">
        <v>900881</v>
      </c>
      <c r="I197" s="749">
        <v>0</v>
      </c>
      <c r="J197" s="749" t="s">
        <v>927</v>
      </c>
      <c r="K197" s="749" t="s">
        <v>566</v>
      </c>
      <c r="L197" s="752">
        <v>130.0961383977378</v>
      </c>
      <c r="M197" s="752">
        <v>1</v>
      </c>
      <c r="N197" s="753">
        <v>130.0961383977378</v>
      </c>
    </row>
    <row r="198" spans="1:14" ht="14.4" customHeight="1" x14ac:dyDescent="0.3">
      <c r="A198" s="747" t="s">
        <v>564</v>
      </c>
      <c r="B198" s="748" t="s">
        <v>565</v>
      </c>
      <c r="C198" s="749" t="s">
        <v>584</v>
      </c>
      <c r="D198" s="750" t="s">
        <v>585</v>
      </c>
      <c r="E198" s="751">
        <v>50113001</v>
      </c>
      <c r="F198" s="750" t="s">
        <v>596</v>
      </c>
      <c r="G198" s="749" t="s">
        <v>597</v>
      </c>
      <c r="H198" s="749">
        <v>921245</v>
      </c>
      <c r="I198" s="749">
        <v>0</v>
      </c>
      <c r="J198" s="749" t="s">
        <v>928</v>
      </c>
      <c r="K198" s="749" t="s">
        <v>566</v>
      </c>
      <c r="L198" s="752">
        <v>105.37694546093758</v>
      </c>
      <c r="M198" s="752">
        <v>6</v>
      </c>
      <c r="N198" s="753">
        <v>632.26167276562546</v>
      </c>
    </row>
    <row r="199" spans="1:14" ht="14.4" customHeight="1" x14ac:dyDescent="0.3">
      <c r="A199" s="747" t="s">
        <v>564</v>
      </c>
      <c r="B199" s="748" t="s">
        <v>565</v>
      </c>
      <c r="C199" s="749" t="s">
        <v>584</v>
      </c>
      <c r="D199" s="750" t="s">
        <v>585</v>
      </c>
      <c r="E199" s="751">
        <v>50113001</v>
      </c>
      <c r="F199" s="750" t="s">
        <v>596</v>
      </c>
      <c r="G199" s="749" t="s">
        <v>597</v>
      </c>
      <c r="H199" s="749">
        <v>921244</v>
      </c>
      <c r="I199" s="749">
        <v>0</v>
      </c>
      <c r="J199" s="749" t="s">
        <v>929</v>
      </c>
      <c r="K199" s="749" t="s">
        <v>566</v>
      </c>
      <c r="L199" s="752">
        <v>70.887306644133545</v>
      </c>
      <c r="M199" s="752">
        <v>5</v>
      </c>
      <c r="N199" s="753">
        <v>354.43653322066774</v>
      </c>
    </row>
    <row r="200" spans="1:14" ht="14.4" customHeight="1" x14ac:dyDescent="0.3">
      <c r="A200" s="747" t="s">
        <v>564</v>
      </c>
      <c r="B200" s="748" t="s">
        <v>565</v>
      </c>
      <c r="C200" s="749" t="s">
        <v>584</v>
      </c>
      <c r="D200" s="750" t="s">
        <v>585</v>
      </c>
      <c r="E200" s="751">
        <v>50113001</v>
      </c>
      <c r="F200" s="750" t="s">
        <v>596</v>
      </c>
      <c r="G200" s="749" t="s">
        <v>597</v>
      </c>
      <c r="H200" s="749">
        <v>921272</v>
      </c>
      <c r="I200" s="749">
        <v>0</v>
      </c>
      <c r="J200" s="749" t="s">
        <v>930</v>
      </c>
      <c r="K200" s="749" t="s">
        <v>566</v>
      </c>
      <c r="L200" s="752">
        <v>112.71576248178658</v>
      </c>
      <c r="M200" s="752">
        <v>20</v>
      </c>
      <c r="N200" s="753">
        <v>2254.3152496357316</v>
      </c>
    </row>
    <row r="201" spans="1:14" ht="14.4" customHeight="1" x14ac:dyDescent="0.3">
      <c r="A201" s="747" t="s">
        <v>564</v>
      </c>
      <c r="B201" s="748" t="s">
        <v>565</v>
      </c>
      <c r="C201" s="749" t="s">
        <v>584</v>
      </c>
      <c r="D201" s="750" t="s">
        <v>585</v>
      </c>
      <c r="E201" s="751">
        <v>50113001</v>
      </c>
      <c r="F201" s="750" t="s">
        <v>596</v>
      </c>
      <c r="G201" s="749" t="s">
        <v>597</v>
      </c>
      <c r="H201" s="749">
        <v>921241</v>
      </c>
      <c r="I201" s="749">
        <v>0</v>
      </c>
      <c r="J201" s="749" t="s">
        <v>931</v>
      </c>
      <c r="K201" s="749" t="s">
        <v>566</v>
      </c>
      <c r="L201" s="752">
        <v>103.2305720892802</v>
      </c>
      <c r="M201" s="752">
        <v>6</v>
      </c>
      <c r="N201" s="753">
        <v>619.38343253568121</v>
      </c>
    </row>
    <row r="202" spans="1:14" ht="14.4" customHeight="1" x14ac:dyDescent="0.3">
      <c r="A202" s="747" t="s">
        <v>564</v>
      </c>
      <c r="B202" s="748" t="s">
        <v>565</v>
      </c>
      <c r="C202" s="749" t="s">
        <v>584</v>
      </c>
      <c r="D202" s="750" t="s">
        <v>585</v>
      </c>
      <c r="E202" s="751">
        <v>50113001</v>
      </c>
      <c r="F202" s="750" t="s">
        <v>596</v>
      </c>
      <c r="G202" s="749" t="s">
        <v>597</v>
      </c>
      <c r="H202" s="749">
        <v>920376</v>
      </c>
      <c r="I202" s="749">
        <v>0</v>
      </c>
      <c r="J202" s="749" t="s">
        <v>748</v>
      </c>
      <c r="K202" s="749" t="s">
        <v>566</v>
      </c>
      <c r="L202" s="752">
        <v>70.887017112465045</v>
      </c>
      <c r="M202" s="752">
        <v>31</v>
      </c>
      <c r="N202" s="753">
        <v>2197.4975304864165</v>
      </c>
    </row>
    <row r="203" spans="1:14" ht="14.4" customHeight="1" x14ac:dyDescent="0.3">
      <c r="A203" s="747" t="s">
        <v>564</v>
      </c>
      <c r="B203" s="748" t="s">
        <v>565</v>
      </c>
      <c r="C203" s="749" t="s">
        <v>584</v>
      </c>
      <c r="D203" s="750" t="s">
        <v>585</v>
      </c>
      <c r="E203" s="751">
        <v>50113001</v>
      </c>
      <c r="F203" s="750" t="s">
        <v>596</v>
      </c>
      <c r="G203" s="749" t="s">
        <v>597</v>
      </c>
      <c r="H203" s="749">
        <v>921453</v>
      </c>
      <c r="I203" s="749">
        <v>0</v>
      </c>
      <c r="J203" s="749" t="s">
        <v>932</v>
      </c>
      <c r="K203" s="749" t="s">
        <v>566</v>
      </c>
      <c r="L203" s="752">
        <v>65.918430421347466</v>
      </c>
      <c r="M203" s="752">
        <v>20</v>
      </c>
      <c r="N203" s="753">
        <v>1318.3686084269493</v>
      </c>
    </row>
    <row r="204" spans="1:14" ht="14.4" customHeight="1" x14ac:dyDescent="0.3">
      <c r="A204" s="747" t="s">
        <v>564</v>
      </c>
      <c r="B204" s="748" t="s">
        <v>565</v>
      </c>
      <c r="C204" s="749" t="s">
        <v>584</v>
      </c>
      <c r="D204" s="750" t="s">
        <v>585</v>
      </c>
      <c r="E204" s="751">
        <v>50113001</v>
      </c>
      <c r="F204" s="750" t="s">
        <v>596</v>
      </c>
      <c r="G204" s="749" t="s">
        <v>597</v>
      </c>
      <c r="H204" s="749">
        <v>921230</v>
      </c>
      <c r="I204" s="749">
        <v>0</v>
      </c>
      <c r="J204" s="749" t="s">
        <v>933</v>
      </c>
      <c r="K204" s="749" t="s">
        <v>566</v>
      </c>
      <c r="L204" s="752">
        <v>38.229110396152883</v>
      </c>
      <c r="M204" s="752">
        <v>2</v>
      </c>
      <c r="N204" s="753">
        <v>76.458220792305767</v>
      </c>
    </row>
    <row r="205" spans="1:14" ht="14.4" customHeight="1" x14ac:dyDescent="0.3">
      <c r="A205" s="747" t="s">
        <v>564</v>
      </c>
      <c r="B205" s="748" t="s">
        <v>565</v>
      </c>
      <c r="C205" s="749" t="s">
        <v>584</v>
      </c>
      <c r="D205" s="750" t="s">
        <v>585</v>
      </c>
      <c r="E205" s="751">
        <v>50113001</v>
      </c>
      <c r="F205" s="750" t="s">
        <v>596</v>
      </c>
      <c r="G205" s="749" t="s">
        <v>597</v>
      </c>
      <c r="H205" s="749">
        <v>921459</v>
      </c>
      <c r="I205" s="749">
        <v>0</v>
      </c>
      <c r="J205" s="749" t="s">
        <v>934</v>
      </c>
      <c r="K205" s="749" t="s">
        <v>566</v>
      </c>
      <c r="L205" s="752">
        <v>363.03833835865544</v>
      </c>
      <c r="M205" s="752">
        <v>1</v>
      </c>
      <c r="N205" s="753">
        <v>363.03833835865544</v>
      </c>
    </row>
    <row r="206" spans="1:14" ht="14.4" customHeight="1" x14ac:dyDescent="0.3">
      <c r="A206" s="747" t="s">
        <v>564</v>
      </c>
      <c r="B206" s="748" t="s">
        <v>565</v>
      </c>
      <c r="C206" s="749" t="s">
        <v>584</v>
      </c>
      <c r="D206" s="750" t="s">
        <v>585</v>
      </c>
      <c r="E206" s="751">
        <v>50113001</v>
      </c>
      <c r="F206" s="750" t="s">
        <v>596</v>
      </c>
      <c r="G206" s="749" t="s">
        <v>597</v>
      </c>
      <c r="H206" s="749">
        <v>100498</v>
      </c>
      <c r="I206" s="749">
        <v>498</v>
      </c>
      <c r="J206" s="749" t="s">
        <v>758</v>
      </c>
      <c r="K206" s="749" t="s">
        <v>759</v>
      </c>
      <c r="L206" s="752">
        <v>96.32999999999997</v>
      </c>
      <c r="M206" s="752">
        <v>1</v>
      </c>
      <c r="N206" s="753">
        <v>96.32999999999997</v>
      </c>
    </row>
    <row r="207" spans="1:14" ht="14.4" customHeight="1" x14ac:dyDescent="0.3">
      <c r="A207" s="747" t="s">
        <v>564</v>
      </c>
      <c r="B207" s="748" t="s">
        <v>565</v>
      </c>
      <c r="C207" s="749" t="s">
        <v>584</v>
      </c>
      <c r="D207" s="750" t="s">
        <v>585</v>
      </c>
      <c r="E207" s="751">
        <v>50113001</v>
      </c>
      <c r="F207" s="750" t="s">
        <v>596</v>
      </c>
      <c r="G207" s="749" t="s">
        <v>597</v>
      </c>
      <c r="H207" s="749">
        <v>102684</v>
      </c>
      <c r="I207" s="749">
        <v>2684</v>
      </c>
      <c r="J207" s="749" t="s">
        <v>766</v>
      </c>
      <c r="K207" s="749" t="s">
        <v>767</v>
      </c>
      <c r="L207" s="752">
        <v>73.79000000000002</v>
      </c>
      <c r="M207" s="752">
        <v>1</v>
      </c>
      <c r="N207" s="753">
        <v>73.79000000000002</v>
      </c>
    </row>
    <row r="208" spans="1:14" ht="14.4" customHeight="1" x14ac:dyDescent="0.3">
      <c r="A208" s="747" t="s">
        <v>564</v>
      </c>
      <c r="B208" s="748" t="s">
        <v>565</v>
      </c>
      <c r="C208" s="749" t="s">
        <v>584</v>
      </c>
      <c r="D208" s="750" t="s">
        <v>585</v>
      </c>
      <c r="E208" s="751">
        <v>50113001</v>
      </c>
      <c r="F208" s="750" t="s">
        <v>596</v>
      </c>
      <c r="G208" s="749" t="s">
        <v>597</v>
      </c>
      <c r="H208" s="749">
        <v>100536</v>
      </c>
      <c r="I208" s="749">
        <v>536</v>
      </c>
      <c r="J208" s="749" t="s">
        <v>935</v>
      </c>
      <c r="K208" s="749" t="s">
        <v>611</v>
      </c>
      <c r="L208" s="752">
        <v>140.25</v>
      </c>
      <c r="M208" s="752">
        <v>1</v>
      </c>
      <c r="N208" s="753">
        <v>140.25</v>
      </c>
    </row>
    <row r="209" spans="1:14" ht="14.4" customHeight="1" x14ac:dyDescent="0.3">
      <c r="A209" s="747" t="s">
        <v>564</v>
      </c>
      <c r="B209" s="748" t="s">
        <v>565</v>
      </c>
      <c r="C209" s="749" t="s">
        <v>584</v>
      </c>
      <c r="D209" s="750" t="s">
        <v>585</v>
      </c>
      <c r="E209" s="751">
        <v>50113001</v>
      </c>
      <c r="F209" s="750" t="s">
        <v>596</v>
      </c>
      <c r="G209" s="749" t="s">
        <v>597</v>
      </c>
      <c r="H209" s="749">
        <v>848950</v>
      </c>
      <c r="I209" s="749">
        <v>155148</v>
      </c>
      <c r="J209" s="749" t="s">
        <v>791</v>
      </c>
      <c r="K209" s="749" t="s">
        <v>792</v>
      </c>
      <c r="L209" s="752">
        <v>20.030000270713046</v>
      </c>
      <c r="M209" s="752">
        <v>6</v>
      </c>
      <c r="N209" s="753">
        <v>120.18000162427828</v>
      </c>
    </row>
    <row r="210" spans="1:14" ht="14.4" customHeight="1" x14ac:dyDescent="0.3">
      <c r="A210" s="747" t="s">
        <v>564</v>
      </c>
      <c r="B210" s="748" t="s">
        <v>565</v>
      </c>
      <c r="C210" s="749" t="s">
        <v>584</v>
      </c>
      <c r="D210" s="750" t="s">
        <v>585</v>
      </c>
      <c r="E210" s="751">
        <v>50113001</v>
      </c>
      <c r="F210" s="750" t="s">
        <v>596</v>
      </c>
      <c r="G210" s="749" t="s">
        <v>597</v>
      </c>
      <c r="H210" s="749">
        <v>185793</v>
      </c>
      <c r="I210" s="749">
        <v>136395</v>
      </c>
      <c r="J210" s="749" t="s">
        <v>936</v>
      </c>
      <c r="K210" s="749" t="s">
        <v>937</v>
      </c>
      <c r="L210" s="752">
        <v>189.97181818181815</v>
      </c>
      <c r="M210" s="752">
        <v>11</v>
      </c>
      <c r="N210" s="753">
        <v>2089.6899999999996</v>
      </c>
    </row>
    <row r="211" spans="1:14" ht="14.4" customHeight="1" x14ac:dyDescent="0.3">
      <c r="A211" s="747" t="s">
        <v>564</v>
      </c>
      <c r="B211" s="748" t="s">
        <v>565</v>
      </c>
      <c r="C211" s="749" t="s">
        <v>584</v>
      </c>
      <c r="D211" s="750" t="s">
        <v>585</v>
      </c>
      <c r="E211" s="751">
        <v>50113001</v>
      </c>
      <c r="F211" s="750" t="s">
        <v>596</v>
      </c>
      <c r="G211" s="749" t="s">
        <v>597</v>
      </c>
      <c r="H211" s="749">
        <v>193109</v>
      </c>
      <c r="I211" s="749">
        <v>93109</v>
      </c>
      <c r="J211" s="749" t="s">
        <v>817</v>
      </c>
      <c r="K211" s="749" t="s">
        <v>671</v>
      </c>
      <c r="L211" s="752">
        <v>151.41437037037042</v>
      </c>
      <c r="M211" s="752">
        <v>270</v>
      </c>
      <c r="N211" s="753">
        <v>40881.880000000012</v>
      </c>
    </row>
    <row r="212" spans="1:14" ht="14.4" customHeight="1" x14ac:dyDescent="0.3">
      <c r="A212" s="747" t="s">
        <v>564</v>
      </c>
      <c r="B212" s="748" t="s">
        <v>565</v>
      </c>
      <c r="C212" s="749" t="s">
        <v>584</v>
      </c>
      <c r="D212" s="750" t="s">
        <v>585</v>
      </c>
      <c r="E212" s="751">
        <v>50113001</v>
      </c>
      <c r="F212" s="750" t="s">
        <v>596</v>
      </c>
      <c r="G212" s="749" t="s">
        <v>597</v>
      </c>
      <c r="H212" s="749">
        <v>203637</v>
      </c>
      <c r="I212" s="749">
        <v>203637</v>
      </c>
      <c r="J212" s="749" t="s">
        <v>938</v>
      </c>
      <c r="K212" s="749" t="s">
        <v>939</v>
      </c>
      <c r="L212" s="752">
        <v>1168.0599999999997</v>
      </c>
      <c r="M212" s="752">
        <v>1</v>
      </c>
      <c r="N212" s="753">
        <v>1168.0599999999997</v>
      </c>
    </row>
    <row r="213" spans="1:14" ht="14.4" customHeight="1" x14ac:dyDescent="0.3">
      <c r="A213" s="747" t="s">
        <v>564</v>
      </c>
      <c r="B213" s="748" t="s">
        <v>565</v>
      </c>
      <c r="C213" s="749" t="s">
        <v>584</v>
      </c>
      <c r="D213" s="750" t="s">
        <v>585</v>
      </c>
      <c r="E213" s="751">
        <v>50113013</v>
      </c>
      <c r="F213" s="750" t="s">
        <v>863</v>
      </c>
      <c r="G213" s="749" t="s">
        <v>607</v>
      </c>
      <c r="H213" s="749">
        <v>203097</v>
      </c>
      <c r="I213" s="749">
        <v>203097</v>
      </c>
      <c r="J213" s="749" t="s">
        <v>940</v>
      </c>
      <c r="K213" s="749" t="s">
        <v>941</v>
      </c>
      <c r="L213" s="752">
        <v>165.91</v>
      </c>
      <c r="M213" s="752">
        <v>1</v>
      </c>
      <c r="N213" s="753">
        <v>165.91</v>
      </c>
    </row>
    <row r="214" spans="1:14" ht="14.4" customHeight="1" x14ac:dyDescent="0.3">
      <c r="A214" s="747" t="s">
        <v>564</v>
      </c>
      <c r="B214" s="748" t="s">
        <v>565</v>
      </c>
      <c r="C214" s="749" t="s">
        <v>584</v>
      </c>
      <c r="D214" s="750" t="s">
        <v>585</v>
      </c>
      <c r="E214" s="751">
        <v>50113013</v>
      </c>
      <c r="F214" s="750" t="s">
        <v>863</v>
      </c>
      <c r="G214" s="749" t="s">
        <v>597</v>
      </c>
      <c r="H214" s="749">
        <v>101066</v>
      </c>
      <c r="I214" s="749">
        <v>1066</v>
      </c>
      <c r="J214" s="749" t="s">
        <v>894</v>
      </c>
      <c r="K214" s="749" t="s">
        <v>895</v>
      </c>
      <c r="L214" s="752">
        <v>57.42000000000003</v>
      </c>
      <c r="M214" s="752">
        <v>2</v>
      </c>
      <c r="N214" s="753">
        <v>114.84000000000006</v>
      </c>
    </row>
    <row r="215" spans="1:14" ht="14.4" customHeight="1" x14ac:dyDescent="0.3">
      <c r="A215" s="747" t="s">
        <v>564</v>
      </c>
      <c r="B215" s="748" t="s">
        <v>565</v>
      </c>
      <c r="C215" s="749" t="s">
        <v>587</v>
      </c>
      <c r="D215" s="750" t="s">
        <v>588</v>
      </c>
      <c r="E215" s="751">
        <v>50113001</v>
      </c>
      <c r="F215" s="750" t="s">
        <v>596</v>
      </c>
      <c r="G215" s="749" t="s">
        <v>597</v>
      </c>
      <c r="H215" s="749">
        <v>196887</v>
      </c>
      <c r="I215" s="749">
        <v>96887</v>
      </c>
      <c r="J215" s="749" t="s">
        <v>598</v>
      </c>
      <c r="K215" s="749" t="s">
        <v>599</v>
      </c>
      <c r="L215" s="752">
        <v>69.378071428571431</v>
      </c>
      <c r="M215" s="752">
        <v>14</v>
      </c>
      <c r="N215" s="753">
        <v>971.29300000000001</v>
      </c>
    </row>
    <row r="216" spans="1:14" ht="14.4" customHeight="1" x14ac:dyDescent="0.3">
      <c r="A216" s="747" t="s">
        <v>564</v>
      </c>
      <c r="B216" s="748" t="s">
        <v>565</v>
      </c>
      <c r="C216" s="749" t="s">
        <v>587</v>
      </c>
      <c r="D216" s="750" t="s">
        <v>588</v>
      </c>
      <c r="E216" s="751">
        <v>50113001</v>
      </c>
      <c r="F216" s="750" t="s">
        <v>596</v>
      </c>
      <c r="G216" s="749" t="s">
        <v>597</v>
      </c>
      <c r="H216" s="749">
        <v>100362</v>
      </c>
      <c r="I216" s="749">
        <v>362</v>
      </c>
      <c r="J216" s="749" t="s">
        <v>610</v>
      </c>
      <c r="K216" s="749" t="s">
        <v>611</v>
      </c>
      <c r="L216" s="752">
        <v>86.430000000000021</v>
      </c>
      <c r="M216" s="752">
        <v>2</v>
      </c>
      <c r="N216" s="753">
        <v>172.86000000000004</v>
      </c>
    </row>
    <row r="217" spans="1:14" ht="14.4" customHeight="1" x14ac:dyDescent="0.3">
      <c r="A217" s="747" t="s">
        <v>564</v>
      </c>
      <c r="B217" s="748" t="s">
        <v>565</v>
      </c>
      <c r="C217" s="749" t="s">
        <v>587</v>
      </c>
      <c r="D217" s="750" t="s">
        <v>588</v>
      </c>
      <c r="E217" s="751">
        <v>50113001</v>
      </c>
      <c r="F217" s="750" t="s">
        <v>596</v>
      </c>
      <c r="G217" s="749" t="s">
        <v>597</v>
      </c>
      <c r="H217" s="749">
        <v>100802</v>
      </c>
      <c r="I217" s="749">
        <v>0</v>
      </c>
      <c r="J217" s="749" t="s">
        <v>737</v>
      </c>
      <c r="K217" s="749" t="s">
        <v>738</v>
      </c>
      <c r="L217" s="752">
        <v>93.174311223230902</v>
      </c>
      <c r="M217" s="752">
        <v>7</v>
      </c>
      <c r="N217" s="753">
        <v>652.2201785626163</v>
      </c>
    </row>
    <row r="218" spans="1:14" ht="14.4" customHeight="1" x14ac:dyDescent="0.3">
      <c r="A218" s="747" t="s">
        <v>564</v>
      </c>
      <c r="B218" s="748" t="s">
        <v>565</v>
      </c>
      <c r="C218" s="749" t="s">
        <v>587</v>
      </c>
      <c r="D218" s="750" t="s">
        <v>588</v>
      </c>
      <c r="E218" s="751">
        <v>50113001</v>
      </c>
      <c r="F218" s="750" t="s">
        <v>596</v>
      </c>
      <c r="G218" s="749" t="s">
        <v>597</v>
      </c>
      <c r="H218" s="749">
        <v>900881</v>
      </c>
      <c r="I218" s="749">
        <v>0</v>
      </c>
      <c r="J218" s="749" t="s">
        <v>927</v>
      </c>
      <c r="K218" s="749" t="s">
        <v>566</v>
      </c>
      <c r="L218" s="752">
        <v>125.45006689179036</v>
      </c>
      <c r="M218" s="752">
        <v>1</v>
      </c>
      <c r="N218" s="753">
        <v>125.45006689179036</v>
      </c>
    </row>
    <row r="219" spans="1:14" ht="14.4" customHeight="1" x14ac:dyDescent="0.3">
      <c r="A219" s="747" t="s">
        <v>564</v>
      </c>
      <c r="B219" s="748" t="s">
        <v>565</v>
      </c>
      <c r="C219" s="749" t="s">
        <v>587</v>
      </c>
      <c r="D219" s="750" t="s">
        <v>588</v>
      </c>
      <c r="E219" s="751">
        <v>50113001</v>
      </c>
      <c r="F219" s="750" t="s">
        <v>596</v>
      </c>
      <c r="G219" s="749" t="s">
        <v>597</v>
      </c>
      <c r="H219" s="749">
        <v>930674</v>
      </c>
      <c r="I219" s="749">
        <v>0</v>
      </c>
      <c r="J219" s="749" t="s">
        <v>942</v>
      </c>
      <c r="K219" s="749" t="s">
        <v>566</v>
      </c>
      <c r="L219" s="752">
        <v>142.24254566748687</v>
      </c>
      <c r="M219" s="752">
        <v>9</v>
      </c>
      <c r="N219" s="753">
        <v>1280.1829110073818</v>
      </c>
    </row>
    <row r="220" spans="1:14" ht="14.4" customHeight="1" x14ac:dyDescent="0.3">
      <c r="A220" s="747" t="s">
        <v>564</v>
      </c>
      <c r="B220" s="748" t="s">
        <v>565</v>
      </c>
      <c r="C220" s="749" t="s">
        <v>587</v>
      </c>
      <c r="D220" s="750" t="s">
        <v>588</v>
      </c>
      <c r="E220" s="751">
        <v>50113001</v>
      </c>
      <c r="F220" s="750" t="s">
        <v>596</v>
      </c>
      <c r="G220" s="749" t="s">
        <v>597</v>
      </c>
      <c r="H220" s="749">
        <v>921277</v>
      </c>
      <c r="I220" s="749">
        <v>0</v>
      </c>
      <c r="J220" s="749" t="s">
        <v>943</v>
      </c>
      <c r="K220" s="749" t="s">
        <v>566</v>
      </c>
      <c r="L220" s="752">
        <v>204.97212701252238</v>
      </c>
      <c r="M220" s="752">
        <v>5</v>
      </c>
      <c r="N220" s="753">
        <v>1024.8606350626119</v>
      </c>
    </row>
    <row r="221" spans="1:14" ht="14.4" customHeight="1" x14ac:dyDescent="0.3">
      <c r="A221" s="747" t="s">
        <v>564</v>
      </c>
      <c r="B221" s="748" t="s">
        <v>565</v>
      </c>
      <c r="C221" s="749" t="s">
        <v>587</v>
      </c>
      <c r="D221" s="750" t="s">
        <v>588</v>
      </c>
      <c r="E221" s="751">
        <v>50113001</v>
      </c>
      <c r="F221" s="750" t="s">
        <v>596</v>
      </c>
      <c r="G221" s="749" t="s">
        <v>597</v>
      </c>
      <c r="H221" s="749">
        <v>501065</v>
      </c>
      <c r="I221" s="749">
        <v>0</v>
      </c>
      <c r="J221" s="749" t="s">
        <v>944</v>
      </c>
      <c r="K221" s="749" t="s">
        <v>566</v>
      </c>
      <c r="L221" s="752">
        <v>169.5</v>
      </c>
      <c r="M221" s="752">
        <v>1</v>
      </c>
      <c r="N221" s="753">
        <v>169.5</v>
      </c>
    </row>
    <row r="222" spans="1:14" ht="14.4" customHeight="1" x14ac:dyDescent="0.3">
      <c r="A222" s="747" t="s">
        <v>564</v>
      </c>
      <c r="B222" s="748" t="s">
        <v>565</v>
      </c>
      <c r="C222" s="749" t="s">
        <v>587</v>
      </c>
      <c r="D222" s="750" t="s">
        <v>588</v>
      </c>
      <c r="E222" s="751">
        <v>50113001</v>
      </c>
      <c r="F222" s="750" t="s">
        <v>596</v>
      </c>
      <c r="G222" s="749" t="s">
        <v>597</v>
      </c>
      <c r="H222" s="749">
        <v>921241</v>
      </c>
      <c r="I222" s="749">
        <v>0</v>
      </c>
      <c r="J222" s="749" t="s">
        <v>931</v>
      </c>
      <c r="K222" s="749" t="s">
        <v>566</v>
      </c>
      <c r="L222" s="752">
        <v>103.2305720892802</v>
      </c>
      <c r="M222" s="752">
        <v>12</v>
      </c>
      <c r="N222" s="753">
        <v>1238.7668650713624</v>
      </c>
    </row>
    <row r="223" spans="1:14" ht="14.4" customHeight="1" x14ac:dyDescent="0.3">
      <c r="A223" s="747" t="s">
        <v>564</v>
      </c>
      <c r="B223" s="748" t="s">
        <v>565</v>
      </c>
      <c r="C223" s="749" t="s">
        <v>587</v>
      </c>
      <c r="D223" s="750" t="s">
        <v>588</v>
      </c>
      <c r="E223" s="751">
        <v>50113001</v>
      </c>
      <c r="F223" s="750" t="s">
        <v>596</v>
      </c>
      <c r="G223" s="749" t="s">
        <v>597</v>
      </c>
      <c r="H223" s="749">
        <v>920376</v>
      </c>
      <c r="I223" s="749">
        <v>0</v>
      </c>
      <c r="J223" s="749" t="s">
        <v>748</v>
      </c>
      <c r="K223" s="749" t="s">
        <v>566</v>
      </c>
      <c r="L223" s="752">
        <v>76.736547431926297</v>
      </c>
      <c r="M223" s="752">
        <v>6</v>
      </c>
      <c r="N223" s="753">
        <v>460.41928459155781</v>
      </c>
    </row>
    <row r="224" spans="1:14" ht="14.4" customHeight="1" x14ac:dyDescent="0.3">
      <c r="A224" s="747" t="s">
        <v>564</v>
      </c>
      <c r="B224" s="748" t="s">
        <v>565</v>
      </c>
      <c r="C224" s="749" t="s">
        <v>587</v>
      </c>
      <c r="D224" s="750" t="s">
        <v>588</v>
      </c>
      <c r="E224" s="751">
        <v>50113001</v>
      </c>
      <c r="F224" s="750" t="s">
        <v>596</v>
      </c>
      <c r="G224" s="749" t="s">
        <v>597</v>
      </c>
      <c r="H224" s="749">
        <v>921218</v>
      </c>
      <c r="I224" s="749">
        <v>0</v>
      </c>
      <c r="J224" s="749" t="s">
        <v>751</v>
      </c>
      <c r="K224" s="749" t="s">
        <v>566</v>
      </c>
      <c r="L224" s="752">
        <v>105.66046587677448</v>
      </c>
      <c r="M224" s="752">
        <v>4</v>
      </c>
      <c r="N224" s="753">
        <v>422.64186350709792</v>
      </c>
    </row>
    <row r="225" spans="1:14" ht="14.4" customHeight="1" x14ac:dyDescent="0.3">
      <c r="A225" s="747" t="s">
        <v>564</v>
      </c>
      <c r="B225" s="748" t="s">
        <v>565</v>
      </c>
      <c r="C225" s="749" t="s">
        <v>587</v>
      </c>
      <c r="D225" s="750" t="s">
        <v>588</v>
      </c>
      <c r="E225" s="751">
        <v>50113001</v>
      </c>
      <c r="F225" s="750" t="s">
        <v>596</v>
      </c>
      <c r="G225" s="749" t="s">
        <v>597</v>
      </c>
      <c r="H225" s="749">
        <v>921459</v>
      </c>
      <c r="I225" s="749">
        <v>0</v>
      </c>
      <c r="J225" s="749" t="s">
        <v>934</v>
      </c>
      <c r="K225" s="749" t="s">
        <v>566</v>
      </c>
      <c r="L225" s="752">
        <v>363.03833835865544</v>
      </c>
      <c r="M225" s="752">
        <v>1</v>
      </c>
      <c r="N225" s="753">
        <v>363.03833835865544</v>
      </c>
    </row>
    <row r="226" spans="1:14" ht="14.4" customHeight="1" x14ac:dyDescent="0.3">
      <c r="A226" s="747" t="s">
        <v>564</v>
      </c>
      <c r="B226" s="748" t="s">
        <v>565</v>
      </c>
      <c r="C226" s="749" t="s">
        <v>587</v>
      </c>
      <c r="D226" s="750" t="s">
        <v>588</v>
      </c>
      <c r="E226" s="751">
        <v>50113001</v>
      </c>
      <c r="F226" s="750" t="s">
        <v>596</v>
      </c>
      <c r="G226" s="749" t="s">
        <v>597</v>
      </c>
      <c r="H226" s="749">
        <v>203092</v>
      </c>
      <c r="I226" s="749">
        <v>203092</v>
      </c>
      <c r="J226" s="749" t="s">
        <v>945</v>
      </c>
      <c r="K226" s="749" t="s">
        <v>946</v>
      </c>
      <c r="L226" s="752">
        <v>150.30571428571426</v>
      </c>
      <c r="M226" s="752">
        <v>7</v>
      </c>
      <c r="N226" s="753">
        <v>1052.1399999999999</v>
      </c>
    </row>
    <row r="227" spans="1:14" ht="14.4" customHeight="1" x14ac:dyDescent="0.3">
      <c r="A227" s="747" t="s">
        <v>564</v>
      </c>
      <c r="B227" s="748" t="s">
        <v>565</v>
      </c>
      <c r="C227" s="749" t="s">
        <v>587</v>
      </c>
      <c r="D227" s="750" t="s">
        <v>588</v>
      </c>
      <c r="E227" s="751">
        <v>50113001</v>
      </c>
      <c r="F227" s="750" t="s">
        <v>596</v>
      </c>
      <c r="G227" s="749" t="s">
        <v>597</v>
      </c>
      <c r="H227" s="749">
        <v>102439</v>
      </c>
      <c r="I227" s="749">
        <v>2439</v>
      </c>
      <c r="J227" s="749" t="s">
        <v>947</v>
      </c>
      <c r="K227" s="749" t="s">
        <v>948</v>
      </c>
      <c r="L227" s="752">
        <v>285.08000000000004</v>
      </c>
      <c r="M227" s="752">
        <v>14</v>
      </c>
      <c r="N227" s="753">
        <v>3991.1200000000003</v>
      </c>
    </row>
    <row r="228" spans="1:14" ht="14.4" customHeight="1" x14ac:dyDescent="0.3">
      <c r="A228" s="747" t="s">
        <v>564</v>
      </c>
      <c r="B228" s="748" t="s">
        <v>565</v>
      </c>
      <c r="C228" s="749" t="s">
        <v>587</v>
      </c>
      <c r="D228" s="750" t="s">
        <v>588</v>
      </c>
      <c r="E228" s="751">
        <v>50113001</v>
      </c>
      <c r="F228" s="750" t="s">
        <v>596</v>
      </c>
      <c r="G228" s="749" t="s">
        <v>597</v>
      </c>
      <c r="H228" s="749">
        <v>185793</v>
      </c>
      <c r="I228" s="749">
        <v>136395</v>
      </c>
      <c r="J228" s="749" t="s">
        <v>936</v>
      </c>
      <c r="K228" s="749" t="s">
        <v>937</v>
      </c>
      <c r="L228" s="752">
        <v>190.72</v>
      </c>
      <c r="M228" s="752">
        <v>3</v>
      </c>
      <c r="N228" s="753">
        <v>572.16</v>
      </c>
    </row>
    <row r="229" spans="1:14" ht="14.4" customHeight="1" x14ac:dyDescent="0.3">
      <c r="A229" s="747" t="s">
        <v>564</v>
      </c>
      <c r="B229" s="748" t="s">
        <v>565</v>
      </c>
      <c r="C229" s="749" t="s">
        <v>587</v>
      </c>
      <c r="D229" s="750" t="s">
        <v>588</v>
      </c>
      <c r="E229" s="751">
        <v>50113001</v>
      </c>
      <c r="F229" s="750" t="s">
        <v>596</v>
      </c>
      <c r="G229" s="749" t="s">
        <v>597</v>
      </c>
      <c r="H229" s="749">
        <v>193109</v>
      </c>
      <c r="I229" s="749">
        <v>93109</v>
      </c>
      <c r="J229" s="749" t="s">
        <v>817</v>
      </c>
      <c r="K229" s="749" t="s">
        <v>671</v>
      </c>
      <c r="L229" s="752">
        <v>151.3248909657321</v>
      </c>
      <c r="M229" s="752">
        <v>321</v>
      </c>
      <c r="N229" s="753">
        <v>48575.29</v>
      </c>
    </row>
    <row r="230" spans="1:14" ht="14.4" customHeight="1" x14ac:dyDescent="0.3">
      <c r="A230" s="747" t="s">
        <v>564</v>
      </c>
      <c r="B230" s="748" t="s">
        <v>565</v>
      </c>
      <c r="C230" s="749" t="s">
        <v>587</v>
      </c>
      <c r="D230" s="750" t="s">
        <v>588</v>
      </c>
      <c r="E230" s="751">
        <v>50113013</v>
      </c>
      <c r="F230" s="750" t="s">
        <v>863</v>
      </c>
      <c r="G230" s="749" t="s">
        <v>607</v>
      </c>
      <c r="H230" s="749">
        <v>203097</v>
      </c>
      <c r="I230" s="749">
        <v>203097</v>
      </c>
      <c r="J230" s="749" t="s">
        <v>940</v>
      </c>
      <c r="K230" s="749" t="s">
        <v>941</v>
      </c>
      <c r="L230" s="752">
        <v>166.92875283045831</v>
      </c>
      <c r="M230" s="752">
        <v>8</v>
      </c>
      <c r="N230" s="753">
        <v>1335.4300226436665</v>
      </c>
    </row>
    <row r="231" spans="1:14" ht="14.4" customHeight="1" x14ac:dyDescent="0.3">
      <c r="A231" s="747" t="s">
        <v>564</v>
      </c>
      <c r="B231" s="748" t="s">
        <v>565</v>
      </c>
      <c r="C231" s="749" t="s">
        <v>587</v>
      </c>
      <c r="D231" s="750" t="s">
        <v>588</v>
      </c>
      <c r="E231" s="751">
        <v>50113013</v>
      </c>
      <c r="F231" s="750" t="s">
        <v>863</v>
      </c>
      <c r="G231" s="749" t="s">
        <v>597</v>
      </c>
      <c r="H231" s="749">
        <v>101066</v>
      </c>
      <c r="I231" s="749">
        <v>1066</v>
      </c>
      <c r="J231" s="749" t="s">
        <v>894</v>
      </c>
      <c r="K231" s="749" t="s">
        <v>895</v>
      </c>
      <c r="L231" s="752">
        <v>57.41999999999998</v>
      </c>
      <c r="M231" s="752">
        <v>5</v>
      </c>
      <c r="N231" s="753">
        <v>287.09999999999991</v>
      </c>
    </row>
    <row r="232" spans="1:14" ht="14.4" customHeight="1" x14ac:dyDescent="0.3">
      <c r="A232" s="747" t="s">
        <v>564</v>
      </c>
      <c r="B232" s="748" t="s">
        <v>565</v>
      </c>
      <c r="C232" s="749" t="s">
        <v>590</v>
      </c>
      <c r="D232" s="750" t="s">
        <v>591</v>
      </c>
      <c r="E232" s="751">
        <v>50113001</v>
      </c>
      <c r="F232" s="750" t="s">
        <v>596</v>
      </c>
      <c r="G232" s="749" t="s">
        <v>597</v>
      </c>
      <c r="H232" s="749">
        <v>196887</v>
      </c>
      <c r="I232" s="749">
        <v>96887</v>
      </c>
      <c r="J232" s="749" t="s">
        <v>598</v>
      </c>
      <c r="K232" s="749" t="s">
        <v>599</v>
      </c>
      <c r="L232" s="752">
        <v>69.376999999999995</v>
      </c>
      <c r="M232" s="752">
        <v>4</v>
      </c>
      <c r="N232" s="753">
        <v>277.50799999999998</v>
      </c>
    </row>
    <row r="233" spans="1:14" ht="14.4" customHeight="1" x14ac:dyDescent="0.3">
      <c r="A233" s="747" t="s">
        <v>564</v>
      </c>
      <c r="B233" s="748" t="s">
        <v>565</v>
      </c>
      <c r="C233" s="749" t="s">
        <v>590</v>
      </c>
      <c r="D233" s="750" t="s">
        <v>591</v>
      </c>
      <c r="E233" s="751">
        <v>50113001</v>
      </c>
      <c r="F233" s="750" t="s">
        <v>596</v>
      </c>
      <c r="G233" s="749" t="s">
        <v>597</v>
      </c>
      <c r="H233" s="749">
        <v>930674</v>
      </c>
      <c r="I233" s="749">
        <v>0</v>
      </c>
      <c r="J233" s="749" t="s">
        <v>942</v>
      </c>
      <c r="K233" s="749" t="s">
        <v>566</v>
      </c>
      <c r="L233" s="752">
        <v>136.18053164322231</v>
      </c>
      <c r="M233" s="752">
        <v>14</v>
      </c>
      <c r="N233" s="753">
        <v>1906.5274430051124</v>
      </c>
    </row>
    <row r="234" spans="1:14" ht="14.4" customHeight="1" x14ac:dyDescent="0.3">
      <c r="A234" s="747" t="s">
        <v>564</v>
      </c>
      <c r="B234" s="748" t="s">
        <v>565</v>
      </c>
      <c r="C234" s="749" t="s">
        <v>590</v>
      </c>
      <c r="D234" s="750" t="s">
        <v>591</v>
      </c>
      <c r="E234" s="751">
        <v>50113001</v>
      </c>
      <c r="F234" s="750" t="s">
        <v>596</v>
      </c>
      <c r="G234" s="749" t="s">
        <v>597</v>
      </c>
      <c r="H234" s="749">
        <v>921277</v>
      </c>
      <c r="I234" s="749">
        <v>0</v>
      </c>
      <c r="J234" s="749" t="s">
        <v>943</v>
      </c>
      <c r="K234" s="749" t="s">
        <v>566</v>
      </c>
      <c r="L234" s="752">
        <v>262.40163788654547</v>
      </c>
      <c r="M234" s="752">
        <v>1</v>
      </c>
      <c r="N234" s="753">
        <v>262.40163788654547</v>
      </c>
    </row>
    <row r="235" spans="1:14" ht="14.4" customHeight="1" x14ac:dyDescent="0.3">
      <c r="A235" s="747" t="s">
        <v>564</v>
      </c>
      <c r="B235" s="748" t="s">
        <v>565</v>
      </c>
      <c r="C235" s="749" t="s">
        <v>590</v>
      </c>
      <c r="D235" s="750" t="s">
        <v>591</v>
      </c>
      <c r="E235" s="751">
        <v>50113001</v>
      </c>
      <c r="F235" s="750" t="s">
        <v>596</v>
      </c>
      <c r="G235" s="749" t="s">
        <v>597</v>
      </c>
      <c r="H235" s="749">
        <v>920376</v>
      </c>
      <c r="I235" s="749">
        <v>0</v>
      </c>
      <c r="J235" s="749" t="s">
        <v>748</v>
      </c>
      <c r="K235" s="749" t="s">
        <v>566</v>
      </c>
      <c r="L235" s="752">
        <v>75.438981741476937</v>
      </c>
      <c r="M235" s="752">
        <v>7</v>
      </c>
      <c r="N235" s="753">
        <v>528.07287219033856</v>
      </c>
    </row>
    <row r="236" spans="1:14" ht="14.4" customHeight="1" x14ac:dyDescent="0.3">
      <c r="A236" s="747" t="s">
        <v>564</v>
      </c>
      <c r="B236" s="748" t="s">
        <v>565</v>
      </c>
      <c r="C236" s="749" t="s">
        <v>590</v>
      </c>
      <c r="D236" s="750" t="s">
        <v>591</v>
      </c>
      <c r="E236" s="751">
        <v>50113001</v>
      </c>
      <c r="F236" s="750" t="s">
        <v>596</v>
      </c>
      <c r="G236" s="749" t="s">
        <v>597</v>
      </c>
      <c r="H236" s="749">
        <v>193109</v>
      </c>
      <c r="I236" s="749">
        <v>93109</v>
      </c>
      <c r="J236" s="749" t="s">
        <v>817</v>
      </c>
      <c r="K236" s="749" t="s">
        <v>671</v>
      </c>
      <c r="L236" s="752">
        <v>151.44985074626865</v>
      </c>
      <c r="M236" s="752">
        <v>201</v>
      </c>
      <c r="N236" s="753">
        <v>30441.42</v>
      </c>
    </row>
    <row r="237" spans="1:14" ht="14.4" customHeight="1" x14ac:dyDescent="0.3">
      <c r="A237" s="747" t="s">
        <v>564</v>
      </c>
      <c r="B237" s="748" t="s">
        <v>565</v>
      </c>
      <c r="C237" s="749" t="s">
        <v>590</v>
      </c>
      <c r="D237" s="750" t="s">
        <v>591</v>
      </c>
      <c r="E237" s="751">
        <v>50113013</v>
      </c>
      <c r="F237" s="750" t="s">
        <v>863</v>
      </c>
      <c r="G237" s="749" t="s">
        <v>607</v>
      </c>
      <c r="H237" s="749">
        <v>203097</v>
      </c>
      <c r="I237" s="749">
        <v>203097</v>
      </c>
      <c r="J237" s="749" t="s">
        <v>940</v>
      </c>
      <c r="K237" s="749" t="s">
        <v>941</v>
      </c>
      <c r="L237" s="752">
        <v>166.72500226436662</v>
      </c>
      <c r="M237" s="752">
        <v>6</v>
      </c>
      <c r="N237" s="753">
        <v>1000.3500135861998</v>
      </c>
    </row>
    <row r="238" spans="1:14" ht="14.4" customHeight="1" x14ac:dyDescent="0.3">
      <c r="A238" s="747" t="s">
        <v>564</v>
      </c>
      <c r="B238" s="748" t="s">
        <v>565</v>
      </c>
      <c r="C238" s="749" t="s">
        <v>593</v>
      </c>
      <c r="D238" s="750" t="s">
        <v>594</v>
      </c>
      <c r="E238" s="751">
        <v>50113001</v>
      </c>
      <c r="F238" s="750" t="s">
        <v>596</v>
      </c>
      <c r="G238" s="749" t="s">
        <v>597</v>
      </c>
      <c r="H238" s="749">
        <v>196887</v>
      </c>
      <c r="I238" s="749">
        <v>96887</v>
      </c>
      <c r="J238" s="749" t="s">
        <v>598</v>
      </c>
      <c r="K238" s="749" t="s">
        <v>599</v>
      </c>
      <c r="L238" s="752">
        <v>69.378333333333316</v>
      </c>
      <c r="M238" s="752">
        <v>9</v>
      </c>
      <c r="N238" s="753">
        <v>624.40499999999986</v>
      </c>
    </row>
    <row r="239" spans="1:14" ht="14.4" customHeight="1" x14ac:dyDescent="0.3">
      <c r="A239" s="747" t="s">
        <v>564</v>
      </c>
      <c r="B239" s="748" t="s">
        <v>565</v>
      </c>
      <c r="C239" s="749" t="s">
        <v>593</v>
      </c>
      <c r="D239" s="750" t="s">
        <v>594</v>
      </c>
      <c r="E239" s="751">
        <v>50113001</v>
      </c>
      <c r="F239" s="750" t="s">
        <v>596</v>
      </c>
      <c r="G239" s="749" t="s">
        <v>597</v>
      </c>
      <c r="H239" s="749">
        <v>100362</v>
      </c>
      <c r="I239" s="749">
        <v>362</v>
      </c>
      <c r="J239" s="749" t="s">
        <v>610</v>
      </c>
      <c r="K239" s="749" t="s">
        <v>611</v>
      </c>
      <c r="L239" s="752">
        <v>86.432000000000002</v>
      </c>
      <c r="M239" s="752">
        <v>5</v>
      </c>
      <c r="N239" s="753">
        <v>432.16</v>
      </c>
    </row>
    <row r="240" spans="1:14" ht="14.4" customHeight="1" x14ac:dyDescent="0.3">
      <c r="A240" s="747" t="s">
        <v>564</v>
      </c>
      <c r="B240" s="748" t="s">
        <v>565</v>
      </c>
      <c r="C240" s="749" t="s">
        <v>593</v>
      </c>
      <c r="D240" s="750" t="s">
        <v>594</v>
      </c>
      <c r="E240" s="751">
        <v>50113001</v>
      </c>
      <c r="F240" s="750" t="s">
        <v>596</v>
      </c>
      <c r="G240" s="749" t="s">
        <v>597</v>
      </c>
      <c r="H240" s="749">
        <v>169725</v>
      </c>
      <c r="I240" s="749">
        <v>69725</v>
      </c>
      <c r="J240" s="749" t="s">
        <v>949</v>
      </c>
      <c r="K240" s="749" t="s">
        <v>950</v>
      </c>
      <c r="L240" s="752">
        <v>30.272000000000006</v>
      </c>
      <c r="M240" s="752">
        <v>2</v>
      </c>
      <c r="N240" s="753">
        <v>60.544000000000011</v>
      </c>
    </row>
    <row r="241" spans="1:14" ht="14.4" customHeight="1" x14ac:dyDescent="0.3">
      <c r="A241" s="747" t="s">
        <v>564</v>
      </c>
      <c r="B241" s="748" t="s">
        <v>565</v>
      </c>
      <c r="C241" s="749" t="s">
        <v>593</v>
      </c>
      <c r="D241" s="750" t="s">
        <v>594</v>
      </c>
      <c r="E241" s="751">
        <v>50113001</v>
      </c>
      <c r="F241" s="750" t="s">
        <v>596</v>
      </c>
      <c r="G241" s="749" t="s">
        <v>597</v>
      </c>
      <c r="H241" s="749">
        <v>112895</v>
      </c>
      <c r="I241" s="749">
        <v>12895</v>
      </c>
      <c r="J241" s="749" t="s">
        <v>628</v>
      </c>
      <c r="K241" s="749" t="s">
        <v>629</v>
      </c>
      <c r="L241" s="752">
        <v>106.58333333333333</v>
      </c>
      <c r="M241" s="752">
        <v>3</v>
      </c>
      <c r="N241" s="753">
        <v>319.75</v>
      </c>
    </row>
    <row r="242" spans="1:14" ht="14.4" customHeight="1" x14ac:dyDescent="0.3">
      <c r="A242" s="747" t="s">
        <v>564</v>
      </c>
      <c r="B242" s="748" t="s">
        <v>565</v>
      </c>
      <c r="C242" s="749" t="s">
        <v>593</v>
      </c>
      <c r="D242" s="750" t="s">
        <v>594</v>
      </c>
      <c r="E242" s="751">
        <v>50113001</v>
      </c>
      <c r="F242" s="750" t="s">
        <v>596</v>
      </c>
      <c r="G242" s="749" t="s">
        <v>597</v>
      </c>
      <c r="H242" s="749">
        <v>120053</v>
      </c>
      <c r="I242" s="749">
        <v>20053</v>
      </c>
      <c r="J242" s="749" t="s">
        <v>951</v>
      </c>
      <c r="K242" s="749" t="s">
        <v>952</v>
      </c>
      <c r="L242" s="752">
        <v>77.409999999999982</v>
      </c>
      <c r="M242" s="752">
        <v>1</v>
      </c>
      <c r="N242" s="753">
        <v>77.409999999999982</v>
      </c>
    </row>
    <row r="243" spans="1:14" ht="14.4" customHeight="1" x14ac:dyDescent="0.3">
      <c r="A243" s="747" t="s">
        <v>564</v>
      </c>
      <c r="B243" s="748" t="s">
        <v>565</v>
      </c>
      <c r="C243" s="749" t="s">
        <v>593</v>
      </c>
      <c r="D243" s="750" t="s">
        <v>594</v>
      </c>
      <c r="E243" s="751">
        <v>50113001</v>
      </c>
      <c r="F243" s="750" t="s">
        <v>596</v>
      </c>
      <c r="G243" s="749" t="s">
        <v>597</v>
      </c>
      <c r="H243" s="749">
        <v>117011</v>
      </c>
      <c r="I243" s="749">
        <v>17011</v>
      </c>
      <c r="J243" s="749" t="s">
        <v>665</v>
      </c>
      <c r="K243" s="749" t="s">
        <v>666</v>
      </c>
      <c r="L243" s="752">
        <v>145.5275</v>
      </c>
      <c r="M243" s="752">
        <v>8</v>
      </c>
      <c r="N243" s="753">
        <v>1164.22</v>
      </c>
    </row>
    <row r="244" spans="1:14" ht="14.4" customHeight="1" x14ac:dyDescent="0.3">
      <c r="A244" s="747" t="s">
        <v>564</v>
      </c>
      <c r="B244" s="748" t="s">
        <v>565</v>
      </c>
      <c r="C244" s="749" t="s">
        <v>593</v>
      </c>
      <c r="D244" s="750" t="s">
        <v>594</v>
      </c>
      <c r="E244" s="751">
        <v>50113001</v>
      </c>
      <c r="F244" s="750" t="s">
        <v>596</v>
      </c>
      <c r="G244" s="749" t="s">
        <v>597</v>
      </c>
      <c r="H244" s="749">
        <v>920235</v>
      </c>
      <c r="I244" s="749">
        <v>15880</v>
      </c>
      <c r="J244" s="749" t="s">
        <v>682</v>
      </c>
      <c r="K244" s="749" t="s">
        <v>566</v>
      </c>
      <c r="L244" s="752">
        <v>163.5700088087018</v>
      </c>
      <c r="M244" s="752">
        <v>2</v>
      </c>
      <c r="N244" s="753">
        <v>327.1400176174036</v>
      </c>
    </row>
    <row r="245" spans="1:14" ht="14.4" customHeight="1" x14ac:dyDescent="0.3">
      <c r="A245" s="747" t="s">
        <v>564</v>
      </c>
      <c r="B245" s="748" t="s">
        <v>565</v>
      </c>
      <c r="C245" s="749" t="s">
        <v>593</v>
      </c>
      <c r="D245" s="750" t="s">
        <v>594</v>
      </c>
      <c r="E245" s="751">
        <v>50113001</v>
      </c>
      <c r="F245" s="750" t="s">
        <v>596</v>
      </c>
      <c r="G245" s="749" t="s">
        <v>597</v>
      </c>
      <c r="H245" s="749">
        <v>905098</v>
      </c>
      <c r="I245" s="749">
        <v>23989</v>
      </c>
      <c r="J245" s="749" t="s">
        <v>953</v>
      </c>
      <c r="K245" s="749" t="s">
        <v>566</v>
      </c>
      <c r="L245" s="752">
        <v>416.99005000000005</v>
      </c>
      <c r="M245" s="752">
        <v>2</v>
      </c>
      <c r="N245" s="753">
        <v>833.98010000000011</v>
      </c>
    </row>
    <row r="246" spans="1:14" ht="14.4" customHeight="1" x14ac:dyDescent="0.3">
      <c r="A246" s="747" t="s">
        <v>564</v>
      </c>
      <c r="B246" s="748" t="s">
        <v>565</v>
      </c>
      <c r="C246" s="749" t="s">
        <v>593</v>
      </c>
      <c r="D246" s="750" t="s">
        <v>594</v>
      </c>
      <c r="E246" s="751">
        <v>50113001</v>
      </c>
      <c r="F246" s="750" t="s">
        <v>596</v>
      </c>
      <c r="G246" s="749" t="s">
        <v>597</v>
      </c>
      <c r="H246" s="749">
        <v>501596</v>
      </c>
      <c r="I246" s="749">
        <v>0</v>
      </c>
      <c r="J246" s="749" t="s">
        <v>954</v>
      </c>
      <c r="K246" s="749" t="s">
        <v>955</v>
      </c>
      <c r="L246" s="752">
        <v>113.25999999999998</v>
      </c>
      <c r="M246" s="752">
        <v>1</v>
      </c>
      <c r="N246" s="753">
        <v>113.25999999999998</v>
      </c>
    </row>
    <row r="247" spans="1:14" ht="14.4" customHeight="1" x14ac:dyDescent="0.3">
      <c r="A247" s="747" t="s">
        <v>564</v>
      </c>
      <c r="B247" s="748" t="s">
        <v>565</v>
      </c>
      <c r="C247" s="749" t="s">
        <v>593</v>
      </c>
      <c r="D247" s="750" t="s">
        <v>594</v>
      </c>
      <c r="E247" s="751">
        <v>50113001</v>
      </c>
      <c r="F247" s="750" t="s">
        <v>596</v>
      </c>
      <c r="G247" s="749" t="s">
        <v>597</v>
      </c>
      <c r="H247" s="749">
        <v>51366</v>
      </c>
      <c r="I247" s="749">
        <v>51366</v>
      </c>
      <c r="J247" s="749" t="s">
        <v>725</v>
      </c>
      <c r="K247" s="749" t="s">
        <v>726</v>
      </c>
      <c r="L247" s="752">
        <v>171.60000000000002</v>
      </c>
      <c r="M247" s="752">
        <v>5</v>
      </c>
      <c r="N247" s="753">
        <v>858.00000000000011</v>
      </c>
    </row>
    <row r="248" spans="1:14" ht="14.4" customHeight="1" x14ac:dyDescent="0.3">
      <c r="A248" s="747" t="s">
        <v>564</v>
      </c>
      <c r="B248" s="748" t="s">
        <v>565</v>
      </c>
      <c r="C248" s="749" t="s">
        <v>593</v>
      </c>
      <c r="D248" s="750" t="s">
        <v>594</v>
      </c>
      <c r="E248" s="751">
        <v>50113001</v>
      </c>
      <c r="F248" s="750" t="s">
        <v>596</v>
      </c>
      <c r="G248" s="749" t="s">
        <v>597</v>
      </c>
      <c r="H248" s="749">
        <v>51383</v>
      </c>
      <c r="I248" s="749">
        <v>51383</v>
      </c>
      <c r="J248" s="749" t="s">
        <v>725</v>
      </c>
      <c r="K248" s="749" t="s">
        <v>728</v>
      </c>
      <c r="L248" s="752">
        <v>93.5</v>
      </c>
      <c r="M248" s="752">
        <v>15</v>
      </c>
      <c r="N248" s="753">
        <v>1402.5</v>
      </c>
    </row>
    <row r="249" spans="1:14" ht="14.4" customHeight="1" x14ac:dyDescent="0.3">
      <c r="A249" s="747" t="s">
        <v>564</v>
      </c>
      <c r="B249" s="748" t="s">
        <v>565</v>
      </c>
      <c r="C249" s="749" t="s">
        <v>593</v>
      </c>
      <c r="D249" s="750" t="s">
        <v>594</v>
      </c>
      <c r="E249" s="751">
        <v>50113001</v>
      </c>
      <c r="F249" s="750" t="s">
        <v>596</v>
      </c>
      <c r="G249" s="749" t="s">
        <v>597</v>
      </c>
      <c r="H249" s="749">
        <v>132082</v>
      </c>
      <c r="I249" s="749">
        <v>32082</v>
      </c>
      <c r="J249" s="749" t="s">
        <v>731</v>
      </c>
      <c r="K249" s="749" t="s">
        <v>732</v>
      </c>
      <c r="L249" s="752">
        <v>82.15</v>
      </c>
      <c r="M249" s="752">
        <v>1</v>
      </c>
      <c r="N249" s="753">
        <v>82.15</v>
      </c>
    </row>
    <row r="250" spans="1:14" ht="14.4" customHeight="1" x14ac:dyDescent="0.3">
      <c r="A250" s="747" t="s">
        <v>564</v>
      </c>
      <c r="B250" s="748" t="s">
        <v>565</v>
      </c>
      <c r="C250" s="749" t="s">
        <v>593</v>
      </c>
      <c r="D250" s="750" t="s">
        <v>594</v>
      </c>
      <c r="E250" s="751">
        <v>50113001</v>
      </c>
      <c r="F250" s="750" t="s">
        <v>596</v>
      </c>
      <c r="G250" s="749" t="s">
        <v>597</v>
      </c>
      <c r="H250" s="749">
        <v>394712</v>
      </c>
      <c r="I250" s="749">
        <v>0</v>
      </c>
      <c r="J250" s="749" t="s">
        <v>735</v>
      </c>
      <c r="K250" s="749" t="s">
        <v>736</v>
      </c>
      <c r="L250" s="752">
        <v>23.700000000000003</v>
      </c>
      <c r="M250" s="752">
        <v>288</v>
      </c>
      <c r="N250" s="753">
        <v>6825.6000000000013</v>
      </c>
    </row>
    <row r="251" spans="1:14" ht="14.4" customHeight="1" x14ac:dyDescent="0.3">
      <c r="A251" s="747" t="s">
        <v>564</v>
      </c>
      <c r="B251" s="748" t="s">
        <v>565</v>
      </c>
      <c r="C251" s="749" t="s">
        <v>593</v>
      </c>
      <c r="D251" s="750" t="s">
        <v>594</v>
      </c>
      <c r="E251" s="751">
        <v>50113001</v>
      </c>
      <c r="F251" s="750" t="s">
        <v>596</v>
      </c>
      <c r="G251" s="749" t="s">
        <v>597</v>
      </c>
      <c r="H251" s="749">
        <v>100802</v>
      </c>
      <c r="I251" s="749">
        <v>0</v>
      </c>
      <c r="J251" s="749" t="s">
        <v>737</v>
      </c>
      <c r="K251" s="749" t="s">
        <v>738</v>
      </c>
      <c r="L251" s="752">
        <v>82.344865980836573</v>
      </c>
      <c r="M251" s="752">
        <v>2</v>
      </c>
      <c r="N251" s="753">
        <v>164.68973196167315</v>
      </c>
    </row>
    <row r="252" spans="1:14" ht="14.4" customHeight="1" x14ac:dyDescent="0.3">
      <c r="A252" s="747" t="s">
        <v>564</v>
      </c>
      <c r="B252" s="748" t="s">
        <v>565</v>
      </c>
      <c r="C252" s="749" t="s">
        <v>593</v>
      </c>
      <c r="D252" s="750" t="s">
        <v>594</v>
      </c>
      <c r="E252" s="751">
        <v>50113001</v>
      </c>
      <c r="F252" s="750" t="s">
        <v>596</v>
      </c>
      <c r="G252" s="749" t="s">
        <v>597</v>
      </c>
      <c r="H252" s="749">
        <v>901084</v>
      </c>
      <c r="I252" s="749">
        <v>1000</v>
      </c>
      <c r="J252" s="749" t="s">
        <v>956</v>
      </c>
      <c r="K252" s="749" t="s">
        <v>957</v>
      </c>
      <c r="L252" s="752">
        <v>211.17142110799017</v>
      </c>
      <c r="M252" s="752">
        <v>2</v>
      </c>
      <c r="N252" s="753">
        <v>422.34284221598034</v>
      </c>
    </row>
    <row r="253" spans="1:14" ht="14.4" customHeight="1" x14ac:dyDescent="0.3">
      <c r="A253" s="747" t="s">
        <v>564</v>
      </c>
      <c r="B253" s="748" t="s">
        <v>565</v>
      </c>
      <c r="C253" s="749" t="s">
        <v>593</v>
      </c>
      <c r="D253" s="750" t="s">
        <v>594</v>
      </c>
      <c r="E253" s="751">
        <v>50113001</v>
      </c>
      <c r="F253" s="750" t="s">
        <v>596</v>
      </c>
      <c r="G253" s="749" t="s">
        <v>597</v>
      </c>
      <c r="H253" s="749">
        <v>844940</v>
      </c>
      <c r="I253" s="749">
        <v>0</v>
      </c>
      <c r="J253" s="749" t="s">
        <v>958</v>
      </c>
      <c r="K253" s="749" t="s">
        <v>566</v>
      </c>
      <c r="L253" s="752">
        <v>117.41142106879499</v>
      </c>
      <c r="M253" s="752">
        <v>3</v>
      </c>
      <c r="N253" s="753">
        <v>352.23426320638498</v>
      </c>
    </row>
    <row r="254" spans="1:14" ht="14.4" customHeight="1" x14ac:dyDescent="0.3">
      <c r="A254" s="747" t="s">
        <v>564</v>
      </c>
      <c r="B254" s="748" t="s">
        <v>565</v>
      </c>
      <c r="C254" s="749" t="s">
        <v>593</v>
      </c>
      <c r="D254" s="750" t="s">
        <v>594</v>
      </c>
      <c r="E254" s="751">
        <v>50113001</v>
      </c>
      <c r="F254" s="750" t="s">
        <v>596</v>
      </c>
      <c r="G254" s="749" t="s">
        <v>597</v>
      </c>
      <c r="H254" s="749">
        <v>397238</v>
      </c>
      <c r="I254" s="749">
        <v>0</v>
      </c>
      <c r="J254" s="749" t="s">
        <v>959</v>
      </c>
      <c r="K254" s="749" t="s">
        <v>566</v>
      </c>
      <c r="L254" s="752">
        <v>123.25593153819223</v>
      </c>
      <c r="M254" s="752">
        <v>1</v>
      </c>
      <c r="N254" s="753">
        <v>123.25593153819223</v>
      </c>
    </row>
    <row r="255" spans="1:14" ht="14.4" customHeight="1" x14ac:dyDescent="0.3">
      <c r="A255" s="747" t="s">
        <v>564</v>
      </c>
      <c r="B255" s="748" t="s">
        <v>565</v>
      </c>
      <c r="C255" s="749" t="s">
        <v>593</v>
      </c>
      <c r="D255" s="750" t="s">
        <v>594</v>
      </c>
      <c r="E255" s="751">
        <v>50113001</v>
      </c>
      <c r="F255" s="750" t="s">
        <v>596</v>
      </c>
      <c r="G255" s="749" t="s">
        <v>597</v>
      </c>
      <c r="H255" s="749">
        <v>900321</v>
      </c>
      <c r="I255" s="749">
        <v>0</v>
      </c>
      <c r="J255" s="749" t="s">
        <v>745</v>
      </c>
      <c r="K255" s="749" t="s">
        <v>566</v>
      </c>
      <c r="L255" s="752">
        <v>202.5410674931984</v>
      </c>
      <c r="M255" s="752">
        <v>1</v>
      </c>
      <c r="N255" s="753">
        <v>202.5410674931984</v>
      </c>
    </row>
    <row r="256" spans="1:14" ht="14.4" customHeight="1" x14ac:dyDescent="0.3">
      <c r="A256" s="747" t="s">
        <v>564</v>
      </c>
      <c r="B256" s="748" t="s">
        <v>565</v>
      </c>
      <c r="C256" s="749" t="s">
        <v>593</v>
      </c>
      <c r="D256" s="750" t="s">
        <v>594</v>
      </c>
      <c r="E256" s="751">
        <v>50113001</v>
      </c>
      <c r="F256" s="750" t="s">
        <v>596</v>
      </c>
      <c r="G256" s="749" t="s">
        <v>597</v>
      </c>
      <c r="H256" s="749">
        <v>920376</v>
      </c>
      <c r="I256" s="749">
        <v>0</v>
      </c>
      <c r="J256" s="749" t="s">
        <v>748</v>
      </c>
      <c r="K256" s="749" t="s">
        <v>566</v>
      </c>
      <c r="L256" s="752">
        <v>71.739877982319385</v>
      </c>
      <c r="M256" s="752">
        <v>21</v>
      </c>
      <c r="N256" s="753">
        <v>1506.537437628707</v>
      </c>
    </row>
    <row r="257" spans="1:14" ht="14.4" customHeight="1" x14ac:dyDescent="0.3">
      <c r="A257" s="747" t="s">
        <v>564</v>
      </c>
      <c r="B257" s="748" t="s">
        <v>565</v>
      </c>
      <c r="C257" s="749" t="s">
        <v>593</v>
      </c>
      <c r="D257" s="750" t="s">
        <v>594</v>
      </c>
      <c r="E257" s="751">
        <v>50113001</v>
      </c>
      <c r="F257" s="750" t="s">
        <v>596</v>
      </c>
      <c r="G257" s="749" t="s">
        <v>597</v>
      </c>
      <c r="H257" s="749">
        <v>900406</v>
      </c>
      <c r="I257" s="749">
        <v>0</v>
      </c>
      <c r="J257" s="749" t="s">
        <v>960</v>
      </c>
      <c r="K257" s="749" t="s">
        <v>566</v>
      </c>
      <c r="L257" s="752">
        <v>58.612267462683256</v>
      </c>
      <c r="M257" s="752">
        <v>1</v>
      </c>
      <c r="N257" s="753">
        <v>58.612267462683256</v>
      </c>
    </row>
    <row r="258" spans="1:14" ht="14.4" customHeight="1" x14ac:dyDescent="0.3">
      <c r="A258" s="747" t="s">
        <v>564</v>
      </c>
      <c r="B258" s="748" t="s">
        <v>565</v>
      </c>
      <c r="C258" s="749" t="s">
        <v>593</v>
      </c>
      <c r="D258" s="750" t="s">
        <v>594</v>
      </c>
      <c r="E258" s="751">
        <v>50113001</v>
      </c>
      <c r="F258" s="750" t="s">
        <v>596</v>
      </c>
      <c r="G258" s="749" t="s">
        <v>597</v>
      </c>
      <c r="H258" s="749">
        <v>500988</v>
      </c>
      <c r="I258" s="749">
        <v>0</v>
      </c>
      <c r="J258" s="749" t="s">
        <v>961</v>
      </c>
      <c r="K258" s="749" t="s">
        <v>566</v>
      </c>
      <c r="L258" s="752">
        <v>127.07807759745756</v>
      </c>
      <c r="M258" s="752">
        <v>5</v>
      </c>
      <c r="N258" s="753">
        <v>635.3903879872878</v>
      </c>
    </row>
    <row r="259" spans="1:14" ht="14.4" customHeight="1" x14ac:dyDescent="0.3">
      <c r="A259" s="747" t="s">
        <v>564</v>
      </c>
      <c r="B259" s="748" t="s">
        <v>565</v>
      </c>
      <c r="C259" s="749" t="s">
        <v>593</v>
      </c>
      <c r="D259" s="750" t="s">
        <v>594</v>
      </c>
      <c r="E259" s="751">
        <v>50113001</v>
      </c>
      <c r="F259" s="750" t="s">
        <v>596</v>
      </c>
      <c r="G259" s="749" t="s">
        <v>597</v>
      </c>
      <c r="H259" s="749">
        <v>215978</v>
      </c>
      <c r="I259" s="749">
        <v>215978</v>
      </c>
      <c r="J259" s="749" t="s">
        <v>760</v>
      </c>
      <c r="K259" s="749" t="s">
        <v>761</v>
      </c>
      <c r="L259" s="752">
        <v>116.60666666666664</v>
      </c>
      <c r="M259" s="752">
        <v>3</v>
      </c>
      <c r="N259" s="753">
        <v>349.81999999999994</v>
      </c>
    </row>
    <row r="260" spans="1:14" ht="14.4" customHeight="1" x14ac:dyDescent="0.3">
      <c r="A260" s="747" t="s">
        <v>564</v>
      </c>
      <c r="B260" s="748" t="s">
        <v>565</v>
      </c>
      <c r="C260" s="749" t="s">
        <v>593</v>
      </c>
      <c r="D260" s="750" t="s">
        <v>594</v>
      </c>
      <c r="E260" s="751">
        <v>50113001</v>
      </c>
      <c r="F260" s="750" t="s">
        <v>596</v>
      </c>
      <c r="G260" s="749" t="s">
        <v>597</v>
      </c>
      <c r="H260" s="749">
        <v>100502</v>
      </c>
      <c r="I260" s="749">
        <v>502</v>
      </c>
      <c r="J260" s="749" t="s">
        <v>766</v>
      </c>
      <c r="K260" s="749" t="s">
        <v>962</v>
      </c>
      <c r="L260" s="752">
        <v>238.67333333333337</v>
      </c>
      <c r="M260" s="752">
        <v>3</v>
      </c>
      <c r="N260" s="753">
        <v>716.0200000000001</v>
      </c>
    </row>
    <row r="261" spans="1:14" ht="14.4" customHeight="1" x14ac:dyDescent="0.3">
      <c r="A261" s="747" t="s">
        <v>564</v>
      </c>
      <c r="B261" s="748" t="s">
        <v>565</v>
      </c>
      <c r="C261" s="749" t="s">
        <v>593</v>
      </c>
      <c r="D261" s="750" t="s">
        <v>594</v>
      </c>
      <c r="E261" s="751">
        <v>50113001</v>
      </c>
      <c r="F261" s="750" t="s">
        <v>596</v>
      </c>
      <c r="G261" s="749" t="s">
        <v>597</v>
      </c>
      <c r="H261" s="749">
        <v>102684</v>
      </c>
      <c r="I261" s="749">
        <v>2684</v>
      </c>
      <c r="J261" s="749" t="s">
        <v>766</v>
      </c>
      <c r="K261" s="749" t="s">
        <v>767</v>
      </c>
      <c r="L261" s="752">
        <v>73.750000000000014</v>
      </c>
      <c r="M261" s="752">
        <v>6</v>
      </c>
      <c r="N261" s="753">
        <v>442.50000000000011</v>
      </c>
    </row>
    <row r="262" spans="1:14" ht="14.4" customHeight="1" x14ac:dyDescent="0.3">
      <c r="A262" s="747" t="s">
        <v>564</v>
      </c>
      <c r="B262" s="748" t="s">
        <v>565</v>
      </c>
      <c r="C262" s="749" t="s">
        <v>593</v>
      </c>
      <c r="D262" s="750" t="s">
        <v>594</v>
      </c>
      <c r="E262" s="751">
        <v>50113001</v>
      </c>
      <c r="F262" s="750" t="s">
        <v>596</v>
      </c>
      <c r="G262" s="749" t="s">
        <v>597</v>
      </c>
      <c r="H262" s="749">
        <v>100874</v>
      </c>
      <c r="I262" s="749">
        <v>874</v>
      </c>
      <c r="J262" s="749" t="s">
        <v>780</v>
      </c>
      <c r="K262" s="749" t="s">
        <v>781</v>
      </c>
      <c r="L262" s="752">
        <v>51.369999999999976</v>
      </c>
      <c r="M262" s="752">
        <v>1</v>
      </c>
      <c r="N262" s="753">
        <v>51.369999999999976</v>
      </c>
    </row>
    <row r="263" spans="1:14" ht="14.4" customHeight="1" x14ac:dyDescent="0.3">
      <c r="A263" s="747" t="s">
        <v>564</v>
      </c>
      <c r="B263" s="748" t="s">
        <v>565</v>
      </c>
      <c r="C263" s="749" t="s">
        <v>593</v>
      </c>
      <c r="D263" s="750" t="s">
        <v>594</v>
      </c>
      <c r="E263" s="751">
        <v>50113001</v>
      </c>
      <c r="F263" s="750" t="s">
        <v>596</v>
      </c>
      <c r="G263" s="749" t="s">
        <v>597</v>
      </c>
      <c r="H263" s="749">
        <v>849941</v>
      </c>
      <c r="I263" s="749">
        <v>162142</v>
      </c>
      <c r="J263" s="749" t="s">
        <v>791</v>
      </c>
      <c r="K263" s="749" t="s">
        <v>793</v>
      </c>
      <c r="L263" s="752">
        <v>29.710000000000008</v>
      </c>
      <c r="M263" s="752">
        <v>2</v>
      </c>
      <c r="N263" s="753">
        <v>59.420000000000016</v>
      </c>
    </row>
    <row r="264" spans="1:14" ht="14.4" customHeight="1" x14ac:dyDescent="0.3">
      <c r="A264" s="747" t="s">
        <v>564</v>
      </c>
      <c r="B264" s="748" t="s">
        <v>565</v>
      </c>
      <c r="C264" s="749" t="s">
        <v>593</v>
      </c>
      <c r="D264" s="750" t="s">
        <v>594</v>
      </c>
      <c r="E264" s="751">
        <v>50113001</v>
      </c>
      <c r="F264" s="750" t="s">
        <v>596</v>
      </c>
      <c r="G264" s="749" t="s">
        <v>597</v>
      </c>
      <c r="H264" s="749">
        <v>100810</v>
      </c>
      <c r="I264" s="749">
        <v>810</v>
      </c>
      <c r="J264" s="749" t="s">
        <v>805</v>
      </c>
      <c r="K264" s="749" t="s">
        <v>806</v>
      </c>
      <c r="L264" s="752">
        <v>69.566000000000003</v>
      </c>
      <c r="M264" s="752">
        <v>5</v>
      </c>
      <c r="N264" s="753">
        <v>347.83000000000004</v>
      </c>
    </row>
    <row r="265" spans="1:14" ht="14.4" customHeight="1" x14ac:dyDescent="0.3">
      <c r="A265" s="747" t="s">
        <v>564</v>
      </c>
      <c r="B265" s="748" t="s">
        <v>565</v>
      </c>
      <c r="C265" s="749" t="s">
        <v>593</v>
      </c>
      <c r="D265" s="750" t="s">
        <v>594</v>
      </c>
      <c r="E265" s="751">
        <v>50113001</v>
      </c>
      <c r="F265" s="750" t="s">
        <v>596</v>
      </c>
      <c r="G265" s="749" t="s">
        <v>597</v>
      </c>
      <c r="H265" s="749">
        <v>185793</v>
      </c>
      <c r="I265" s="749">
        <v>136395</v>
      </c>
      <c r="J265" s="749" t="s">
        <v>936</v>
      </c>
      <c r="K265" s="749" t="s">
        <v>937</v>
      </c>
      <c r="L265" s="752">
        <v>190.72</v>
      </c>
      <c r="M265" s="752">
        <v>2</v>
      </c>
      <c r="N265" s="753">
        <v>381.44</v>
      </c>
    </row>
    <row r="266" spans="1:14" ht="14.4" customHeight="1" x14ac:dyDescent="0.3">
      <c r="A266" s="747" t="s">
        <v>564</v>
      </c>
      <c r="B266" s="748" t="s">
        <v>565</v>
      </c>
      <c r="C266" s="749" t="s">
        <v>593</v>
      </c>
      <c r="D266" s="750" t="s">
        <v>594</v>
      </c>
      <c r="E266" s="751">
        <v>50113001</v>
      </c>
      <c r="F266" s="750" t="s">
        <v>596</v>
      </c>
      <c r="G266" s="749" t="s">
        <v>597</v>
      </c>
      <c r="H266" s="749">
        <v>193109</v>
      </c>
      <c r="I266" s="749">
        <v>93109</v>
      </c>
      <c r="J266" s="749" t="s">
        <v>817</v>
      </c>
      <c r="K266" s="749" t="s">
        <v>671</v>
      </c>
      <c r="L266" s="752">
        <v>151.40617142857144</v>
      </c>
      <c r="M266" s="752">
        <v>175</v>
      </c>
      <c r="N266" s="753">
        <v>26496.080000000002</v>
      </c>
    </row>
    <row r="267" spans="1:14" ht="14.4" customHeight="1" x14ac:dyDescent="0.3">
      <c r="A267" s="747" t="s">
        <v>564</v>
      </c>
      <c r="B267" s="748" t="s">
        <v>565</v>
      </c>
      <c r="C267" s="749" t="s">
        <v>593</v>
      </c>
      <c r="D267" s="750" t="s">
        <v>594</v>
      </c>
      <c r="E267" s="751">
        <v>50113013</v>
      </c>
      <c r="F267" s="750" t="s">
        <v>863</v>
      </c>
      <c r="G267" s="749" t="s">
        <v>607</v>
      </c>
      <c r="H267" s="749">
        <v>203097</v>
      </c>
      <c r="I267" s="749">
        <v>203097</v>
      </c>
      <c r="J267" s="749" t="s">
        <v>940</v>
      </c>
      <c r="K267" s="749" t="s">
        <v>941</v>
      </c>
      <c r="L267" s="752">
        <v>166.72499999999999</v>
      </c>
      <c r="M267" s="752">
        <v>2</v>
      </c>
      <c r="N267" s="753">
        <v>333.45</v>
      </c>
    </row>
    <row r="268" spans="1:14" ht="14.4" customHeight="1" thickBot="1" x14ac:dyDescent="0.35">
      <c r="A268" s="754" t="s">
        <v>564</v>
      </c>
      <c r="B268" s="755" t="s">
        <v>565</v>
      </c>
      <c r="C268" s="756" t="s">
        <v>593</v>
      </c>
      <c r="D268" s="757" t="s">
        <v>594</v>
      </c>
      <c r="E268" s="758">
        <v>50113013</v>
      </c>
      <c r="F268" s="757" t="s">
        <v>863</v>
      </c>
      <c r="G268" s="756" t="s">
        <v>597</v>
      </c>
      <c r="H268" s="756">
        <v>101066</v>
      </c>
      <c r="I268" s="756">
        <v>1066</v>
      </c>
      <c r="J268" s="756" t="s">
        <v>894</v>
      </c>
      <c r="K268" s="756" t="s">
        <v>895</v>
      </c>
      <c r="L268" s="759">
        <v>55.176666666666655</v>
      </c>
      <c r="M268" s="759">
        <v>6</v>
      </c>
      <c r="N268" s="760">
        <v>331.05999999999995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963</v>
      </c>
      <c r="B5" s="745"/>
      <c r="C5" s="765">
        <v>0</v>
      </c>
      <c r="D5" s="745">
        <v>333.45</v>
      </c>
      <c r="E5" s="765">
        <v>1</v>
      </c>
      <c r="F5" s="746">
        <v>333.45</v>
      </c>
    </row>
    <row r="6" spans="1:6" ht="14.4" customHeight="1" x14ac:dyDescent="0.3">
      <c r="A6" s="776" t="s">
        <v>964</v>
      </c>
      <c r="B6" s="752">
        <v>5360.16</v>
      </c>
      <c r="C6" s="766">
        <v>4.8333112975561122E-2</v>
      </c>
      <c r="D6" s="752">
        <v>105540.20767775086</v>
      </c>
      <c r="E6" s="766">
        <v>0.9516668870244388</v>
      </c>
      <c r="F6" s="753">
        <v>110900.36767775087</v>
      </c>
    </row>
    <row r="7" spans="1:6" ht="14.4" customHeight="1" x14ac:dyDescent="0.3">
      <c r="A7" s="776" t="s">
        <v>965</v>
      </c>
      <c r="B7" s="752"/>
      <c r="C7" s="766">
        <v>0</v>
      </c>
      <c r="D7" s="752">
        <v>851.28</v>
      </c>
      <c r="E7" s="766">
        <v>1</v>
      </c>
      <c r="F7" s="753">
        <v>851.28</v>
      </c>
    </row>
    <row r="8" spans="1:6" ht="14.4" customHeight="1" x14ac:dyDescent="0.3">
      <c r="A8" s="776" t="s">
        <v>966</v>
      </c>
      <c r="B8" s="752"/>
      <c r="C8" s="766">
        <v>0</v>
      </c>
      <c r="D8" s="752">
        <v>1335.4300226436665</v>
      </c>
      <c r="E8" s="766">
        <v>1</v>
      </c>
      <c r="F8" s="753">
        <v>1335.4300226436665</v>
      </c>
    </row>
    <row r="9" spans="1:6" ht="14.4" customHeight="1" thickBot="1" x14ac:dyDescent="0.35">
      <c r="A9" s="777" t="s">
        <v>967</v>
      </c>
      <c r="B9" s="768"/>
      <c r="C9" s="769">
        <v>0</v>
      </c>
      <c r="D9" s="768">
        <v>1000.3500135861998</v>
      </c>
      <c r="E9" s="769">
        <v>1</v>
      </c>
      <c r="F9" s="770">
        <v>1000.3500135861998</v>
      </c>
    </row>
    <row r="10" spans="1:6" ht="14.4" customHeight="1" thickBot="1" x14ac:dyDescent="0.35">
      <c r="A10" s="771" t="s">
        <v>3</v>
      </c>
      <c r="B10" s="772">
        <v>5360.16</v>
      </c>
      <c r="C10" s="773">
        <v>4.684599617736597E-2</v>
      </c>
      <c r="D10" s="772">
        <v>109060.71771398072</v>
      </c>
      <c r="E10" s="773">
        <v>0.95315400382263404</v>
      </c>
      <c r="F10" s="774">
        <v>114420.87771398072</v>
      </c>
    </row>
    <row r="11" spans="1:6" ht="14.4" customHeight="1" thickBot="1" x14ac:dyDescent="0.35"/>
    <row r="12" spans="1:6" ht="14.4" customHeight="1" x14ac:dyDescent="0.3">
      <c r="A12" s="775" t="s">
        <v>968</v>
      </c>
      <c r="B12" s="745"/>
      <c r="C12" s="765">
        <v>0</v>
      </c>
      <c r="D12" s="745">
        <v>127.23000000000002</v>
      </c>
      <c r="E12" s="765">
        <v>1</v>
      </c>
      <c r="F12" s="746">
        <v>127.23000000000002</v>
      </c>
    </row>
    <row r="13" spans="1:6" ht="14.4" customHeight="1" x14ac:dyDescent="0.3">
      <c r="A13" s="776" t="s">
        <v>969</v>
      </c>
      <c r="B13" s="752"/>
      <c r="C13" s="766">
        <v>0</v>
      </c>
      <c r="D13" s="752">
        <v>532.46</v>
      </c>
      <c r="E13" s="766">
        <v>1</v>
      </c>
      <c r="F13" s="753">
        <v>532.46</v>
      </c>
    </row>
    <row r="14" spans="1:6" ht="14.4" customHeight="1" x14ac:dyDescent="0.3">
      <c r="A14" s="776" t="s">
        <v>970</v>
      </c>
      <c r="B14" s="752"/>
      <c r="C14" s="766">
        <v>0</v>
      </c>
      <c r="D14" s="752">
        <v>8571.61</v>
      </c>
      <c r="E14" s="766">
        <v>1</v>
      </c>
      <c r="F14" s="753">
        <v>8571.61</v>
      </c>
    </row>
    <row r="15" spans="1:6" ht="14.4" customHeight="1" x14ac:dyDescent="0.3">
      <c r="A15" s="776" t="s">
        <v>971</v>
      </c>
      <c r="B15" s="752"/>
      <c r="C15" s="766">
        <v>0</v>
      </c>
      <c r="D15" s="752">
        <v>468.27000000000004</v>
      </c>
      <c r="E15" s="766">
        <v>1</v>
      </c>
      <c r="F15" s="753">
        <v>468.27000000000004</v>
      </c>
    </row>
    <row r="16" spans="1:6" ht="14.4" customHeight="1" x14ac:dyDescent="0.3">
      <c r="A16" s="776" t="s">
        <v>972</v>
      </c>
      <c r="B16" s="752"/>
      <c r="C16" s="766">
        <v>0</v>
      </c>
      <c r="D16" s="752">
        <v>580.91999999999996</v>
      </c>
      <c r="E16" s="766">
        <v>1</v>
      </c>
      <c r="F16" s="753">
        <v>580.91999999999996</v>
      </c>
    </row>
    <row r="17" spans="1:6" ht="14.4" customHeight="1" x14ac:dyDescent="0.3">
      <c r="A17" s="776" t="s">
        <v>973</v>
      </c>
      <c r="B17" s="752"/>
      <c r="C17" s="766">
        <v>0</v>
      </c>
      <c r="D17" s="752">
        <v>176.89999999999998</v>
      </c>
      <c r="E17" s="766">
        <v>1</v>
      </c>
      <c r="F17" s="753">
        <v>176.89999999999998</v>
      </c>
    </row>
    <row r="18" spans="1:6" ht="14.4" customHeight="1" x14ac:dyDescent="0.3">
      <c r="A18" s="776" t="s">
        <v>974</v>
      </c>
      <c r="B18" s="752"/>
      <c r="C18" s="766">
        <v>0</v>
      </c>
      <c r="D18" s="752">
        <v>52.279999999999987</v>
      </c>
      <c r="E18" s="766">
        <v>1</v>
      </c>
      <c r="F18" s="753">
        <v>52.279999999999987</v>
      </c>
    </row>
    <row r="19" spans="1:6" ht="14.4" customHeight="1" x14ac:dyDescent="0.3">
      <c r="A19" s="776" t="s">
        <v>975</v>
      </c>
      <c r="B19" s="752"/>
      <c r="C19" s="766">
        <v>0</v>
      </c>
      <c r="D19" s="752">
        <v>38.67</v>
      </c>
      <c r="E19" s="766">
        <v>1</v>
      </c>
      <c r="F19" s="753">
        <v>38.67</v>
      </c>
    </row>
    <row r="20" spans="1:6" ht="14.4" customHeight="1" x14ac:dyDescent="0.3">
      <c r="A20" s="776" t="s">
        <v>976</v>
      </c>
      <c r="B20" s="752"/>
      <c r="C20" s="766">
        <v>0</v>
      </c>
      <c r="D20" s="752">
        <v>208.59999999999988</v>
      </c>
      <c r="E20" s="766">
        <v>1</v>
      </c>
      <c r="F20" s="753">
        <v>208.59999999999988</v>
      </c>
    </row>
    <row r="21" spans="1:6" ht="14.4" customHeight="1" x14ac:dyDescent="0.3">
      <c r="A21" s="776" t="s">
        <v>977</v>
      </c>
      <c r="B21" s="752"/>
      <c r="C21" s="766">
        <v>0</v>
      </c>
      <c r="D21" s="752">
        <v>8239.8999999999978</v>
      </c>
      <c r="E21" s="766">
        <v>1</v>
      </c>
      <c r="F21" s="753">
        <v>8239.8999999999978</v>
      </c>
    </row>
    <row r="22" spans="1:6" ht="14.4" customHeight="1" x14ac:dyDescent="0.3">
      <c r="A22" s="776" t="s">
        <v>978</v>
      </c>
      <c r="B22" s="752"/>
      <c r="C22" s="766">
        <v>0</v>
      </c>
      <c r="D22" s="752">
        <v>17049.311999999998</v>
      </c>
      <c r="E22" s="766">
        <v>1</v>
      </c>
      <c r="F22" s="753">
        <v>17049.311999999998</v>
      </c>
    </row>
    <row r="23" spans="1:6" ht="14.4" customHeight="1" x14ac:dyDescent="0.3">
      <c r="A23" s="776" t="s">
        <v>979</v>
      </c>
      <c r="B23" s="752"/>
      <c r="C23" s="766">
        <v>0</v>
      </c>
      <c r="D23" s="752">
        <v>489.16000000000014</v>
      </c>
      <c r="E23" s="766">
        <v>1</v>
      </c>
      <c r="F23" s="753">
        <v>489.16000000000014</v>
      </c>
    </row>
    <row r="24" spans="1:6" ht="14.4" customHeight="1" x14ac:dyDescent="0.3">
      <c r="A24" s="776" t="s">
        <v>980</v>
      </c>
      <c r="B24" s="752">
        <v>-851.5200000000001</v>
      </c>
      <c r="C24" s="766">
        <v>1</v>
      </c>
      <c r="D24" s="752"/>
      <c r="E24" s="766">
        <v>0</v>
      </c>
      <c r="F24" s="753">
        <v>-851.5200000000001</v>
      </c>
    </row>
    <row r="25" spans="1:6" ht="14.4" customHeight="1" x14ac:dyDescent="0.3">
      <c r="A25" s="776" t="s">
        <v>981</v>
      </c>
      <c r="B25" s="752"/>
      <c r="C25" s="766">
        <v>0</v>
      </c>
      <c r="D25" s="752">
        <v>10011.650000000001</v>
      </c>
      <c r="E25" s="766">
        <v>1</v>
      </c>
      <c r="F25" s="753">
        <v>10011.650000000001</v>
      </c>
    </row>
    <row r="26" spans="1:6" ht="14.4" customHeight="1" x14ac:dyDescent="0.3">
      <c r="A26" s="776" t="s">
        <v>982</v>
      </c>
      <c r="B26" s="752"/>
      <c r="C26" s="766">
        <v>0</v>
      </c>
      <c r="D26" s="752">
        <v>2524.7199999999998</v>
      </c>
      <c r="E26" s="766">
        <v>1</v>
      </c>
      <c r="F26" s="753">
        <v>2524.7199999999998</v>
      </c>
    </row>
    <row r="27" spans="1:6" ht="14.4" customHeight="1" x14ac:dyDescent="0.3">
      <c r="A27" s="776" t="s">
        <v>983</v>
      </c>
      <c r="B27" s="752"/>
      <c r="C27" s="766">
        <v>0</v>
      </c>
      <c r="D27" s="752">
        <v>82.66</v>
      </c>
      <c r="E27" s="766">
        <v>1</v>
      </c>
      <c r="F27" s="753">
        <v>82.66</v>
      </c>
    </row>
    <row r="28" spans="1:6" ht="14.4" customHeight="1" x14ac:dyDescent="0.3">
      <c r="A28" s="776" t="s">
        <v>984</v>
      </c>
      <c r="B28" s="752"/>
      <c r="C28" s="766">
        <v>0</v>
      </c>
      <c r="D28" s="752">
        <v>5708.0099999999993</v>
      </c>
      <c r="E28" s="766">
        <v>1</v>
      </c>
      <c r="F28" s="753">
        <v>5708.0099999999993</v>
      </c>
    </row>
    <row r="29" spans="1:6" ht="14.4" customHeight="1" x14ac:dyDescent="0.3">
      <c r="A29" s="776" t="s">
        <v>985</v>
      </c>
      <c r="B29" s="752"/>
      <c r="C29" s="766">
        <v>0</v>
      </c>
      <c r="D29" s="752">
        <v>333.9</v>
      </c>
      <c r="E29" s="766">
        <v>1</v>
      </c>
      <c r="F29" s="753">
        <v>333.9</v>
      </c>
    </row>
    <row r="30" spans="1:6" ht="14.4" customHeight="1" x14ac:dyDescent="0.3">
      <c r="A30" s="776" t="s">
        <v>986</v>
      </c>
      <c r="B30" s="752"/>
      <c r="C30" s="766">
        <v>0</v>
      </c>
      <c r="D30" s="752">
        <v>4431.5119999999997</v>
      </c>
      <c r="E30" s="766">
        <v>1</v>
      </c>
      <c r="F30" s="753">
        <v>4431.5119999999997</v>
      </c>
    </row>
    <row r="31" spans="1:6" ht="14.4" customHeight="1" x14ac:dyDescent="0.3">
      <c r="A31" s="776" t="s">
        <v>987</v>
      </c>
      <c r="B31" s="752"/>
      <c r="C31" s="766">
        <v>0</v>
      </c>
      <c r="D31" s="752">
        <v>2643.19</v>
      </c>
      <c r="E31" s="766">
        <v>1</v>
      </c>
      <c r="F31" s="753">
        <v>2643.19</v>
      </c>
    </row>
    <row r="32" spans="1:6" ht="14.4" customHeight="1" x14ac:dyDescent="0.3">
      <c r="A32" s="776" t="s">
        <v>988</v>
      </c>
      <c r="B32" s="752"/>
      <c r="C32" s="766">
        <v>0</v>
      </c>
      <c r="D32" s="752">
        <v>458.05367493054621</v>
      </c>
      <c r="E32" s="766">
        <v>1</v>
      </c>
      <c r="F32" s="753">
        <v>458.05367493054621</v>
      </c>
    </row>
    <row r="33" spans="1:6" ht="14.4" customHeight="1" x14ac:dyDescent="0.3">
      <c r="A33" s="776" t="s">
        <v>989</v>
      </c>
      <c r="B33" s="752"/>
      <c r="C33" s="766">
        <v>0</v>
      </c>
      <c r="D33" s="752">
        <v>208.69000282038937</v>
      </c>
      <c r="E33" s="766">
        <v>1</v>
      </c>
      <c r="F33" s="753">
        <v>208.69000282038937</v>
      </c>
    </row>
    <row r="34" spans="1:6" ht="14.4" customHeight="1" x14ac:dyDescent="0.3">
      <c r="A34" s="776" t="s">
        <v>990</v>
      </c>
      <c r="B34" s="752">
        <v>2331.6000000000004</v>
      </c>
      <c r="C34" s="766">
        <v>1</v>
      </c>
      <c r="D34" s="752"/>
      <c r="E34" s="766">
        <v>0</v>
      </c>
      <c r="F34" s="753">
        <v>2331.6000000000004</v>
      </c>
    </row>
    <row r="35" spans="1:6" ht="14.4" customHeight="1" x14ac:dyDescent="0.3">
      <c r="A35" s="776" t="s">
        <v>991</v>
      </c>
      <c r="B35" s="752"/>
      <c r="C35" s="766">
        <v>0</v>
      </c>
      <c r="D35" s="752">
        <v>2108.06</v>
      </c>
      <c r="E35" s="766">
        <v>1</v>
      </c>
      <c r="F35" s="753">
        <v>2108.06</v>
      </c>
    </row>
    <row r="36" spans="1:6" ht="14.4" customHeight="1" x14ac:dyDescent="0.3">
      <c r="A36" s="776" t="s">
        <v>992</v>
      </c>
      <c r="B36" s="752"/>
      <c r="C36" s="766">
        <v>0</v>
      </c>
      <c r="D36" s="752">
        <v>1127.5</v>
      </c>
      <c r="E36" s="766">
        <v>1</v>
      </c>
      <c r="F36" s="753">
        <v>1127.5</v>
      </c>
    </row>
    <row r="37" spans="1:6" ht="14.4" customHeight="1" x14ac:dyDescent="0.3">
      <c r="A37" s="776" t="s">
        <v>993</v>
      </c>
      <c r="B37" s="752"/>
      <c r="C37" s="766">
        <v>0</v>
      </c>
      <c r="D37" s="752">
        <v>125.39000000000003</v>
      </c>
      <c r="E37" s="766">
        <v>1</v>
      </c>
      <c r="F37" s="753">
        <v>125.39000000000003</v>
      </c>
    </row>
    <row r="38" spans="1:6" ht="14.4" customHeight="1" x14ac:dyDescent="0.3">
      <c r="A38" s="776" t="s">
        <v>994</v>
      </c>
      <c r="B38" s="752"/>
      <c r="C38" s="766">
        <v>0</v>
      </c>
      <c r="D38" s="752">
        <v>105.7</v>
      </c>
      <c r="E38" s="766">
        <v>1</v>
      </c>
      <c r="F38" s="753">
        <v>105.7</v>
      </c>
    </row>
    <row r="39" spans="1:6" ht="14.4" customHeight="1" x14ac:dyDescent="0.3">
      <c r="A39" s="776" t="s">
        <v>995</v>
      </c>
      <c r="B39" s="752"/>
      <c r="C39" s="766">
        <v>0</v>
      </c>
      <c r="D39" s="752">
        <v>146.22</v>
      </c>
      <c r="E39" s="766">
        <v>1</v>
      </c>
      <c r="F39" s="753">
        <v>146.22</v>
      </c>
    </row>
    <row r="40" spans="1:6" ht="14.4" customHeight="1" x14ac:dyDescent="0.3">
      <c r="A40" s="776" t="s">
        <v>996</v>
      </c>
      <c r="B40" s="752"/>
      <c r="C40" s="766">
        <v>0</v>
      </c>
      <c r="D40" s="752">
        <v>39.18</v>
      </c>
      <c r="E40" s="766">
        <v>1</v>
      </c>
      <c r="F40" s="753">
        <v>39.18</v>
      </c>
    </row>
    <row r="41" spans="1:6" ht="14.4" customHeight="1" x14ac:dyDescent="0.3">
      <c r="A41" s="776" t="s">
        <v>997</v>
      </c>
      <c r="B41" s="752"/>
      <c r="C41" s="766">
        <v>0</v>
      </c>
      <c r="D41" s="752">
        <v>89.84999999999998</v>
      </c>
      <c r="E41" s="766">
        <v>1</v>
      </c>
      <c r="F41" s="753">
        <v>89.84999999999998</v>
      </c>
    </row>
    <row r="42" spans="1:6" ht="14.4" customHeight="1" x14ac:dyDescent="0.3">
      <c r="A42" s="776" t="s">
        <v>998</v>
      </c>
      <c r="B42" s="752"/>
      <c r="C42" s="766">
        <v>0</v>
      </c>
      <c r="D42" s="752">
        <v>89.41</v>
      </c>
      <c r="E42" s="766">
        <v>1</v>
      </c>
      <c r="F42" s="753">
        <v>89.41</v>
      </c>
    </row>
    <row r="43" spans="1:6" ht="14.4" customHeight="1" x14ac:dyDescent="0.3">
      <c r="A43" s="776" t="s">
        <v>999</v>
      </c>
      <c r="B43" s="752"/>
      <c r="C43" s="766">
        <v>0</v>
      </c>
      <c r="D43" s="752">
        <v>54.2</v>
      </c>
      <c r="E43" s="766">
        <v>1</v>
      </c>
      <c r="F43" s="753">
        <v>54.2</v>
      </c>
    </row>
    <row r="44" spans="1:6" ht="14.4" customHeight="1" x14ac:dyDescent="0.3">
      <c r="A44" s="776" t="s">
        <v>1000</v>
      </c>
      <c r="B44" s="752"/>
      <c r="C44" s="766">
        <v>0</v>
      </c>
      <c r="D44" s="752">
        <v>99.790000000000035</v>
      </c>
      <c r="E44" s="766">
        <v>1</v>
      </c>
      <c r="F44" s="753">
        <v>99.790000000000035</v>
      </c>
    </row>
    <row r="45" spans="1:6" ht="14.4" customHeight="1" x14ac:dyDescent="0.3">
      <c r="A45" s="776" t="s">
        <v>1001</v>
      </c>
      <c r="B45" s="752"/>
      <c r="C45" s="766">
        <v>0</v>
      </c>
      <c r="D45" s="752">
        <v>23503.790000000005</v>
      </c>
      <c r="E45" s="766">
        <v>1</v>
      </c>
      <c r="F45" s="753">
        <v>23503.790000000005</v>
      </c>
    </row>
    <row r="46" spans="1:6" ht="14.4" customHeight="1" x14ac:dyDescent="0.3">
      <c r="A46" s="776" t="s">
        <v>1002</v>
      </c>
      <c r="B46" s="752"/>
      <c r="C46" s="766">
        <v>0</v>
      </c>
      <c r="D46" s="752">
        <v>217.09999999999997</v>
      </c>
      <c r="E46" s="766">
        <v>1</v>
      </c>
      <c r="F46" s="753">
        <v>217.09999999999997</v>
      </c>
    </row>
    <row r="47" spans="1:6" ht="14.4" customHeight="1" x14ac:dyDescent="0.3">
      <c r="A47" s="776" t="s">
        <v>1003</v>
      </c>
      <c r="B47" s="752"/>
      <c r="C47" s="766">
        <v>0</v>
      </c>
      <c r="D47" s="752">
        <v>9797.1000362298655</v>
      </c>
      <c r="E47" s="766">
        <v>1</v>
      </c>
      <c r="F47" s="753">
        <v>9797.1000362298655</v>
      </c>
    </row>
    <row r="48" spans="1:6" ht="14.4" customHeight="1" x14ac:dyDescent="0.3">
      <c r="A48" s="776" t="s">
        <v>1004</v>
      </c>
      <c r="B48" s="752"/>
      <c r="C48" s="766">
        <v>0</v>
      </c>
      <c r="D48" s="752">
        <v>132.68</v>
      </c>
      <c r="E48" s="766">
        <v>1</v>
      </c>
      <c r="F48" s="753">
        <v>132.68</v>
      </c>
    </row>
    <row r="49" spans="1:6" ht="14.4" customHeight="1" x14ac:dyDescent="0.3">
      <c r="A49" s="776" t="s">
        <v>1005</v>
      </c>
      <c r="B49" s="752">
        <v>3880.08</v>
      </c>
      <c r="C49" s="766">
        <v>0.33488690032314195</v>
      </c>
      <c r="D49" s="752">
        <v>7706.16</v>
      </c>
      <c r="E49" s="766">
        <v>0.66511309967685805</v>
      </c>
      <c r="F49" s="753">
        <v>11586.24</v>
      </c>
    </row>
    <row r="50" spans="1:6" ht="14.4" customHeight="1" x14ac:dyDescent="0.3">
      <c r="A50" s="776" t="s">
        <v>1006</v>
      </c>
      <c r="B50" s="752"/>
      <c r="C50" s="766">
        <v>0</v>
      </c>
      <c r="D50" s="752">
        <v>155.51</v>
      </c>
      <c r="E50" s="766">
        <v>1</v>
      </c>
      <c r="F50" s="753">
        <v>155.51</v>
      </c>
    </row>
    <row r="51" spans="1:6" ht="14.4" customHeight="1" thickBot="1" x14ac:dyDescent="0.35">
      <c r="A51" s="777" t="s">
        <v>1007</v>
      </c>
      <c r="B51" s="768"/>
      <c r="C51" s="769">
        <v>0</v>
      </c>
      <c r="D51" s="768">
        <v>625.38</v>
      </c>
      <c r="E51" s="769">
        <v>1</v>
      </c>
      <c r="F51" s="770">
        <v>625.38</v>
      </c>
    </row>
    <row r="52" spans="1:6" ht="14.4" customHeight="1" thickBot="1" x14ac:dyDescent="0.35">
      <c r="A52" s="771" t="s">
        <v>3</v>
      </c>
      <c r="B52" s="772">
        <v>5360.16</v>
      </c>
      <c r="C52" s="773">
        <v>4.6845996177365928E-2</v>
      </c>
      <c r="D52" s="772">
        <v>109060.71771398082</v>
      </c>
      <c r="E52" s="773">
        <v>0.95315400382263404</v>
      </c>
      <c r="F52" s="774">
        <v>114420.87771398082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1199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-5</v>
      </c>
      <c r="G3" s="47">
        <f>SUBTOTAL(9,G6:G1048576)</f>
        <v>5360.1600000000008</v>
      </c>
      <c r="H3" s="48">
        <f>IF(M3=0,0,G3/M3)</f>
        <v>4.6845996177365956E-2</v>
      </c>
      <c r="I3" s="47">
        <f>SUBTOTAL(9,I6:I1048576)</f>
        <v>556.40995280000004</v>
      </c>
      <c r="J3" s="47">
        <f>SUBTOTAL(9,J6:J1048576)</f>
        <v>109060.71771398079</v>
      </c>
      <c r="K3" s="48">
        <f>IF(M3=0,0,J3/M3)</f>
        <v>0.95315400382263415</v>
      </c>
      <c r="L3" s="47">
        <f>SUBTOTAL(9,L6:L1048576)</f>
        <v>551.40995280000004</v>
      </c>
      <c r="M3" s="49">
        <f>SUBTOTAL(9,M6:M1048576)</f>
        <v>114420.87771398078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579</v>
      </c>
      <c r="B6" s="741" t="s">
        <v>1008</v>
      </c>
      <c r="C6" s="741" t="s">
        <v>1009</v>
      </c>
      <c r="D6" s="741" t="s">
        <v>798</v>
      </c>
      <c r="E6" s="741" t="s">
        <v>1010</v>
      </c>
      <c r="F6" s="745"/>
      <c r="G6" s="745"/>
      <c r="H6" s="765">
        <v>0</v>
      </c>
      <c r="I6" s="745">
        <v>1</v>
      </c>
      <c r="J6" s="745">
        <v>60.579999999999984</v>
      </c>
      <c r="K6" s="765">
        <v>1</v>
      </c>
      <c r="L6" s="745">
        <v>1</v>
      </c>
      <c r="M6" s="746">
        <v>60.579999999999984</v>
      </c>
    </row>
    <row r="7" spans="1:13" ht="14.4" customHeight="1" x14ac:dyDescent="0.3">
      <c r="A7" s="747" t="s">
        <v>579</v>
      </c>
      <c r="B7" s="748" t="s">
        <v>1008</v>
      </c>
      <c r="C7" s="748" t="s">
        <v>1011</v>
      </c>
      <c r="D7" s="748" t="s">
        <v>798</v>
      </c>
      <c r="E7" s="748" t="s">
        <v>1012</v>
      </c>
      <c r="F7" s="752"/>
      <c r="G7" s="752"/>
      <c r="H7" s="766">
        <v>0</v>
      </c>
      <c r="I7" s="752">
        <v>1</v>
      </c>
      <c r="J7" s="752">
        <v>66.650000000000034</v>
      </c>
      <c r="K7" s="766">
        <v>1</v>
      </c>
      <c r="L7" s="752">
        <v>1</v>
      </c>
      <c r="M7" s="753">
        <v>66.650000000000034</v>
      </c>
    </row>
    <row r="8" spans="1:13" ht="14.4" customHeight="1" x14ac:dyDescent="0.3">
      <c r="A8" s="747" t="s">
        <v>579</v>
      </c>
      <c r="B8" s="748" t="s">
        <v>1013</v>
      </c>
      <c r="C8" s="748" t="s">
        <v>1014</v>
      </c>
      <c r="D8" s="748" t="s">
        <v>651</v>
      </c>
      <c r="E8" s="748" t="s">
        <v>1015</v>
      </c>
      <c r="F8" s="752"/>
      <c r="G8" s="752"/>
      <c r="H8" s="766">
        <v>0</v>
      </c>
      <c r="I8" s="752">
        <v>32</v>
      </c>
      <c r="J8" s="752">
        <v>532.46</v>
      </c>
      <c r="K8" s="766">
        <v>1</v>
      </c>
      <c r="L8" s="752">
        <v>32</v>
      </c>
      <c r="M8" s="753">
        <v>532.46</v>
      </c>
    </row>
    <row r="9" spans="1:13" ht="14.4" customHeight="1" x14ac:dyDescent="0.3">
      <c r="A9" s="747" t="s">
        <v>579</v>
      </c>
      <c r="B9" s="748" t="s">
        <v>1016</v>
      </c>
      <c r="C9" s="748" t="s">
        <v>1017</v>
      </c>
      <c r="D9" s="748" t="s">
        <v>674</v>
      </c>
      <c r="E9" s="748" t="s">
        <v>1018</v>
      </c>
      <c r="F9" s="752"/>
      <c r="G9" s="752"/>
      <c r="H9" s="766">
        <v>0</v>
      </c>
      <c r="I9" s="752">
        <v>2</v>
      </c>
      <c r="J9" s="752">
        <v>132.68</v>
      </c>
      <c r="K9" s="766">
        <v>1</v>
      </c>
      <c r="L9" s="752">
        <v>2</v>
      </c>
      <c r="M9" s="753">
        <v>132.68</v>
      </c>
    </row>
    <row r="10" spans="1:13" ht="14.4" customHeight="1" x14ac:dyDescent="0.3">
      <c r="A10" s="747" t="s">
        <v>579</v>
      </c>
      <c r="B10" s="748" t="s">
        <v>1019</v>
      </c>
      <c r="C10" s="748" t="s">
        <v>1020</v>
      </c>
      <c r="D10" s="748" t="s">
        <v>1021</v>
      </c>
      <c r="E10" s="748" t="s">
        <v>1022</v>
      </c>
      <c r="F10" s="752"/>
      <c r="G10" s="752"/>
      <c r="H10" s="766">
        <v>0</v>
      </c>
      <c r="I10" s="752">
        <v>1</v>
      </c>
      <c r="J10" s="752">
        <v>625.38</v>
      </c>
      <c r="K10" s="766">
        <v>1</v>
      </c>
      <c r="L10" s="752">
        <v>1</v>
      </c>
      <c r="M10" s="753">
        <v>625.38</v>
      </c>
    </row>
    <row r="11" spans="1:13" ht="14.4" customHeight="1" x14ac:dyDescent="0.3">
      <c r="A11" s="747" t="s">
        <v>579</v>
      </c>
      <c r="B11" s="748" t="s">
        <v>1023</v>
      </c>
      <c r="C11" s="748" t="s">
        <v>1024</v>
      </c>
      <c r="D11" s="748" t="s">
        <v>702</v>
      </c>
      <c r="E11" s="748" t="s">
        <v>1025</v>
      </c>
      <c r="F11" s="752"/>
      <c r="G11" s="752"/>
      <c r="H11" s="766">
        <v>0</v>
      </c>
      <c r="I11" s="752">
        <v>3</v>
      </c>
      <c r="J11" s="752">
        <v>2163.6000000000004</v>
      </c>
      <c r="K11" s="766">
        <v>1</v>
      </c>
      <c r="L11" s="752">
        <v>3</v>
      </c>
      <c r="M11" s="753">
        <v>2163.6000000000004</v>
      </c>
    </row>
    <row r="12" spans="1:13" ht="14.4" customHeight="1" x14ac:dyDescent="0.3">
      <c r="A12" s="747" t="s">
        <v>579</v>
      </c>
      <c r="B12" s="748" t="s">
        <v>1023</v>
      </c>
      <c r="C12" s="748" t="s">
        <v>1026</v>
      </c>
      <c r="D12" s="748" t="s">
        <v>702</v>
      </c>
      <c r="E12" s="748" t="s">
        <v>1027</v>
      </c>
      <c r="F12" s="752"/>
      <c r="G12" s="752"/>
      <c r="H12" s="766">
        <v>0</v>
      </c>
      <c r="I12" s="752">
        <v>4</v>
      </c>
      <c r="J12" s="752">
        <v>1087.4000000000001</v>
      </c>
      <c r="K12" s="766">
        <v>1</v>
      </c>
      <c r="L12" s="752">
        <v>4</v>
      </c>
      <c r="M12" s="753">
        <v>1087.4000000000001</v>
      </c>
    </row>
    <row r="13" spans="1:13" ht="14.4" customHeight="1" x14ac:dyDescent="0.3">
      <c r="A13" s="747" t="s">
        <v>579</v>
      </c>
      <c r="B13" s="748" t="s">
        <v>1023</v>
      </c>
      <c r="C13" s="748" t="s">
        <v>1028</v>
      </c>
      <c r="D13" s="748" t="s">
        <v>702</v>
      </c>
      <c r="E13" s="748" t="s">
        <v>1029</v>
      </c>
      <c r="F13" s="752"/>
      <c r="G13" s="752"/>
      <c r="H13" s="766">
        <v>0</v>
      </c>
      <c r="I13" s="752">
        <v>1</v>
      </c>
      <c r="J13" s="752">
        <v>630.66000000000008</v>
      </c>
      <c r="K13" s="766">
        <v>1</v>
      </c>
      <c r="L13" s="752">
        <v>1</v>
      </c>
      <c r="M13" s="753">
        <v>630.66000000000008</v>
      </c>
    </row>
    <row r="14" spans="1:13" ht="14.4" customHeight="1" x14ac:dyDescent="0.3">
      <c r="A14" s="747" t="s">
        <v>579</v>
      </c>
      <c r="B14" s="748" t="s">
        <v>1023</v>
      </c>
      <c r="C14" s="748" t="s">
        <v>1030</v>
      </c>
      <c r="D14" s="748" t="s">
        <v>702</v>
      </c>
      <c r="E14" s="748" t="s">
        <v>1031</v>
      </c>
      <c r="F14" s="752"/>
      <c r="G14" s="752"/>
      <c r="H14" s="766">
        <v>0</v>
      </c>
      <c r="I14" s="752">
        <v>2</v>
      </c>
      <c r="J14" s="752">
        <v>1827.3</v>
      </c>
      <c r="K14" s="766">
        <v>1</v>
      </c>
      <c r="L14" s="752">
        <v>2</v>
      </c>
      <c r="M14" s="753">
        <v>1827.3</v>
      </c>
    </row>
    <row r="15" spans="1:13" ht="14.4" customHeight="1" x14ac:dyDescent="0.3">
      <c r="A15" s="747" t="s">
        <v>579</v>
      </c>
      <c r="B15" s="748" t="s">
        <v>1023</v>
      </c>
      <c r="C15" s="748" t="s">
        <v>1032</v>
      </c>
      <c r="D15" s="748" t="s">
        <v>702</v>
      </c>
      <c r="E15" s="748" t="s">
        <v>1033</v>
      </c>
      <c r="F15" s="752"/>
      <c r="G15" s="752"/>
      <c r="H15" s="766">
        <v>0</v>
      </c>
      <c r="I15" s="752">
        <v>7</v>
      </c>
      <c r="J15" s="752">
        <v>2862.65</v>
      </c>
      <c r="K15" s="766">
        <v>1</v>
      </c>
      <c r="L15" s="752">
        <v>7</v>
      </c>
      <c r="M15" s="753">
        <v>2862.65</v>
      </c>
    </row>
    <row r="16" spans="1:13" ht="14.4" customHeight="1" x14ac:dyDescent="0.3">
      <c r="A16" s="747" t="s">
        <v>579</v>
      </c>
      <c r="B16" s="748" t="s">
        <v>1034</v>
      </c>
      <c r="C16" s="748" t="s">
        <v>1035</v>
      </c>
      <c r="D16" s="748" t="s">
        <v>710</v>
      </c>
      <c r="E16" s="748" t="s">
        <v>711</v>
      </c>
      <c r="F16" s="752"/>
      <c r="G16" s="752"/>
      <c r="H16" s="766">
        <v>0</v>
      </c>
      <c r="I16" s="752">
        <v>7</v>
      </c>
      <c r="J16" s="752">
        <v>282.73</v>
      </c>
      <c r="K16" s="766">
        <v>1</v>
      </c>
      <c r="L16" s="752">
        <v>7</v>
      </c>
      <c r="M16" s="753">
        <v>282.73</v>
      </c>
    </row>
    <row r="17" spans="1:13" ht="14.4" customHeight="1" x14ac:dyDescent="0.3">
      <c r="A17" s="747" t="s">
        <v>579</v>
      </c>
      <c r="B17" s="748" t="s">
        <v>1034</v>
      </c>
      <c r="C17" s="748" t="s">
        <v>1036</v>
      </c>
      <c r="D17" s="748" t="s">
        <v>708</v>
      </c>
      <c r="E17" s="748" t="s">
        <v>1037</v>
      </c>
      <c r="F17" s="752"/>
      <c r="G17" s="752"/>
      <c r="H17" s="766">
        <v>0</v>
      </c>
      <c r="I17" s="752">
        <v>2</v>
      </c>
      <c r="J17" s="752">
        <v>185.54000000000002</v>
      </c>
      <c r="K17" s="766">
        <v>1</v>
      </c>
      <c r="L17" s="752">
        <v>2</v>
      </c>
      <c r="M17" s="753">
        <v>185.54000000000002</v>
      </c>
    </row>
    <row r="18" spans="1:13" ht="14.4" customHeight="1" x14ac:dyDescent="0.3">
      <c r="A18" s="747" t="s">
        <v>579</v>
      </c>
      <c r="B18" s="748" t="s">
        <v>1038</v>
      </c>
      <c r="C18" s="748" t="s">
        <v>1039</v>
      </c>
      <c r="D18" s="748" t="s">
        <v>721</v>
      </c>
      <c r="E18" s="748" t="s">
        <v>1040</v>
      </c>
      <c r="F18" s="752"/>
      <c r="G18" s="752"/>
      <c r="H18" s="766">
        <v>0</v>
      </c>
      <c r="I18" s="752">
        <v>12</v>
      </c>
      <c r="J18" s="752">
        <v>580.91999999999996</v>
      </c>
      <c r="K18" s="766">
        <v>1</v>
      </c>
      <c r="L18" s="752">
        <v>12</v>
      </c>
      <c r="M18" s="753">
        <v>580.91999999999996</v>
      </c>
    </row>
    <row r="19" spans="1:13" ht="14.4" customHeight="1" x14ac:dyDescent="0.3">
      <c r="A19" s="747" t="s">
        <v>579</v>
      </c>
      <c r="B19" s="748" t="s">
        <v>1041</v>
      </c>
      <c r="C19" s="748" t="s">
        <v>1042</v>
      </c>
      <c r="D19" s="748" t="s">
        <v>635</v>
      </c>
      <c r="E19" s="748" t="s">
        <v>1043</v>
      </c>
      <c r="F19" s="752"/>
      <c r="G19" s="752"/>
      <c r="H19" s="766">
        <v>0</v>
      </c>
      <c r="I19" s="752">
        <v>2</v>
      </c>
      <c r="J19" s="752">
        <v>176.89999999999998</v>
      </c>
      <c r="K19" s="766">
        <v>1</v>
      </c>
      <c r="L19" s="752">
        <v>2</v>
      </c>
      <c r="M19" s="753">
        <v>176.89999999999998</v>
      </c>
    </row>
    <row r="20" spans="1:13" ht="14.4" customHeight="1" x14ac:dyDescent="0.3">
      <c r="A20" s="747" t="s">
        <v>579</v>
      </c>
      <c r="B20" s="748" t="s">
        <v>1044</v>
      </c>
      <c r="C20" s="748" t="s">
        <v>1045</v>
      </c>
      <c r="D20" s="748" t="s">
        <v>640</v>
      </c>
      <c r="E20" s="748" t="s">
        <v>641</v>
      </c>
      <c r="F20" s="752"/>
      <c r="G20" s="752"/>
      <c r="H20" s="766">
        <v>0</v>
      </c>
      <c r="I20" s="752">
        <v>1</v>
      </c>
      <c r="J20" s="752">
        <v>52.279999999999987</v>
      </c>
      <c r="K20" s="766">
        <v>1</v>
      </c>
      <c r="L20" s="752">
        <v>1</v>
      </c>
      <c r="M20" s="753">
        <v>52.279999999999987</v>
      </c>
    </row>
    <row r="21" spans="1:13" ht="14.4" customHeight="1" x14ac:dyDescent="0.3">
      <c r="A21" s="747" t="s">
        <v>579</v>
      </c>
      <c r="B21" s="748" t="s">
        <v>1046</v>
      </c>
      <c r="C21" s="748" t="s">
        <v>1047</v>
      </c>
      <c r="D21" s="748" t="s">
        <v>1048</v>
      </c>
      <c r="E21" s="748" t="s">
        <v>1049</v>
      </c>
      <c r="F21" s="752"/>
      <c r="G21" s="752"/>
      <c r="H21" s="766">
        <v>0</v>
      </c>
      <c r="I21" s="752">
        <v>1</v>
      </c>
      <c r="J21" s="752">
        <v>21.21</v>
      </c>
      <c r="K21" s="766">
        <v>1</v>
      </c>
      <c r="L21" s="752">
        <v>1</v>
      </c>
      <c r="M21" s="753">
        <v>21.21</v>
      </c>
    </row>
    <row r="22" spans="1:13" ht="14.4" customHeight="1" x14ac:dyDescent="0.3">
      <c r="A22" s="747" t="s">
        <v>579</v>
      </c>
      <c r="B22" s="748" t="s">
        <v>1046</v>
      </c>
      <c r="C22" s="748" t="s">
        <v>1050</v>
      </c>
      <c r="D22" s="748" t="s">
        <v>1048</v>
      </c>
      <c r="E22" s="748" t="s">
        <v>1051</v>
      </c>
      <c r="F22" s="752"/>
      <c r="G22" s="752"/>
      <c r="H22" s="766">
        <v>0</v>
      </c>
      <c r="I22" s="752">
        <v>2</v>
      </c>
      <c r="J22" s="752">
        <v>17.46</v>
      </c>
      <c r="K22" s="766">
        <v>1</v>
      </c>
      <c r="L22" s="752">
        <v>2</v>
      </c>
      <c r="M22" s="753">
        <v>17.46</v>
      </c>
    </row>
    <row r="23" spans="1:13" ht="14.4" customHeight="1" x14ac:dyDescent="0.3">
      <c r="A23" s="747" t="s">
        <v>579</v>
      </c>
      <c r="B23" s="748" t="s">
        <v>1052</v>
      </c>
      <c r="C23" s="748" t="s">
        <v>1053</v>
      </c>
      <c r="D23" s="748" t="s">
        <v>1054</v>
      </c>
      <c r="E23" s="748" t="s">
        <v>1055</v>
      </c>
      <c r="F23" s="752"/>
      <c r="G23" s="752"/>
      <c r="H23" s="766">
        <v>0</v>
      </c>
      <c r="I23" s="752">
        <v>1</v>
      </c>
      <c r="J23" s="752">
        <v>208.59999999999988</v>
      </c>
      <c r="K23" s="766">
        <v>1</v>
      </c>
      <c r="L23" s="752">
        <v>1</v>
      </c>
      <c r="M23" s="753">
        <v>208.59999999999988</v>
      </c>
    </row>
    <row r="24" spans="1:13" ht="14.4" customHeight="1" x14ac:dyDescent="0.3">
      <c r="A24" s="747" t="s">
        <v>579</v>
      </c>
      <c r="B24" s="748" t="s">
        <v>1056</v>
      </c>
      <c r="C24" s="748" t="s">
        <v>1057</v>
      </c>
      <c r="D24" s="748" t="s">
        <v>813</v>
      </c>
      <c r="E24" s="748" t="s">
        <v>1058</v>
      </c>
      <c r="F24" s="752"/>
      <c r="G24" s="752"/>
      <c r="H24" s="766">
        <v>0</v>
      </c>
      <c r="I24" s="752">
        <v>89</v>
      </c>
      <c r="J24" s="752">
        <v>7644.3799999999983</v>
      </c>
      <c r="K24" s="766">
        <v>1</v>
      </c>
      <c r="L24" s="752">
        <v>89</v>
      </c>
      <c r="M24" s="753">
        <v>7644.3799999999983</v>
      </c>
    </row>
    <row r="25" spans="1:13" ht="14.4" customHeight="1" x14ac:dyDescent="0.3">
      <c r="A25" s="747" t="s">
        <v>579</v>
      </c>
      <c r="B25" s="748" t="s">
        <v>1059</v>
      </c>
      <c r="C25" s="748" t="s">
        <v>1060</v>
      </c>
      <c r="D25" s="748" t="s">
        <v>1061</v>
      </c>
      <c r="E25" s="748" t="s">
        <v>1062</v>
      </c>
      <c r="F25" s="752"/>
      <c r="G25" s="752"/>
      <c r="H25" s="766">
        <v>0</v>
      </c>
      <c r="I25" s="752">
        <v>2</v>
      </c>
      <c r="J25" s="752">
        <v>155.51</v>
      </c>
      <c r="K25" s="766">
        <v>1</v>
      </c>
      <c r="L25" s="752">
        <v>2</v>
      </c>
      <c r="M25" s="753">
        <v>155.51</v>
      </c>
    </row>
    <row r="26" spans="1:13" ht="14.4" customHeight="1" x14ac:dyDescent="0.3">
      <c r="A26" s="747" t="s">
        <v>579</v>
      </c>
      <c r="B26" s="748" t="s">
        <v>1063</v>
      </c>
      <c r="C26" s="748" t="s">
        <v>1064</v>
      </c>
      <c r="D26" s="748" t="s">
        <v>1065</v>
      </c>
      <c r="E26" s="748" t="s">
        <v>1066</v>
      </c>
      <c r="F26" s="752"/>
      <c r="G26" s="752"/>
      <c r="H26" s="766">
        <v>0</v>
      </c>
      <c r="I26" s="752">
        <v>1.4</v>
      </c>
      <c r="J26" s="752">
        <v>17049.311999999998</v>
      </c>
      <c r="K26" s="766">
        <v>1</v>
      </c>
      <c r="L26" s="752">
        <v>1.4</v>
      </c>
      <c r="M26" s="753">
        <v>17049.311999999998</v>
      </c>
    </row>
    <row r="27" spans="1:13" ht="14.4" customHeight="1" x14ac:dyDescent="0.3">
      <c r="A27" s="747" t="s">
        <v>579</v>
      </c>
      <c r="B27" s="748" t="s">
        <v>1067</v>
      </c>
      <c r="C27" s="748" t="s">
        <v>1068</v>
      </c>
      <c r="D27" s="748" t="s">
        <v>940</v>
      </c>
      <c r="E27" s="748" t="s">
        <v>1069</v>
      </c>
      <c r="F27" s="752"/>
      <c r="G27" s="752"/>
      <c r="H27" s="766">
        <v>0</v>
      </c>
      <c r="I27" s="752">
        <v>61</v>
      </c>
      <c r="J27" s="752">
        <v>6961.9599999999991</v>
      </c>
      <c r="K27" s="766">
        <v>1</v>
      </c>
      <c r="L27" s="752">
        <v>61</v>
      </c>
      <c r="M27" s="753">
        <v>6961.9599999999991</v>
      </c>
    </row>
    <row r="28" spans="1:13" ht="14.4" customHeight="1" x14ac:dyDescent="0.3">
      <c r="A28" s="747" t="s">
        <v>579</v>
      </c>
      <c r="B28" s="748" t="s">
        <v>1070</v>
      </c>
      <c r="C28" s="748" t="s">
        <v>1071</v>
      </c>
      <c r="D28" s="748" t="s">
        <v>1072</v>
      </c>
      <c r="E28" s="748" t="s">
        <v>1073</v>
      </c>
      <c r="F28" s="752"/>
      <c r="G28" s="752"/>
      <c r="H28" s="766">
        <v>0</v>
      </c>
      <c r="I28" s="752">
        <v>16.8</v>
      </c>
      <c r="J28" s="752">
        <v>7706.16</v>
      </c>
      <c r="K28" s="766">
        <v>1</v>
      </c>
      <c r="L28" s="752">
        <v>16.8</v>
      </c>
      <c r="M28" s="753">
        <v>7706.16</v>
      </c>
    </row>
    <row r="29" spans="1:13" ht="14.4" customHeight="1" x14ac:dyDescent="0.3">
      <c r="A29" s="747" t="s">
        <v>579</v>
      </c>
      <c r="B29" s="748" t="s">
        <v>1070</v>
      </c>
      <c r="C29" s="748" t="s">
        <v>1074</v>
      </c>
      <c r="D29" s="748" t="s">
        <v>903</v>
      </c>
      <c r="E29" s="748" t="s">
        <v>1075</v>
      </c>
      <c r="F29" s="752">
        <v>24</v>
      </c>
      <c r="G29" s="752">
        <v>3880.08</v>
      </c>
      <c r="H29" s="766">
        <v>1</v>
      </c>
      <c r="I29" s="752"/>
      <c r="J29" s="752"/>
      <c r="K29" s="766">
        <v>0</v>
      </c>
      <c r="L29" s="752">
        <v>24</v>
      </c>
      <c r="M29" s="753">
        <v>3880.08</v>
      </c>
    </row>
    <row r="30" spans="1:13" ht="14.4" customHeight="1" x14ac:dyDescent="0.3">
      <c r="A30" s="747" t="s">
        <v>579</v>
      </c>
      <c r="B30" s="748" t="s">
        <v>1076</v>
      </c>
      <c r="C30" s="748" t="s">
        <v>1077</v>
      </c>
      <c r="D30" s="748" t="s">
        <v>1078</v>
      </c>
      <c r="E30" s="748" t="s">
        <v>1079</v>
      </c>
      <c r="F30" s="752"/>
      <c r="G30" s="752"/>
      <c r="H30" s="766">
        <v>0</v>
      </c>
      <c r="I30" s="752">
        <v>4</v>
      </c>
      <c r="J30" s="752">
        <v>489.16000000000014</v>
      </c>
      <c r="K30" s="766">
        <v>1</v>
      </c>
      <c r="L30" s="752">
        <v>4</v>
      </c>
      <c r="M30" s="753">
        <v>489.16000000000014</v>
      </c>
    </row>
    <row r="31" spans="1:13" ht="14.4" customHeight="1" x14ac:dyDescent="0.3">
      <c r="A31" s="747" t="s">
        <v>579</v>
      </c>
      <c r="B31" s="748" t="s">
        <v>1080</v>
      </c>
      <c r="C31" s="748" t="s">
        <v>1081</v>
      </c>
      <c r="D31" s="748" t="s">
        <v>1082</v>
      </c>
      <c r="E31" s="748" t="s">
        <v>1083</v>
      </c>
      <c r="F31" s="752">
        <v>-32</v>
      </c>
      <c r="G31" s="752">
        <v>-851.5200000000001</v>
      </c>
      <c r="H31" s="766">
        <v>1</v>
      </c>
      <c r="I31" s="752"/>
      <c r="J31" s="752"/>
      <c r="K31" s="766">
        <v>0</v>
      </c>
      <c r="L31" s="752">
        <v>-32</v>
      </c>
      <c r="M31" s="753">
        <v>-851.5200000000001</v>
      </c>
    </row>
    <row r="32" spans="1:13" ht="14.4" customHeight="1" x14ac:dyDescent="0.3">
      <c r="A32" s="747" t="s">
        <v>579</v>
      </c>
      <c r="B32" s="748" t="s">
        <v>1084</v>
      </c>
      <c r="C32" s="748" t="s">
        <v>1085</v>
      </c>
      <c r="D32" s="748" t="s">
        <v>1086</v>
      </c>
      <c r="E32" s="748" t="s">
        <v>1087</v>
      </c>
      <c r="F32" s="752"/>
      <c r="G32" s="752"/>
      <c r="H32" s="766">
        <v>0</v>
      </c>
      <c r="I32" s="752">
        <v>10.9</v>
      </c>
      <c r="J32" s="752">
        <v>10011.650000000001</v>
      </c>
      <c r="K32" s="766">
        <v>1</v>
      </c>
      <c r="L32" s="752">
        <v>10.9</v>
      </c>
      <c r="M32" s="753">
        <v>10011.650000000001</v>
      </c>
    </row>
    <row r="33" spans="1:13" ht="14.4" customHeight="1" x14ac:dyDescent="0.3">
      <c r="A33" s="747" t="s">
        <v>579</v>
      </c>
      <c r="B33" s="748" t="s">
        <v>1088</v>
      </c>
      <c r="C33" s="748" t="s">
        <v>1089</v>
      </c>
      <c r="D33" s="748" t="s">
        <v>638</v>
      </c>
      <c r="E33" s="748" t="s">
        <v>1090</v>
      </c>
      <c r="F33" s="752"/>
      <c r="G33" s="752"/>
      <c r="H33" s="766">
        <v>0</v>
      </c>
      <c r="I33" s="752">
        <v>11</v>
      </c>
      <c r="J33" s="752">
        <v>2524.7199999999998</v>
      </c>
      <c r="K33" s="766">
        <v>1</v>
      </c>
      <c r="L33" s="752">
        <v>11</v>
      </c>
      <c r="M33" s="753">
        <v>2524.7199999999998</v>
      </c>
    </row>
    <row r="34" spans="1:13" ht="14.4" customHeight="1" x14ac:dyDescent="0.3">
      <c r="A34" s="747" t="s">
        <v>579</v>
      </c>
      <c r="B34" s="748" t="s">
        <v>1091</v>
      </c>
      <c r="C34" s="748" t="s">
        <v>1092</v>
      </c>
      <c r="D34" s="748" t="s">
        <v>1093</v>
      </c>
      <c r="E34" s="748" t="s">
        <v>1094</v>
      </c>
      <c r="F34" s="752"/>
      <c r="G34" s="752"/>
      <c r="H34" s="766">
        <v>0</v>
      </c>
      <c r="I34" s="752">
        <v>2</v>
      </c>
      <c r="J34" s="752">
        <v>82.66</v>
      </c>
      <c r="K34" s="766">
        <v>1</v>
      </c>
      <c r="L34" s="752">
        <v>2</v>
      </c>
      <c r="M34" s="753">
        <v>82.66</v>
      </c>
    </row>
    <row r="35" spans="1:13" ht="14.4" customHeight="1" x14ac:dyDescent="0.3">
      <c r="A35" s="747" t="s">
        <v>579</v>
      </c>
      <c r="B35" s="748" t="s">
        <v>1095</v>
      </c>
      <c r="C35" s="748" t="s">
        <v>1096</v>
      </c>
      <c r="D35" s="748" t="s">
        <v>1097</v>
      </c>
      <c r="E35" s="748" t="s">
        <v>1098</v>
      </c>
      <c r="F35" s="752"/>
      <c r="G35" s="752"/>
      <c r="H35" s="766">
        <v>0</v>
      </c>
      <c r="I35" s="752">
        <v>4.8</v>
      </c>
      <c r="J35" s="752">
        <v>739.2</v>
      </c>
      <c r="K35" s="766">
        <v>1</v>
      </c>
      <c r="L35" s="752">
        <v>4.8</v>
      </c>
      <c r="M35" s="753">
        <v>739.2</v>
      </c>
    </row>
    <row r="36" spans="1:13" ht="14.4" customHeight="1" x14ac:dyDescent="0.3">
      <c r="A36" s="747" t="s">
        <v>579</v>
      </c>
      <c r="B36" s="748" t="s">
        <v>1095</v>
      </c>
      <c r="C36" s="748" t="s">
        <v>1099</v>
      </c>
      <c r="D36" s="748" t="s">
        <v>1097</v>
      </c>
      <c r="E36" s="748" t="s">
        <v>1100</v>
      </c>
      <c r="F36" s="752"/>
      <c r="G36" s="752"/>
      <c r="H36" s="766">
        <v>0</v>
      </c>
      <c r="I36" s="752">
        <v>18.900000000000002</v>
      </c>
      <c r="J36" s="752">
        <v>4968.8099999999995</v>
      </c>
      <c r="K36" s="766">
        <v>1</v>
      </c>
      <c r="L36" s="752">
        <v>18.900000000000002</v>
      </c>
      <c r="M36" s="753">
        <v>4968.8099999999995</v>
      </c>
    </row>
    <row r="37" spans="1:13" ht="14.4" customHeight="1" x14ac:dyDescent="0.3">
      <c r="A37" s="747" t="s">
        <v>579</v>
      </c>
      <c r="B37" s="748" t="s">
        <v>1101</v>
      </c>
      <c r="C37" s="748" t="s">
        <v>1102</v>
      </c>
      <c r="D37" s="748" t="s">
        <v>1103</v>
      </c>
      <c r="E37" s="748" t="s">
        <v>1104</v>
      </c>
      <c r="F37" s="752"/>
      <c r="G37" s="752"/>
      <c r="H37" s="766">
        <v>0</v>
      </c>
      <c r="I37" s="752">
        <v>10</v>
      </c>
      <c r="J37" s="752">
        <v>333.9</v>
      </c>
      <c r="K37" s="766">
        <v>1</v>
      </c>
      <c r="L37" s="752">
        <v>10</v>
      </c>
      <c r="M37" s="753">
        <v>333.9</v>
      </c>
    </row>
    <row r="38" spans="1:13" ht="14.4" customHeight="1" x14ac:dyDescent="0.3">
      <c r="A38" s="747" t="s">
        <v>579</v>
      </c>
      <c r="B38" s="748" t="s">
        <v>1105</v>
      </c>
      <c r="C38" s="748" t="s">
        <v>1106</v>
      </c>
      <c r="D38" s="748" t="s">
        <v>1107</v>
      </c>
      <c r="E38" s="748" t="s">
        <v>1108</v>
      </c>
      <c r="F38" s="752"/>
      <c r="G38" s="752"/>
      <c r="H38" s="766">
        <v>0</v>
      </c>
      <c r="I38" s="752">
        <v>11.599999999999998</v>
      </c>
      <c r="J38" s="752">
        <v>4431.5119999999997</v>
      </c>
      <c r="K38" s="766">
        <v>1</v>
      </c>
      <c r="L38" s="752">
        <v>11.599999999999998</v>
      </c>
      <c r="M38" s="753">
        <v>4431.5119999999997</v>
      </c>
    </row>
    <row r="39" spans="1:13" ht="14.4" customHeight="1" x14ac:dyDescent="0.3">
      <c r="A39" s="747" t="s">
        <v>579</v>
      </c>
      <c r="B39" s="748" t="s">
        <v>1109</v>
      </c>
      <c r="C39" s="748" t="s">
        <v>1110</v>
      </c>
      <c r="D39" s="748" t="s">
        <v>1111</v>
      </c>
      <c r="E39" s="748" t="s">
        <v>1112</v>
      </c>
      <c r="F39" s="752"/>
      <c r="G39" s="752"/>
      <c r="H39" s="766">
        <v>0</v>
      </c>
      <c r="I39" s="752">
        <v>4.3</v>
      </c>
      <c r="J39" s="752">
        <v>638.54999999999995</v>
      </c>
      <c r="K39" s="766">
        <v>1</v>
      </c>
      <c r="L39" s="752">
        <v>4.3</v>
      </c>
      <c r="M39" s="753">
        <v>638.54999999999995</v>
      </c>
    </row>
    <row r="40" spans="1:13" ht="14.4" customHeight="1" x14ac:dyDescent="0.3">
      <c r="A40" s="747" t="s">
        <v>579</v>
      </c>
      <c r="B40" s="748" t="s">
        <v>1109</v>
      </c>
      <c r="C40" s="748" t="s">
        <v>1113</v>
      </c>
      <c r="D40" s="748" t="s">
        <v>1111</v>
      </c>
      <c r="E40" s="748" t="s">
        <v>1114</v>
      </c>
      <c r="F40" s="752"/>
      <c r="G40" s="752"/>
      <c r="H40" s="766">
        <v>0</v>
      </c>
      <c r="I40" s="752">
        <v>6.8</v>
      </c>
      <c r="J40" s="752">
        <v>2004.6399999999999</v>
      </c>
      <c r="K40" s="766">
        <v>1</v>
      </c>
      <c r="L40" s="752">
        <v>6.8</v>
      </c>
      <c r="M40" s="753">
        <v>2004.6399999999999</v>
      </c>
    </row>
    <row r="41" spans="1:13" ht="14.4" customHeight="1" x14ac:dyDescent="0.3">
      <c r="A41" s="747" t="s">
        <v>579</v>
      </c>
      <c r="B41" s="748" t="s">
        <v>1115</v>
      </c>
      <c r="C41" s="748" t="s">
        <v>1116</v>
      </c>
      <c r="D41" s="748" t="s">
        <v>1117</v>
      </c>
      <c r="E41" s="748" t="s">
        <v>1118</v>
      </c>
      <c r="F41" s="752"/>
      <c r="G41" s="752"/>
      <c r="H41" s="766">
        <v>0</v>
      </c>
      <c r="I41" s="752">
        <v>3</v>
      </c>
      <c r="J41" s="752">
        <v>271.94999867614439</v>
      </c>
      <c r="K41" s="766">
        <v>1</v>
      </c>
      <c r="L41" s="752">
        <v>3</v>
      </c>
      <c r="M41" s="753">
        <v>271.94999867614439</v>
      </c>
    </row>
    <row r="42" spans="1:13" ht="14.4" customHeight="1" x14ac:dyDescent="0.3">
      <c r="A42" s="747" t="s">
        <v>579</v>
      </c>
      <c r="B42" s="748" t="s">
        <v>1115</v>
      </c>
      <c r="C42" s="748" t="s">
        <v>1119</v>
      </c>
      <c r="D42" s="748" t="s">
        <v>1117</v>
      </c>
      <c r="E42" s="748" t="s">
        <v>1120</v>
      </c>
      <c r="F42" s="752"/>
      <c r="G42" s="752"/>
      <c r="H42" s="766">
        <v>0</v>
      </c>
      <c r="I42" s="752">
        <v>0.9099527999999999</v>
      </c>
      <c r="J42" s="752">
        <v>186.10367625440182</v>
      </c>
      <c r="K42" s="766">
        <v>1</v>
      </c>
      <c r="L42" s="752">
        <v>0.9099527999999999</v>
      </c>
      <c r="M42" s="753">
        <v>186.10367625440182</v>
      </c>
    </row>
    <row r="43" spans="1:13" ht="14.4" customHeight="1" x14ac:dyDescent="0.3">
      <c r="A43" s="747" t="s">
        <v>579</v>
      </c>
      <c r="B43" s="748" t="s">
        <v>1121</v>
      </c>
      <c r="C43" s="748" t="s">
        <v>1122</v>
      </c>
      <c r="D43" s="748" t="s">
        <v>628</v>
      </c>
      <c r="E43" s="748" t="s">
        <v>1123</v>
      </c>
      <c r="F43" s="752"/>
      <c r="G43" s="752"/>
      <c r="H43" s="766">
        <v>0</v>
      </c>
      <c r="I43" s="752">
        <v>2</v>
      </c>
      <c r="J43" s="752">
        <v>208.69000282038937</v>
      </c>
      <c r="K43" s="766">
        <v>1</v>
      </c>
      <c r="L43" s="752">
        <v>2</v>
      </c>
      <c r="M43" s="753">
        <v>208.69000282038937</v>
      </c>
    </row>
    <row r="44" spans="1:13" ht="14.4" customHeight="1" x14ac:dyDescent="0.3">
      <c r="A44" s="747" t="s">
        <v>579</v>
      </c>
      <c r="B44" s="748" t="s">
        <v>1124</v>
      </c>
      <c r="C44" s="748" t="s">
        <v>1125</v>
      </c>
      <c r="D44" s="748" t="s">
        <v>1126</v>
      </c>
      <c r="E44" s="748" t="s">
        <v>1127</v>
      </c>
      <c r="F44" s="752">
        <v>1</v>
      </c>
      <c r="G44" s="752">
        <v>1188.2</v>
      </c>
      <c r="H44" s="766">
        <v>1</v>
      </c>
      <c r="I44" s="752"/>
      <c r="J44" s="752"/>
      <c r="K44" s="766">
        <v>0</v>
      </c>
      <c r="L44" s="752">
        <v>1</v>
      </c>
      <c r="M44" s="753">
        <v>1188.2</v>
      </c>
    </row>
    <row r="45" spans="1:13" ht="14.4" customHeight="1" x14ac:dyDescent="0.3">
      <c r="A45" s="747" t="s">
        <v>579</v>
      </c>
      <c r="B45" s="748" t="s">
        <v>1124</v>
      </c>
      <c r="C45" s="748" t="s">
        <v>1128</v>
      </c>
      <c r="D45" s="748" t="s">
        <v>1126</v>
      </c>
      <c r="E45" s="748" t="s">
        <v>1129</v>
      </c>
      <c r="F45" s="752">
        <v>1</v>
      </c>
      <c r="G45" s="752">
        <v>368.89000000000004</v>
      </c>
      <c r="H45" s="766">
        <v>1</v>
      </c>
      <c r="I45" s="752"/>
      <c r="J45" s="752"/>
      <c r="K45" s="766">
        <v>0</v>
      </c>
      <c r="L45" s="752">
        <v>1</v>
      </c>
      <c r="M45" s="753">
        <v>368.89000000000004</v>
      </c>
    </row>
    <row r="46" spans="1:13" ht="14.4" customHeight="1" x14ac:dyDescent="0.3">
      <c r="A46" s="747" t="s">
        <v>579</v>
      </c>
      <c r="B46" s="748" t="s">
        <v>1124</v>
      </c>
      <c r="C46" s="748" t="s">
        <v>1130</v>
      </c>
      <c r="D46" s="748" t="s">
        <v>1126</v>
      </c>
      <c r="E46" s="748" t="s">
        <v>1131</v>
      </c>
      <c r="F46" s="752">
        <v>1</v>
      </c>
      <c r="G46" s="752">
        <v>774.51</v>
      </c>
      <c r="H46" s="766">
        <v>1</v>
      </c>
      <c r="I46" s="752"/>
      <c r="J46" s="752"/>
      <c r="K46" s="766">
        <v>0</v>
      </c>
      <c r="L46" s="752">
        <v>1</v>
      </c>
      <c r="M46" s="753">
        <v>774.51</v>
      </c>
    </row>
    <row r="47" spans="1:13" ht="14.4" customHeight="1" x14ac:dyDescent="0.3">
      <c r="A47" s="747" t="s">
        <v>579</v>
      </c>
      <c r="B47" s="748" t="s">
        <v>1132</v>
      </c>
      <c r="C47" s="748" t="s">
        <v>1133</v>
      </c>
      <c r="D47" s="748" t="s">
        <v>1134</v>
      </c>
      <c r="E47" s="748" t="s">
        <v>1135</v>
      </c>
      <c r="F47" s="752"/>
      <c r="G47" s="752"/>
      <c r="H47" s="766">
        <v>0</v>
      </c>
      <c r="I47" s="752">
        <v>5</v>
      </c>
      <c r="J47" s="752">
        <v>217.09999999999997</v>
      </c>
      <c r="K47" s="766">
        <v>1</v>
      </c>
      <c r="L47" s="752">
        <v>5</v>
      </c>
      <c r="M47" s="753">
        <v>217.09999999999997</v>
      </c>
    </row>
    <row r="48" spans="1:13" ht="14.4" customHeight="1" x14ac:dyDescent="0.3">
      <c r="A48" s="747" t="s">
        <v>579</v>
      </c>
      <c r="B48" s="748" t="s">
        <v>1136</v>
      </c>
      <c r="C48" s="748" t="s">
        <v>1137</v>
      </c>
      <c r="D48" s="748" t="s">
        <v>1138</v>
      </c>
      <c r="E48" s="748" t="s">
        <v>1139</v>
      </c>
      <c r="F48" s="752"/>
      <c r="G48" s="752"/>
      <c r="H48" s="766">
        <v>0</v>
      </c>
      <c r="I48" s="752">
        <v>19</v>
      </c>
      <c r="J48" s="752">
        <v>636.04999999999995</v>
      </c>
      <c r="K48" s="766">
        <v>1</v>
      </c>
      <c r="L48" s="752">
        <v>19</v>
      </c>
      <c r="M48" s="753">
        <v>636.04999999999995</v>
      </c>
    </row>
    <row r="49" spans="1:13" ht="14.4" customHeight="1" x14ac:dyDescent="0.3">
      <c r="A49" s="747" t="s">
        <v>579</v>
      </c>
      <c r="B49" s="748" t="s">
        <v>1136</v>
      </c>
      <c r="C49" s="748" t="s">
        <v>1140</v>
      </c>
      <c r="D49" s="748" t="s">
        <v>1141</v>
      </c>
      <c r="E49" s="748" t="s">
        <v>1142</v>
      </c>
      <c r="F49" s="752"/>
      <c r="G49" s="752"/>
      <c r="H49" s="766">
        <v>0</v>
      </c>
      <c r="I49" s="752">
        <v>3</v>
      </c>
      <c r="J49" s="752">
        <v>153.87</v>
      </c>
      <c r="K49" s="766">
        <v>1</v>
      </c>
      <c r="L49" s="752">
        <v>3</v>
      </c>
      <c r="M49" s="753">
        <v>153.87</v>
      </c>
    </row>
    <row r="50" spans="1:13" ht="14.4" customHeight="1" x14ac:dyDescent="0.3">
      <c r="A50" s="747" t="s">
        <v>579</v>
      </c>
      <c r="B50" s="748" t="s">
        <v>1136</v>
      </c>
      <c r="C50" s="748" t="s">
        <v>1143</v>
      </c>
      <c r="D50" s="748" t="s">
        <v>1141</v>
      </c>
      <c r="E50" s="748" t="s">
        <v>1144</v>
      </c>
      <c r="F50" s="752"/>
      <c r="G50" s="752"/>
      <c r="H50" s="766">
        <v>0</v>
      </c>
      <c r="I50" s="752">
        <v>26</v>
      </c>
      <c r="J50" s="752">
        <v>1318.1399999999999</v>
      </c>
      <c r="K50" s="766">
        <v>1</v>
      </c>
      <c r="L50" s="752">
        <v>26</v>
      </c>
      <c r="M50" s="753">
        <v>1318.1399999999999</v>
      </c>
    </row>
    <row r="51" spans="1:13" ht="14.4" customHeight="1" x14ac:dyDescent="0.3">
      <c r="A51" s="747" t="s">
        <v>579</v>
      </c>
      <c r="B51" s="748" t="s">
        <v>1145</v>
      </c>
      <c r="C51" s="748" t="s">
        <v>1146</v>
      </c>
      <c r="D51" s="748" t="s">
        <v>1147</v>
      </c>
      <c r="E51" s="748" t="s">
        <v>1148</v>
      </c>
      <c r="F51" s="752"/>
      <c r="G51" s="752"/>
      <c r="H51" s="766">
        <v>0</v>
      </c>
      <c r="I51" s="752">
        <v>5</v>
      </c>
      <c r="J51" s="752">
        <v>1127.5</v>
      </c>
      <c r="K51" s="766">
        <v>1</v>
      </c>
      <c r="L51" s="752">
        <v>5</v>
      </c>
      <c r="M51" s="753">
        <v>1127.5</v>
      </c>
    </row>
    <row r="52" spans="1:13" ht="14.4" customHeight="1" x14ac:dyDescent="0.3">
      <c r="A52" s="747" t="s">
        <v>579</v>
      </c>
      <c r="B52" s="748" t="s">
        <v>1149</v>
      </c>
      <c r="C52" s="748" t="s">
        <v>1150</v>
      </c>
      <c r="D52" s="748" t="s">
        <v>1151</v>
      </c>
      <c r="E52" s="748" t="s">
        <v>1152</v>
      </c>
      <c r="F52" s="752"/>
      <c r="G52" s="752"/>
      <c r="H52" s="766">
        <v>0</v>
      </c>
      <c r="I52" s="752">
        <v>1</v>
      </c>
      <c r="J52" s="752">
        <v>125.39000000000003</v>
      </c>
      <c r="K52" s="766">
        <v>1</v>
      </c>
      <c r="L52" s="752">
        <v>1</v>
      </c>
      <c r="M52" s="753">
        <v>125.39000000000003</v>
      </c>
    </row>
    <row r="53" spans="1:13" ht="14.4" customHeight="1" x14ac:dyDescent="0.3">
      <c r="A53" s="747" t="s">
        <v>579</v>
      </c>
      <c r="B53" s="748" t="s">
        <v>1153</v>
      </c>
      <c r="C53" s="748" t="s">
        <v>1154</v>
      </c>
      <c r="D53" s="748" t="s">
        <v>1155</v>
      </c>
      <c r="E53" s="748" t="s">
        <v>1156</v>
      </c>
      <c r="F53" s="752"/>
      <c r="G53" s="752"/>
      <c r="H53" s="766">
        <v>0</v>
      </c>
      <c r="I53" s="752">
        <v>1</v>
      </c>
      <c r="J53" s="752">
        <v>105.7</v>
      </c>
      <c r="K53" s="766">
        <v>1</v>
      </c>
      <c r="L53" s="752">
        <v>1</v>
      </c>
      <c r="M53" s="753">
        <v>105.7</v>
      </c>
    </row>
    <row r="54" spans="1:13" ht="14.4" customHeight="1" x14ac:dyDescent="0.3">
      <c r="A54" s="747" t="s">
        <v>579</v>
      </c>
      <c r="B54" s="748" t="s">
        <v>1157</v>
      </c>
      <c r="C54" s="748" t="s">
        <v>1158</v>
      </c>
      <c r="D54" s="748" t="s">
        <v>794</v>
      </c>
      <c r="E54" s="748" t="s">
        <v>1159</v>
      </c>
      <c r="F54" s="752"/>
      <c r="G54" s="752"/>
      <c r="H54" s="766">
        <v>0</v>
      </c>
      <c r="I54" s="752">
        <v>1</v>
      </c>
      <c r="J54" s="752">
        <v>62.04</v>
      </c>
      <c r="K54" s="766">
        <v>1</v>
      </c>
      <c r="L54" s="752">
        <v>1</v>
      </c>
      <c r="M54" s="753">
        <v>62.04</v>
      </c>
    </row>
    <row r="55" spans="1:13" ht="14.4" customHeight="1" x14ac:dyDescent="0.3">
      <c r="A55" s="747" t="s">
        <v>579</v>
      </c>
      <c r="B55" s="748" t="s">
        <v>1157</v>
      </c>
      <c r="C55" s="748" t="s">
        <v>1160</v>
      </c>
      <c r="D55" s="748" t="s">
        <v>794</v>
      </c>
      <c r="E55" s="748" t="s">
        <v>1161</v>
      </c>
      <c r="F55" s="752"/>
      <c r="G55" s="752"/>
      <c r="H55" s="766">
        <v>0</v>
      </c>
      <c r="I55" s="752">
        <v>1</v>
      </c>
      <c r="J55" s="752">
        <v>84.179999999999993</v>
      </c>
      <c r="K55" s="766">
        <v>1</v>
      </c>
      <c r="L55" s="752">
        <v>1</v>
      </c>
      <c r="M55" s="753">
        <v>84.179999999999993</v>
      </c>
    </row>
    <row r="56" spans="1:13" ht="14.4" customHeight="1" x14ac:dyDescent="0.3">
      <c r="A56" s="747" t="s">
        <v>579</v>
      </c>
      <c r="B56" s="748" t="s">
        <v>1162</v>
      </c>
      <c r="C56" s="748" t="s">
        <v>1163</v>
      </c>
      <c r="D56" s="748" t="s">
        <v>1164</v>
      </c>
      <c r="E56" s="748" t="s">
        <v>1165</v>
      </c>
      <c r="F56" s="752"/>
      <c r="G56" s="752"/>
      <c r="H56" s="766">
        <v>0</v>
      </c>
      <c r="I56" s="752">
        <v>2</v>
      </c>
      <c r="J56" s="752">
        <v>39.18</v>
      </c>
      <c r="K56" s="766">
        <v>1</v>
      </c>
      <c r="L56" s="752">
        <v>2</v>
      </c>
      <c r="M56" s="753">
        <v>39.18</v>
      </c>
    </row>
    <row r="57" spans="1:13" ht="14.4" customHeight="1" x14ac:dyDescent="0.3">
      <c r="A57" s="747" t="s">
        <v>579</v>
      </c>
      <c r="B57" s="748" t="s">
        <v>1166</v>
      </c>
      <c r="C57" s="748" t="s">
        <v>1167</v>
      </c>
      <c r="D57" s="748" t="s">
        <v>832</v>
      </c>
      <c r="E57" s="748" t="s">
        <v>1168</v>
      </c>
      <c r="F57" s="752"/>
      <c r="G57" s="752"/>
      <c r="H57" s="766">
        <v>0</v>
      </c>
      <c r="I57" s="752">
        <v>2</v>
      </c>
      <c r="J57" s="752">
        <v>43.92</v>
      </c>
      <c r="K57" s="766">
        <v>1</v>
      </c>
      <c r="L57" s="752">
        <v>2</v>
      </c>
      <c r="M57" s="753">
        <v>43.92</v>
      </c>
    </row>
    <row r="58" spans="1:13" ht="14.4" customHeight="1" x14ac:dyDescent="0.3">
      <c r="A58" s="747" t="s">
        <v>579</v>
      </c>
      <c r="B58" s="748" t="s">
        <v>1166</v>
      </c>
      <c r="C58" s="748" t="s">
        <v>1169</v>
      </c>
      <c r="D58" s="748" t="s">
        <v>832</v>
      </c>
      <c r="E58" s="748" t="s">
        <v>1170</v>
      </c>
      <c r="F58" s="752"/>
      <c r="G58" s="752"/>
      <c r="H58" s="766">
        <v>0</v>
      </c>
      <c r="I58" s="752">
        <v>1</v>
      </c>
      <c r="J58" s="752">
        <v>45.49</v>
      </c>
      <c r="K58" s="766">
        <v>1</v>
      </c>
      <c r="L58" s="752">
        <v>1</v>
      </c>
      <c r="M58" s="753">
        <v>45.49</v>
      </c>
    </row>
    <row r="59" spans="1:13" ht="14.4" customHeight="1" x14ac:dyDescent="0.3">
      <c r="A59" s="747" t="s">
        <v>579</v>
      </c>
      <c r="B59" s="748" t="s">
        <v>1171</v>
      </c>
      <c r="C59" s="748" t="s">
        <v>1172</v>
      </c>
      <c r="D59" s="748" t="s">
        <v>645</v>
      </c>
      <c r="E59" s="748" t="s">
        <v>1173</v>
      </c>
      <c r="F59" s="752"/>
      <c r="G59" s="752"/>
      <c r="H59" s="766">
        <v>0</v>
      </c>
      <c r="I59" s="752">
        <v>2</v>
      </c>
      <c r="J59" s="752">
        <v>54.2</v>
      </c>
      <c r="K59" s="766">
        <v>1</v>
      </c>
      <c r="L59" s="752">
        <v>2</v>
      </c>
      <c r="M59" s="753">
        <v>54.2</v>
      </c>
    </row>
    <row r="60" spans="1:13" ht="14.4" customHeight="1" x14ac:dyDescent="0.3">
      <c r="A60" s="747" t="s">
        <v>579</v>
      </c>
      <c r="B60" s="748" t="s">
        <v>1174</v>
      </c>
      <c r="C60" s="748" t="s">
        <v>1175</v>
      </c>
      <c r="D60" s="748" t="s">
        <v>830</v>
      </c>
      <c r="E60" s="748" t="s">
        <v>1176</v>
      </c>
      <c r="F60" s="752"/>
      <c r="G60" s="752"/>
      <c r="H60" s="766">
        <v>0</v>
      </c>
      <c r="I60" s="752">
        <v>1</v>
      </c>
      <c r="J60" s="752">
        <v>99.790000000000035</v>
      </c>
      <c r="K60" s="766">
        <v>1</v>
      </c>
      <c r="L60" s="752">
        <v>1</v>
      </c>
      <c r="M60" s="753">
        <v>99.790000000000035</v>
      </c>
    </row>
    <row r="61" spans="1:13" ht="14.4" customHeight="1" x14ac:dyDescent="0.3">
      <c r="A61" s="747" t="s">
        <v>579</v>
      </c>
      <c r="B61" s="748" t="s">
        <v>1177</v>
      </c>
      <c r="C61" s="748" t="s">
        <v>1178</v>
      </c>
      <c r="D61" s="748" t="s">
        <v>854</v>
      </c>
      <c r="E61" s="748" t="s">
        <v>1179</v>
      </c>
      <c r="F61" s="752"/>
      <c r="G61" s="752"/>
      <c r="H61" s="766">
        <v>0</v>
      </c>
      <c r="I61" s="752">
        <v>1</v>
      </c>
      <c r="J61" s="752">
        <v>195.99000000000007</v>
      </c>
      <c r="K61" s="766">
        <v>1</v>
      </c>
      <c r="L61" s="752">
        <v>1</v>
      </c>
      <c r="M61" s="753">
        <v>195.99000000000007</v>
      </c>
    </row>
    <row r="62" spans="1:13" ht="14.4" customHeight="1" x14ac:dyDescent="0.3">
      <c r="A62" s="747" t="s">
        <v>579</v>
      </c>
      <c r="B62" s="748" t="s">
        <v>1177</v>
      </c>
      <c r="C62" s="748" t="s">
        <v>1180</v>
      </c>
      <c r="D62" s="748" t="s">
        <v>846</v>
      </c>
      <c r="E62" s="748" t="s">
        <v>844</v>
      </c>
      <c r="F62" s="752"/>
      <c r="G62" s="752"/>
      <c r="H62" s="766">
        <v>0</v>
      </c>
      <c r="I62" s="752">
        <v>4</v>
      </c>
      <c r="J62" s="752">
        <v>542.39999999999986</v>
      </c>
      <c r="K62" s="766">
        <v>1</v>
      </c>
      <c r="L62" s="752">
        <v>4</v>
      </c>
      <c r="M62" s="753">
        <v>542.39999999999986</v>
      </c>
    </row>
    <row r="63" spans="1:13" ht="14.4" customHeight="1" x14ac:dyDescent="0.3">
      <c r="A63" s="747" t="s">
        <v>579</v>
      </c>
      <c r="B63" s="748" t="s">
        <v>1177</v>
      </c>
      <c r="C63" s="748" t="s">
        <v>1181</v>
      </c>
      <c r="D63" s="748" t="s">
        <v>1182</v>
      </c>
      <c r="E63" s="748" t="s">
        <v>1183</v>
      </c>
      <c r="F63" s="752"/>
      <c r="G63" s="752"/>
      <c r="H63" s="766">
        <v>0</v>
      </c>
      <c r="I63" s="752">
        <v>24</v>
      </c>
      <c r="J63" s="752">
        <v>3946.3200000000006</v>
      </c>
      <c r="K63" s="766">
        <v>1</v>
      </c>
      <c r="L63" s="752">
        <v>24</v>
      </c>
      <c r="M63" s="753">
        <v>3946.3200000000006</v>
      </c>
    </row>
    <row r="64" spans="1:13" ht="14.4" customHeight="1" x14ac:dyDescent="0.3">
      <c r="A64" s="747" t="s">
        <v>579</v>
      </c>
      <c r="B64" s="748" t="s">
        <v>1177</v>
      </c>
      <c r="C64" s="748" t="s">
        <v>1184</v>
      </c>
      <c r="D64" s="748" t="s">
        <v>852</v>
      </c>
      <c r="E64" s="748" t="s">
        <v>853</v>
      </c>
      <c r="F64" s="752"/>
      <c r="G64" s="752"/>
      <c r="H64" s="766">
        <v>0</v>
      </c>
      <c r="I64" s="752">
        <v>52</v>
      </c>
      <c r="J64" s="752">
        <v>14312.14</v>
      </c>
      <c r="K64" s="766">
        <v>1</v>
      </c>
      <c r="L64" s="752">
        <v>52</v>
      </c>
      <c r="M64" s="753">
        <v>14312.14</v>
      </c>
    </row>
    <row r="65" spans="1:13" ht="14.4" customHeight="1" x14ac:dyDescent="0.3">
      <c r="A65" s="747" t="s">
        <v>579</v>
      </c>
      <c r="B65" s="748" t="s">
        <v>1177</v>
      </c>
      <c r="C65" s="748" t="s">
        <v>1185</v>
      </c>
      <c r="D65" s="748" t="s">
        <v>845</v>
      </c>
      <c r="E65" s="748" t="s">
        <v>844</v>
      </c>
      <c r="F65" s="752"/>
      <c r="G65" s="752"/>
      <c r="H65" s="766">
        <v>0</v>
      </c>
      <c r="I65" s="752">
        <v>3</v>
      </c>
      <c r="J65" s="752">
        <v>393.75</v>
      </c>
      <c r="K65" s="766">
        <v>1</v>
      </c>
      <c r="L65" s="752">
        <v>3</v>
      </c>
      <c r="M65" s="753">
        <v>393.75</v>
      </c>
    </row>
    <row r="66" spans="1:13" ht="14.4" customHeight="1" x14ac:dyDescent="0.3">
      <c r="A66" s="747" t="s">
        <v>579</v>
      </c>
      <c r="B66" s="748" t="s">
        <v>1177</v>
      </c>
      <c r="C66" s="748" t="s">
        <v>1186</v>
      </c>
      <c r="D66" s="748" t="s">
        <v>847</v>
      </c>
      <c r="E66" s="748" t="s">
        <v>1187</v>
      </c>
      <c r="F66" s="752"/>
      <c r="G66" s="752"/>
      <c r="H66" s="766">
        <v>0</v>
      </c>
      <c r="I66" s="752">
        <v>1</v>
      </c>
      <c r="J66" s="752">
        <v>111.95000000000003</v>
      </c>
      <c r="K66" s="766">
        <v>1</v>
      </c>
      <c r="L66" s="752">
        <v>1</v>
      </c>
      <c r="M66" s="753">
        <v>111.95000000000003</v>
      </c>
    </row>
    <row r="67" spans="1:13" ht="14.4" customHeight="1" x14ac:dyDescent="0.3">
      <c r="A67" s="747" t="s">
        <v>579</v>
      </c>
      <c r="B67" s="748" t="s">
        <v>1177</v>
      </c>
      <c r="C67" s="748" t="s">
        <v>1188</v>
      </c>
      <c r="D67" s="748" t="s">
        <v>1189</v>
      </c>
      <c r="E67" s="748" t="s">
        <v>842</v>
      </c>
      <c r="F67" s="752"/>
      <c r="G67" s="752"/>
      <c r="H67" s="766">
        <v>0</v>
      </c>
      <c r="I67" s="752">
        <v>14</v>
      </c>
      <c r="J67" s="752">
        <v>2509.64</v>
      </c>
      <c r="K67" s="766">
        <v>1</v>
      </c>
      <c r="L67" s="752">
        <v>14</v>
      </c>
      <c r="M67" s="753">
        <v>2509.64</v>
      </c>
    </row>
    <row r="68" spans="1:13" ht="14.4" customHeight="1" x14ac:dyDescent="0.3">
      <c r="A68" s="747" t="s">
        <v>579</v>
      </c>
      <c r="B68" s="748" t="s">
        <v>1177</v>
      </c>
      <c r="C68" s="748" t="s">
        <v>1190</v>
      </c>
      <c r="D68" s="748" t="s">
        <v>843</v>
      </c>
      <c r="E68" s="748" t="s">
        <v>844</v>
      </c>
      <c r="F68" s="752"/>
      <c r="G68" s="752"/>
      <c r="H68" s="766">
        <v>0</v>
      </c>
      <c r="I68" s="752">
        <v>11</v>
      </c>
      <c r="J68" s="752">
        <v>1491.6000000000001</v>
      </c>
      <c r="K68" s="766">
        <v>1</v>
      </c>
      <c r="L68" s="752">
        <v>11</v>
      </c>
      <c r="M68" s="753">
        <v>1491.6000000000001</v>
      </c>
    </row>
    <row r="69" spans="1:13" ht="14.4" customHeight="1" x14ac:dyDescent="0.3">
      <c r="A69" s="747" t="s">
        <v>584</v>
      </c>
      <c r="B69" s="748" t="s">
        <v>1056</v>
      </c>
      <c r="C69" s="748" t="s">
        <v>1191</v>
      </c>
      <c r="D69" s="748" t="s">
        <v>923</v>
      </c>
      <c r="E69" s="748" t="s">
        <v>1192</v>
      </c>
      <c r="F69" s="752"/>
      <c r="G69" s="752"/>
      <c r="H69" s="766">
        <v>0</v>
      </c>
      <c r="I69" s="752">
        <v>16</v>
      </c>
      <c r="J69" s="752">
        <v>595.52</v>
      </c>
      <c r="K69" s="766">
        <v>1</v>
      </c>
      <c r="L69" s="752">
        <v>16</v>
      </c>
      <c r="M69" s="753">
        <v>595.52</v>
      </c>
    </row>
    <row r="70" spans="1:13" ht="14.4" customHeight="1" x14ac:dyDescent="0.3">
      <c r="A70" s="747" t="s">
        <v>584</v>
      </c>
      <c r="B70" s="748" t="s">
        <v>1067</v>
      </c>
      <c r="C70" s="748" t="s">
        <v>1193</v>
      </c>
      <c r="D70" s="748" t="s">
        <v>940</v>
      </c>
      <c r="E70" s="748" t="s">
        <v>1194</v>
      </c>
      <c r="F70" s="752"/>
      <c r="G70" s="752"/>
      <c r="H70" s="766">
        <v>0</v>
      </c>
      <c r="I70" s="752">
        <v>1</v>
      </c>
      <c r="J70" s="752">
        <v>165.91</v>
      </c>
      <c r="K70" s="766">
        <v>1</v>
      </c>
      <c r="L70" s="752">
        <v>1</v>
      </c>
      <c r="M70" s="753">
        <v>165.91</v>
      </c>
    </row>
    <row r="71" spans="1:13" ht="14.4" customHeight="1" x14ac:dyDescent="0.3">
      <c r="A71" s="747" t="s">
        <v>584</v>
      </c>
      <c r="B71" s="748" t="s">
        <v>1195</v>
      </c>
      <c r="C71" s="748" t="s">
        <v>1196</v>
      </c>
      <c r="D71" s="748" t="s">
        <v>1197</v>
      </c>
      <c r="E71" s="748" t="s">
        <v>1198</v>
      </c>
      <c r="F71" s="752"/>
      <c r="G71" s="752"/>
      <c r="H71" s="766">
        <v>0</v>
      </c>
      <c r="I71" s="752">
        <v>1</v>
      </c>
      <c r="J71" s="752">
        <v>89.84999999999998</v>
      </c>
      <c r="K71" s="766">
        <v>1</v>
      </c>
      <c r="L71" s="752">
        <v>1</v>
      </c>
      <c r="M71" s="753">
        <v>89.84999999999998</v>
      </c>
    </row>
    <row r="72" spans="1:13" ht="14.4" customHeight="1" x14ac:dyDescent="0.3">
      <c r="A72" s="747" t="s">
        <v>587</v>
      </c>
      <c r="B72" s="748" t="s">
        <v>1067</v>
      </c>
      <c r="C72" s="748" t="s">
        <v>1193</v>
      </c>
      <c r="D72" s="748" t="s">
        <v>940</v>
      </c>
      <c r="E72" s="748" t="s">
        <v>1194</v>
      </c>
      <c r="F72" s="752"/>
      <c r="G72" s="752"/>
      <c r="H72" s="766">
        <v>0</v>
      </c>
      <c r="I72" s="752">
        <v>8</v>
      </c>
      <c r="J72" s="752">
        <v>1335.4300226436665</v>
      </c>
      <c r="K72" s="766">
        <v>1</v>
      </c>
      <c r="L72" s="752">
        <v>8</v>
      </c>
      <c r="M72" s="753">
        <v>1335.4300226436665</v>
      </c>
    </row>
    <row r="73" spans="1:13" ht="14.4" customHeight="1" x14ac:dyDescent="0.3">
      <c r="A73" s="747" t="s">
        <v>590</v>
      </c>
      <c r="B73" s="748" t="s">
        <v>1067</v>
      </c>
      <c r="C73" s="748" t="s">
        <v>1193</v>
      </c>
      <c r="D73" s="748" t="s">
        <v>940</v>
      </c>
      <c r="E73" s="748" t="s">
        <v>1194</v>
      </c>
      <c r="F73" s="752"/>
      <c r="G73" s="752"/>
      <c r="H73" s="766">
        <v>0</v>
      </c>
      <c r="I73" s="752">
        <v>6</v>
      </c>
      <c r="J73" s="752">
        <v>1000.3500135861998</v>
      </c>
      <c r="K73" s="766">
        <v>1</v>
      </c>
      <c r="L73" s="752">
        <v>6</v>
      </c>
      <c r="M73" s="753">
        <v>1000.3500135861998</v>
      </c>
    </row>
    <row r="74" spans="1:13" ht="14.4" customHeight="1" thickBot="1" x14ac:dyDescent="0.35">
      <c r="A74" s="754" t="s">
        <v>593</v>
      </c>
      <c r="B74" s="755" t="s">
        <v>1067</v>
      </c>
      <c r="C74" s="755" t="s">
        <v>1193</v>
      </c>
      <c r="D74" s="755" t="s">
        <v>940</v>
      </c>
      <c r="E74" s="755" t="s">
        <v>1194</v>
      </c>
      <c r="F74" s="759"/>
      <c r="G74" s="759"/>
      <c r="H74" s="767">
        <v>0</v>
      </c>
      <c r="I74" s="759">
        <v>2</v>
      </c>
      <c r="J74" s="759">
        <v>333.45</v>
      </c>
      <c r="K74" s="767">
        <v>1</v>
      </c>
      <c r="L74" s="759">
        <v>2</v>
      </c>
      <c r="M74" s="760">
        <v>333.45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874</v>
      </c>
      <c r="C3" s="396">
        <f>SUM(C6:C1048576)</f>
        <v>173</v>
      </c>
      <c r="D3" s="396">
        <f>SUM(D6:D1048576)</f>
        <v>169</v>
      </c>
      <c r="E3" s="397">
        <f>SUM(E6:E1048576)</f>
        <v>0</v>
      </c>
      <c r="F3" s="394">
        <f>IF(SUM($B3:$E3)=0,"",B3/SUM($B3:$E3))</f>
        <v>0.71875</v>
      </c>
      <c r="G3" s="392">
        <f t="shared" ref="G3:I3" si="0">IF(SUM($B3:$E3)=0,"",C3/SUM($B3:$E3))</f>
        <v>0.14226973684210525</v>
      </c>
      <c r="H3" s="392">
        <f t="shared" si="0"/>
        <v>0.13898026315789475</v>
      </c>
      <c r="I3" s="393">
        <f t="shared" si="0"/>
        <v>0</v>
      </c>
      <c r="J3" s="396">
        <f>SUM(J6:J1048576)</f>
        <v>283</v>
      </c>
      <c r="K3" s="396">
        <f>SUM(K6:K1048576)</f>
        <v>103</v>
      </c>
      <c r="L3" s="396">
        <f>SUM(L6:L1048576)</f>
        <v>169</v>
      </c>
      <c r="M3" s="397">
        <f>SUM(M6:M1048576)</f>
        <v>0</v>
      </c>
      <c r="N3" s="394">
        <f>IF(SUM($J3:$M3)=0,"",J3/SUM($J3:$M3))</f>
        <v>0.50990990990990992</v>
      </c>
      <c r="O3" s="392">
        <f t="shared" ref="O3:Q3" si="1">IF(SUM($J3:$M3)=0,"",K3/SUM($J3:$M3))</f>
        <v>0.18558558558558558</v>
      </c>
      <c r="P3" s="392">
        <f t="shared" si="1"/>
        <v>0.3045045045045045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1200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1201</v>
      </c>
      <c r="B7" s="798">
        <v>339</v>
      </c>
      <c r="C7" s="752">
        <v>173</v>
      </c>
      <c r="D7" s="752">
        <v>169</v>
      </c>
      <c r="E7" s="753"/>
      <c r="F7" s="795">
        <v>0.49779735682819382</v>
      </c>
      <c r="G7" s="766">
        <v>0.25403817914831128</v>
      </c>
      <c r="H7" s="766">
        <v>0.24816446402349487</v>
      </c>
      <c r="I7" s="801">
        <v>0</v>
      </c>
      <c r="J7" s="798">
        <v>78</v>
      </c>
      <c r="K7" s="752">
        <v>103</v>
      </c>
      <c r="L7" s="752">
        <v>169</v>
      </c>
      <c r="M7" s="753"/>
      <c r="N7" s="795">
        <v>0.22285714285714286</v>
      </c>
      <c r="O7" s="766">
        <v>0.29428571428571426</v>
      </c>
      <c r="P7" s="766">
        <v>0.48285714285714287</v>
      </c>
      <c r="Q7" s="789">
        <v>0</v>
      </c>
    </row>
    <row r="8" spans="1:17" ht="14.4" customHeight="1" x14ac:dyDescent="0.3">
      <c r="A8" s="792" t="s">
        <v>1202</v>
      </c>
      <c r="B8" s="798">
        <v>155</v>
      </c>
      <c r="C8" s="752"/>
      <c r="D8" s="752"/>
      <c r="E8" s="753"/>
      <c r="F8" s="795">
        <v>1</v>
      </c>
      <c r="G8" s="766">
        <v>0</v>
      </c>
      <c r="H8" s="766">
        <v>0</v>
      </c>
      <c r="I8" s="801">
        <v>0</v>
      </c>
      <c r="J8" s="798">
        <v>53</v>
      </c>
      <c r="K8" s="752"/>
      <c r="L8" s="752"/>
      <c r="M8" s="753"/>
      <c r="N8" s="795">
        <v>1</v>
      </c>
      <c r="O8" s="766">
        <v>0</v>
      </c>
      <c r="P8" s="766">
        <v>0</v>
      </c>
      <c r="Q8" s="789">
        <v>0</v>
      </c>
    </row>
    <row r="9" spans="1:17" ht="14.4" customHeight="1" x14ac:dyDescent="0.3">
      <c r="A9" s="792" t="s">
        <v>1203</v>
      </c>
      <c r="B9" s="798">
        <v>94</v>
      </c>
      <c r="C9" s="752"/>
      <c r="D9" s="752"/>
      <c r="E9" s="753"/>
      <c r="F9" s="795">
        <v>1</v>
      </c>
      <c r="G9" s="766">
        <v>0</v>
      </c>
      <c r="H9" s="766">
        <v>0</v>
      </c>
      <c r="I9" s="801">
        <v>0</v>
      </c>
      <c r="J9" s="798">
        <v>43</v>
      </c>
      <c r="K9" s="752"/>
      <c r="L9" s="752"/>
      <c r="M9" s="753"/>
      <c r="N9" s="795">
        <v>1</v>
      </c>
      <c r="O9" s="766">
        <v>0</v>
      </c>
      <c r="P9" s="766">
        <v>0</v>
      </c>
      <c r="Q9" s="789">
        <v>0</v>
      </c>
    </row>
    <row r="10" spans="1:17" ht="14.4" customHeight="1" x14ac:dyDescent="0.3">
      <c r="A10" s="792" t="s">
        <v>1204</v>
      </c>
      <c r="B10" s="798">
        <v>84</v>
      </c>
      <c r="C10" s="752"/>
      <c r="D10" s="752"/>
      <c r="E10" s="753"/>
      <c r="F10" s="795">
        <v>1</v>
      </c>
      <c r="G10" s="766">
        <v>0</v>
      </c>
      <c r="H10" s="766">
        <v>0</v>
      </c>
      <c r="I10" s="801">
        <v>0</v>
      </c>
      <c r="J10" s="798">
        <v>39</v>
      </c>
      <c r="K10" s="752"/>
      <c r="L10" s="752"/>
      <c r="M10" s="753"/>
      <c r="N10" s="795">
        <v>1</v>
      </c>
      <c r="O10" s="766">
        <v>0</v>
      </c>
      <c r="P10" s="766">
        <v>0</v>
      </c>
      <c r="Q10" s="789">
        <v>0</v>
      </c>
    </row>
    <row r="11" spans="1:17" ht="14.4" customHeight="1" thickBot="1" x14ac:dyDescent="0.35">
      <c r="A11" s="793" t="s">
        <v>1205</v>
      </c>
      <c r="B11" s="799">
        <v>202</v>
      </c>
      <c r="C11" s="759"/>
      <c r="D11" s="759"/>
      <c r="E11" s="760"/>
      <c r="F11" s="796">
        <v>1</v>
      </c>
      <c r="G11" s="767">
        <v>0</v>
      </c>
      <c r="H11" s="767">
        <v>0</v>
      </c>
      <c r="I11" s="802">
        <v>0</v>
      </c>
      <c r="J11" s="799">
        <v>70</v>
      </c>
      <c r="K11" s="759"/>
      <c r="L11" s="759"/>
      <c r="M11" s="760"/>
      <c r="N11" s="796">
        <v>1</v>
      </c>
      <c r="O11" s="767">
        <v>0</v>
      </c>
      <c r="P11" s="767">
        <v>0</v>
      </c>
      <c r="Q11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25</v>
      </c>
      <c r="B5" s="730" t="s">
        <v>1206</v>
      </c>
      <c r="C5" s="733">
        <v>336992.05999999982</v>
      </c>
      <c r="D5" s="733">
        <v>1864</v>
      </c>
      <c r="E5" s="733">
        <v>195655.44999999984</v>
      </c>
      <c r="F5" s="803">
        <v>0.58059364959518611</v>
      </c>
      <c r="G5" s="733">
        <v>872</v>
      </c>
      <c r="H5" s="803">
        <v>0.46781115879828328</v>
      </c>
      <c r="I5" s="733">
        <v>141336.60999999999</v>
      </c>
      <c r="J5" s="803">
        <v>0.41940635040481389</v>
      </c>
      <c r="K5" s="733">
        <v>992</v>
      </c>
      <c r="L5" s="803">
        <v>0.53218884120171672</v>
      </c>
      <c r="M5" s="733" t="s">
        <v>73</v>
      </c>
      <c r="N5" s="270"/>
    </row>
    <row r="6" spans="1:14" ht="14.4" customHeight="1" x14ac:dyDescent="0.3">
      <c r="A6" s="729">
        <v>25</v>
      </c>
      <c r="B6" s="730" t="s">
        <v>1207</v>
      </c>
      <c r="C6" s="733">
        <v>336992.05999999982</v>
      </c>
      <c r="D6" s="733">
        <v>1848</v>
      </c>
      <c r="E6" s="733">
        <v>195655.44999999984</v>
      </c>
      <c r="F6" s="803">
        <v>0.58059364959518611</v>
      </c>
      <c r="G6" s="733">
        <v>859</v>
      </c>
      <c r="H6" s="803">
        <v>0.46482683982683981</v>
      </c>
      <c r="I6" s="733">
        <v>141336.60999999999</v>
      </c>
      <c r="J6" s="803">
        <v>0.41940635040481389</v>
      </c>
      <c r="K6" s="733">
        <v>989</v>
      </c>
      <c r="L6" s="803">
        <v>0.53517316017316019</v>
      </c>
      <c r="M6" s="733" t="s">
        <v>1</v>
      </c>
      <c r="N6" s="270"/>
    </row>
    <row r="7" spans="1:14" ht="14.4" customHeight="1" x14ac:dyDescent="0.3">
      <c r="A7" s="729">
        <v>25</v>
      </c>
      <c r="B7" s="730" t="s">
        <v>1208</v>
      </c>
      <c r="C7" s="733">
        <v>0</v>
      </c>
      <c r="D7" s="733">
        <v>16</v>
      </c>
      <c r="E7" s="733">
        <v>0</v>
      </c>
      <c r="F7" s="803" t="s">
        <v>566</v>
      </c>
      <c r="G7" s="733">
        <v>13</v>
      </c>
      <c r="H7" s="803">
        <v>0.8125</v>
      </c>
      <c r="I7" s="733">
        <v>0</v>
      </c>
      <c r="J7" s="803" t="s">
        <v>566</v>
      </c>
      <c r="K7" s="733">
        <v>3</v>
      </c>
      <c r="L7" s="803">
        <v>0.1875</v>
      </c>
      <c r="M7" s="733" t="s">
        <v>1</v>
      </c>
      <c r="N7" s="270"/>
    </row>
    <row r="8" spans="1:14" ht="14.4" customHeight="1" x14ac:dyDescent="0.3">
      <c r="A8" s="729" t="s">
        <v>564</v>
      </c>
      <c r="B8" s="730" t="s">
        <v>3</v>
      </c>
      <c r="C8" s="733">
        <v>336992.05999999982</v>
      </c>
      <c r="D8" s="733">
        <v>1864</v>
      </c>
      <c r="E8" s="733">
        <v>195655.44999999984</v>
      </c>
      <c r="F8" s="803">
        <v>0.58059364959518611</v>
      </c>
      <c r="G8" s="733">
        <v>872</v>
      </c>
      <c r="H8" s="803">
        <v>0.46781115879828328</v>
      </c>
      <c r="I8" s="733">
        <v>141336.60999999999</v>
      </c>
      <c r="J8" s="803">
        <v>0.41940635040481389</v>
      </c>
      <c r="K8" s="733">
        <v>992</v>
      </c>
      <c r="L8" s="803">
        <v>0.53218884120171672</v>
      </c>
      <c r="M8" s="733" t="s">
        <v>578</v>
      </c>
      <c r="N8" s="270"/>
    </row>
    <row r="10" spans="1:14" ht="14.4" customHeight="1" x14ac:dyDescent="0.3">
      <c r="A10" s="729">
        <v>25</v>
      </c>
      <c r="B10" s="730" t="s">
        <v>1206</v>
      </c>
      <c r="C10" s="733" t="s">
        <v>566</v>
      </c>
      <c r="D10" s="733" t="s">
        <v>566</v>
      </c>
      <c r="E10" s="733" t="s">
        <v>566</v>
      </c>
      <c r="F10" s="803" t="s">
        <v>566</v>
      </c>
      <c r="G10" s="733" t="s">
        <v>566</v>
      </c>
      <c r="H10" s="803" t="s">
        <v>566</v>
      </c>
      <c r="I10" s="733" t="s">
        <v>566</v>
      </c>
      <c r="J10" s="803" t="s">
        <v>566</v>
      </c>
      <c r="K10" s="733" t="s">
        <v>566</v>
      </c>
      <c r="L10" s="803" t="s">
        <v>566</v>
      </c>
      <c r="M10" s="733" t="s">
        <v>73</v>
      </c>
      <c r="N10" s="270"/>
    </row>
    <row r="11" spans="1:14" ht="14.4" customHeight="1" x14ac:dyDescent="0.3">
      <c r="A11" s="729" t="s">
        <v>1209</v>
      </c>
      <c r="B11" s="730" t="s">
        <v>1207</v>
      </c>
      <c r="C11" s="733">
        <v>26248.400000000005</v>
      </c>
      <c r="D11" s="733">
        <v>164</v>
      </c>
      <c r="E11" s="733">
        <v>11957.84</v>
      </c>
      <c r="F11" s="803">
        <v>0.45556452964752131</v>
      </c>
      <c r="G11" s="733">
        <v>63</v>
      </c>
      <c r="H11" s="803">
        <v>0.38414634146341464</v>
      </c>
      <c r="I11" s="733">
        <v>14290.560000000005</v>
      </c>
      <c r="J11" s="803">
        <v>0.54443547035247875</v>
      </c>
      <c r="K11" s="733">
        <v>101</v>
      </c>
      <c r="L11" s="803">
        <v>0.61585365853658536</v>
      </c>
      <c r="M11" s="733" t="s">
        <v>1</v>
      </c>
      <c r="N11" s="270"/>
    </row>
    <row r="12" spans="1:14" ht="14.4" customHeight="1" x14ac:dyDescent="0.3">
      <c r="A12" s="729" t="s">
        <v>1209</v>
      </c>
      <c r="B12" s="730" t="s">
        <v>1210</v>
      </c>
      <c r="C12" s="733">
        <v>26248.400000000005</v>
      </c>
      <c r="D12" s="733">
        <v>164</v>
      </c>
      <c r="E12" s="733">
        <v>11957.84</v>
      </c>
      <c r="F12" s="803">
        <v>0.45556452964752131</v>
      </c>
      <c r="G12" s="733">
        <v>63</v>
      </c>
      <c r="H12" s="803">
        <v>0.38414634146341464</v>
      </c>
      <c r="I12" s="733">
        <v>14290.560000000005</v>
      </c>
      <c r="J12" s="803">
        <v>0.54443547035247875</v>
      </c>
      <c r="K12" s="733">
        <v>101</v>
      </c>
      <c r="L12" s="803">
        <v>0.61585365853658536</v>
      </c>
      <c r="M12" s="733" t="s">
        <v>582</v>
      </c>
      <c r="N12" s="270"/>
    </row>
    <row r="13" spans="1:14" ht="14.4" customHeight="1" x14ac:dyDescent="0.3">
      <c r="A13" s="729" t="s">
        <v>566</v>
      </c>
      <c r="B13" s="730" t="s">
        <v>566</v>
      </c>
      <c r="C13" s="733" t="s">
        <v>566</v>
      </c>
      <c r="D13" s="733" t="s">
        <v>566</v>
      </c>
      <c r="E13" s="733" t="s">
        <v>566</v>
      </c>
      <c r="F13" s="803" t="s">
        <v>566</v>
      </c>
      <c r="G13" s="733" t="s">
        <v>566</v>
      </c>
      <c r="H13" s="803" t="s">
        <v>566</v>
      </c>
      <c r="I13" s="733" t="s">
        <v>566</v>
      </c>
      <c r="J13" s="803" t="s">
        <v>566</v>
      </c>
      <c r="K13" s="733" t="s">
        <v>566</v>
      </c>
      <c r="L13" s="803" t="s">
        <v>566</v>
      </c>
      <c r="M13" s="733" t="s">
        <v>583</v>
      </c>
      <c r="N13" s="270"/>
    </row>
    <row r="14" spans="1:14" ht="14.4" customHeight="1" x14ac:dyDescent="0.3">
      <c r="A14" s="729" t="s">
        <v>1211</v>
      </c>
      <c r="B14" s="730" t="s">
        <v>1207</v>
      </c>
      <c r="C14" s="733">
        <v>219269.66999999987</v>
      </c>
      <c r="D14" s="733">
        <v>1025</v>
      </c>
      <c r="E14" s="733">
        <v>136609.62999999992</v>
      </c>
      <c r="F14" s="803">
        <v>0.623021095439237</v>
      </c>
      <c r="G14" s="733">
        <v>471</v>
      </c>
      <c r="H14" s="803">
        <v>0.45951219512195124</v>
      </c>
      <c r="I14" s="733">
        <v>82660.03999999995</v>
      </c>
      <c r="J14" s="803">
        <v>0.376978904560763</v>
      </c>
      <c r="K14" s="733">
        <v>554</v>
      </c>
      <c r="L14" s="803">
        <v>0.54048780487804882</v>
      </c>
      <c r="M14" s="733" t="s">
        <v>1</v>
      </c>
      <c r="N14" s="270"/>
    </row>
    <row r="15" spans="1:14" ht="14.4" customHeight="1" x14ac:dyDescent="0.3">
      <c r="A15" s="729" t="s">
        <v>1211</v>
      </c>
      <c r="B15" s="730" t="s">
        <v>1208</v>
      </c>
      <c r="C15" s="733">
        <v>0</v>
      </c>
      <c r="D15" s="733">
        <v>16</v>
      </c>
      <c r="E15" s="733">
        <v>0</v>
      </c>
      <c r="F15" s="803" t="s">
        <v>566</v>
      </c>
      <c r="G15" s="733">
        <v>13</v>
      </c>
      <c r="H15" s="803">
        <v>0.8125</v>
      </c>
      <c r="I15" s="733">
        <v>0</v>
      </c>
      <c r="J15" s="803" t="s">
        <v>566</v>
      </c>
      <c r="K15" s="733">
        <v>3</v>
      </c>
      <c r="L15" s="803">
        <v>0.1875</v>
      </c>
      <c r="M15" s="733" t="s">
        <v>1</v>
      </c>
      <c r="N15" s="270"/>
    </row>
    <row r="16" spans="1:14" ht="14.4" customHeight="1" x14ac:dyDescent="0.3">
      <c r="A16" s="729" t="s">
        <v>1211</v>
      </c>
      <c r="B16" s="730" t="s">
        <v>1212</v>
      </c>
      <c r="C16" s="733">
        <v>219269.66999999987</v>
      </c>
      <c r="D16" s="733">
        <v>1041</v>
      </c>
      <c r="E16" s="733">
        <v>136609.62999999992</v>
      </c>
      <c r="F16" s="803">
        <v>0.623021095439237</v>
      </c>
      <c r="G16" s="733">
        <v>484</v>
      </c>
      <c r="H16" s="803">
        <v>0.46493756003842457</v>
      </c>
      <c r="I16" s="733">
        <v>82660.03999999995</v>
      </c>
      <c r="J16" s="803">
        <v>0.376978904560763</v>
      </c>
      <c r="K16" s="733">
        <v>557</v>
      </c>
      <c r="L16" s="803">
        <v>0.53506243996157543</v>
      </c>
      <c r="M16" s="733" t="s">
        <v>582</v>
      </c>
      <c r="N16" s="270"/>
    </row>
    <row r="17" spans="1:14" ht="14.4" customHeight="1" x14ac:dyDescent="0.3">
      <c r="A17" s="729" t="s">
        <v>566</v>
      </c>
      <c r="B17" s="730" t="s">
        <v>566</v>
      </c>
      <c r="C17" s="733" t="s">
        <v>566</v>
      </c>
      <c r="D17" s="733" t="s">
        <v>566</v>
      </c>
      <c r="E17" s="733" t="s">
        <v>566</v>
      </c>
      <c r="F17" s="803" t="s">
        <v>566</v>
      </c>
      <c r="G17" s="733" t="s">
        <v>566</v>
      </c>
      <c r="H17" s="803" t="s">
        <v>566</v>
      </c>
      <c r="I17" s="733" t="s">
        <v>566</v>
      </c>
      <c r="J17" s="803" t="s">
        <v>566</v>
      </c>
      <c r="K17" s="733" t="s">
        <v>566</v>
      </c>
      <c r="L17" s="803" t="s">
        <v>566</v>
      </c>
      <c r="M17" s="733" t="s">
        <v>583</v>
      </c>
      <c r="N17" s="270"/>
    </row>
    <row r="18" spans="1:14" ht="14.4" customHeight="1" x14ac:dyDescent="0.3">
      <c r="A18" s="729" t="s">
        <v>1213</v>
      </c>
      <c r="B18" s="730" t="s">
        <v>1207</v>
      </c>
      <c r="C18" s="733">
        <v>24357.270000000004</v>
      </c>
      <c r="D18" s="733">
        <v>163</v>
      </c>
      <c r="E18" s="733">
        <v>13850.630000000001</v>
      </c>
      <c r="F18" s="803">
        <v>0.56864459769095632</v>
      </c>
      <c r="G18" s="733">
        <v>91</v>
      </c>
      <c r="H18" s="803">
        <v>0.55828220858895705</v>
      </c>
      <c r="I18" s="733">
        <v>10506.640000000003</v>
      </c>
      <c r="J18" s="803">
        <v>0.43135540230904373</v>
      </c>
      <c r="K18" s="733">
        <v>72</v>
      </c>
      <c r="L18" s="803">
        <v>0.44171779141104295</v>
      </c>
      <c r="M18" s="733" t="s">
        <v>1</v>
      </c>
      <c r="N18" s="270"/>
    </row>
    <row r="19" spans="1:14" ht="14.4" customHeight="1" x14ac:dyDescent="0.3">
      <c r="A19" s="729" t="s">
        <v>1213</v>
      </c>
      <c r="B19" s="730" t="s">
        <v>1214</v>
      </c>
      <c r="C19" s="733">
        <v>24357.270000000004</v>
      </c>
      <c r="D19" s="733">
        <v>163</v>
      </c>
      <c r="E19" s="733">
        <v>13850.630000000001</v>
      </c>
      <c r="F19" s="803">
        <v>0.56864459769095632</v>
      </c>
      <c r="G19" s="733">
        <v>91</v>
      </c>
      <c r="H19" s="803">
        <v>0.55828220858895705</v>
      </c>
      <c r="I19" s="733">
        <v>10506.640000000003</v>
      </c>
      <c r="J19" s="803">
        <v>0.43135540230904373</v>
      </c>
      <c r="K19" s="733">
        <v>72</v>
      </c>
      <c r="L19" s="803">
        <v>0.44171779141104295</v>
      </c>
      <c r="M19" s="733" t="s">
        <v>582</v>
      </c>
      <c r="N19" s="270"/>
    </row>
    <row r="20" spans="1:14" ht="14.4" customHeight="1" x14ac:dyDescent="0.3">
      <c r="A20" s="729" t="s">
        <v>566</v>
      </c>
      <c r="B20" s="730" t="s">
        <v>566</v>
      </c>
      <c r="C20" s="733" t="s">
        <v>566</v>
      </c>
      <c r="D20" s="733" t="s">
        <v>566</v>
      </c>
      <c r="E20" s="733" t="s">
        <v>566</v>
      </c>
      <c r="F20" s="803" t="s">
        <v>566</v>
      </c>
      <c r="G20" s="733" t="s">
        <v>566</v>
      </c>
      <c r="H20" s="803" t="s">
        <v>566</v>
      </c>
      <c r="I20" s="733" t="s">
        <v>566</v>
      </c>
      <c r="J20" s="803" t="s">
        <v>566</v>
      </c>
      <c r="K20" s="733" t="s">
        <v>566</v>
      </c>
      <c r="L20" s="803" t="s">
        <v>566</v>
      </c>
      <c r="M20" s="733" t="s">
        <v>583</v>
      </c>
      <c r="N20" s="270"/>
    </row>
    <row r="21" spans="1:14" ht="14.4" customHeight="1" x14ac:dyDescent="0.3">
      <c r="A21" s="729" t="s">
        <v>1215</v>
      </c>
      <c r="B21" s="730" t="s">
        <v>1207</v>
      </c>
      <c r="C21" s="733">
        <v>67116.72000000003</v>
      </c>
      <c r="D21" s="733">
        <v>496</v>
      </c>
      <c r="E21" s="733">
        <v>33237.350000000013</v>
      </c>
      <c r="F21" s="803">
        <v>0.49521713814381868</v>
      </c>
      <c r="G21" s="733">
        <v>234</v>
      </c>
      <c r="H21" s="803">
        <v>0.47177419354838712</v>
      </c>
      <c r="I21" s="733">
        <v>33879.370000000017</v>
      </c>
      <c r="J21" s="803">
        <v>0.50478286185618126</v>
      </c>
      <c r="K21" s="733">
        <v>262</v>
      </c>
      <c r="L21" s="803">
        <v>0.52822580645161288</v>
      </c>
      <c r="M21" s="733" t="s">
        <v>1</v>
      </c>
      <c r="N21" s="270"/>
    </row>
    <row r="22" spans="1:14" ht="14.4" customHeight="1" x14ac:dyDescent="0.3">
      <c r="A22" s="729" t="s">
        <v>1215</v>
      </c>
      <c r="B22" s="730" t="s">
        <v>1216</v>
      </c>
      <c r="C22" s="733">
        <v>67116.72000000003</v>
      </c>
      <c r="D22" s="733">
        <v>496</v>
      </c>
      <c r="E22" s="733">
        <v>33237.350000000013</v>
      </c>
      <c r="F22" s="803">
        <v>0.49521713814381868</v>
      </c>
      <c r="G22" s="733">
        <v>234</v>
      </c>
      <c r="H22" s="803">
        <v>0.47177419354838712</v>
      </c>
      <c r="I22" s="733">
        <v>33879.370000000017</v>
      </c>
      <c r="J22" s="803">
        <v>0.50478286185618126</v>
      </c>
      <c r="K22" s="733">
        <v>262</v>
      </c>
      <c r="L22" s="803">
        <v>0.52822580645161288</v>
      </c>
      <c r="M22" s="733" t="s">
        <v>582</v>
      </c>
      <c r="N22" s="270"/>
    </row>
    <row r="23" spans="1:14" ht="14.4" customHeight="1" x14ac:dyDescent="0.3">
      <c r="A23" s="729" t="s">
        <v>566</v>
      </c>
      <c r="B23" s="730" t="s">
        <v>566</v>
      </c>
      <c r="C23" s="733" t="s">
        <v>566</v>
      </c>
      <c r="D23" s="733" t="s">
        <v>566</v>
      </c>
      <c r="E23" s="733" t="s">
        <v>566</v>
      </c>
      <c r="F23" s="803" t="s">
        <v>566</v>
      </c>
      <c r="G23" s="733" t="s">
        <v>566</v>
      </c>
      <c r="H23" s="803" t="s">
        <v>566</v>
      </c>
      <c r="I23" s="733" t="s">
        <v>566</v>
      </c>
      <c r="J23" s="803" t="s">
        <v>566</v>
      </c>
      <c r="K23" s="733" t="s">
        <v>566</v>
      </c>
      <c r="L23" s="803" t="s">
        <v>566</v>
      </c>
      <c r="M23" s="733" t="s">
        <v>583</v>
      </c>
      <c r="N23" s="270"/>
    </row>
    <row r="24" spans="1:14" ht="14.4" customHeight="1" x14ac:dyDescent="0.3">
      <c r="A24" s="729" t="s">
        <v>564</v>
      </c>
      <c r="B24" s="730" t="s">
        <v>1217</v>
      </c>
      <c r="C24" s="733">
        <v>336992.05999999988</v>
      </c>
      <c r="D24" s="733">
        <v>1864</v>
      </c>
      <c r="E24" s="733">
        <v>195655.44999999992</v>
      </c>
      <c r="F24" s="803">
        <v>0.58059364959518633</v>
      </c>
      <c r="G24" s="733">
        <v>872</v>
      </c>
      <c r="H24" s="803">
        <v>0.46781115879828328</v>
      </c>
      <c r="I24" s="733">
        <v>141336.60999999996</v>
      </c>
      <c r="J24" s="803">
        <v>0.41940635040481372</v>
      </c>
      <c r="K24" s="733">
        <v>992</v>
      </c>
      <c r="L24" s="803">
        <v>0.53218884120171672</v>
      </c>
      <c r="M24" s="733" t="s">
        <v>578</v>
      </c>
      <c r="N24" s="270"/>
    </row>
    <row r="25" spans="1:14" ht="14.4" customHeight="1" x14ac:dyDescent="0.3">
      <c r="A25" s="804" t="s">
        <v>301</v>
      </c>
    </row>
    <row r="26" spans="1:14" ht="14.4" customHeight="1" x14ac:dyDescent="0.3">
      <c r="A26" s="805" t="s">
        <v>1218</v>
      </c>
    </row>
    <row r="27" spans="1:14" ht="14.4" customHeight="1" x14ac:dyDescent="0.3">
      <c r="A27" s="804" t="s">
        <v>1219</v>
      </c>
    </row>
  </sheetData>
  <autoFilter ref="A4:M4"/>
  <mergeCells count="4">
    <mergeCell ref="E3:H3"/>
    <mergeCell ref="C3:D3"/>
    <mergeCell ref="I3:L3"/>
    <mergeCell ref="A1:L1"/>
  </mergeCells>
  <conditionalFormatting sqref="F4 F9 F25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4">
    <cfRule type="expression" dxfId="49" priority="4">
      <formula>AND(LEFT(M10,6)&lt;&gt;"mezera",M10&lt;&gt;"")</formula>
    </cfRule>
  </conditionalFormatting>
  <conditionalFormatting sqref="A10:A24">
    <cfRule type="expression" dxfId="48" priority="2">
      <formula>AND(M10&lt;&gt;"",M10&lt;&gt;"mezeraKL")</formula>
    </cfRule>
  </conditionalFormatting>
  <conditionalFormatting sqref="F10:F24">
    <cfRule type="cellIs" dxfId="47" priority="1" operator="lessThan">
      <formula>0.6</formula>
    </cfRule>
  </conditionalFormatting>
  <conditionalFormatting sqref="B10:L24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4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1220</v>
      </c>
      <c r="B5" s="797">
        <v>1819.0300000000002</v>
      </c>
      <c r="C5" s="741">
        <v>1</v>
      </c>
      <c r="D5" s="810">
        <v>10</v>
      </c>
      <c r="E5" s="813" t="s">
        <v>1220</v>
      </c>
      <c r="F5" s="797">
        <v>154.36000000000001</v>
      </c>
      <c r="G5" s="765">
        <v>8.4858413550078893E-2</v>
      </c>
      <c r="H5" s="745">
        <v>1</v>
      </c>
      <c r="I5" s="788">
        <v>0.1</v>
      </c>
      <c r="J5" s="816">
        <v>1664.6700000000003</v>
      </c>
      <c r="K5" s="765">
        <v>0.91514158644992116</v>
      </c>
      <c r="L5" s="745">
        <v>9</v>
      </c>
      <c r="M5" s="788">
        <v>0.9</v>
      </c>
    </row>
    <row r="6" spans="1:13" ht="14.4" customHeight="1" x14ac:dyDescent="0.3">
      <c r="A6" s="807" t="s">
        <v>1221</v>
      </c>
      <c r="B6" s="798">
        <v>574.30000000000007</v>
      </c>
      <c r="C6" s="748">
        <v>1</v>
      </c>
      <c r="D6" s="811">
        <v>4</v>
      </c>
      <c r="E6" s="814" t="s">
        <v>1221</v>
      </c>
      <c r="F6" s="798">
        <v>463.08000000000004</v>
      </c>
      <c r="G6" s="766">
        <v>0.80633815079226878</v>
      </c>
      <c r="H6" s="752">
        <v>3</v>
      </c>
      <c r="I6" s="789">
        <v>0.75</v>
      </c>
      <c r="J6" s="817">
        <v>111.22</v>
      </c>
      <c r="K6" s="766">
        <v>0.19366184920773113</v>
      </c>
      <c r="L6" s="752">
        <v>1</v>
      </c>
      <c r="M6" s="789">
        <v>0.25</v>
      </c>
    </row>
    <row r="7" spans="1:13" ht="14.4" customHeight="1" x14ac:dyDescent="0.3">
      <c r="A7" s="807" t="s">
        <v>1222</v>
      </c>
      <c r="B7" s="798">
        <v>27155.78</v>
      </c>
      <c r="C7" s="748">
        <v>1</v>
      </c>
      <c r="D7" s="811">
        <v>183</v>
      </c>
      <c r="E7" s="814" t="s">
        <v>1222</v>
      </c>
      <c r="F7" s="798">
        <v>14244.209999999997</v>
      </c>
      <c r="G7" s="766">
        <v>0.52453694940819218</v>
      </c>
      <c r="H7" s="752">
        <v>92</v>
      </c>
      <c r="I7" s="789">
        <v>0.50273224043715847</v>
      </c>
      <c r="J7" s="817">
        <v>12911.570000000002</v>
      </c>
      <c r="K7" s="766">
        <v>0.47546305059180777</v>
      </c>
      <c r="L7" s="752">
        <v>91</v>
      </c>
      <c r="M7" s="789">
        <v>0.49726775956284153</v>
      </c>
    </row>
    <row r="8" spans="1:13" ht="14.4" customHeight="1" x14ac:dyDescent="0.3">
      <c r="A8" s="807" t="s">
        <v>1223</v>
      </c>
      <c r="B8" s="798">
        <v>33907.469999999994</v>
      </c>
      <c r="C8" s="748">
        <v>1</v>
      </c>
      <c r="D8" s="811">
        <v>128</v>
      </c>
      <c r="E8" s="814" t="s">
        <v>1223</v>
      </c>
      <c r="F8" s="798">
        <v>22856.199999999993</v>
      </c>
      <c r="G8" s="766">
        <v>0.67407565353593168</v>
      </c>
      <c r="H8" s="752">
        <v>63</v>
      </c>
      <c r="I8" s="789">
        <v>0.4921875</v>
      </c>
      <c r="J8" s="817">
        <v>11051.270000000002</v>
      </c>
      <c r="K8" s="766">
        <v>0.32592434646406837</v>
      </c>
      <c r="L8" s="752">
        <v>65</v>
      </c>
      <c r="M8" s="789">
        <v>0.5078125</v>
      </c>
    </row>
    <row r="9" spans="1:13" ht="14.4" customHeight="1" x14ac:dyDescent="0.3">
      <c r="A9" s="807" t="s">
        <v>1224</v>
      </c>
      <c r="B9" s="798">
        <v>34417.150000000009</v>
      </c>
      <c r="C9" s="748">
        <v>1</v>
      </c>
      <c r="D9" s="811">
        <v>219</v>
      </c>
      <c r="E9" s="814" t="s">
        <v>1224</v>
      </c>
      <c r="F9" s="798">
        <v>12793.110000000004</v>
      </c>
      <c r="G9" s="766">
        <v>0.37170741912099059</v>
      </c>
      <c r="H9" s="752">
        <v>75</v>
      </c>
      <c r="I9" s="789">
        <v>0.34246575342465752</v>
      </c>
      <c r="J9" s="817">
        <v>21624.040000000008</v>
      </c>
      <c r="K9" s="766">
        <v>0.62829258087900952</v>
      </c>
      <c r="L9" s="752">
        <v>144</v>
      </c>
      <c r="M9" s="789">
        <v>0.65753424657534243</v>
      </c>
    </row>
    <row r="10" spans="1:13" ht="14.4" customHeight="1" x14ac:dyDescent="0.3">
      <c r="A10" s="807" t="s">
        <v>1225</v>
      </c>
      <c r="B10" s="798">
        <v>1358.7000000000003</v>
      </c>
      <c r="C10" s="748">
        <v>1</v>
      </c>
      <c r="D10" s="811">
        <v>10</v>
      </c>
      <c r="E10" s="814" t="s">
        <v>1225</v>
      </c>
      <c r="F10" s="798">
        <v>741.2600000000001</v>
      </c>
      <c r="G10" s="766">
        <v>0.54556561419003458</v>
      </c>
      <c r="H10" s="752">
        <v>6</v>
      </c>
      <c r="I10" s="789">
        <v>0.6</v>
      </c>
      <c r="J10" s="817">
        <v>617.44000000000005</v>
      </c>
      <c r="K10" s="766">
        <v>0.45443438580996537</v>
      </c>
      <c r="L10" s="752">
        <v>4</v>
      </c>
      <c r="M10" s="789">
        <v>0.4</v>
      </c>
    </row>
    <row r="11" spans="1:13" ht="14.4" customHeight="1" x14ac:dyDescent="0.3">
      <c r="A11" s="807" t="s">
        <v>1226</v>
      </c>
      <c r="B11" s="798">
        <v>66693.569999999992</v>
      </c>
      <c r="C11" s="748">
        <v>1</v>
      </c>
      <c r="D11" s="811">
        <v>114</v>
      </c>
      <c r="E11" s="814" t="s">
        <v>1226</v>
      </c>
      <c r="F11" s="798">
        <v>58324.789999999994</v>
      </c>
      <c r="G11" s="766">
        <v>0.87451893788261748</v>
      </c>
      <c r="H11" s="752">
        <v>50</v>
      </c>
      <c r="I11" s="789">
        <v>0.43859649122807015</v>
      </c>
      <c r="J11" s="817">
        <v>8368.7800000000007</v>
      </c>
      <c r="K11" s="766">
        <v>0.12548106211738255</v>
      </c>
      <c r="L11" s="752">
        <v>64</v>
      </c>
      <c r="M11" s="789">
        <v>0.56140350877192979</v>
      </c>
    </row>
    <row r="12" spans="1:13" ht="14.4" customHeight="1" x14ac:dyDescent="0.3">
      <c r="A12" s="807" t="s">
        <v>1227</v>
      </c>
      <c r="B12" s="798">
        <v>19584.93</v>
      </c>
      <c r="C12" s="748">
        <v>1</v>
      </c>
      <c r="D12" s="811">
        <v>134</v>
      </c>
      <c r="E12" s="814" t="s">
        <v>1227</v>
      </c>
      <c r="F12" s="798">
        <v>8313.91</v>
      </c>
      <c r="G12" s="766">
        <v>0.42450547436217539</v>
      </c>
      <c r="H12" s="752">
        <v>60</v>
      </c>
      <c r="I12" s="789">
        <v>0.44776119402985076</v>
      </c>
      <c r="J12" s="817">
        <v>11271.02</v>
      </c>
      <c r="K12" s="766">
        <v>0.57549452563782466</v>
      </c>
      <c r="L12" s="752">
        <v>74</v>
      </c>
      <c r="M12" s="789">
        <v>0.55223880597014929</v>
      </c>
    </row>
    <row r="13" spans="1:13" ht="14.4" customHeight="1" x14ac:dyDescent="0.3">
      <c r="A13" s="807" t="s">
        <v>1228</v>
      </c>
      <c r="B13" s="798">
        <v>62.47</v>
      </c>
      <c r="C13" s="748">
        <v>1</v>
      </c>
      <c r="D13" s="811">
        <v>1</v>
      </c>
      <c r="E13" s="814" t="s">
        <v>1228</v>
      </c>
      <c r="F13" s="798"/>
      <c r="G13" s="766">
        <v>0</v>
      </c>
      <c r="H13" s="752"/>
      <c r="I13" s="789">
        <v>0</v>
      </c>
      <c r="J13" s="817">
        <v>62.47</v>
      </c>
      <c r="K13" s="766">
        <v>1</v>
      </c>
      <c r="L13" s="752">
        <v>1</v>
      </c>
      <c r="M13" s="789">
        <v>1</v>
      </c>
    </row>
    <row r="14" spans="1:13" ht="14.4" customHeight="1" x14ac:dyDescent="0.3">
      <c r="A14" s="807" t="s">
        <v>1229</v>
      </c>
      <c r="B14" s="798">
        <v>8740.9200000000019</v>
      </c>
      <c r="C14" s="748">
        <v>1</v>
      </c>
      <c r="D14" s="811">
        <v>57</v>
      </c>
      <c r="E14" s="814" t="s">
        <v>1229</v>
      </c>
      <c r="F14" s="798">
        <v>4955.7200000000012</v>
      </c>
      <c r="G14" s="766">
        <v>0.56695633869203699</v>
      </c>
      <c r="H14" s="752">
        <v>31</v>
      </c>
      <c r="I14" s="789">
        <v>0.54385964912280704</v>
      </c>
      <c r="J14" s="817">
        <v>3785.2000000000003</v>
      </c>
      <c r="K14" s="766">
        <v>0.43304366130796296</v>
      </c>
      <c r="L14" s="752">
        <v>26</v>
      </c>
      <c r="M14" s="789">
        <v>0.45614035087719296</v>
      </c>
    </row>
    <row r="15" spans="1:13" ht="14.4" customHeight="1" x14ac:dyDescent="0.3">
      <c r="A15" s="807" t="s">
        <v>1230</v>
      </c>
      <c r="B15" s="798">
        <v>4446.12</v>
      </c>
      <c r="C15" s="748">
        <v>1</v>
      </c>
      <c r="D15" s="811">
        <v>32</v>
      </c>
      <c r="E15" s="814" t="s">
        <v>1230</v>
      </c>
      <c r="F15" s="798">
        <v>1756.7800000000002</v>
      </c>
      <c r="G15" s="766">
        <v>0.39512653729543967</v>
      </c>
      <c r="H15" s="752">
        <v>13</v>
      </c>
      <c r="I15" s="789">
        <v>0.40625</v>
      </c>
      <c r="J15" s="817">
        <v>2689.3399999999997</v>
      </c>
      <c r="K15" s="766">
        <v>0.60487346270456033</v>
      </c>
      <c r="L15" s="752">
        <v>19</v>
      </c>
      <c r="M15" s="789">
        <v>0.59375</v>
      </c>
    </row>
    <row r="16" spans="1:13" ht="14.4" customHeight="1" x14ac:dyDescent="0.3">
      <c r="A16" s="807" t="s">
        <v>1231</v>
      </c>
      <c r="B16" s="798">
        <v>6331.77</v>
      </c>
      <c r="C16" s="748">
        <v>1</v>
      </c>
      <c r="D16" s="811">
        <v>43</v>
      </c>
      <c r="E16" s="814" t="s">
        <v>1231</v>
      </c>
      <c r="F16" s="798">
        <v>3010.3499999999995</v>
      </c>
      <c r="G16" s="766">
        <v>0.47543577862114372</v>
      </c>
      <c r="H16" s="752">
        <v>21</v>
      </c>
      <c r="I16" s="789">
        <v>0.48837209302325579</v>
      </c>
      <c r="J16" s="817">
        <v>3321.420000000001</v>
      </c>
      <c r="K16" s="766">
        <v>0.52456422137885628</v>
      </c>
      <c r="L16" s="752">
        <v>22</v>
      </c>
      <c r="M16" s="789">
        <v>0.51162790697674421</v>
      </c>
    </row>
    <row r="17" spans="1:13" ht="14.4" customHeight="1" x14ac:dyDescent="0.3">
      <c r="A17" s="807" t="s">
        <v>1232</v>
      </c>
      <c r="B17" s="798">
        <v>4172.0700000000006</v>
      </c>
      <c r="C17" s="748">
        <v>1</v>
      </c>
      <c r="D17" s="811">
        <v>34</v>
      </c>
      <c r="E17" s="814" t="s">
        <v>1232</v>
      </c>
      <c r="F17" s="798">
        <v>2212.1700000000005</v>
      </c>
      <c r="G17" s="766">
        <v>0.53023319359454668</v>
      </c>
      <c r="H17" s="752">
        <v>16</v>
      </c>
      <c r="I17" s="789">
        <v>0.47058823529411764</v>
      </c>
      <c r="J17" s="817">
        <v>1959.9000000000003</v>
      </c>
      <c r="K17" s="766">
        <v>0.46976680640545343</v>
      </c>
      <c r="L17" s="752">
        <v>18</v>
      </c>
      <c r="M17" s="789">
        <v>0.52941176470588236</v>
      </c>
    </row>
    <row r="18" spans="1:13" ht="14.4" customHeight="1" x14ac:dyDescent="0.3">
      <c r="A18" s="807" t="s">
        <v>1233</v>
      </c>
      <c r="B18" s="798">
        <v>690.10000000000014</v>
      </c>
      <c r="C18" s="748">
        <v>1</v>
      </c>
      <c r="D18" s="811">
        <v>7</v>
      </c>
      <c r="E18" s="814" t="s">
        <v>1233</v>
      </c>
      <c r="F18" s="798">
        <v>357.16</v>
      </c>
      <c r="G18" s="766">
        <v>0.51754818142298209</v>
      </c>
      <c r="H18" s="752">
        <v>4</v>
      </c>
      <c r="I18" s="789">
        <v>0.5714285714285714</v>
      </c>
      <c r="J18" s="817">
        <v>332.94000000000005</v>
      </c>
      <c r="K18" s="766">
        <v>0.4824518185770178</v>
      </c>
      <c r="L18" s="752">
        <v>3</v>
      </c>
      <c r="M18" s="789">
        <v>0.42857142857142855</v>
      </c>
    </row>
    <row r="19" spans="1:13" ht="14.4" customHeight="1" x14ac:dyDescent="0.3">
      <c r="A19" s="807" t="s">
        <v>1234</v>
      </c>
      <c r="B19" s="798">
        <v>3364.17</v>
      </c>
      <c r="C19" s="748">
        <v>1</v>
      </c>
      <c r="D19" s="811">
        <v>23</v>
      </c>
      <c r="E19" s="814" t="s">
        <v>1234</v>
      </c>
      <c r="F19" s="798">
        <v>1192.1200000000001</v>
      </c>
      <c r="G19" s="766">
        <v>0.35435783566228818</v>
      </c>
      <c r="H19" s="752">
        <v>8</v>
      </c>
      <c r="I19" s="789">
        <v>0.34782608695652173</v>
      </c>
      <c r="J19" s="817">
        <v>2172.0500000000002</v>
      </c>
      <c r="K19" s="766">
        <v>0.64564216433771182</v>
      </c>
      <c r="L19" s="752">
        <v>15</v>
      </c>
      <c r="M19" s="789">
        <v>0.65217391304347827</v>
      </c>
    </row>
    <row r="20" spans="1:13" ht="14.4" customHeight="1" x14ac:dyDescent="0.3">
      <c r="A20" s="807" t="s">
        <v>1235</v>
      </c>
      <c r="B20" s="798">
        <v>3749.6800000000012</v>
      </c>
      <c r="C20" s="748">
        <v>1</v>
      </c>
      <c r="D20" s="811">
        <v>26</v>
      </c>
      <c r="E20" s="814" t="s">
        <v>1235</v>
      </c>
      <c r="F20" s="798">
        <v>1824.7000000000003</v>
      </c>
      <c r="G20" s="766">
        <v>0.48662819227240717</v>
      </c>
      <c r="H20" s="752">
        <v>14</v>
      </c>
      <c r="I20" s="789">
        <v>0.53846153846153844</v>
      </c>
      <c r="J20" s="817">
        <v>1924.9800000000007</v>
      </c>
      <c r="K20" s="766">
        <v>0.51337180772759272</v>
      </c>
      <c r="L20" s="752">
        <v>12</v>
      </c>
      <c r="M20" s="789">
        <v>0.46153846153846156</v>
      </c>
    </row>
    <row r="21" spans="1:13" ht="14.4" customHeight="1" x14ac:dyDescent="0.3">
      <c r="A21" s="807" t="s">
        <v>1236</v>
      </c>
      <c r="B21" s="798">
        <v>21027.54</v>
      </c>
      <c r="C21" s="748">
        <v>1</v>
      </c>
      <c r="D21" s="811">
        <v>152</v>
      </c>
      <c r="E21" s="814" t="s">
        <v>1236</v>
      </c>
      <c r="F21" s="798">
        <v>10371.439999999999</v>
      </c>
      <c r="G21" s="766">
        <v>0.49323125767445924</v>
      </c>
      <c r="H21" s="752">
        <v>75</v>
      </c>
      <c r="I21" s="789">
        <v>0.49342105263157893</v>
      </c>
      <c r="J21" s="817">
        <v>10656.100000000002</v>
      </c>
      <c r="K21" s="766">
        <v>0.50676874232554081</v>
      </c>
      <c r="L21" s="752">
        <v>77</v>
      </c>
      <c r="M21" s="789">
        <v>0.50657894736842102</v>
      </c>
    </row>
    <row r="22" spans="1:13" ht="14.4" customHeight="1" x14ac:dyDescent="0.3">
      <c r="A22" s="807" t="s">
        <v>1237</v>
      </c>
      <c r="B22" s="798">
        <v>2018.2800000000002</v>
      </c>
      <c r="C22" s="748">
        <v>1</v>
      </c>
      <c r="D22" s="811">
        <v>19</v>
      </c>
      <c r="E22" s="814" t="s">
        <v>1237</v>
      </c>
      <c r="F22" s="798">
        <v>1098.3600000000001</v>
      </c>
      <c r="G22" s="766">
        <v>0.54420595754801115</v>
      </c>
      <c r="H22" s="752">
        <v>9</v>
      </c>
      <c r="I22" s="789">
        <v>0.47368421052631576</v>
      </c>
      <c r="J22" s="817">
        <v>919.92000000000007</v>
      </c>
      <c r="K22" s="766">
        <v>0.45579404245198879</v>
      </c>
      <c r="L22" s="752">
        <v>10</v>
      </c>
      <c r="M22" s="789">
        <v>0.52631578947368418</v>
      </c>
    </row>
    <row r="23" spans="1:13" ht="14.4" customHeight="1" x14ac:dyDescent="0.3">
      <c r="A23" s="807" t="s">
        <v>1238</v>
      </c>
      <c r="B23" s="798">
        <v>5936.3600000000024</v>
      </c>
      <c r="C23" s="748">
        <v>1</v>
      </c>
      <c r="D23" s="811">
        <v>43</v>
      </c>
      <c r="E23" s="814" t="s">
        <v>1238</v>
      </c>
      <c r="F23" s="798">
        <v>2296.8600000000006</v>
      </c>
      <c r="G23" s="766">
        <v>0.38691386640971903</v>
      </c>
      <c r="H23" s="752">
        <v>16</v>
      </c>
      <c r="I23" s="789">
        <v>0.37209302325581395</v>
      </c>
      <c r="J23" s="817">
        <v>3639.5000000000014</v>
      </c>
      <c r="K23" s="766">
        <v>0.61308613359028086</v>
      </c>
      <c r="L23" s="752">
        <v>27</v>
      </c>
      <c r="M23" s="789">
        <v>0.62790697674418605</v>
      </c>
    </row>
    <row r="24" spans="1:13" ht="14.4" customHeight="1" x14ac:dyDescent="0.3">
      <c r="A24" s="807" t="s">
        <v>1239</v>
      </c>
      <c r="B24" s="798">
        <v>9686.5800000000017</v>
      </c>
      <c r="C24" s="748">
        <v>1</v>
      </c>
      <c r="D24" s="811">
        <v>65</v>
      </c>
      <c r="E24" s="814" t="s">
        <v>1239</v>
      </c>
      <c r="F24" s="798">
        <v>4535.3600000000006</v>
      </c>
      <c r="G24" s="766">
        <v>0.46821065845737092</v>
      </c>
      <c r="H24" s="752">
        <v>29</v>
      </c>
      <c r="I24" s="789">
        <v>0.44615384615384618</v>
      </c>
      <c r="J24" s="817">
        <v>5151.2200000000012</v>
      </c>
      <c r="K24" s="766">
        <v>0.53178934154262913</v>
      </c>
      <c r="L24" s="752">
        <v>36</v>
      </c>
      <c r="M24" s="789">
        <v>0.55384615384615388</v>
      </c>
    </row>
    <row r="25" spans="1:13" ht="14.4" customHeight="1" x14ac:dyDescent="0.3">
      <c r="A25" s="807" t="s">
        <v>1240</v>
      </c>
      <c r="B25" s="798">
        <v>1612.7500000000002</v>
      </c>
      <c r="C25" s="748">
        <v>1</v>
      </c>
      <c r="D25" s="811">
        <v>13</v>
      </c>
      <c r="E25" s="814" t="s">
        <v>1240</v>
      </c>
      <c r="F25" s="798">
        <v>774.6400000000001</v>
      </c>
      <c r="G25" s="766">
        <v>0.48032243063090996</v>
      </c>
      <c r="H25" s="752">
        <v>6</v>
      </c>
      <c r="I25" s="789">
        <v>0.46153846153846156</v>
      </c>
      <c r="J25" s="817">
        <v>838.11000000000013</v>
      </c>
      <c r="K25" s="766">
        <v>0.51967756936909004</v>
      </c>
      <c r="L25" s="752">
        <v>7</v>
      </c>
      <c r="M25" s="789">
        <v>0.53846153846153844</v>
      </c>
    </row>
    <row r="26" spans="1:13" ht="14.4" customHeight="1" x14ac:dyDescent="0.3">
      <c r="A26" s="807" t="s">
        <v>1241</v>
      </c>
      <c r="B26" s="798">
        <v>11141.390000000003</v>
      </c>
      <c r="C26" s="748">
        <v>1</v>
      </c>
      <c r="D26" s="811">
        <v>65</v>
      </c>
      <c r="E26" s="814" t="s">
        <v>1241</v>
      </c>
      <c r="F26" s="798">
        <v>5878.9000000000015</v>
      </c>
      <c r="G26" s="766">
        <v>0.52766306538053154</v>
      </c>
      <c r="H26" s="752">
        <v>33</v>
      </c>
      <c r="I26" s="789">
        <v>0.50769230769230766</v>
      </c>
      <c r="J26" s="817">
        <v>5262.4900000000007</v>
      </c>
      <c r="K26" s="766">
        <v>0.47233693461946841</v>
      </c>
      <c r="L26" s="752">
        <v>32</v>
      </c>
      <c r="M26" s="789">
        <v>0.49230769230769234</v>
      </c>
    </row>
    <row r="27" spans="1:13" ht="14.4" customHeight="1" x14ac:dyDescent="0.3">
      <c r="A27" s="807" t="s">
        <v>1242</v>
      </c>
      <c r="B27" s="798">
        <v>14005.61</v>
      </c>
      <c r="C27" s="748">
        <v>1</v>
      </c>
      <c r="D27" s="811">
        <v>80</v>
      </c>
      <c r="E27" s="814" t="s">
        <v>1242</v>
      </c>
      <c r="F27" s="798">
        <v>8592.34</v>
      </c>
      <c r="G27" s="766">
        <v>0.6134927361250242</v>
      </c>
      <c r="H27" s="752">
        <v>41</v>
      </c>
      <c r="I27" s="789">
        <v>0.51249999999999996</v>
      </c>
      <c r="J27" s="817">
        <v>5413.2700000000013</v>
      </c>
      <c r="K27" s="766">
        <v>0.38650726387497591</v>
      </c>
      <c r="L27" s="752">
        <v>39</v>
      </c>
      <c r="M27" s="789">
        <v>0.48749999999999999</v>
      </c>
    </row>
    <row r="28" spans="1:13" ht="14.4" customHeight="1" x14ac:dyDescent="0.3">
      <c r="A28" s="807" t="s">
        <v>1243</v>
      </c>
      <c r="B28" s="798">
        <v>25168.290000000008</v>
      </c>
      <c r="C28" s="748">
        <v>1</v>
      </c>
      <c r="D28" s="811">
        <v>192</v>
      </c>
      <c r="E28" s="814" t="s">
        <v>1243</v>
      </c>
      <c r="F28" s="798">
        <v>14650.330000000002</v>
      </c>
      <c r="G28" s="766">
        <v>0.58209477084060923</v>
      </c>
      <c r="H28" s="752">
        <v>104</v>
      </c>
      <c r="I28" s="789">
        <v>0.54166666666666663</v>
      </c>
      <c r="J28" s="817">
        <v>10517.960000000005</v>
      </c>
      <c r="K28" s="766">
        <v>0.41790522915939071</v>
      </c>
      <c r="L28" s="752">
        <v>88</v>
      </c>
      <c r="M28" s="789">
        <v>0.45833333333333331</v>
      </c>
    </row>
    <row r="29" spans="1:13" ht="14.4" customHeight="1" x14ac:dyDescent="0.3">
      <c r="A29" s="807" t="s">
        <v>1244</v>
      </c>
      <c r="B29" s="798">
        <v>3373.6200000000003</v>
      </c>
      <c r="C29" s="748">
        <v>1</v>
      </c>
      <c r="D29" s="811">
        <v>25</v>
      </c>
      <c r="E29" s="814" t="s">
        <v>1244</v>
      </c>
      <c r="F29" s="798">
        <v>1664.6800000000003</v>
      </c>
      <c r="G29" s="766">
        <v>0.49344028076665425</v>
      </c>
      <c r="H29" s="752">
        <v>12</v>
      </c>
      <c r="I29" s="789">
        <v>0.48</v>
      </c>
      <c r="J29" s="817">
        <v>1708.94</v>
      </c>
      <c r="K29" s="766">
        <v>0.50655971923334575</v>
      </c>
      <c r="L29" s="752">
        <v>13</v>
      </c>
      <c r="M29" s="789">
        <v>0.52</v>
      </c>
    </row>
    <row r="30" spans="1:13" ht="14.4" customHeight="1" x14ac:dyDescent="0.3">
      <c r="A30" s="807" t="s">
        <v>1245</v>
      </c>
      <c r="B30" s="798">
        <v>5480.5300000000007</v>
      </c>
      <c r="C30" s="748">
        <v>1</v>
      </c>
      <c r="D30" s="811">
        <v>39</v>
      </c>
      <c r="E30" s="814" t="s">
        <v>1245</v>
      </c>
      <c r="F30" s="798">
        <v>3708.0700000000006</v>
      </c>
      <c r="G30" s="766">
        <v>0.67658967289659944</v>
      </c>
      <c r="H30" s="752">
        <v>26</v>
      </c>
      <c r="I30" s="789">
        <v>0.66666666666666663</v>
      </c>
      <c r="J30" s="817">
        <v>1772.46</v>
      </c>
      <c r="K30" s="766">
        <v>0.32341032710340056</v>
      </c>
      <c r="L30" s="752">
        <v>13</v>
      </c>
      <c r="M30" s="789">
        <v>0.33333333333333331</v>
      </c>
    </row>
    <row r="31" spans="1:13" ht="14.4" customHeight="1" x14ac:dyDescent="0.3">
      <c r="A31" s="807" t="s">
        <v>1246</v>
      </c>
      <c r="B31" s="798">
        <v>3974.1600000000003</v>
      </c>
      <c r="C31" s="748">
        <v>1</v>
      </c>
      <c r="D31" s="811">
        <v>30</v>
      </c>
      <c r="E31" s="814" t="s">
        <v>1246</v>
      </c>
      <c r="F31" s="798">
        <v>2105.5600000000004</v>
      </c>
      <c r="G31" s="766">
        <v>0.52981258932705277</v>
      </c>
      <c r="H31" s="752">
        <v>19</v>
      </c>
      <c r="I31" s="789">
        <v>0.6333333333333333</v>
      </c>
      <c r="J31" s="817">
        <v>1868.6</v>
      </c>
      <c r="K31" s="766">
        <v>0.47018741067294717</v>
      </c>
      <c r="L31" s="752">
        <v>11</v>
      </c>
      <c r="M31" s="789">
        <v>0.36666666666666664</v>
      </c>
    </row>
    <row r="32" spans="1:13" ht="14.4" customHeight="1" x14ac:dyDescent="0.3">
      <c r="A32" s="807" t="s">
        <v>1247</v>
      </c>
      <c r="B32" s="798">
        <v>1590.9300000000003</v>
      </c>
      <c r="C32" s="748">
        <v>1</v>
      </c>
      <c r="D32" s="811">
        <v>13</v>
      </c>
      <c r="E32" s="814" t="s">
        <v>1247</v>
      </c>
      <c r="F32" s="798">
        <v>617.44000000000005</v>
      </c>
      <c r="G32" s="766">
        <v>0.38810004211373217</v>
      </c>
      <c r="H32" s="752">
        <v>4</v>
      </c>
      <c r="I32" s="789">
        <v>0.30769230769230771</v>
      </c>
      <c r="J32" s="817">
        <v>973.49000000000012</v>
      </c>
      <c r="K32" s="766">
        <v>0.61189995788626772</v>
      </c>
      <c r="L32" s="752">
        <v>9</v>
      </c>
      <c r="M32" s="789">
        <v>0.69230769230769229</v>
      </c>
    </row>
    <row r="33" spans="1:13" ht="14.4" customHeight="1" x14ac:dyDescent="0.3">
      <c r="A33" s="807" t="s">
        <v>1248</v>
      </c>
      <c r="B33" s="798">
        <v>1035.06</v>
      </c>
      <c r="C33" s="748">
        <v>1</v>
      </c>
      <c r="D33" s="811">
        <v>7</v>
      </c>
      <c r="E33" s="814" t="s">
        <v>1248</v>
      </c>
      <c r="F33" s="798">
        <v>308.72000000000003</v>
      </c>
      <c r="G33" s="766">
        <v>0.29826290263366378</v>
      </c>
      <c r="H33" s="752">
        <v>2</v>
      </c>
      <c r="I33" s="789">
        <v>0.2857142857142857</v>
      </c>
      <c r="J33" s="817">
        <v>726.34</v>
      </c>
      <c r="K33" s="766">
        <v>0.70173709736633627</v>
      </c>
      <c r="L33" s="752">
        <v>5</v>
      </c>
      <c r="M33" s="789">
        <v>0.7142857142857143</v>
      </c>
    </row>
    <row r="34" spans="1:13" ht="14.4" customHeight="1" x14ac:dyDescent="0.3">
      <c r="A34" s="807" t="s">
        <v>1249</v>
      </c>
      <c r="B34" s="798">
        <v>576.43000000000006</v>
      </c>
      <c r="C34" s="748">
        <v>1</v>
      </c>
      <c r="D34" s="811">
        <v>12</v>
      </c>
      <c r="E34" s="814" t="s">
        <v>1249</v>
      </c>
      <c r="F34" s="798">
        <v>264.66000000000003</v>
      </c>
      <c r="G34" s="766">
        <v>0.45913640858386967</v>
      </c>
      <c r="H34" s="752">
        <v>4</v>
      </c>
      <c r="I34" s="789">
        <v>0.33333333333333331</v>
      </c>
      <c r="J34" s="817">
        <v>311.77</v>
      </c>
      <c r="K34" s="766">
        <v>0.54086359141613027</v>
      </c>
      <c r="L34" s="752">
        <v>8</v>
      </c>
      <c r="M34" s="789">
        <v>0.66666666666666663</v>
      </c>
    </row>
    <row r="35" spans="1:13" ht="14.4" customHeight="1" x14ac:dyDescent="0.3">
      <c r="A35" s="807" t="s">
        <v>1250</v>
      </c>
      <c r="B35" s="798">
        <v>2165.1400000000003</v>
      </c>
      <c r="C35" s="748">
        <v>1</v>
      </c>
      <c r="D35" s="811">
        <v>18</v>
      </c>
      <c r="E35" s="814" t="s">
        <v>1250</v>
      </c>
      <c r="F35" s="798">
        <v>1069.5</v>
      </c>
      <c r="G35" s="766">
        <v>0.49396343885383848</v>
      </c>
      <c r="H35" s="752">
        <v>8</v>
      </c>
      <c r="I35" s="789">
        <v>0.44444444444444442</v>
      </c>
      <c r="J35" s="817">
        <v>1095.6400000000001</v>
      </c>
      <c r="K35" s="766">
        <v>0.50603656114616147</v>
      </c>
      <c r="L35" s="752">
        <v>10</v>
      </c>
      <c r="M35" s="789">
        <v>0.55555555555555558</v>
      </c>
    </row>
    <row r="36" spans="1:13" ht="14.4" customHeight="1" x14ac:dyDescent="0.3">
      <c r="A36" s="807" t="s">
        <v>1251</v>
      </c>
      <c r="B36" s="798">
        <v>2842.41</v>
      </c>
      <c r="C36" s="748">
        <v>1</v>
      </c>
      <c r="D36" s="811">
        <v>22</v>
      </c>
      <c r="E36" s="814" t="s">
        <v>1251</v>
      </c>
      <c r="F36" s="798">
        <v>782.2700000000001</v>
      </c>
      <c r="G36" s="766">
        <v>0.27521363913017477</v>
      </c>
      <c r="H36" s="752">
        <v>6</v>
      </c>
      <c r="I36" s="789">
        <v>0.27272727272727271</v>
      </c>
      <c r="J36" s="817">
        <v>2060.14</v>
      </c>
      <c r="K36" s="766">
        <v>0.72478636086982529</v>
      </c>
      <c r="L36" s="752">
        <v>16</v>
      </c>
      <c r="M36" s="789">
        <v>0.72727272727272729</v>
      </c>
    </row>
    <row r="37" spans="1:13" ht="14.4" customHeight="1" x14ac:dyDescent="0.3">
      <c r="A37" s="807" t="s">
        <v>1252</v>
      </c>
      <c r="B37" s="798">
        <v>1230.04</v>
      </c>
      <c r="C37" s="748">
        <v>1</v>
      </c>
      <c r="D37" s="811">
        <v>8</v>
      </c>
      <c r="E37" s="814" t="s">
        <v>1252</v>
      </c>
      <c r="F37" s="798">
        <v>766.96</v>
      </c>
      <c r="G37" s="766">
        <v>0.62352443822965109</v>
      </c>
      <c r="H37" s="752">
        <v>5</v>
      </c>
      <c r="I37" s="789">
        <v>0.625</v>
      </c>
      <c r="J37" s="817">
        <v>463.08000000000004</v>
      </c>
      <c r="K37" s="766">
        <v>0.37647556177034897</v>
      </c>
      <c r="L37" s="752">
        <v>3</v>
      </c>
      <c r="M37" s="789">
        <v>0.375</v>
      </c>
    </row>
    <row r="38" spans="1:13" ht="14.4" customHeight="1" thickBot="1" x14ac:dyDescent="0.35">
      <c r="A38" s="808" t="s">
        <v>1253</v>
      </c>
      <c r="B38" s="799">
        <v>7058.71</v>
      </c>
      <c r="C38" s="755">
        <v>1</v>
      </c>
      <c r="D38" s="812">
        <v>36</v>
      </c>
      <c r="E38" s="815" t="s">
        <v>1253</v>
      </c>
      <c r="F38" s="799">
        <v>2969.4399999999996</v>
      </c>
      <c r="G38" s="767">
        <v>0.42067743256204032</v>
      </c>
      <c r="H38" s="759">
        <v>16</v>
      </c>
      <c r="I38" s="790">
        <v>0.44444444444444442</v>
      </c>
      <c r="J38" s="818">
        <v>4089.2700000000004</v>
      </c>
      <c r="K38" s="767">
        <v>0.57932256743795973</v>
      </c>
      <c r="L38" s="759">
        <v>20</v>
      </c>
      <c r="M38" s="790">
        <v>0.55555555555555558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9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1778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336992.05999999924</v>
      </c>
      <c r="N3" s="70">
        <f>SUBTOTAL(9,N7:N1048576)</f>
        <v>2387</v>
      </c>
      <c r="O3" s="70">
        <f>SUBTOTAL(9,O7:O1048576)</f>
        <v>1864</v>
      </c>
      <c r="P3" s="70">
        <f>SUBTOTAL(9,P7:P1048576)</f>
        <v>195655.44999999987</v>
      </c>
      <c r="Q3" s="71">
        <f>IF(M3=0,0,P3/M3)</f>
        <v>0.58059364959518722</v>
      </c>
      <c r="R3" s="70">
        <f>SUBTOTAL(9,R7:R1048576)</f>
        <v>1136</v>
      </c>
      <c r="S3" s="71">
        <f>IF(N3=0,0,R3/N3)</f>
        <v>0.47591118558860496</v>
      </c>
      <c r="T3" s="70">
        <f>SUBTOTAL(9,T7:T1048576)</f>
        <v>872</v>
      </c>
      <c r="U3" s="72">
        <f>IF(O3=0,0,T3/O3)</f>
        <v>0.46781115879828328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25</v>
      </c>
      <c r="B7" s="825" t="s">
        <v>1206</v>
      </c>
      <c r="C7" s="825" t="s">
        <v>1209</v>
      </c>
      <c r="D7" s="826" t="s">
        <v>1774</v>
      </c>
      <c r="E7" s="827" t="s">
        <v>1227</v>
      </c>
      <c r="F7" s="825" t="s">
        <v>1207</v>
      </c>
      <c r="G7" s="825" t="s">
        <v>1254</v>
      </c>
      <c r="H7" s="825" t="s">
        <v>566</v>
      </c>
      <c r="I7" s="825" t="s">
        <v>1255</v>
      </c>
      <c r="J7" s="825" t="s">
        <v>1256</v>
      </c>
      <c r="K7" s="825" t="s">
        <v>1257</v>
      </c>
      <c r="L7" s="828">
        <v>132.97999999999999</v>
      </c>
      <c r="M7" s="828">
        <v>265.95999999999998</v>
      </c>
      <c r="N7" s="825">
        <v>2</v>
      </c>
      <c r="O7" s="829">
        <v>2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25</v>
      </c>
      <c r="B8" s="832" t="s">
        <v>1206</v>
      </c>
      <c r="C8" s="832" t="s">
        <v>1209</v>
      </c>
      <c r="D8" s="833" t="s">
        <v>1774</v>
      </c>
      <c r="E8" s="834" t="s">
        <v>1227</v>
      </c>
      <c r="F8" s="832" t="s">
        <v>1207</v>
      </c>
      <c r="G8" s="832" t="s">
        <v>1258</v>
      </c>
      <c r="H8" s="832" t="s">
        <v>566</v>
      </c>
      <c r="I8" s="832" t="s">
        <v>1259</v>
      </c>
      <c r="J8" s="832" t="s">
        <v>1260</v>
      </c>
      <c r="K8" s="832" t="s">
        <v>1261</v>
      </c>
      <c r="L8" s="835">
        <v>34.19</v>
      </c>
      <c r="M8" s="835">
        <v>102.57</v>
      </c>
      <c r="N8" s="832">
        <v>3</v>
      </c>
      <c r="O8" s="836">
        <v>1.5</v>
      </c>
      <c r="P8" s="835">
        <v>68.38</v>
      </c>
      <c r="Q8" s="837">
        <v>0.66666666666666663</v>
      </c>
      <c r="R8" s="832">
        <v>2</v>
      </c>
      <c r="S8" s="837">
        <v>0.66666666666666663</v>
      </c>
      <c r="T8" s="836">
        <v>1</v>
      </c>
      <c r="U8" s="838">
        <v>0.66666666666666663</v>
      </c>
    </row>
    <row r="9" spans="1:21" ht="14.4" customHeight="1" x14ac:dyDescent="0.3">
      <c r="A9" s="831">
        <v>25</v>
      </c>
      <c r="B9" s="832" t="s">
        <v>1206</v>
      </c>
      <c r="C9" s="832" t="s">
        <v>1209</v>
      </c>
      <c r="D9" s="833" t="s">
        <v>1774</v>
      </c>
      <c r="E9" s="834" t="s">
        <v>1227</v>
      </c>
      <c r="F9" s="832" t="s">
        <v>1207</v>
      </c>
      <c r="G9" s="832" t="s">
        <v>1262</v>
      </c>
      <c r="H9" s="832" t="s">
        <v>607</v>
      </c>
      <c r="I9" s="832" t="s">
        <v>1263</v>
      </c>
      <c r="J9" s="832" t="s">
        <v>628</v>
      </c>
      <c r="K9" s="832" t="s">
        <v>1264</v>
      </c>
      <c r="L9" s="835">
        <v>24.22</v>
      </c>
      <c r="M9" s="835">
        <v>48.44</v>
      </c>
      <c r="N9" s="832">
        <v>2</v>
      </c>
      <c r="O9" s="836">
        <v>1</v>
      </c>
      <c r="P9" s="835">
        <v>24.22</v>
      </c>
      <c r="Q9" s="837">
        <v>0.5</v>
      </c>
      <c r="R9" s="832">
        <v>1</v>
      </c>
      <c r="S9" s="837">
        <v>0.5</v>
      </c>
      <c r="T9" s="836">
        <v>0.5</v>
      </c>
      <c r="U9" s="838">
        <v>0.5</v>
      </c>
    </row>
    <row r="10" spans="1:21" ht="14.4" customHeight="1" x14ac:dyDescent="0.3">
      <c r="A10" s="831">
        <v>25</v>
      </c>
      <c r="B10" s="832" t="s">
        <v>1206</v>
      </c>
      <c r="C10" s="832" t="s">
        <v>1209</v>
      </c>
      <c r="D10" s="833" t="s">
        <v>1774</v>
      </c>
      <c r="E10" s="834" t="s">
        <v>1227</v>
      </c>
      <c r="F10" s="832" t="s">
        <v>1207</v>
      </c>
      <c r="G10" s="832" t="s">
        <v>1262</v>
      </c>
      <c r="H10" s="832" t="s">
        <v>566</v>
      </c>
      <c r="I10" s="832" t="s">
        <v>1265</v>
      </c>
      <c r="J10" s="832" t="s">
        <v>628</v>
      </c>
      <c r="K10" s="832" t="s">
        <v>1266</v>
      </c>
      <c r="L10" s="835">
        <v>48.42</v>
      </c>
      <c r="M10" s="835">
        <v>48.42</v>
      </c>
      <c r="N10" s="832">
        <v>1</v>
      </c>
      <c r="O10" s="836">
        <v>0.5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25</v>
      </c>
      <c r="B11" s="832" t="s">
        <v>1206</v>
      </c>
      <c r="C11" s="832" t="s">
        <v>1209</v>
      </c>
      <c r="D11" s="833" t="s">
        <v>1774</v>
      </c>
      <c r="E11" s="834" t="s">
        <v>1227</v>
      </c>
      <c r="F11" s="832" t="s">
        <v>1207</v>
      </c>
      <c r="G11" s="832" t="s">
        <v>1262</v>
      </c>
      <c r="H11" s="832" t="s">
        <v>566</v>
      </c>
      <c r="I11" s="832" t="s">
        <v>1267</v>
      </c>
      <c r="J11" s="832" t="s">
        <v>628</v>
      </c>
      <c r="K11" s="832" t="s">
        <v>1268</v>
      </c>
      <c r="L11" s="835">
        <v>24.22</v>
      </c>
      <c r="M11" s="835">
        <v>48.44</v>
      </c>
      <c r="N11" s="832">
        <v>2</v>
      </c>
      <c r="O11" s="836">
        <v>1.5</v>
      </c>
      <c r="P11" s="835">
        <v>48.44</v>
      </c>
      <c r="Q11" s="837">
        <v>1</v>
      </c>
      <c r="R11" s="832">
        <v>2</v>
      </c>
      <c r="S11" s="837">
        <v>1</v>
      </c>
      <c r="T11" s="836">
        <v>1.5</v>
      </c>
      <c r="U11" s="838">
        <v>1</v>
      </c>
    </row>
    <row r="12" spans="1:21" ht="14.4" customHeight="1" x14ac:dyDescent="0.3">
      <c r="A12" s="831">
        <v>25</v>
      </c>
      <c r="B12" s="832" t="s">
        <v>1206</v>
      </c>
      <c r="C12" s="832" t="s">
        <v>1209</v>
      </c>
      <c r="D12" s="833" t="s">
        <v>1774</v>
      </c>
      <c r="E12" s="834" t="s">
        <v>1227</v>
      </c>
      <c r="F12" s="832" t="s">
        <v>1207</v>
      </c>
      <c r="G12" s="832" t="s">
        <v>1269</v>
      </c>
      <c r="H12" s="832" t="s">
        <v>607</v>
      </c>
      <c r="I12" s="832" t="s">
        <v>1137</v>
      </c>
      <c r="J12" s="832" t="s">
        <v>1138</v>
      </c>
      <c r="K12" s="832" t="s">
        <v>1139</v>
      </c>
      <c r="L12" s="835">
        <v>0</v>
      </c>
      <c r="M12" s="835">
        <v>0</v>
      </c>
      <c r="N12" s="832">
        <v>1</v>
      </c>
      <c r="O12" s="836">
        <v>0.5</v>
      </c>
      <c r="P12" s="835"/>
      <c r="Q12" s="837"/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25</v>
      </c>
      <c r="B13" s="832" t="s">
        <v>1206</v>
      </c>
      <c r="C13" s="832" t="s">
        <v>1209</v>
      </c>
      <c r="D13" s="833" t="s">
        <v>1774</v>
      </c>
      <c r="E13" s="834" t="s">
        <v>1227</v>
      </c>
      <c r="F13" s="832" t="s">
        <v>1207</v>
      </c>
      <c r="G13" s="832" t="s">
        <v>1270</v>
      </c>
      <c r="H13" s="832" t="s">
        <v>607</v>
      </c>
      <c r="I13" s="832" t="s">
        <v>1068</v>
      </c>
      <c r="J13" s="832" t="s">
        <v>940</v>
      </c>
      <c r="K13" s="832" t="s">
        <v>1069</v>
      </c>
      <c r="L13" s="835">
        <v>154.36000000000001</v>
      </c>
      <c r="M13" s="835">
        <v>3241.5600000000009</v>
      </c>
      <c r="N13" s="832">
        <v>21</v>
      </c>
      <c r="O13" s="836">
        <v>17</v>
      </c>
      <c r="P13" s="835">
        <v>1080.52</v>
      </c>
      <c r="Q13" s="837">
        <v>0.33333333333333326</v>
      </c>
      <c r="R13" s="832">
        <v>7</v>
      </c>
      <c r="S13" s="837">
        <v>0.33333333333333331</v>
      </c>
      <c r="T13" s="836">
        <v>5</v>
      </c>
      <c r="U13" s="838">
        <v>0.29411764705882354</v>
      </c>
    </row>
    <row r="14" spans="1:21" ht="14.4" customHeight="1" x14ac:dyDescent="0.3">
      <c r="A14" s="831">
        <v>25</v>
      </c>
      <c r="B14" s="832" t="s">
        <v>1206</v>
      </c>
      <c r="C14" s="832" t="s">
        <v>1209</v>
      </c>
      <c r="D14" s="833" t="s">
        <v>1774</v>
      </c>
      <c r="E14" s="834" t="s">
        <v>1227</v>
      </c>
      <c r="F14" s="832" t="s">
        <v>1207</v>
      </c>
      <c r="G14" s="832" t="s">
        <v>1270</v>
      </c>
      <c r="H14" s="832" t="s">
        <v>566</v>
      </c>
      <c r="I14" s="832" t="s">
        <v>1271</v>
      </c>
      <c r="J14" s="832" t="s">
        <v>940</v>
      </c>
      <c r="K14" s="832" t="s">
        <v>1069</v>
      </c>
      <c r="L14" s="835">
        <v>154.36000000000001</v>
      </c>
      <c r="M14" s="835">
        <v>154.36000000000001</v>
      </c>
      <c r="N14" s="832">
        <v>1</v>
      </c>
      <c r="O14" s="836">
        <v>1</v>
      </c>
      <c r="P14" s="835">
        <v>154.36000000000001</v>
      </c>
      <c r="Q14" s="837">
        <v>1</v>
      </c>
      <c r="R14" s="832">
        <v>1</v>
      </c>
      <c r="S14" s="837">
        <v>1</v>
      </c>
      <c r="T14" s="836">
        <v>1</v>
      </c>
      <c r="U14" s="838">
        <v>1</v>
      </c>
    </row>
    <row r="15" spans="1:21" ht="14.4" customHeight="1" x14ac:dyDescent="0.3">
      <c r="A15" s="831">
        <v>25</v>
      </c>
      <c r="B15" s="832" t="s">
        <v>1206</v>
      </c>
      <c r="C15" s="832" t="s">
        <v>1209</v>
      </c>
      <c r="D15" s="833" t="s">
        <v>1774</v>
      </c>
      <c r="E15" s="834" t="s">
        <v>1227</v>
      </c>
      <c r="F15" s="832" t="s">
        <v>1207</v>
      </c>
      <c r="G15" s="832" t="s">
        <v>1270</v>
      </c>
      <c r="H15" s="832" t="s">
        <v>566</v>
      </c>
      <c r="I15" s="832" t="s">
        <v>1272</v>
      </c>
      <c r="J15" s="832" t="s">
        <v>940</v>
      </c>
      <c r="K15" s="832" t="s">
        <v>1069</v>
      </c>
      <c r="L15" s="835">
        <v>154.36000000000001</v>
      </c>
      <c r="M15" s="835">
        <v>154.36000000000001</v>
      </c>
      <c r="N15" s="832">
        <v>1</v>
      </c>
      <c r="O15" s="836">
        <v>1</v>
      </c>
      <c r="P15" s="835">
        <v>154.36000000000001</v>
      </c>
      <c r="Q15" s="837">
        <v>1</v>
      </c>
      <c r="R15" s="832">
        <v>1</v>
      </c>
      <c r="S15" s="837">
        <v>1</v>
      </c>
      <c r="T15" s="836">
        <v>1</v>
      </c>
      <c r="U15" s="838">
        <v>1</v>
      </c>
    </row>
    <row r="16" spans="1:21" ht="14.4" customHeight="1" x14ac:dyDescent="0.3">
      <c r="A16" s="831">
        <v>25</v>
      </c>
      <c r="B16" s="832" t="s">
        <v>1206</v>
      </c>
      <c r="C16" s="832" t="s">
        <v>1209</v>
      </c>
      <c r="D16" s="833" t="s">
        <v>1774</v>
      </c>
      <c r="E16" s="834" t="s">
        <v>1229</v>
      </c>
      <c r="F16" s="832" t="s">
        <v>1207</v>
      </c>
      <c r="G16" s="832" t="s">
        <v>1273</v>
      </c>
      <c r="H16" s="832" t="s">
        <v>566</v>
      </c>
      <c r="I16" s="832" t="s">
        <v>1274</v>
      </c>
      <c r="J16" s="832" t="s">
        <v>1275</v>
      </c>
      <c r="K16" s="832" t="s">
        <v>1276</v>
      </c>
      <c r="L16" s="835">
        <v>121.07</v>
      </c>
      <c r="M16" s="835">
        <v>121.07</v>
      </c>
      <c r="N16" s="832">
        <v>1</v>
      </c>
      <c r="O16" s="836">
        <v>0.5</v>
      </c>
      <c r="P16" s="835">
        <v>121.07</v>
      </c>
      <c r="Q16" s="837">
        <v>1</v>
      </c>
      <c r="R16" s="832">
        <v>1</v>
      </c>
      <c r="S16" s="837">
        <v>1</v>
      </c>
      <c r="T16" s="836">
        <v>0.5</v>
      </c>
      <c r="U16" s="838">
        <v>1</v>
      </c>
    </row>
    <row r="17" spans="1:21" ht="14.4" customHeight="1" x14ac:dyDescent="0.3">
      <c r="A17" s="831">
        <v>25</v>
      </c>
      <c r="B17" s="832" t="s">
        <v>1206</v>
      </c>
      <c r="C17" s="832" t="s">
        <v>1209</v>
      </c>
      <c r="D17" s="833" t="s">
        <v>1774</v>
      </c>
      <c r="E17" s="834" t="s">
        <v>1229</v>
      </c>
      <c r="F17" s="832" t="s">
        <v>1207</v>
      </c>
      <c r="G17" s="832" t="s">
        <v>1277</v>
      </c>
      <c r="H17" s="832" t="s">
        <v>566</v>
      </c>
      <c r="I17" s="832" t="s">
        <v>1278</v>
      </c>
      <c r="J17" s="832" t="s">
        <v>894</v>
      </c>
      <c r="K17" s="832" t="s">
        <v>1279</v>
      </c>
      <c r="L17" s="835">
        <v>48.09</v>
      </c>
      <c r="M17" s="835">
        <v>48.09</v>
      </c>
      <c r="N17" s="832">
        <v>1</v>
      </c>
      <c r="O17" s="836">
        <v>1</v>
      </c>
      <c r="P17" s="835">
        <v>48.09</v>
      </c>
      <c r="Q17" s="837">
        <v>1</v>
      </c>
      <c r="R17" s="832">
        <v>1</v>
      </c>
      <c r="S17" s="837">
        <v>1</v>
      </c>
      <c r="T17" s="836">
        <v>1</v>
      </c>
      <c r="U17" s="838">
        <v>1</v>
      </c>
    </row>
    <row r="18" spans="1:21" ht="14.4" customHeight="1" x14ac:dyDescent="0.3">
      <c r="A18" s="831">
        <v>25</v>
      </c>
      <c r="B18" s="832" t="s">
        <v>1206</v>
      </c>
      <c r="C18" s="832" t="s">
        <v>1209</v>
      </c>
      <c r="D18" s="833" t="s">
        <v>1774</v>
      </c>
      <c r="E18" s="834" t="s">
        <v>1229</v>
      </c>
      <c r="F18" s="832" t="s">
        <v>1207</v>
      </c>
      <c r="G18" s="832" t="s">
        <v>1254</v>
      </c>
      <c r="H18" s="832" t="s">
        <v>566</v>
      </c>
      <c r="I18" s="832" t="s">
        <v>1255</v>
      </c>
      <c r="J18" s="832" t="s">
        <v>1256</v>
      </c>
      <c r="K18" s="832" t="s">
        <v>1257</v>
      </c>
      <c r="L18" s="835">
        <v>132.97999999999999</v>
      </c>
      <c r="M18" s="835">
        <v>265.95999999999998</v>
      </c>
      <c r="N18" s="832">
        <v>2</v>
      </c>
      <c r="O18" s="836">
        <v>1.5</v>
      </c>
      <c r="P18" s="835">
        <v>132.97999999999999</v>
      </c>
      <c r="Q18" s="837">
        <v>0.5</v>
      </c>
      <c r="R18" s="832">
        <v>1</v>
      </c>
      <c r="S18" s="837">
        <v>0.5</v>
      </c>
      <c r="T18" s="836">
        <v>0.5</v>
      </c>
      <c r="U18" s="838">
        <v>0.33333333333333331</v>
      </c>
    </row>
    <row r="19" spans="1:21" ht="14.4" customHeight="1" x14ac:dyDescent="0.3">
      <c r="A19" s="831">
        <v>25</v>
      </c>
      <c r="B19" s="832" t="s">
        <v>1206</v>
      </c>
      <c r="C19" s="832" t="s">
        <v>1209</v>
      </c>
      <c r="D19" s="833" t="s">
        <v>1774</v>
      </c>
      <c r="E19" s="834" t="s">
        <v>1229</v>
      </c>
      <c r="F19" s="832" t="s">
        <v>1207</v>
      </c>
      <c r="G19" s="832" t="s">
        <v>1270</v>
      </c>
      <c r="H19" s="832" t="s">
        <v>607</v>
      </c>
      <c r="I19" s="832" t="s">
        <v>1068</v>
      </c>
      <c r="J19" s="832" t="s">
        <v>940</v>
      </c>
      <c r="K19" s="832" t="s">
        <v>1069</v>
      </c>
      <c r="L19" s="835">
        <v>154.36000000000001</v>
      </c>
      <c r="M19" s="835">
        <v>1543.6000000000001</v>
      </c>
      <c r="N19" s="832">
        <v>10</v>
      </c>
      <c r="O19" s="836">
        <v>10</v>
      </c>
      <c r="P19" s="835">
        <v>617.44000000000005</v>
      </c>
      <c r="Q19" s="837">
        <v>0.4</v>
      </c>
      <c r="R19" s="832">
        <v>4</v>
      </c>
      <c r="S19" s="837">
        <v>0.4</v>
      </c>
      <c r="T19" s="836">
        <v>4</v>
      </c>
      <c r="U19" s="838">
        <v>0.4</v>
      </c>
    </row>
    <row r="20" spans="1:21" ht="14.4" customHeight="1" x14ac:dyDescent="0.3">
      <c r="A20" s="831">
        <v>25</v>
      </c>
      <c r="B20" s="832" t="s">
        <v>1206</v>
      </c>
      <c r="C20" s="832" t="s">
        <v>1209</v>
      </c>
      <c r="D20" s="833" t="s">
        <v>1774</v>
      </c>
      <c r="E20" s="834" t="s">
        <v>1239</v>
      </c>
      <c r="F20" s="832" t="s">
        <v>1207</v>
      </c>
      <c r="G20" s="832" t="s">
        <v>1254</v>
      </c>
      <c r="H20" s="832" t="s">
        <v>566</v>
      </c>
      <c r="I20" s="832" t="s">
        <v>1255</v>
      </c>
      <c r="J20" s="832" t="s">
        <v>1256</v>
      </c>
      <c r="K20" s="832" t="s">
        <v>1257</v>
      </c>
      <c r="L20" s="835">
        <v>132.97999999999999</v>
      </c>
      <c r="M20" s="835">
        <v>132.97999999999999</v>
      </c>
      <c r="N20" s="832">
        <v>1</v>
      </c>
      <c r="O20" s="836">
        <v>1</v>
      </c>
      <c r="P20" s="835">
        <v>132.97999999999999</v>
      </c>
      <c r="Q20" s="837">
        <v>1</v>
      </c>
      <c r="R20" s="832">
        <v>1</v>
      </c>
      <c r="S20" s="837">
        <v>1</v>
      </c>
      <c r="T20" s="836">
        <v>1</v>
      </c>
      <c r="U20" s="838">
        <v>1</v>
      </c>
    </row>
    <row r="21" spans="1:21" ht="14.4" customHeight="1" x14ac:dyDescent="0.3">
      <c r="A21" s="831">
        <v>25</v>
      </c>
      <c r="B21" s="832" t="s">
        <v>1206</v>
      </c>
      <c r="C21" s="832" t="s">
        <v>1209</v>
      </c>
      <c r="D21" s="833" t="s">
        <v>1774</v>
      </c>
      <c r="E21" s="834" t="s">
        <v>1239</v>
      </c>
      <c r="F21" s="832" t="s">
        <v>1207</v>
      </c>
      <c r="G21" s="832" t="s">
        <v>1262</v>
      </c>
      <c r="H21" s="832" t="s">
        <v>566</v>
      </c>
      <c r="I21" s="832" t="s">
        <v>1267</v>
      </c>
      <c r="J21" s="832" t="s">
        <v>628</v>
      </c>
      <c r="K21" s="832" t="s">
        <v>1268</v>
      </c>
      <c r="L21" s="835">
        <v>24.22</v>
      </c>
      <c r="M21" s="835">
        <v>24.22</v>
      </c>
      <c r="N21" s="832">
        <v>1</v>
      </c>
      <c r="O21" s="836">
        <v>0.5</v>
      </c>
      <c r="P21" s="835">
        <v>24.22</v>
      </c>
      <c r="Q21" s="837">
        <v>1</v>
      </c>
      <c r="R21" s="832">
        <v>1</v>
      </c>
      <c r="S21" s="837">
        <v>1</v>
      </c>
      <c r="T21" s="836">
        <v>0.5</v>
      </c>
      <c r="U21" s="838">
        <v>1</v>
      </c>
    </row>
    <row r="22" spans="1:21" ht="14.4" customHeight="1" x14ac:dyDescent="0.3">
      <c r="A22" s="831">
        <v>25</v>
      </c>
      <c r="B22" s="832" t="s">
        <v>1206</v>
      </c>
      <c r="C22" s="832" t="s">
        <v>1209</v>
      </c>
      <c r="D22" s="833" t="s">
        <v>1774</v>
      </c>
      <c r="E22" s="834" t="s">
        <v>1239</v>
      </c>
      <c r="F22" s="832" t="s">
        <v>1207</v>
      </c>
      <c r="G22" s="832" t="s">
        <v>1269</v>
      </c>
      <c r="H22" s="832" t="s">
        <v>607</v>
      </c>
      <c r="I22" s="832" t="s">
        <v>1137</v>
      </c>
      <c r="J22" s="832" t="s">
        <v>1138</v>
      </c>
      <c r="K22" s="832" t="s">
        <v>1139</v>
      </c>
      <c r="L22" s="835">
        <v>0</v>
      </c>
      <c r="M22" s="835">
        <v>0</v>
      </c>
      <c r="N22" s="832">
        <v>1</v>
      </c>
      <c r="O22" s="836">
        <v>0.5</v>
      </c>
      <c r="P22" s="835"/>
      <c r="Q22" s="837"/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25</v>
      </c>
      <c r="B23" s="832" t="s">
        <v>1206</v>
      </c>
      <c r="C23" s="832" t="s">
        <v>1209</v>
      </c>
      <c r="D23" s="833" t="s">
        <v>1774</v>
      </c>
      <c r="E23" s="834" t="s">
        <v>1239</v>
      </c>
      <c r="F23" s="832" t="s">
        <v>1207</v>
      </c>
      <c r="G23" s="832" t="s">
        <v>1270</v>
      </c>
      <c r="H23" s="832" t="s">
        <v>607</v>
      </c>
      <c r="I23" s="832" t="s">
        <v>1068</v>
      </c>
      <c r="J23" s="832" t="s">
        <v>940</v>
      </c>
      <c r="K23" s="832" t="s">
        <v>1069</v>
      </c>
      <c r="L23" s="835">
        <v>154.36000000000001</v>
      </c>
      <c r="M23" s="835">
        <v>771.80000000000007</v>
      </c>
      <c r="N23" s="832">
        <v>5</v>
      </c>
      <c r="O23" s="836">
        <v>4</v>
      </c>
      <c r="P23" s="835">
        <v>154.36000000000001</v>
      </c>
      <c r="Q23" s="837">
        <v>0.2</v>
      </c>
      <c r="R23" s="832">
        <v>1</v>
      </c>
      <c r="S23" s="837">
        <v>0.2</v>
      </c>
      <c r="T23" s="836">
        <v>0.5</v>
      </c>
      <c r="U23" s="838">
        <v>0.125</v>
      </c>
    </row>
    <row r="24" spans="1:21" ht="14.4" customHeight="1" x14ac:dyDescent="0.3">
      <c r="A24" s="831">
        <v>25</v>
      </c>
      <c r="B24" s="832" t="s">
        <v>1206</v>
      </c>
      <c r="C24" s="832" t="s">
        <v>1209</v>
      </c>
      <c r="D24" s="833" t="s">
        <v>1774</v>
      </c>
      <c r="E24" s="834" t="s">
        <v>1241</v>
      </c>
      <c r="F24" s="832" t="s">
        <v>1207</v>
      </c>
      <c r="G24" s="832" t="s">
        <v>1270</v>
      </c>
      <c r="H24" s="832" t="s">
        <v>607</v>
      </c>
      <c r="I24" s="832" t="s">
        <v>1068</v>
      </c>
      <c r="J24" s="832" t="s">
        <v>940</v>
      </c>
      <c r="K24" s="832" t="s">
        <v>1069</v>
      </c>
      <c r="L24" s="835">
        <v>154.36000000000001</v>
      </c>
      <c r="M24" s="835">
        <v>154.36000000000001</v>
      </c>
      <c r="N24" s="832">
        <v>1</v>
      </c>
      <c r="O24" s="836">
        <v>1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25</v>
      </c>
      <c r="B25" s="832" t="s">
        <v>1206</v>
      </c>
      <c r="C25" s="832" t="s">
        <v>1209</v>
      </c>
      <c r="D25" s="833" t="s">
        <v>1774</v>
      </c>
      <c r="E25" s="834" t="s">
        <v>1241</v>
      </c>
      <c r="F25" s="832" t="s">
        <v>1207</v>
      </c>
      <c r="G25" s="832" t="s">
        <v>1270</v>
      </c>
      <c r="H25" s="832" t="s">
        <v>566</v>
      </c>
      <c r="I25" s="832" t="s">
        <v>1271</v>
      </c>
      <c r="J25" s="832" t="s">
        <v>940</v>
      </c>
      <c r="K25" s="832" t="s">
        <v>1069</v>
      </c>
      <c r="L25" s="835">
        <v>154.36000000000001</v>
      </c>
      <c r="M25" s="835">
        <v>154.36000000000001</v>
      </c>
      <c r="N25" s="832">
        <v>1</v>
      </c>
      <c r="O25" s="836">
        <v>1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25</v>
      </c>
      <c r="B26" s="832" t="s">
        <v>1206</v>
      </c>
      <c r="C26" s="832" t="s">
        <v>1209</v>
      </c>
      <c r="D26" s="833" t="s">
        <v>1774</v>
      </c>
      <c r="E26" s="834" t="s">
        <v>1242</v>
      </c>
      <c r="F26" s="832" t="s">
        <v>1207</v>
      </c>
      <c r="G26" s="832" t="s">
        <v>1277</v>
      </c>
      <c r="H26" s="832" t="s">
        <v>566</v>
      </c>
      <c r="I26" s="832" t="s">
        <v>1278</v>
      </c>
      <c r="J26" s="832" t="s">
        <v>894</v>
      </c>
      <c r="K26" s="832" t="s">
        <v>1279</v>
      </c>
      <c r="L26" s="835">
        <v>48.09</v>
      </c>
      <c r="M26" s="835">
        <v>96.18</v>
      </c>
      <c r="N26" s="832">
        <v>2</v>
      </c>
      <c r="O26" s="836">
        <v>2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25</v>
      </c>
      <c r="B27" s="832" t="s">
        <v>1206</v>
      </c>
      <c r="C27" s="832" t="s">
        <v>1209</v>
      </c>
      <c r="D27" s="833" t="s">
        <v>1774</v>
      </c>
      <c r="E27" s="834" t="s">
        <v>1242</v>
      </c>
      <c r="F27" s="832" t="s">
        <v>1207</v>
      </c>
      <c r="G27" s="832" t="s">
        <v>1254</v>
      </c>
      <c r="H27" s="832" t="s">
        <v>566</v>
      </c>
      <c r="I27" s="832" t="s">
        <v>1255</v>
      </c>
      <c r="J27" s="832" t="s">
        <v>1256</v>
      </c>
      <c r="K27" s="832" t="s">
        <v>1257</v>
      </c>
      <c r="L27" s="835">
        <v>132.97999999999999</v>
      </c>
      <c r="M27" s="835">
        <v>132.97999999999999</v>
      </c>
      <c r="N27" s="832">
        <v>1</v>
      </c>
      <c r="O27" s="836">
        <v>1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25</v>
      </c>
      <c r="B28" s="832" t="s">
        <v>1206</v>
      </c>
      <c r="C28" s="832" t="s">
        <v>1209</v>
      </c>
      <c r="D28" s="833" t="s">
        <v>1774</v>
      </c>
      <c r="E28" s="834" t="s">
        <v>1242</v>
      </c>
      <c r="F28" s="832" t="s">
        <v>1207</v>
      </c>
      <c r="G28" s="832" t="s">
        <v>1258</v>
      </c>
      <c r="H28" s="832" t="s">
        <v>566</v>
      </c>
      <c r="I28" s="832" t="s">
        <v>1259</v>
      </c>
      <c r="J28" s="832" t="s">
        <v>1260</v>
      </c>
      <c r="K28" s="832" t="s">
        <v>1261</v>
      </c>
      <c r="L28" s="835">
        <v>34.19</v>
      </c>
      <c r="M28" s="835">
        <v>34.19</v>
      </c>
      <c r="N28" s="832">
        <v>1</v>
      </c>
      <c r="O28" s="836">
        <v>0.5</v>
      </c>
      <c r="P28" s="835">
        <v>34.19</v>
      </c>
      <c r="Q28" s="837">
        <v>1</v>
      </c>
      <c r="R28" s="832">
        <v>1</v>
      </c>
      <c r="S28" s="837">
        <v>1</v>
      </c>
      <c r="T28" s="836">
        <v>0.5</v>
      </c>
      <c r="U28" s="838">
        <v>1</v>
      </c>
    </row>
    <row r="29" spans="1:21" ht="14.4" customHeight="1" x14ac:dyDescent="0.3">
      <c r="A29" s="831">
        <v>25</v>
      </c>
      <c r="B29" s="832" t="s">
        <v>1206</v>
      </c>
      <c r="C29" s="832" t="s">
        <v>1209</v>
      </c>
      <c r="D29" s="833" t="s">
        <v>1774</v>
      </c>
      <c r="E29" s="834" t="s">
        <v>1242</v>
      </c>
      <c r="F29" s="832" t="s">
        <v>1207</v>
      </c>
      <c r="G29" s="832" t="s">
        <v>1280</v>
      </c>
      <c r="H29" s="832" t="s">
        <v>607</v>
      </c>
      <c r="I29" s="832" t="s">
        <v>1281</v>
      </c>
      <c r="J29" s="832" t="s">
        <v>702</v>
      </c>
      <c r="K29" s="832" t="s">
        <v>1029</v>
      </c>
      <c r="L29" s="835">
        <v>736.33</v>
      </c>
      <c r="M29" s="835">
        <v>736.33</v>
      </c>
      <c r="N29" s="832">
        <v>1</v>
      </c>
      <c r="O29" s="836">
        <v>1</v>
      </c>
      <c r="P29" s="835">
        <v>736.33</v>
      </c>
      <c r="Q29" s="837">
        <v>1</v>
      </c>
      <c r="R29" s="832">
        <v>1</v>
      </c>
      <c r="S29" s="837">
        <v>1</v>
      </c>
      <c r="T29" s="836">
        <v>1</v>
      </c>
      <c r="U29" s="838">
        <v>1</v>
      </c>
    </row>
    <row r="30" spans="1:21" ht="14.4" customHeight="1" x14ac:dyDescent="0.3">
      <c r="A30" s="831">
        <v>25</v>
      </c>
      <c r="B30" s="832" t="s">
        <v>1206</v>
      </c>
      <c r="C30" s="832" t="s">
        <v>1209</v>
      </c>
      <c r="D30" s="833" t="s">
        <v>1774</v>
      </c>
      <c r="E30" s="834" t="s">
        <v>1242</v>
      </c>
      <c r="F30" s="832" t="s">
        <v>1207</v>
      </c>
      <c r="G30" s="832" t="s">
        <v>1280</v>
      </c>
      <c r="H30" s="832" t="s">
        <v>607</v>
      </c>
      <c r="I30" s="832" t="s">
        <v>1282</v>
      </c>
      <c r="J30" s="832" t="s">
        <v>702</v>
      </c>
      <c r="K30" s="832" t="s">
        <v>1031</v>
      </c>
      <c r="L30" s="835">
        <v>1154.68</v>
      </c>
      <c r="M30" s="835">
        <v>1154.68</v>
      </c>
      <c r="N30" s="832">
        <v>1</v>
      </c>
      <c r="O30" s="836">
        <v>1</v>
      </c>
      <c r="P30" s="835">
        <v>1154.68</v>
      </c>
      <c r="Q30" s="837">
        <v>1</v>
      </c>
      <c r="R30" s="832">
        <v>1</v>
      </c>
      <c r="S30" s="837">
        <v>1</v>
      </c>
      <c r="T30" s="836">
        <v>1</v>
      </c>
      <c r="U30" s="838">
        <v>1</v>
      </c>
    </row>
    <row r="31" spans="1:21" ht="14.4" customHeight="1" x14ac:dyDescent="0.3">
      <c r="A31" s="831">
        <v>25</v>
      </c>
      <c r="B31" s="832" t="s">
        <v>1206</v>
      </c>
      <c r="C31" s="832" t="s">
        <v>1209</v>
      </c>
      <c r="D31" s="833" t="s">
        <v>1774</v>
      </c>
      <c r="E31" s="834" t="s">
        <v>1242</v>
      </c>
      <c r="F31" s="832" t="s">
        <v>1207</v>
      </c>
      <c r="G31" s="832" t="s">
        <v>1262</v>
      </c>
      <c r="H31" s="832" t="s">
        <v>607</v>
      </c>
      <c r="I31" s="832" t="s">
        <v>1263</v>
      </c>
      <c r="J31" s="832" t="s">
        <v>628</v>
      </c>
      <c r="K31" s="832" t="s">
        <v>1264</v>
      </c>
      <c r="L31" s="835">
        <v>24.22</v>
      </c>
      <c r="M31" s="835">
        <v>24.22</v>
      </c>
      <c r="N31" s="832">
        <v>1</v>
      </c>
      <c r="O31" s="836">
        <v>1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25</v>
      </c>
      <c r="B32" s="832" t="s">
        <v>1206</v>
      </c>
      <c r="C32" s="832" t="s">
        <v>1209</v>
      </c>
      <c r="D32" s="833" t="s">
        <v>1774</v>
      </c>
      <c r="E32" s="834" t="s">
        <v>1242</v>
      </c>
      <c r="F32" s="832" t="s">
        <v>1207</v>
      </c>
      <c r="G32" s="832" t="s">
        <v>1262</v>
      </c>
      <c r="H32" s="832" t="s">
        <v>566</v>
      </c>
      <c r="I32" s="832" t="s">
        <v>1265</v>
      </c>
      <c r="J32" s="832" t="s">
        <v>628</v>
      </c>
      <c r="K32" s="832" t="s">
        <v>1266</v>
      </c>
      <c r="L32" s="835">
        <v>48.42</v>
      </c>
      <c r="M32" s="835">
        <v>48.42</v>
      </c>
      <c r="N32" s="832">
        <v>1</v>
      </c>
      <c r="O32" s="836">
        <v>0.5</v>
      </c>
      <c r="P32" s="835">
        <v>48.42</v>
      </c>
      <c r="Q32" s="837">
        <v>1</v>
      </c>
      <c r="R32" s="832">
        <v>1</v>
      </c>
      <c r="S32" s="837">
        <v>1</v>
      </c>
      <c r="T32" s="836">
        <v>0.5</v>
      </c>
      <c r="U32" s="838">
        <v>1</v>
      </c>
    </row>
    <row r="33" spans="1:21" ht="14.4" customHeight="1" x14ac:dyDescent="0.3">
      <c r="A33" s="831">
        <v>25</v>
      </c>
      <c r="B33" s="832" t="s">
        <v>1206</v>
      </c>
      <c r="C33" s="832" t="s">
        <v>1209</v>
      </c>
      <c r="D33" s="833" t="s">
        <v>1774</v>
      </c>
      <c r="E33" s="834" t="s">
        <v>1242</v>
      </c>
      <c r="F33" s="832" t="s">
        <v>1207</v>
      </c>
      <c r="G33" s="832" t="s">
        <v>1262</v>
      </c>
      <c r="H33" s="832" t="s">
        <v>566</v>
      </c>
      <c r="I33" s="832" t="s">
        <v>1267</v>
      </c>
      <c r="J33" s="832" t="s">
        <v>628</v>
      </c>
      <c r="K33" s="832" t="s">
        <v>1268</v>
      </c>
      <c r="L33" s="835">
        <v>24.22</v>
      </c>
      <c r="M33" s="835">
        <v>24.22</v>
      </c>
      <c r="N33" s="832">
        <v>1</v>
      </c>
      <c r="O33" s="836">
        <v>1</v>
      </c>
      <c r="P33" s="835">
        <v>24.22</v>
      </c>
      <c r="Q33" s="837">
        <v>1</v>
      </c>
      <c r="R33" s="832">
        <v>1</v>
      </c>
      <c r="S33" s="837">
        <v>1</v>
      </c>
      <c r="T33" s="836">
        <v>1</v>
      </c>
      <c r="U33" s="838">
        <v>1</v>
      </c>
    </row>
    <row r="34" spans="1:21" ht="14.4" customHeight="1" x14ac:dyDescent="0.3">
      <c r="A34" s="831">
        <v>25</v>
      </c>
      <c r="B34" s="832" t="s">
        <v>1206</v>
      </c>
      <c r="C34" s="832" t="s">
        <v>1209</v>
      </c>
      <c r="D34" s="833" t="s">
        <v>1774</v>
      </c>
      <c r="E34" s="834" t="s">
        <v>1242</v>
      </c>
      <c r="F34" s="832" t="s">
        <v>1207</v>
      </c>
      <c r="G34" s="832" t="s">
        <v>1270</v>
      </c>
      <c r="H34" s="832" t="s">
        <v>607</v>
      </c>
      <c r="I34" s="832" t="s">
        <v>1068</v>
      </c>
      <c r="J34" s="832" t="s">
        <v>940</v>
      </c>
      <c r="K34" s="832" t="s">
        <v>1069</v>
      </c>
      <c r="L34" s="835">
        <v>154.36000000000001</v>
      </c>
      <c r="M34" s="835">
        <v>4013.3600000000015</v>
      </c>
      <c r="N34" s="832">
        <v>26</v>
      </c>
      <c r="O34" s="836">
        <v>25</v>
      </c>
      <c r="P34" s="835">
        <v>1697.9600000000005</v>
      </c>
      <c r="Q34" s="837">
        <v>0.42307692307692302</v>
      </c>
      <c r="R34" s="832">
        <v>11</v>
      </c>
      <c r="S34" s="837">
        <v>0.42307692307692307</v>
      </c>
      <c r="T34" s="836">
        <v>10</v>
      </c>
      <c r="U34" s="838">
        <v>0.4</v>
      </c>
    </row>
    <row r="35" spans="1:21" ht="14.4" customHeight="1" x14ac:dyDescent="0.3">
      <c r="A35" s="831">
        <v>25</v>
      </c>
      <c r="B35" s="832" t="s">
        <v>1206</v>
      </c>
      <c r="C35" s="832" t="s">
        <v>1209</v>
      </c>
      <c r="D35" s="833" t="s">
        <v>1774</v>
      </c>
      <c r="E35" s="834" t="s">
        <v>1242</v>
      </c>
      <c r="F35" s="832" t="s">
        <v>1207</v>
      </c>
      <c r="G35" s="832" t="s">
        <v>1270</v>
      </c>
      <c r="H35" s="832" t="s">
        <v>566</v>
      </c>
      <c r="I35" s="832" t="s">
        <v>1272</v>
      </c>
      <c r="J35" s="832" t="s">
        <v>940</v>
      </c>
      <c r="K35" s="832" t="s">
        <v>1069</v>
      </c>
      <c r="L35" s="835">
        <v>154.36000000000001</v>
      </c>
      <c r="M35" s="835">
        <v>154.36000000000001</v>
      </c>
      <c r="N35" s="832">
        <v>1</v>
      </c>
      <c r="O35" s="836">
        <v>1</v>
      </c>
      <c r="P35" s="835">
        <v>154.36000000000001</v>
      </c>
      <c r="Q35" s="837">
        <v>1</v>
      </c>
      <c r="R35" s="832">
        <v>1</v>
      </c>
      <c r="S35" s="837">
        <v>1</v>
      </c>
      <c r="T35" s="836">
        <v>1</v>
      </c>
      <c r="U35" s="838">
        <v>1</v>
      </c>
    </row>
    <row r="36" spans="1:21" ht="14.4" customHeight="1" x14ac:dyDescent="0.3">
      <c r="A36" s="831">
        <v>25</v>
      </c>
      <c r="B36" s="832" t="s">
        <v>1206</v>
      </c>
      <c r="C36" s="832" t="s">
        <v>1209</v>
      </c>
      <c r="D36" s="833" t="s">
        <v>1774</v>
      </c>
      <c r="E36" s="834" t="s">
        <v>1246</v>
      </c>
      <c r="F36" s="832" t="s">
        <v>1207</v>
      </c>
      <c r="G36" s="832" t="s">
        <v>1254</v>
      </c>
      <c r="H36" s="832" t="s">
        <v>566</v>
      </c>
      <c r="I36" s="832" t="s">
        <v>1255</v>
      </c>
      <c r="J36" s="832" t="s">
        <v>1256</v>
      </c>
      <c r="K36" s="832" t="s">
        <v>1257</v>
      </c>
      <c r="L36" s="835">
        <v>132.97999999999999</v>
      </c>
      <c r="M36" s="835">
        <v>132.97999999999999</v>
      </c>
      <c r="N36" s="832">
        <v>1</v>
      </c>
      <c r="O36" s="836">
        <v>1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25</v>
      </c>
      <c r="B37" s="832" t="s">
        <v>1206</v>
      </c>
      <c r="C37" s="832" t="s">
        <v>1209</v>
      </c>
      <c r="D37" s="833" t="s">
        <v>1774</v>
      </c>
      <c r="E37" s="834" t="s">
        <v>1246</v>
      </c>
      <c r="F37" s="832" t="s">
        <v>1207</v>
      </c>
      <c r="G37" s="832" t="s">
        <v>1258</v>
      </c>
      <c r="H37" s="832" t="s">
        <v>566</v>
      </c>
      <c r="I37" s="832" t="s">
        <v>1259</v>
      </c>
      <c r="J37" s="832" t="s">
        <v>1260</v>
      </c>
      <c r="K37" s="832" t="s">
        <v>1261</v>
      </c>
      <c r="L37" s="835">
        <v>34.19</v>
      </c>
      <c r="M37" s="835">
        <v>34.19</v>
      </c>
      <c r="N37" s="832">
        <v>1</v>
      </c>
      <c r="O37" s="836">
        <v>0.5</v>
      </c>
      <c r="P37" s="835">
        <v>34.19</v>
      </c>
      <c r="Q37" s="837">
        <v>1</v>
      </c>
      <c r="R37" s="832">
        <v>1</v>
      </c>
      <c r="S37" s="837">
        <v>1</v>
      </c>
      <c r="T37" s="836">
        <v>0.5</v>
      </c>
      <c r="U37" s="838">
        <v>1</v>
      </c>
    </row>
    <row r="38" spans="1:21" ht="14.4" customHeight="1" x14ac:dyDescent="0.3">
      <c r="A38" s="831">
        <v>25</v>
      </c>
      <c r="B38" s="832" t="s">
        <v>1206</v>
      </c>
      <c r="C38" s="832" t="s">
        <v>1209</v>
      </c>
      <c r="D38" s="833" t="s">
        <v>1774</v>
      </c>
      <c r="E38" s="834" t="s">
        <v>1246</v>
      </c>
      <c r="F38" s="832" t="s">
        <v>1207</v>
      </c>
      <c r="G38" s="832" t="s">
        <v>1283</v>
      </c>
      <c r="H38" s="832" t="s">
        <v>566</v>
      </c>
      <c r="I38" s="832" t="s">
        <v>1284</v>
      </c>
      <c r="J38" s="832" t="s">
        <v>1285</v>
      </c>
      <c r="K38" s="832" t="s">
        <v>1286</v>
      </c>
      <c r="L38" s="835">
        <v>78.33</v>
      </c>
      <c r="M38" s="835">
        <v>156.66</v>
      </c>
      <c r="N38" s="832">
        <v>2</v>
      </c>
      <c r="O38" s="836">
        <v>1</v>
      </c>
      <c r="P38" s="835">
        <v>156.66</v>
      </c>
      <c r="Q38" s="837">
        <v>1</v>
      </c>
      <c r="R38" s="832">
        <v>2</v>
      </c>
      <c r="S38" s="837">
        <v>1</v>
      </c>
      <c r="T38" s="836">
        <v>1</v>
      </c>
      <c r="U38" s="838">
        <v>1</v>
      </c>
    </row>
    <row r="39" spans="1:21" ht="14.4" customHeight="1" x14ac:dyDescent="0.3">
      <c r="A39" s="831">
        <v>25</v>
      </c>
      <c r="B39" s="832" t="s">
        <v>1206</v>
      </c>
      <c r="C39" s="832" t="s">
        <v>1209</v>
      </c>
      <c r="D39" s="833" t="s">
        <v>1774</v>
      </c>
      <c r="E39" s="834" t="s">
        <v>1246</v>
      </c>
      <c r="F39" s="832" t="s">
        <v>1207</v>
      </c>
      <c r="G39" s="832" t="s">
        <v>1269</v>
      </c>
      <c r="H39" s="832" t="s">
        <v>607</v>
      </c>
      <c r="I39" s="832" t="s">
        <v>1137</v>
      </c>
      <c r="J39" s="832" t="s">
        <v>1138</v>
      </c>
      <c r="K39" s="832" t="s">
        <v>1139</v>
      </c>
      <c r="L39" s="835">
        <v>0</v>
      </c>
      <c r="M39" s="835">
        <v>0</v>
      </c>
      <c r="N39" s="832">
        <v>1</v>
      </c>
      <c r="O39" s="836">
        <v>1</v>
      </c>
      <c r="P39" s="835">
        <v>0</v>
      </c>
      <c r="Q39" s="837"/>
      <c r="R39" s="832">
        <v>1</v>
      </c>
      <c r="S39" s="837">
        <v>1</v>
      </c>
      <c r="T39" s="836">
        <v>1</v>
      </c>
      <c r="U39" s="838">
        <v>1</v>
      </c>
    </row>
    <row r="40" spans="1:21" ht="14.4" customHeight="1" x14ac:dyDescent="0.3">
      <c r="A40" s="831">
        <v>25</v>
      </c>
      <c r="B40" s="832" t="s">
        <v>1206</v>
      </c>
      <c r="C40" s="832" t="s">
        <v>1209</v>
      </c>
      <c r="D40" s="833" t="s">
        <v>1774</v>
      </c>
      <c r="E40" s="834" t="s">
        <v>1246</v>
      </c>
      <c r="F40" s="832" t="s">
        <v>1207</v>
      </c>
      <c r="G40" s="832" t="s">
        <v>1270</v>
      </c>
      <c r="H40" s="832" t="s">
        <v>607</v>
      </c>
      <c r="I40" s="832" t="s">
        <v>1068</v>
      </c>
      <c r="J40" s="832" t="s">
        <v>940</v>
      </c>
      <c r="K40" s="832" t="s">
        <v>1069</v>
      </c>
      <c r="L40" s="835">
        <v>154.36000000000001</v>
      </c>
      <c r="M40" s="835">
        <v>1852.3200000000002</v>
      </c>
      <c r="N40" s="832">
        <v>12</v>
      </c>
      <c r="O40" s="836">
        <v>11.5</v>
      </c>
      <c r="P40" s="835">
        <v>771.80000000000007</v>
      </c>
      <c r="Q40" s="837">
        <v>0.41666666666666669</v>
      </c>
      <c r="R40" s="832">
        <v>5</v>
      </c>
      <c r="S40" s="837">
        <v>0.41666666666666669</v>
      </c>
      <c r="T40" s="836">
        <v>4.5</v>
      </c>
      <c r="U40" s="838">
        <v>0.39130434782608697</v>
      </c>
    </row>
    <row r="41" spans="1:21" ht="14.4" customHeight="1" x14ac:dyDescent="0.3">
      <c r="A41" s="831">
        <v>25</v>
      </c>
      <c r="B41" s="832" t="s">
        <v>1206</v>
      </c>
      <c r="C41" s="832" t="s">
        <v>1209</v>
      </c>
      <c r="D41" s="833" t="s">
        <v>1774</v>
      </c>
      <c r="E41" s="834" t="s">
        <v>1251</v>
      </c>
      <c r="F41" s="832" t="s">
        <v>1207</v>
      </c>
      <c r="G41" s="832" t="s">
        <v>1277</v>
      </c>
      <c r="H41" s="832" t="s">
        <v>566</v>
      </c>
      <c r="I41" s="832" t="s">
        <v>1278</v>
      </c>
      <c r="J41" s="832" t="s">
        <v>894</v>
      </c>
      <c r="K41" s="832" t="s">
        <v>1279</v>
      </c>
      <c r="L41" s="835">
        <v>48.09</v>
      </c>
      <c r="M41" s="835">
        <v>48.09</v>
      </c>
      <c r="N41" s="832">
        <v>1</v>
      </c>
      <c r="O41" s="836">
        <v>1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25</v>
      </c>
      <c r="B42" s="832" t="s">
        <v>1206</v>
      </c>
      <c r="C42" s="832" t="s">
        <v>1209</v>
      </c>
      <c r="D42" s="833" t="s">
        <v>1774</v>
      </c>
      <c r="E42" s="834" t="s">
        <v>1251</v>
      </c>
      <c r="F42" s="832" t="s">
        <v>1207</v>
      </c>
      <c r="G42" s="832" t="s">
        <v>1254</v>
      </c>
      <c r="H42" s="832" t="s">
        <v>566</v>
      </c>
      <c r="I42" s="832" t="s">
        <v>1255</v>
      </c>
      <c r="J42" s="832" t="s">
        <v>1256</v>
      </c>
      <c r="K42" s="832" t="s">
        <v>1257</v>
      </c>
      <c r="L42" s="835">
        <v>132.97999999999999</v>
      </c>
      <c r="M42" s="835">
        <v>132.97999999999999</v>
      </c>
      <c r="N42" s="832">
        <v>1</v>
      </c>
      <c r="O42" s="836">
        <v>1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25</v>
      </c>
      <c r="B43" s="832" t="s">
        <v>1206</v>
      </c>
      <c r="C43" s="832" t="s">
        <v>1209</v>
      </c>
      <c r="D43" s="833" t="s">
        <v>1774</v>
      </c>
      <c r="E43" s="834" t="s">
        <v>1251</v>
      </c>
      <c r="F43" s="832" t="s">
        <v>1207</v>
      </c>
      <c r="G43" s="832" t="s">
        <v>1262</v>
      </c>
      <c r="H43" s="832" t="s">
        <v>566</v>
      </c>
      <c r="I43" s="832" t="s">
        <v>1265</v>
      </c>
      <c r="J43" s="832" t="s">
        <v>628</v>
      </c>
      <c r="K43" s="832" t="s">
        <v>1266</v>
      </c>
      <c r="L43" s="835">
        <v>48.42</v>
      </c>
      <c r="M43" s="835">
        <v>48.42</v>
      </c>
      <c r="N43" s="832">
        <v>1</v>
      </c>
      <c r="O43" s="836">
        <v>0.5</v>
      </c>
      <c r="P43" s="835">
        <v>48.42</v>
      </c>
      <c r="Q43" s="837">
        <v>1</v>
      </c>
      <c r="R43" s="832">
        <v>1</v>
      </c>
      <c r="S43" s="837">
        <v>1</v>
      </c>
      <c r="T43" s="836">
        <v>0.5</v>
      </c>
      <c r="U43" s="838">
        <v>1</v>
      </c>
    </row>
    <row r="44" spans="1:21" ht="14.4" customHeight="1" x14ac:dyDescent="0.3">
      <c r="A44" s="831">
        <v>25</v>
      </c>
      <c r="B44" s="832" t="s">
        <v>1206</v>
      </c>
      <c r="C44" s="832" t="s">
        <v>1209</v>
      </c>
      <c r="D44" s="833" t="s">
        <v>1774</v>
      </c>
      <c r="E44" s="834" t="s">
        <v>1251</v>
      </c>
      <c r="F44" s="832" t="s">
        <v>1207</v>
      </c>
      <c r="G44" s="832" t="s">
        <v>1269</v>
      </c>
      <c r="H44" s="832" t="s">
        <v>607</v>
      </c>
      <c r="I44" s="832" t="s">
        <v>1137</v>
      </c>
      <c r="J44" s="832" t="s">
        <v>1138</v>
      </c>
      <c r="K44" s="832" t="s">
        <v>1139</v>
      </c>
      <c r="L44" s="835">
        <v>0</v>
      </c>
      <c r="M44" s="835">
        <v>0</v>
      </c>
      <c r="N44" s="832">
        <v>2</v>
      </c>
      <c r="O44" s="836">
        <v>2</v>
      </c>
      <c r="P44" s="835"/>
      <c r="Q44" s="837"/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25</v>
      </c>
      <c r="B45" s="832" t="s">
        <v>1206</v>
      </c>
      <c r="C45" s="832" t="s">
        <v>1209</v>
      </c>
      <c r="D45" s="833" t="s">
        <v>1774</v>
      </c>
      <c r="E45" s="834" t="s">
        <v>1251</v>
      </c>
      <c r="F45" s="832" t="s">
        <v>1207</v>
      </c>
      <c r="G45" s="832" t="s">
        <v>1270</v>
      </c>
      <c r="H45" s="832" t="s">
        <v>607</v>
      </c>
      <c r="I45" s="832" t="s">
        <v>1068</v>
      </c>
      <c r="J45" s="832" t="s">
        <v>940</v>
      </c>
      <c r="K45" s="832" t="s">
        <v>1069</v>
      </c>
      <c r="L45" s="835">
        <v>154.36000000000001</v>
      </c>
      <c r="M45" s="835">
        <v>771.80000000000007</v>
      </c>
      <c r="N45" s="832">
        <v>5</v>
      </c>
      <c r="O45" s="836">
        <v>4.5</v>
      </c>
      <c r="P45" s="835">
        <v>308.72000000000003</v>
      </c>
      <c r="Q45" s="837">
        <v>0.4</v>
      </c>
      <c r="R45" s="832">
        <v>2</v>
      </c>
      <c r="S45" s="837">
        <v>0.4</v>
      </c>
      <c r="T45" s="836">
        <v>1.5</v>
      </c>
      <c r="U45" s="838">
        <v>0.33333333333333331</v>
      </c>
    </row>
    <row r="46" spans="1:21" ht="14.4" customHeight="1" x14ac:dyDescent="0.3">
      <c r="A46" s="831">
        <v>25</v>
      </c>
      <c r="B46" s="832" t="s">
        <v>1206</v>
      </c>
      <c r="C46" s="832" t="s">
        <v>1209</v>
      </c>
      <c r="D46" s="833" t="s">
        <v>1774</v>
      </c>
      <c r="E46" s="834" t="s">
        <v>1251</v>
      </c>
      <c r="F46" s="832" t="s">
        <v>1207</v>
      </c>
      <c r="G46" s="832" t="s">
        <v>1270</v>
      </c>
      <c r="H46" s="832" t="s">
        <v>566</v>
      </c>
      <c r="I46" s="832" t="s">
        <v>1272</v>
      </c>
      <c r="J46" s="832" t="s">
        <v>940</v>
      </c>
      <c r="K46" s="832" t="s">
        <v>1069</v>
      </c>
      <c r="L46" s="835">
        <v>154.36000000000001</v>
      </c>
      <c r="M46" s="835">
        <v>154.36000000000001</v>
      </c>
      <c r="N46" s="832">
        <v>1</v>
      </c>
      <c r="O46" s="836">
        <v>1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25</v>
      </c>
      <c r="B47" s="832" t="s">
        <v>1206</v>
      </c>
      <c r="C47" s="832" t="s">
        <v>1209</v>
      </c>
      <c r="D47" s="833" t="s">
        <v>1774</v>
      </c>
      <c r="E47" s="834" t="s">
        <v>1253</v>
      </c>
      <c r="F47" s="832" t="s">
        <v>1207</v>
      </c>
      <c r="G47" s="832" t="s">
        <v>1254</v>
      </c>
      <c r="H47" s="832" t="s">
        <v>566</v>
      </c>
      <c r="I47" s="832" t="s">
        <v>1255</v>
      </c>
      <c r="J47" s="832" t="s">
        <v>1256</v>
      </c>
      <c r="K47" s="832" t="s">
        <v>1257</v>
      </c>
      <c r="L47" s="835">
        <v>132.97999999999999</v>
      </c>
      <c r="M47" s="835">
        <v>265.95999999999998</v>
      </c>
      <c r="N47" s="832">
        <v>2</v>
      </c>
      <c r="O47" s="836">
        <v>1</v>
      </c>
      <c r="P47" s="835">
        <v>265.95999999999998</v>
      </c>
      <c r="Q47" s="837">
        <v>1</v>
      </c>
      <c r="R47" s="832">
        <v>2</v>
      </c>
      <c r="S47" s="837">
        <v>1</v>
      </c>
      <c r="T47" s="836">
        <v>1</v>
      </c>
      <c r="U47" s="838">
        <v>1</v>
      </c>
    </row>
    <row r="48" spans="1:21" ht="14.4" customHeight="1" x14ac:dyDescent="0.3">
      <c r="A48" s="831">
        <v>25</v>
      </c>
      <c r="B48" s="832" t="s">
        <v>1206</v>
      </c>
      <c r="C48" s="832" t="s">
        <v>1209</v>
      </c>
      <c r="D48" s="833" t="s">
        <v>1774</v>
      </c>
      <c r="E48" s="834" t="s">
        <v>1223</v>
      </c>
      <c r="F48" s="832" t="s">
        <v>1207</v>
      </c>
      <c r="G48" s="832" t="s">
        <v>1287</v>
      </c>
      <c r="H48" s="832" t="s">
        <v>607</v>
      </c>
      <c r="I48" s="832" t="s">
        <v>1077</v>
      </c>
      <c r="J48" s="832" t="s">
        <v>1078</v>
      </c>
      <c r="K48" s="832" t="s">
        <v>1079</v>
      </c>
      <c r="L48" s="835">
        <v>170.52</v>
      </c>
      <c r="M48" s="835">
        <v>170.52</v>
      </c>
      <c r="N48" s="832">
        <v>1</v>
      </c>
      <c r="O48" s="836">
        <v>1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25</v>
      </c>
      <c r="B49" s="832" t="s">
        <v>1206</v>
      </c>
      <c r="C49" s="832" t="s">
        <v>1209</v>
      </c>
      <c r="D49" s="833" t="s">
        <v>1774</v>
      </c>
      <c r="E49" s="834" t="s">
        <v>1223</v>
      </c>
      <c r="F49" s="832" t="s">
        <v>1207</v>
      </c>
      <c r="G49" s="832" t="s">
        <v>1288</v>
      </c>
      <c r="H49" s="832" t="s">
        <v>607</v>
      </c>
      <c r="I49" s="832" t="s">
        <v>1172</v>
      </c>
      <c r="J49" s="832" t="s">
        <v>645</v>
      </c>
      <c r="K49" s="832" t="s">
        <v>1173</v>
      </c>
      <c r="L49" s="835">
        <v>132</v>
      </c>
      <c r="M49" s="835">
        <v>396</v>
      </c>
      <c r="N49" s="832">
        <v>3</v>
      </c>
      <c r="O49" s="836">
        <v>1</v>
      </c>
      <c r="P49" s="835">
        <v>396</v>
      </c>
      <c r="Q49" s="837">
        <v>1</v>
      </c>
      <c r="R49" s="832">
        <v>3</v>
      </c>
      <c r="S49" s="837">
        <v>1</v>
      </c>
      <c r="T49" s="836">
        <v>1</v>
      </c>
      <c r="U49" s="838">
        <v>1</v>
      </c>
    </row>
    <row r="50" spans="1:21" ht="14.4" customHeight="1" x14ac:dyDescent="0.3">
      <c r="A50" s="831">
        <v>25</v>
      </c>
      <c r="B50" s="832" t="s">
        <v>1206</v>
      </c>
      <c r="C50" s="832" t="s">
        <v>1209</v>
      </c>
      <c r="D50" s="833" t="s">
        <v>1774</v>
      </c>
      <c r="E50" s="834" t="s">
        <v>1223</v>
      </c>
      <c r="F50" s="832" t="s">
        <v>1207</v>
      </c>
      <c r="G50" s="832" t="s">
        <v>1262</v>
      </c>
      <c r="H50" s="832" t="s">
        <v>566</v>
      </c>
      <c r="I50" s="832" t="s">
        <v>1265</v>
      </c>
      <c r="J50" s="832" t="s">
        <v>628</v>
      </c>
      <c r="K50" s="832" t="s">
        <v>1266</v>
      </c>
      <c r="L50" s="835">
        <v>48.42</v>
      </c>
      <c r="M50" s="835">
        <v>48.42</v>
      </c>
      <c r="N50" s="832">
        <v>1</v>
      </c>
      <c r="O50" s="836">
        <v>0.5</v>
      </c>
      <c r="P50" s="835">
        <v>48.42</v>
      </c>
      <c r="Q50" s="837">
        <v>1</v>
      </c>
      <c r="R50" s="832">
        <v>1</v>
      </c>
      <c r="S50" s="837">
        <v>1</v>
      </c>
      <c r="T50" s="836">
        <v>0.5</v>
      </c>
      <c r="U50" s="838">
        <v>1</v>
      </c>
    </row>
    <row r="51" spans="1:21" ht="14.4" customHeight="1" x14ac:dyDescent="0.3">
      <c r="A51" s="831">
        <v>25</v>
      </c>
      <c r="B51" s="832" t="s">
        <v>1206</v>
      </c>
      <c r="C51" s="832" t="s">
        <v>1209</v>
      </c>
      <c r="D51" s="833" t="s">
        <v>1774</v>
      </c>
      <c r="E51" s="834" t="s">
        <v>1223</v>
      </c>
      <c r="F51" s="832" t="s">
        <v>1207</v>
      </c>
      <c r="G51" s="832" t="s">
        <v>1269</v>
      </c>
      <c r="H51" s="832" t="s">
        <v>607</v>
      </c>
      <c r="I51" s="832" t="s">
        <v>1137</v>
      </c>
      <c r="J51" s="832" t="s">
        <v>1138</v>
      </c>
      <c r="K51" s="832" t="s">
        <v>1139</v>
      </c>
      <c r="L51" s="835">
        <v>0</v>
      </c>
      <c r="M51" s="835">
        <v>0</v>
      </c>
      <c r="N51" s="832">
        <v>3</v>
      </c>
      <c r="O51" s="836">
        <v>0.5</v>
      </c>
      <c r="P51" s="835">
        <v>0</v>
      </c>
      <c r="Q51" s="837"/>
      <c r="R51" s="832">
        <v>3</v>
      </c>
      <c r="S51" s="837">
        <v>1</v>
      </c>
      <c r="T51" s="836">
        <v>0.5</v>
      </c>
      <c r="U51" s="838">
        <v>1</v>
      </c>
    </row>
    <row r="52" spans="1:21" ht="14.4" customHeight="1" x14ac:dyDescent="0.3">
      <c r="A52" s="831">
        <v>25</v>
      </c>
      <c r="B52" s="832" t="s">
        <v>1206</v>
      </c>
      <c r="C52" s="832" t="s">
        <v>1209</v>
      </c>
      <c r="D52" s="833" t="s">
        <v>1774</v>
      </c>
      <c r="E52" s="834" t="s">
        <v>1223</v>
      </c>
      <c r="F52" s="832" t="s">
        <v>1207</v>
      </c>
      <c r="G52" s="832" t="s">
        <v>1289</v>
      </c>
      <c r="H52" s="832" t="s">
        <v>566</v>
      </c>
      <c r="I52" s="832" t="s">
        <v>1290</v>
      </c>
      <c r="J52" s="832" t="s">
        <v>1291</v>
      </c>
      <c r="K52" s="832" t="s">
        <v>1292</v>
      </c>
      <c r="L52" s="835">
        <v>300.68</v>
      </c>
      <c r="M52" s="835">
        <v>601.36</v>
      </c>
      <c r="N52" s="832">
        <v>2</v>
      </c>
      <c r="O52" s="836">
        <v>1</v>
      </c>
      <c r="P52" s="835">
        <v>601.36</v>
      </c>
      <c r="Q52" s="837">
        <v>1</v>
      </c>
      <c r="R52" s="832">
        <v>2</v>
      </c>
      <c r="S52" s="837">
        <v>1</v>
      </c>
      <c r="T52" s="836">
        <v>1</v>
      </c>
      <c r="U52" s="838">
        <v>1</v>
      </c>
    </row>
    <row r="53" spans="1:21" ht="14.4" customHeight="1" x14ac:dyDescent="0.3">
      <c r="A53" s="831">
        <v>25</v>
      </c>
      <c r="B53" s="832" t="s">
        <v>1206</v>
      </c>
      <c r="C53" s="832" t="s">
        <v>1209</v>
      </c>
      <c r="D53" s="833" t="s">
        <v>1774</v>
      </c>
      <c r="E53" s="834" t="s">
        <v>1223</v>
      </c>
      <c r="F53" s="832" t="s">
        <v>1207</v>
      </c>
      <c r="G53" s="832" t="s">
        <v>1270</v>
      </c>
      <c r="H53" s="832" t="s">
        <v>607</v>
      </c>
      <c r="I53" s="832" t="s">
        <v>1068</v>
      </c>
      <c r="J53" s="832" t="s">
        <v>940</v>
      </c>
      <c r="K53" s="832" t="s">
        <v>1069</v>
      </c>
      <c r="L53" s="835">
        <v>154.36000000000001</v>
      </c>
      <c r="M53" s="835">
        <v>1852.3200000000002</v>
      </c>
      <c r="N53" s="832">
        <v>12</v>
      </c>
      <c r="O53" s="836">
        <v>11</v>
      </c>
      <c r="P53" s="835">
        <v>771.80000000000007</v>
      </c>
      <c r="Q53" s="837">
        <v>0.41666666666666669</v>
      </c>
      <c r="R53" s="832">
        <v>5</v>
      </c>
      <c r="S53" s="837">
        <v>0.41666666666666669</v>
      </c>
      <c r="T53" s="836">
        <v>4</v>
      </c>
      <c r="U53" s="838">
        <v>0.36363636363636365</v>
      </c>
    </row>
    <row r="54" spans="1:21" ht="14.4" customHeight="1" x14ac:dyDescent="0.3">
      <c r="A54" s="831">
        <v>25</v>
      </c>
      <c r="B54" s="832" t="s">
        <v>1206</v>
      </c>
      <c r="C54" s="832" t="s">
        <v>1209</v>
      </c>
      <c r="D54" s="833" t="s">
        <v>1774</v>
      </c>
      <c r="E54" s="834" t="s">
        <v>1226</v>
      </c>
      <c r="F54" s="832" t="s">
        <v>1207</v>
      </c>
      <c r="G54" s="832" t="s">
        <v>1293</v>
      </c>
      <c r="H54" s="832" t="s">
        <v>566</v>
      </c>
      <c r="I54" s="832" t="s">
        <v>1294</v>
      </c>
      <c r="J54" s="832" t="s">
        <v>1295</v>
      </c>
      <c r="K54" s="832" t="s">
        <v>1296</v>
      </c>
      <c r="L54" s="835">
        <v>121.77</v>
      </c>
      <c r="M54" s="835">
        <v>121.77</v>
      </c>
      <c r="N54" s="832">
        <v>1</v>
      </c>
      <c r="O54" s="836">
        <v>1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25</v>
      </c>
      <c r="B55" s="832" t="s">
        <v>1206</v>
      </c>
      <c r="C55" s="832" t="s">
        <v>1209</v>
      </c>
      <c r="D55" s="833" t="s">
        <v>1774</v>
      </c>
      <c r="E55" s="834" t="s">
        <v>1226</v>
      </c>
      <c r="F55" s="832" t="s">
        <v>1207</v>
      </c>
      <c r="G55" s="832" t="s">
        <v>1277</v>
      </c>
      <c r="H55" s="832" t="s">
        <v>566</v>
      </c>
      <c r="I55" s="832" t="s">
        <v>1278</v>
      </c>
      <c r="J55" s="832" t="s">
        <v>894</v>
      </c>
      <c r="K55" s="832" t="s">
        <v>1279</v>
      </c>
      <c r="L55" s="835">
        <v>48.09</v>
      </c>
      <c r="M55" s="835">
        <v>96.18</v>
      </c>
      <c r="N55" s="832">
        <v>2</v>
      </c>
      <c r="O55" s="836">
        <v>2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25</v>
      </c>
      <c r="B56" s="832" t="s">
        <v>1206</v>
      </c>
      <c r="C56" s="832" t="s">
        <v>1209</v>
      </c>
      <c r="D56" s="833" t="s">
        <v>1774</v>
      </c>
      <c r="E56" s="834" t="s">
        <v>1226</v>
      </c>
      <c r="F56" s="832" t="s">
        <v>1207</v>
      </c>
      <c r="G56" s="832" t="s">
        <v>1254</v>
      </c>
      <c r="H56" s="832" t="s">
        <v>566</v>
      </c>
      <c r="I56" s="832" t="s">
        <v>1297</v>
      </c>
      <c r="J56" s="832" t="s">
        <v>1256</v>
      </c>
      <c r="K56" s="832" t="s">
        <v>1257</v>
      </c>
      <c r="L56" s="835">
        <v>132.97999999999999</v>
      </c>
      <c r="M56" s="835">
        <v>398.93999999999994</v>
      </c>
      <c r="N56" s="832">
        <v>3</v>
      </c>
      <c r="O56" s="836">
        <v>2</v>
      </c>
      <c r="P56" s="835">
        <v>265.95999999999998</v>
      </c>
      <c r="Q56" s="837">
        <v>0.66666666666666674</v>
      </c>
      <c r="R56" s="832">
        <v>2</v>
      </c>
      <c r="S56" s="837">
        <v>0.66666666666666663</v>
      </c>
      <c r="T56" s="836">
        <v>1</v>
      </c>
      <c r="U56" s="838">
        <v>0.5</v>
      </c>
    </row>
    <row r="57" spans="1:21" ht="14.4" customHeight="1" x14ac:dyDescent="0.3">
      <c r="A57" s="831">
        <v>25</v>
      </c>
      <c r="B57" s="832" t="s">
        <v>1206</v>
      </c>
      <c r="C57" s="832" t="s">
        <v>1209</v>
      </c>
      <c r="D57" s="833" t="s">
        <v>1774</v>
      </c>
      <c r="E57" s="834" t="s">
        <v>1226</v>
      </c>
      <c r="F57" s="832" t="s">
        <v>1207</v>
      </c>
      <c r="G57" s="832" t="s">
        <v>1298</v>
      </c>
      <c r="H57" s="832" t="s">
        <v>566</v>
      </c>
      <c r="I57" s="832" t="s">
        <v>1299</v>
      </c>
      <c r="J57" s="832" t="s">
        <v>1300</v>
      </c>
      <c r="K57" s="832" t="s">
        <v>1301</v>
      </c>
      <c r="L57" s="835">
        <v>0</v>
      </c>
      <c r="M57" s="835">
        <v>0</v>
      </c>
      <c r="N57" s="832">
        <v>2</v>
      </c>
      <c r="O57" s="836">
        <v>0.5</v>
      </c>
      <c r="P57" s="835">
        <v>0</v>
      </c>
      <c r="Q57" s="837"/>
      <c r="R57" s="832">
        <v>2</v>
      </c>
      <c r="S57" s="837">
        <v>1</v>
      </c>
      <c r="T57" s="836">
        <v>0.5</v>
      </c>
      <c r="U57" s="838">
        <v>1</v>
      </c>
    </row>
    <row r="58" spans="1:21" ht="14.4" customHeight="1" x14ac:dyDescent="0.3">
      <c r="A58" s="831">
        <v>25</v>
      </c>
      <c r="B58" s="832" t="s">
        <v>1206</v>
      </c>
      <c r="C58" s="832" t="s">
        <v>1209</v>
      </c>
      <c r="D58" s="833" t="s">
        <v>1774</v>
      </c>
      <c r="E58" s="834" t="s">
        <v>1226</v>
      </c>
      <c r="F58" s="832" t="s">
        <v>1207</v>
      </c>
      <c r="G58" s="832" t="s">
        <v>1262</v>
      </c>
      <c r="H58" s="832" t="s">
        <v>566</v>
      </c>
      <c r="I58" s="832" t="s">
        <v>1302</v>
      </c>
      <c r="J58" s="832" t="s">
        <v>1303</v>
      </c>
      <c r="K58" s="832" t="s">
        <v>1304</v>
      </c>
      <c r="L58" s="835">
        <v>48.42</v>
      </c>
      <c r="M58" s="835">
        <v>48.42</v>
      </c>
      <c r="N58" s="832">
        <v>1</v>
      </c>
      <c r="O58" s="836">
        <v>1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25</v>
      </c>
      <c r="B59" s="832" t="s">
        <v>1206</v>
      </c>
      <c r="C59" s="832" t="s">
        <v>1209</v>
      </c>
      <c r="D59" s="833" t="s">
        <v>1774</v>
      </c>
      <c r="E59" s="834" t="s">
        <v>1226</v>
      </c>
      <c r="F59" s="832" t="s">
        <v>1207</v>
      </c>
      <c r="G59" s="832" t="s">
        <v>1262</v>
      </c>
      <c r="H59" s="832" t="s">
        <v>566</v>
      </c>
      <c r="I59" s="832" t="s">
        <v>1305</v>
      </c>
      <c r="J59" s="832" t="s">
        <v>628</v>
      </c>
      <c r="K59" s="832" t="s">
        <v>1304</v>
      </c>
      <c r="L59" s="835">
        <v>48.42</v>
      </c>
      <c r="M59" s="835">
        <v>48.42</v>
      </c>
      <c r="N59" s="832">
        <v>1</v>
      </c>
      <c r="O59" s="836">
        <v>0.5</v>
      </c>
      <c r="P59" s="835">
        <v>48.42</v>
      </c>
      <c r="Q59" s="837">
        <v>1</v>
      </c>
      <c r="R59" s="832">
        <v>1</v>
      </c>
      <c r="S59" s="837">
        <v>1</v>
      </c>
      <c r="T59" s="836">
        <v>0.5</v>
      </c>
      <c r="U59" s="838">
        <v>1</v>
      </c>
    </row>
    <row r="60" spans="1:21" ht="14.4" customHeight="1" x14ac:dyDescent="0.3">
      <c r="A60" s="831">
        <v>25</v>
      </c>
      <c r="B60" s="832" t="s">
        <v>1206</v>
      </c>
      <c r="C60" s="832" t="s">
        <v>1209</v>
      </c>
      <c r="D60" s="833" t="s">
        <v>1774</v>
      </c>
      <c r="E60" s="834" t="s">
        <v>1226</v>
      </c>
      <c r="F60" s="832" t="s">
        <v>1207</v>
      </c>
      <c r="G60" s="832" t="s">
        <v>1306</v>
      </c>
      <c r="H60" s="832" t="s">
        <v>566</v>
      </c>
      <c r="I60" s="832" t="s">
        <v>1307</v>
      </c>
      <c r="J60" s="832" t="s">
        <v>715</v>
      </c>
      <c r="K60" s="832" t="s">
        <v>1308</v>
      </c>
      <c r="L60" s="835">
        <v>16.12</v>
      </c>
      <c r="M60" s="835">
        <v>16.12</v>
      </c>
      <c r="N60" s="832">
        <v>1</v>
      </c>
      <c r="O60" s="836">
        <v>0.5</v>
      </c>
      <c r="P60" s="835">
        <v>16.12</v>
      </c>
      <c r="Q60" s="837">
        <v>1</v>
      </c>
      <c r="R60" s="832">
        <v>1</v>
      </c>
      <c r="S60" s="837">
        <v>1</v>
      </c>
      <c r="T60" s="836">
        <v>0.5</v>
      </c>
      <c r="U60" s="838">
        <v>1</v>
      </c>
    </row>
    <row r="61" spans="1:21" ht="14.4" customHeight="1" x14ac:dyDescent="0.3">
      <c r="A61" s="831">
        <v>25</v>
      </c>
      <c r="B61" s="832" t="s">
        <v>1206</v>
      </c>
      <c r="C61" s="832" t="s">
        <v>1209</v>
      </c>
      <c r="D61" s="833" t="s">
        <v>1774</v>
      </c>
      <c r="E61" s="834" t="s">
        <v>1226</v>
      </c>
      <c r="F61" s="832" t="s">
        <v>1207</v>
      </c>
      <c r="G61" s="832" t="s">
        <v>1269</v>
      </c>
      <c r="H61" s="832" t="s">
        <v>607</v>
      </c>
      <c r="I61" s="832" t="s">
        <v>1137</v>
      </c>
      <c r="J61" s="832" t="s">
        <v>1138</v>
      </c>
      <c r="K61" s="832" t="s">
        <v>1139</v>
      </c>
      <c r="L61" s="835">
        <v>0</v>
      </c>
      <c r="M61" s="835">
        <v>0</v>
      </c>
      <c r="N61" s="832">
        <v>1</v>
      </c>
      <c r="O61" s="836">
        <v>0.5</v>
      </c>
      <c r="P61" s="835">
        <v>0</v>
      </c>
      <c r="Q61" s="837"/>
      <c r="R61" s="832">
        <v>1</v>
      </c>
      <c r="S61" s="837">
        <v>1</v>
      </c>
      <c r="T61" s="836">
        <v>0.5</v>
      </c>
      <c r="U61" s="838">
        <v>1</v>
      </c>
    </row>
    <row r="62" spans="1:21" ht="14.4" customHeight="1" x14ac:dyDescent="0.3">
      <c r="A62" s="831">
        <v>25</v>
      </c>
      <c r="B62" s="832" t="s">
        <v>1206</v>
      </c>
      <c r="C62" s="832" t="s">
        <v>1209</v>
      </c>
      <c r="D62" s="833" t="s">
        <v>1774</v>
      </c>
      <c r="E62" s="834" t="s">
        <v>1226</v>
      </c>
      <c r="F62" s="832" t="s">
        <v>1207</v>
      </c>
      <c r="G62" s="832" t="s">
        <v>1270</v>
      </c>
      <c r="H62" s="832" t="s">
        <v>607</v>
      </c>
      <c r="I62" s="832" t="s">
        <v>1068</v>
      </c>
      <c r="J62" s="832" t="s">
        <v>940</v>
      </c>
      <c r="K62" s="832" t="s">
        <v>1069</v>
      </c>
      <c r="L62" s="835">
        <v>154.36000000000001</v>
      </c>
      <c r="M62" s="835">
        <v>154.36000000000001</v>
      </c>
      <c r="N62" s="832">
        <v>1</v>
      </c>
      <c r="O62" s="836">
        <v>1</v>
      </c>
      <c r="P62" s="835">
        <v>154.36000000000001</v>
      </c>
      <c r="Q62" s="837">
        <v>1</v>
      </c>
      <c r="R62" s="832">
        <v>1</v>
      </c>
      <c r="S62" s="837">
        <v>1</v>
      </c>
      <c r="T62" s="836">
        <v>1</v>
      </c>
      <c r="U62" s="838">
        <v>1</v>
      </c>
    </row>
    <row r="63" spans="1:21" ht="14.4" customHeight="1" x14ac:dyDescent="0.3">
      <c r="A63" s="831">
        <v>25</v>
      </c>
      <c r="B63" s="832" t="s">
        <v>1206</v>
      </c>
      <c r="C63" s="832" t="s">
        <v>1209</v>
      </c>
      <c r="D63" s="833" t="s">
        <v>1774</v>
      </c>
      <c r="E63" s="834" t="s">
        <v>1226</v>
      </c>
      <c r="F63" s="832" t="s">
        <v>1207</v>
      </c>
      <c r="G63" s="832" t="s">
        <v>1270</v>
      </c>
      <c r="H63" s="832" t="s">
        <v>566</v>
      </c>
      <c r="I63" s="832" t="s">
        <v>1309</v>
      </c>
      <c r="J63" s="832" t="s">
        <v>940</v>
      </c>
      <c r="K63" s="832" t="s">
        <v>1069</v>
      </c>
      <c r="L63" s="835">
        <v>154.36000000000001</v>
      </c>
      <c r="M63" s="835">
        <v>2315.4000000000005</v>
      </c>
      <c r="N63" s="832">
        <v>15</v>
      </c>
      <c r="O63" s="836">
        <v>13</v>
      </c>
      <c r="P63" s="835">
        <v>771.80000000000007</v>
      </c>
      <c r="Q63" s="837">
        <v>0.33333333333333326</v>
      </c>
      <c r="R63" s="832">
        <v>5</v>
      </c>
      <c r="S63" s="837">
        <v>0.33333333333333331</v>
      </c>
      <c r="T63" s="836">
        <v>4</v>
      </c>
      <c r="U63" s="838">
        <v>0.30769230769230771</v>
      </c>
    </row>
    <row r="64" spans="1:21" ht="14.4" customHeight="1" x14ac:dyDescent="0.3">
      <c r="A64" s="831">
        <v>25</v>
      </c>
      <c r="B64" s="832" t="s">
        <v>1206</v>
      </c>
      <c r="C64" s="832" t="s">
        <v>1209</v>
      </c>
      <c r="D64" s="833" t="s">
        <v>1774</v>
      </c>
      <c r="E64" s="834" t="s">
        <v>1222</v>
      </c>
      <c r="F64" s="832" t="s">
        <v>1207</v>
      </c>
      <c r="G64" s="832" t="s">
        <v>1310</v>
      </c>
      <c r="H64" s="832" t="s">
        <v>566</v>
      </c>
      <c r="I64" s="832" t="s">
        <v>1311</v>
      </c>
      <c r="J64" s="832" t="s">
        <v>1312</v>
      </c>
      <c r="K64" s="832" t="s">
        <v>1313</v>
      </c>
      <c r="L64" s="835">
        <v>0</v>
      </c>
      <c r="M64" s="835">
        <v>0</v>
      </c>
      <c r="N64" s="832">
        <v>1</v>
      </c>
      <c r="O64" s="836">
        <v>0.5</v>
      </c>
      <c r="P64" s="835">
        <v>0</v>
      </c>
      <c r="Q64" s="837"/>
      <c r="R64" s="832">
        <v>1</v>
      </c>
      <c r="S64" s="837">
        <v>1</v>
      </c>
      <c r="T64" s="836">
        <v>0.5</v>
      </c>
      <c r="U64" s="838">
        <v>1</v>
      </c>
    </row>
    <row r="65" spans="1:21" ht="14.4" customHeight="1" x14ac:dyDescent="0.3">
      <c r="A65" s="831">
        <v>25</v>
      </c>
      <c r="B65" s="832" t="s">
        <v>1206</v>
      </c>
      <c r="C65" s="832" t="s">
        <v>1209</v>
      </c>
      <c r="D65" s="833" t="s">
        <v>1774</v>
      </c>
      <c r="E65" s="834" t="s">
        <v>1222</v>
      </c>
      <c r="F65" s="832" t="s">
        <v>1207</v>
      </c>
      <c r="G65" s="832" t="s">
        <v>1288</v>
      </c>
      <c r="H65" s="832" t="s">
        <v>607</v>
      </c>
      <c r="I65" s="832" t="s">
        <v>1314</v>
      </c>
      <c r="J65" s="832" t="s">
        <v>1315</v>
      </c>
      <c r="K65" s="832" t="s">
        <v>641</v>
      </c>
      <c r="L65" s="835">
        <v>65.989999999999995</v>
      </c>
      <c r="M65" s="835">
        <v>65.989999999999995</v>
      </c>
      <c r="N65" s="832">
        <v>1</v>
      </c>
      <c r="O65" s="836">
        <v>0.5</v>
      </c>
      <c r="P65" s="835">
        <v>65.989999999999995</v>
      </c>
      <c r="Q65" s="837">
        <v>1</v>
      </c>
      <c r="R65" s="832">
        <v>1</v>
      </c>
      <c r="S65" s="837">
        <v>1</v>
      </c>
      <c r="T65" s="836">
        <v>0.5</v>
      </c>
      <c r="U65" s="838">
        <v>1</v>
      </c>
    </row>
    <row r="66" spans="1:21" ht="14.4" customHeight="1" x14ac:dyDescent="0.3">
      <c r="A66" s="831">
        <v>25</v>
      </c>
      <c r="B66" s="832" t="s">
        <v>1206</v>
      </c>
      <c r="C66" s="832" t="s">
        <v>1209</v>
      </c>
      <c r="D66" s="833" t="s">
        <v>1774</v>
      </c>
      <c r="E66" s="834" t="s">
        <v>1222</v>
      </c>
      <c r="F66" s="832" t="s">
        <v>1207</v>
      </c>
      <c r="G66" s="832" t="s">
        <v>1254</v>
      </c>
      <c r="H66" s="832" t="s">
        <v>566</v>
      </c>
      <c r="I66" s="832" t="s">
        <v>1255</v>
      </c>
      <c r="J66" s="832" t="s">
        <v>1256</v>
      </c>
      <c r="K66" s="832" t="s">
        <v>1257</v>
      </c>
      <c r="L66" s="835">
        <v>132.97999999999999</v>
      </c>
      <c r="M66" s="835">
        <v>398.93999999999994</v>
      </c>
      <c r="N66" s="832">
        <v>3</v>
      </c>
      <c r="O66" s="836">
        <v>1</v>
      </c>
      <c r="P66" s="835">
        <v>132.97999999999999</v>
      </c>
      <c r="Q66" s="837">
        <v>0.33333333333333337</v>
      </c>
      <c r="R66" s="832">
        <v>1</v>
      </c>
      <c r="S66" s="837">
        <v>0.33333333333333331</v>
      </c>
      <c r="T66" s="836">
        <v>0.5</v>
      </c>
      <c r="U66" s="838">
        <v>0.5</v>
      </c>
    </row>
    <row r="67" spans="1:21" ht="14.4" customHeight="1" x14ac:dyDescent="0.3">
      <c r="A67" s="831">
        <v>25</v>
      </c>
      <c r="B67" s="832" t="s">
        <v>1206</v>
      </c>
      <c r="C67" s="832" t="s">
        <v>1209</v>
      </c>
      <c r="D67" s="833" t="s">
        <v>1774</v>
      </c>
      <c r="E67" s="834" t="s">
        <v>1222</v>
      </c>
      <c r="F67" s="832" t="s">
        <v>1207</v>
      </c>
      <c r="G67" s="832" t="s">
        <v>1262</v>
      </c>
      <c r="H67" s="832" t="s">
        <v>607</v>
      </c>
      <c r="I67" s="832" t="s">
        <v>1263</v>
      </c>
      <c r="J67" s="832" t="s">
        <v>628</v>
      </c>
      <c r="K67" s="832" t="s">
        <v>1264</v>
      </c>
      <c r="L67" s="835">
        <v>24.22</v>
      </c>
      <c r="M67" s="835">
        <v>24.22</v>
      </c>
      <c r="N67" s="832">
        <v>1</v>
      </c>
      <c r="O67" s="836">
        <v>0.5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25</v>
      </c>
      <c r="B68" s="832" t="s">
        <v>1206</v>
      </c>
      <c r="C68" s="832" t="s">
        <v>1209</v>
      </c>
      <c r="D68" s="833" t="s">
        <v>1774</v>
      </c>
      <c r="E68" s="834" t="s">
        <v>1222</v>
      </c>
      <c r="F68" s="832" t="s">
        <v>1207</v>
      </c>
      <c r="G68" s="832" t="s">
        <v>1262</v>
      </c>
      <c r="H68" s="832" t="s">
        <v>566</v>
      </c>
      <c r="I68" s="832" t="s">
        <v>1267</v>
      </c>
      <c r="J68" s="832" t="s">
        <v>628</v>
      </c>
      <c r="K68" s="832" t="s">
        <v>1268</v>
      </c>
      <c r="L68" s="835">
        <v>24.22</v>
      </c>
      <c r="M68" s="835">
        <v>121.1</v>
      </c>
      <c r="N68" s="832">
        <v>5</v>
      </c>
      <c r="O68" s="836">
        <v>3.5</v>
      </c>
      <c r="P68" s="835">
        <v>24.22</v>
      </c>
      <c r="Q68" s="837">
        <v>0.2</v>
      </c>
      <c r="R68" s="832">
        <v>1</v>
      </c>
      <c r="S68" s="837">
        <v>0.2</v>
      </c>
      <c r="T68" s="836">
        <v>0.5</v>
      </c>
      <c r="U68" s="838">
        <v>0.14285714285714285</v>
      </c>
    </row>
    <row r="69" spans="1:21" ht="14.4" customHeight="1" x14ac:dyDescent="0.3">
      <c r="A69" s="831">
        <v>25</v>
      </c>
      <c r="B69" s="832" t="s">
        <v>1206</v>
      </c>
      <c r="C69" s="832" t="s">
        <v>1209</v>
      </c>
      <c r="D69" s="833" t="s">
        <v>1774</v>
      </c>
      <c r="E69" s="834" t="s">
        <v>1222</v>
      </c>
      <c r="F69" s="832" t="s">
        <v>1207</v>
      </c>
      <c r="G69" s="832" t="s">
        <v>1269</v>
      </c>
      <c r="H69" s="832" t="s">
        <v>607</v>
      </c>
      <c r="I69" s="832" t="s">
        <v>1137</v>
      </c>
      <c r="J69" s="832" t="s">
        <v>1138</v>
      </c>
      <c r="K69" s="832" t="s">
        <v>1139</v>
      </c>
      <c r="L69" s="835">
        <v>0</v>
      </c>
      <c r="M69" s="835">
        <v>0</v>
      </c>
      <c r="N69" s="832">
        <v>2</v>
      </c>
      <c r="O69" s="836">
        <v>1.5</v>
      </c>
      <c r="P69" s="835"/>
      <c r="Q69" s="837"/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25</v>
      </c>
      <c r="B70" s="832" t="s">
        <v>1206</v>
      </c>
      <c r="C70" s="832" t="s">
        <v>1209</v>
      </c>
      <c r="D70" s="833" t="s">
        <v>1774</v>
      </c>
      <c r="E70" s="834" t="s">
        <v>1222</v>
      </c>
      <c r="F70" s="832" t="s">
        <v>1207</v>
      </c>
      <c r="G70" s="832" t="s">
        <v>1270</v>
      </c>
      <c r="H70" s="832" t="s">
        <v>607</v>
      </c>
      <c r="I70" s="832" t="s">
        <v>1068</v>
      </c>
      <c r="J70" s="832" t="s">
        <v>940</v>
      </c>
      <c r="K70" s="832" t="s">
        <v>1069</v>
      </c>
      <c r="L70" s="835">
        <v>154.36000000000001</v>
      </c>
      <c r="M70" s="835">
        <v>1234.8800000000001</v>
      </c>
      <c r="N70" s="832">
        <v>8</v>
      </c>
      <c r="O70" s="836">
        <v>6.5</v>
      </c>
      <c r="P70" s="835">
        <v>154.36000000000001</v>
      </c>
      <c r="Q70" s="837">
        <v>0.125</v>
      </c>
      <c r="R70" s="832">
        <v>1</v>
      </c>
      <c r="S70" s="837">
        <v>0.125</v>
      </c>
      <c r="T70" s="836">
        <v>1</v>
      </c>
      <c r="U70" s="838">
        <v>0.15384615384615385</v>
      </c>
    </row>
    <row r="71" spans="1:21" ht="14.4" customHeight="1" x14ac:dyDescent="0.3">
      <c r="A71" s="831">
        <v>25</v>
      </c>
      <c r="B71" s="832" t="s">
        <v>1206</v>
      </c>
      <c r="C71" s="832" t="s">
        <v>1209</v>
      </c>
      <c r="D71" s="833" t="s">
        <v>1774</v>
      </c>
      <c r="E71" s="834" t="s">
        <v>1243</v>
      </c>
      <c r="F71" s="832" t="s">
        <v>1207</v>
      </c>
      <c r="G71" s="832" t="s">
        <v>1288</v>
      </c>
      <c r="H71" s="832" t="s">
        <v>607</v>
      </c>
      <c r="I71" s="832" t="s">
        <v>1314</v>
      </c>
      <c r="J71" s="832" t="s">
        <v>1315</v>
      </c>
      <c r="K71" s="832" t="s">
        <v>641</v>
      </c>
      <c r="L71" s="835">
        <v>65.989999999999995</v>
      </c>
      <c r="M71" s="835">
        <v>65.989999999999995</v>
      </c>
      <c r="N71" s="832">
        <v>1</v>
      </c>
      <c r="O71" s="836">
        <v>1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25</v>
      </c>
      <c r="B72" s="832" t="s">
        <v>1206</v>
      </c>
      <c r="C72" s="832" t="s">
        <v>1209</v>
      </c>
      <c r="D72" s="833" t="s">
        <v>1774</v>
      </c>
      <c r="E72" s="834" t="s">
        <v>1243</v>
      </c>
      <c r="F72" s="832" t="s">
        <v>1207</v>
      </c>
      <c r="G72" s="832" t="s">
        <v>1270</v>
      </c>
      <c r="H72" s="832" t="s">
        <v>607</v>
      </c>
      <c r="I72" s="832" t="s">
        <v>1068</v>
      </c>
      <c r="J72" s="832" t="s">
        <v>940</v>
      </c>
      <c r="K72" s="832" t="s">
        <v>1069</v>
      </c>
      <c r="L72" s="835">
        <v>154.36000000000001</v>
      </c>
      <c r="M72" s="835">
        <v>617.44000000000005</v>
      </c>
      <c r="N72" s="832">
        <v>4</v>
      </c>
      <c r="O72" s="836">
        <v>4</v>
      </c>
      <c r="P72" s="835">
        <v>308.72000000000003</v>
      </c>
      <c r="Q72" s="837">
        <v>0.5</v>
      </c>
      <c r="R72" s="832">
        <v>2</v>
      </c>
      <c r="S72" s="837">
        <v>0.5</v>
      </c>
      <c r="T72" s="836">
        <v>2</v>
      </c>
      <c r="U72" s="838">
        <v>0.5</v>
      </c>
    </row>
    <row r="73" spans="1:21" ht="14.4" customHeight="1" x14ac:dyDescent="0.3">
      <c r="A73" s="831">
        <v>25</v>
      </c>
      <c r="B73" s="832" t="s">
        <v>1206</v>
      </c>
      <c r="C73" s="832" t="s">
        <v>1209</v>
      </c>
      <c r="D73" s="833" t="s">
        <v>1774</v>
      </c>
      <c r="E73" s="834" t="s">
        <v>1243</v>
      </c>
      <c r="F73" s="832" t="s">
        <v>1207</v>
      </c>
      <c r="G73" s="832" t="s">
        <v>1270</v>
      </c>
      <c r="H73" s="832" t="s">
        <v>566</v>
      </c>
      <c r="I73" s="832" t="s">
        <v>1272</v>
      </c>
      <c r="J73" s="832" t="s">
        <v>940</v>
      </c>
      <c r="K73" s="832" t="s">
        <v>1069</v>
      </c>
      <c r="L73" s="835">
        <v>154.36000000000001</v>
      </c>
      <c r="M73" s="835">
        <v>154.36000000000001</v>
      </c>
      <c r="N73" s="832">
        <v>1</v>
      </c>
      <c r="O73" s="836">
        <v>1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25</v>
      </c>
      <c r="B74" s="832" t="s">
        <v>1206</v>
      </c>
      <c r="C74" s="832" t="s">
        <v>1211</v>
      </c>
      <c r="D74" s="833" t="s">
        <v>1775</v>
      </c>
      <c r="E74" s="834" t="s">
        <v>1227</v>
      </c>
      <c r="F74" s="832" t="s">
        <v>1207</v>
      </c>
      <c r="G74" s="832" t="s">
        <v>1316</v>
      </c>
      <c r="H74" s="832" t="s">
        <v>607</v>
      </c>
      <c r="I74" s="832" t="s">
        <v>1317</v>
      </c>
      <c r="J74" s="832" t="s">
        <v>1318</v>
      </c>
      <c r="K74" s="832" t="s">
        <v>1319</v>
      </c>
      <c r="L74" s="835">
        <v>4.7</v>
      </c>
      <c r="M74" s="835">
        <v>4.7</v>
      </c>
      <c r="N74" s="832">
        <v>1</v>
      </c>
      <c r="O74" s="836">
        <v>0.5</v>
      </c>
      <c r="P74" s="835">
        <v>4.7</v>
      </c>
      <c r="Q74" s="837">
        <v>1</v>
      </c>
      <c r="R74" s="832">
        <v>1</v>
      </c>
      <c r="S74" s="837">
        <v>1</v>
      </c>
      <c r="T74" s="836">
        <v>0.5</v>
      </c>
      <c r="U74" s="838">
        <v>1</v>
      </c>
    </row>
    <row r="75" spans="1:21" ht="14.4" customHeight="1" x14ac:dyDescent="0.3">
      <c r="A75" s="831">
        <v>25</v>
      </c>
      <c r="B75" s="832" t="s">
        <v>1206</v>
      </c>
      <c r="C75" s="832" t="s">
        <v>1211</v>
      </c>
      <c r="D75" s="833" t="s">
        <v>1775</v>
      </c>
      <c r="E75" s="834" t="s">
        <v>1227</v>
      </c>
      <c r="F75" s="832" t="s">
        <v>1207</v>
      </c>
      <c r="G75" s="832" t="s">
        <v>1273</v>
      </c>
      <c r="H75" s="832" t="s">
        <v>566</v>
      </c>
      <c r="I75" s="832" t="s">
        <v>1274</v>
      </c>
      <c r="J75" s="832" t="s">
        <v>1275</v>
      </c>
      <c r="K75" s="832" t="s">
        <v>1276</v>
      </c>
      <c r="L75" s="835">
        <v>121.07</v>
      </c>
      <c r="M75" s="835">
        <v>121.07</v>
      </c>
      <c r="N75" s="832">
        <v>1</v>
      </c>
      <c r="O75" s="836">
        <v>1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25</v>
      </c>
      <c r="B76" s="832" t="s">
        <v>1206</v>
      </c>
      <c r="C76" s="832" t="s">
        <v>1211</v>
      </c>
      <c r="D76" s="833" t="s">
        <v>1775</v>
      </c>
      <c r="E76" s="834" t="s">
        <v>1227</v>
      </c>
      <c r="F76" s="832" t="s">
        <v>1207</v>
      </c>
      <c r="G76" s="832" t="s">
        <v>1277</v>
      </c>
      <c r="H76" s="832" t="s">
        <v>566</v>
      </c>
      <c r="I76" s="832" t="s">
        <v>1278</v>
      </c>
      <c r="J76" s="832" t="s">
        <v>894</v>
      </c>
      <c r="K76" s="832" t="s">
        <v>1279</v>
      </c>
      <c r="L76" s="835">
        <v>48.09</v>
      </c>
      <c r="M76" s="835">
        <v>48.09</v>
      </c>
      <c r="N76" s="832">
        <v>1</v>
      </c>
      <c r="O76" s="836">
        <v>0.5</v>
      </c>
      <c r="P76" s="835">
        <v>48.09</v>
      </c>
      <c r="Q76" s="837">
        <v>1</v>
      </c>
      <c r="R76" s="832">
        <v>1</v>
      </c>
      <c r="S76" s="837">
        <v>1</v>
      </c>
      <c r="T76" s="836">
        <v>0.5</v>
      </c>
      <c r="U76" s="838">
        <v>1</v>
      </c>
    </row>
    <row r="77" spans="1:21" ht="14.4" customHeight="1" x14ac:dyDescent="0.3">
      <c r="A77" s="831">
        <v>25</v>
      </c>
      <c r="B77" s="832" t="s">
        <v>1206</v>
      </c>
      <c r="C77" s="832" t="s">
        <v>1211</v>
      </c>
      <c r="D77" s="833" t="s">
        <v>1775</v>
      </c>
      <c r="E77" s="834" t="s">
        <v>1227</v>
      </c>
      <c r="F77" s="832" t="s">
        <v>1207</v>
      </c>
      <c r="G77" s="832" t="s">
        <v>1320</v>
      </c>
      <c r="H77" s="832" t="s">
        <v>566</v>
      </c>
      <c r="I77" s="832" t="s">
        <v>1321</v>
      </c>
      <c r="J77" s="832" t="s">
        <v>1322</v>
      </c>
      <c r="K77" s="832" t="s">
        <v>1323</v>
      </c>
      <c r="L77" s="835">
        <v>68.599999999999994</v>
      </c>
      <c r="M77" s="835">
        <v>205.79999999999998</v>
      </c>
      <c r="N77" s="832">
        <v>3</v>
      </c>
      <c r="O77" s="836">
        <v>2</v>
      </c>
      <c r="P77" s="835">
        <v>68.599999999999994</v>
      </c>
      <c r="Q77" s="837">
        <v>0.33333333333333331</v>
      </c>
      <c r="R77" s="832">
        <v>1</v>
      </c>
      <c r="S77" s="837">
        <v>0.33333333333333331</v>
      </c>
      <c r="T77" s="836">
        <v>1</v>
      </c>
      <c r="U77" s="838">
        <v>0.5</v>
      </c>
    </row>
    <row r="78" spans="1:21" ht="14.4" customHeight="1" x14ac:dyDescent="0.3">
      <c r="A78" s="831">
        <v>25</v>
      </c>
      <c r="B78" s="832" t="s">
        <v>1206</v>
      </c>
      <c r="C78" s="832" t="s">
        <v>1211</v>
      </c>
      <c r="D78" s="833" t="s">
        <v>1775</v>
      </c>
      <c r="E78" s="834" t="s">
        <v>1227</v>
      </c>
      <c r="F78" s="832" t="s">
        <v>1207</v>
      </c>
      <c r="G78" s="832" t="s">
        <v>1324</v>
      </c>
      <c r="H78" s="832" t="s">
        <v>566</v>
      </c>
      <c r="I78" s="832" t="s">
        <v>1325</v>
      </c>
      <c r="J78" s="832" t="s">
        <v>1326</v>
      </c>
      <c r="K78" s="832" t="s">
        <v>1327</v>
      </c>
      <c r="L78" s="835">
        <v>26.9</v>
      </c>
      <c r="M78" s="835">
        <v>80.699999999999989</v>
      </c>
      <c r="N78" s="832">
        <v>3</v>
      </c>
      <c r="O78" s="836">
        <v>3</v>
      </c>
      <c r="P78" s="835">
        <v>53.8</v>
      </c>
      <c r="Q78" s="837">
        <v>0.66666666666666674</v>
      </c>
      <c r="R78" s="832">
        <v>2</v>
      </c>
      <c r="S78" s="837">
        <v>0.66666666666666663</v>
      </c>
      <c r="T78" s="836">
        <v>2</v>
      </c>
      <c r="U78" s="838">
        <v>0.66666666666666663</v>
      </c>
    </row>
    <row r="79" spans="1:21" ht="14.4" customHeight="1" x14ac:dyDescent="0.3">
      <c r="A79" s="831">
        <v>25</v>
      </c>
      <c r="B79" s="832" t="s">
        <v>1206</v>
      </c>
      <c r="C79" s="832" t="s">
        <v>1211</v>
      </c>
      <c r="D79" s="833" t="s">
        <v>1775</v>
      </c>
      <c r="E79" s="834" t="s">
        <v>1227</v>
      </c>
      <c r="F79" s="832" t="s">
        <v>1207</v>
      </c>
      <c r="G79" s="832" t="s">
        <v>1324</v>
      </c>
      <c r="H79" s="832" t="s">
        <v>566</v>
      </c>
      <c r="I79" s="832" t="s">
        <v>1328</v>
      </c>
      <c r="J79" s="832" t="s">
        <v>1326</v>
      </c>
      <c r="K79" s="832" t="s">
        <v>1329</v>
      </c>
      <c r="L79" s="835">
        <v>34.68</v>
      </c>
      <c r="M79" s="835">
        <v>34.68</v>
      </c>
      <c r="N79" s="832">
        <v>1</v>
      </c>
      <c r="O79" s="836">
        <v>1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25</v>
      </c>
      <c r="B80" s="832" t="s">
        <v>1206</v>
      </c>
      <c r="C80" s="832" t="s">
        <v>1211</v>
      </c>
      <c r="D80" s="833" t="s">
        <v>1775</v>
      </c>
      <c r="E80" s="834" t="s">
        <v>1227</v>
      </c>
      <c r="F80" s="832" t="s">
        <v>1207</v>
      </c>
      <c r="G80" s="832" t="s">
        <v>1254</v>
      </c>
      <c r="H80" s="832" t="s">
        <v>566</v>
      </c>
      <c r="I80" s="832" t="s">
        <v>1255</v>
      </c>
      <c r="J80" s="832" t="s">
        <v>1256</v>
      </c>
      <c r="K80" s="832" t="s">
        <v>1257</v>
      </c>
      <c r="L80" s="835">
        <v>132.97999999999999</v>
      </c>
      <c r="M80" s="835">
        <v>2393.64</v>
      </c>
      <c r="N80" s="832">
        <v>18</v>
      </c>
      <c r="O80" s="836">
        <v>16.5</v>
      </c>
      <c r="P80" s="835">
        <v>1063.8399999999999</v>
      </c>
      <c r="Q80" s="837">
        <v>0.44444444444444442</v>
      </c>
      <c r="R80" s="832">
        <v>8</v>
      </c>
      <c r="S80" s="837">
        <v>0.44444444444444442</v>
      </c>
      <c r="T80" s="836">
        <v>6.5</v>
      </c>
      <c r="U80" s="838">
        <v>0.39393939393939392</v>
      </c>
    </row>
    <row r="81" spans="1:21" ht="14.4" customHeight="1" x14ac:dyDescent="0.3">
      <c r="A81" s="831">
        <v>25</v>
      </c>
      <c r="B81" s="832" t="s">
        <v>1206</v>
      </c>
      <c r="C81" s="832" t="s">
        <v>1211</v>
      </c>
      <c r="D81" s="833" t="s">
        <v>1775</v>
      </c>
      <c r="E81" s="834" t="s">
        <v>1227</v>
      </c>
      <c r="F81" s="832" t="s">
        <v>1207</v>
      </c>
      <c r="G81" s="832" t="s">
        <v>1330</v>
      </c>
      <c r="H81" s="832" t="s">
        <v>566</v>
      </c>
      <c r="I81" s="832" t="s">
        <v>1331</v>
      </c>
      <c r="J81" s="832" t="s">
        <v>1332</v>
      </c>
      <c r="K81" s="832" t="s">
        <v>1333</v>
      </c>
      <c r="L81" s="835">
        <v>53.54</v>
      </c>
      <c r="M81" s="835">
        <v>160.62</v>
      </c>
      <c r="N81" s="832">
        <v>3</v>
      </c>
      <c r="O81" s="836"/>
      <c r="P81" s="835"/>
      <c r="Q81" s="837">
        <v>0</v>
      </c>
      <c r="R81" s="832"/>
      <c r="S81" s="837">
        <v>0</v>
      </c>
      <c r="T81" s="836"/>
      <c r="U81" s="838"/>
    </row>
    <row r="82" spans="1:21" ht="14.4" customHeight="1" x14ac:dyDescent="0.3">
      <c r="A82" s="831">
        <v>25</v>
      </c>
      <c r="B82" s="832" t="s">
        <v>1206</v>
      </c>
      <c r="C82" s="832" t="s">
        <v>1211</v>
      </c>
      <c r="D82" s="833" t="s">
        <v>1775</v>
      </c>
      <c r="E82" s="834" t="s">
        <v>1227</v>
      </c>
      <c r="F82" s="832" t="s">
        <v>1207</v>
      </c>
      <c r="G82" s="832" t="s">
        <v>1334</v>
      </c>
      <c r="H82" s="832" t="s">
        <v>566</v>
      </c>
      <c r="I82" s="832" t="s">
        <v>1335</v>
      </c>
      <c r="J82" s="832" t="s">
        <v>654</v>
      </c>
      <c r="K82" s="832" t="s">
        <v>1336</v>
      </c>
      <c r="L82" s="835">
        <v>53.57</v>
      </c>
      <c r="M82" s="835">
        <v>53.57</v>
      </c>
      <c r="N82" s="832">
        <v>1</v>
      </c>
      <c r="O82" s="836">
        <v>0.5</v>
      </c>
      <c r="P82" s="835">
        <v>53.57</v>
      </c>
      <c r="Q82" s="837">
        <v>1</v>
      </c>
      <c r="R82" s="832">
        <v>1</v>
      </c>
      <c r="S82" s="837">
        <v>1</v>
      </c>
      <c r="T82" s="836">
        <v>0.5</v>
      </c>
      <c r="U82" s="838">
        <v>1</v>
      </c>
    </row>
    <row r="83" spans="1:21" ht="14.4" customHeight="1" x14ac:dyDescent="0.3">
      <c r="A83" s="831">
        <v>25</v>
      </c>
      <c r="B83" s="832" t="s">
        <v>1206</v>
      </c>
      <c r="C83" s="832" t="s">
        <v>1211</v>
      </c>
      <c r="D83" s="833" t="s">
        <v>1775</v>
      </c>
      <c r="E83" s="834" t="s">
        <v>1227</v>
      </c>
      <c r="F83" s="832" t="s">
        <v>1207</v>
      </c>
      <c r="G83" s="832" t="s">
        <v>1262</v>
      </c>
      <c r="H83" s="832" t="s">
        <v>607</v>
      </c>
      <c r="I83" s="832" t="s">
        <v>1263</v>
      </c>
      <c r="J83" s="832" t="s">
        <v>628</v>
      </c>
      <c r="K83" s="832" t="s">
        <v>1264</v>
      </c>
      <c r="L83" s="835">
        <v>24.22</v>
      </c>
      <c r="M83" s="835">
        <v>145.32</v>
      </c>
      <c r="N83" s="832">
        <v>6</v>
      </c>
      <c r="O83" s="836">
        <v>4</v>
      </c>
      <c r="P83" s="835">
        <v>121.1</v>
      </c>
      <c r="Q83" s="837">
        <v>0.83333333333333337</v>
      </c>
      <c r="R83" s="832">
        <v>5</v>
      </c>
      <c r="S83" s="837">
        <v>0.83333333333333337</v>
      </c>
      <c r="T83" s="836">
        <v>3</v>
      </c>
      <c r="U83" s="838">
        <v>0.75</v>
      </c>
    </row>
    <row r="84" spans="1:21" ht="14.4" customHeight="1" x14ac:dyDescent="0.3">
      <c r="A84" s="831">
        <v>25</v>
      </c>
      <c r="B84" s="832" t="s">
        <v>1206</v>
      </c>
      <c r="C84" s="832" t="s">
        <v>1211</v>
      </c>
      <c r="D84" s="833" t="s">
        <v>1775</v>
      </c>
      <c r="E84" s="834" t="s">
        <v>1227</v>
      </c>
      <c r="F84" s="832" t="s">
        <v>1207</v>
      </c>
      <c r="G84" s="832" t="s">
        <v>1337</v>
      </c>
      <c r="H84" s="832" t="s">
        <v>607</v>
      </c>
      <c r="I84" s="832" t="s">
        <v>1338</v>
      </c>
      <c r="J84" s="832" t="s">
        <v>1339</v>
      </c>
      <c r="K84" s="832" t="s">
        <v>1173</v>
      </c>
      <c r="L84" s="835">
        <v>143.35</v>
      </c>
      <c r="M84" s="835">
        <v>286.7</v>
      </c>
      <c r="N84" s="832">
        <v>2</v>
      </c>
      <c r="O84" s="836">
        <v>0.5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25</v>
      </c>
      <c r="B85" s="832" t="s">
        <v>1206</v>
      </c>
      <c r="C85" s="832" t="s">
        <v>1211</v>
      </c>
      <c r="D85" s="833" t="s">
        <v>1775</v>
      </c>
      <c r="E85" s="834" t="s">
        <v>1227</v>
      </c>
      <c r="F85" s="832" t="s">
        <v>1207</v>
      </c>
      <c r="G85" s="832" t="s">
        <v>1337</v>
      </c>
      <c r="H85" s="832" t="s">
        <v>607</v>
      </c>
      <c r="I85" s="832" t="s">
        <v>1340</v>
      </c>
      <c r="J85" s="832" t="s">
        <v>1339</v>
      </c>
      <c r="K85" s="832" t="s">
        <v>641</v>
      </c>
      <c r="L85" s="835">
        <v>93.18</v>
      </c>
      <c r="M85" s="835">
        <v>186.36</v>
      </c>
      <c r="N85" s="832">
        <v>2</v>
      </c>
      <c r="O85" s="836">
        <v>0.5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25</v>
      </c>
      <c r="B86" s="832" t="s">
        <v>1206</v>
      </c>
      <c r="C86" s="832" t="s">
        <v>1211</v>
      </c>
      <c r="D86" s="833" t="s">
        <v>1775</v>
      </c>
      <c r="E86" s="834" t="s">
        <v>1227</v>
      </c>
      <c r="F86" s="832" t="s">
        <v>1207</v>
      </c>
      <c r="G86" s="832" t="s">
        <v>1341</v>
      </c>
      <c r="H86" s="832" t="s">
        <v>607</v>
      </c>
      <c r="I86" s="832" t="s">
        <v>1342</v>
      </c>
      <c r="J86" s="832" t="s">
        <v>1343</v>
      </c>
      <c r="K86" s="832" t="s">
        <v>1344</v>
      </c>
      <c r="L86" s="835">
        <v>245.91</v>
      </c>
      <c r="M86" s="835">
        <v>1475.46</v>
      </c>
      <c r="N86" s="832">
        <v>6</v>
      </c>
      <c r="O86" s="836">
        <v>2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25</v>
      </c>
      <c r="B87" s="832" t="s">
        <v>1206</v>
      </c>
      <c r="C87" s="832" t="s">
        <v>1211</v>
      </c>
      <c r="D87" s="833" t="s">
        <v>1775</v>
      </c>
      <c r="E87" s="834" t="s">
        <v>1227</v>
      </c>
      <c r="F87" s="832" t="s">
        <v>1207</v>
      </c>
      <c r="G87" s="832" t="s">
        <v>1345</v>
      </c>
      <c r="H87" s="832" t="s">
        <v>566</v>
      </c>
      <c r="I87" s="832" t="s">
        <v>1346</v>
      </c>
      <c r="J87" s="832" t="s">
        <v>1347</v>
      </c>
      <c r="K87" s="832" t="s">
        <v>1348</v>
      </c>
      <c r="L87" s="835">
        <v>0</v>
      </c>
      <c r="M87" s="835">
        <v>0</v>
      </c>
      <c r="N87" s="832">
        <v>1</v>
      </c>
      <c r="O87" s="836">
        <v>1</v>
      </c>
      <c r="P87" s="835"/>
      <c r="Q87" s="837"/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25</v>
      </c>
      <c r="B88" s="832" t="s">
        <v>1206</v>
      </c>
      <c r="C88" s="832" t="s">
        <v>1211</v>
      </c>
      <c r="D88" s="833" t="s">
        <v>1775</v>
      </c>
      <c r="E88" s="834" t="s">
        <v>1227</v>
      </c>
      <c r="F88" s="832" t="s">
        <v>1207</v>
      </c>
      <c r="G88" s="832" t="s">
        <v>1269</v>
      </c>
      <c r="H88" s="832" t="s">
        <v>607</v>
      </c>
      <c r="I88" s="832" t="s">
        <v>1137</v>
      </c>
      <c r="J88" s="832" t="s">
        <v>1138</v>
      </c>
      <c r="K88" s="832" t="s">
        <v>1139</v>
      </c>
      <c r="L88" s="835">
        <v>0</v>
      </c>
      <c r="M88" s="835">
        <v>0</v>
      </c>
      <c r="N88" s="832">
        <v>1</v>
      </c>
      <c r="O88" s="836"/>
      <c r="P88" s="835">
        <v>0</v>
      </c>
      <c r="Q88" s="837"/>
      <c r="R88" s="832">
        <v>1</v>
      </c>
      <c r="S88" s="837">
        <v>1</v>
      </c>
      <c r="T88" s="836"/>
      <c r="U88" s="838"/>
    </row>
    <row r="89" spans="1:21" ht="14.4" customHeight="1" x14ac:dyDescent="0.3">
      <c r="A89" s="831">
        <v>25</v>
      </c>
      <c r="B89" s="832" t="s">
        <v>1206</v>
      </c>
      <c r="C89" s="832" t="s">
        <v>1211</v>
      </c>
      <c r="D89" s="833" t="s">
        <v>1775</v>
      </c>
      <c r="E89" s="834" t="s">
        <v>1227</v>
      </c>
      <c r="F89" s="832" t="s">
        <v>1207</v>
      </c>
      <c r="G89" s="832" t="s">
        <v>1349</v>
      </c>
      <c r="H89" s="832" t="s">
        <v>566</v>
      </c>
      <c r="I89" s="832" t="s">
        <v>1350</v>
      </c>
      <c r="J89" s="832" t="s">
        <v>1351</v>
      </c>
      <c r="K89" s="832" t="s">
        <v>1352</v>
      </c>
      <c r="L89" s="835">
        <v>0</v>
      </c>
      <c r="M89" s="835">
        <v>0</v>
      </c>
      <c r="N89" s="832">
        <v>4</v>
      </c>
      <c r="O89" s="836">
        <v>2</v>
      </c>
      <c r="P89" s="835"/>
      <c r="Q89" s="837"/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25</v>
      </c>
      <c r="B90" s="832" t="s">
        <v>1206</v>
      </c>
      <c r="C90" s="832" t="s">
        <v>1211</v>
      </c>
      <c r="D90" s="833" t="s">
        <v>1775</v>
      </c>
      <c r="E90" s="834" t="s">
        <v>1227</v>
      </c>
      <c r="F90" s="832" t="s">
        <v>1207</v>
      </c>
      <c r="G90" s="832" t="s">
        <v>1270</v>
      </c>
      <c r="H90" s="832" t="s">
        <v>607</v>
      </c>
      <c r="I90" s="832" t="s">
        <v>1068</v>
      </c>
      <c r="J90" s="832" t="s">
        <v>940</v>
      </c>
      <c r="K90" s="832" t="s">
        <v>1069</v>
      </c>
      <c r="L90" s="835">
        <v>154.36000000000001</v>
      </c>
      <c r="M90" s="835">
        <v>4322.0800000000017</v>
      </c>
      <c r="N90" s="832">
        <v>28</v>
      </c>
      <c r="O90" s="836">
        <v>26</v>
      </c>
      <c r="P90" s="835">
        <v>2161.0400000000009</v>
      </c>
      <c r="Q90" s="837">
        <v>0.5</v>
      </c>
      <c r="R90" s="832">
        <v>14</v>
      </c>
      <c r="S90" s="837">
        <v>0.5</v>
      </c>
      <c r="T90" s="836">
        <v>12</v>
      </c>
      <c r="U90" s="838">
        <v>0.46153846153846156</v>
      </c>
    </row>
    <row r="91" spans="1:21" ht="14.4" customHeight="1" x14ac:dyDescent="0.3">
      <c r="A91" s="831">
        <v>25</v>
      </c>
      <c r="B91" s="832" t="s">
        <v>1206</v>
      </c>
      <c r="C91" s="832" t="s">
        <v>1211</v>
      </c>
      <c r="D91" s="833" t="s">
        <v>1775</v>
      </c>
      <c r="E91" s="834" t="s">
        <v>1227</v>
      </c>
      <c r="F91" s="832" t="s">
        <v>1207</v>
      </c>
      <c r="G91" s="832" t="s">
        <v>1270</v>
      </c>
      <c r="H91" s="832" t="s">
        <v>566</v>
      </c>
      <c r="I91" s="832" t="s">
        <v>1353</v>
      </c>
      <c r="J91" s="832" t="s">
        <v>940</v>
      </c>
      <c r="K91" s="832" t="s">
        <v>1194</v>
      </c>
      <c r="L91" s="835">
        <v>225.06</v>
      </c>
      <c r="M91" s="835">
        <v>225.06</v>
      </c>
      <c r="N91" s="832">
        <v>1</v>
      </c>
      <c r="O91" s="836">
        <v>1</v>
      </c>
      <c r="P91" s="835">
        <v>225.06</v>
      </c>
      <c r="Q91" s="837">
        <v>1</v>
      </c>
      <c r="R91" s="832">
        <v>1</v>
      </c>
      <c r="S91" s="837">
        <v>1</v>
      </c>
      <c r="T91" s="836">
        <v>1</v>
      </c>
      <c r="U91" s="838">
        <v>1</v>
      </c>
    </row>
    <row r="92" spans="1:21" ht="14.4" customHeight="1" x14ac:dyDescent="0.3">
      <c r="A92" s="831">
        <v>25</v>
      </c>
      <c r="B92" s="832" t="s">
        <v>1206</v>
      </c>
      <c r="C92" s="832" t="s">
        <v>1211</v>
      </c>
      <c r="D92" s="833" t="s">
        <v>1775</v>
      </c>
      <c r="E92" s="834" t="s">
        <v>1227</v>
      </c>
      <c r="F92" s="832" t="s">
        <v>1208</v>
      </c>
      <c r="G92" s="832" t="s">
        <v>1354</v>
      </c>
      <c r="H92" s="832" t="s">
        <v>566</v>
      </c>
      <c r="I92" s="832" t="s">
        <v>1355</v>
      </c>
      <c r="J92" s="832" t="s">
        <v>1356</v>
      </c>
      <c r="K92" s="832"/>
      <c r="L92" s="835">
        <v>0</v>
      </c>
      <c r="M92" s="835">
        <v>0</v>
      </c>
      <c r="N92" s="832">
        <v>4</v>
      </c>
      <c r="O92" s="836">
        <v>4</v>
      </c>
      <c r="P92" s="835">
        <v>0</v>
      </c>
      <c r="Q92" s="837"/>
      <c r="R92" s="832">
        <v>2</v>
      </c>
      <c r="S92" s="837">
        <v>0.5</v>
      </c>
      <c r="T92" s="836">
        <v>2</v>
      </c>
      <c r="U92" s="838">
        <v>0.5</v>
      </c>
    </row>
    <row r="93" spans="1:21" ht="14.4" customHeight="1" x14ac:dyDescent="0.3">
      <c r="A93" s="831">
        <v>25</v>
      </c>
      <c r="B93" s="832" t="s">
        <v>1206</v>
      </c>
      <c r="C93" s="832" t="s">
        <v>1211</v>
      </c>
      <c r="D93" s="833" t="s">
        <v>1775</v>
      </c>
      <c r="E93" s="834" t="s">
        <v>1229</v>
      </c>
      <c r="F93" s="832" t="s">
        <v>1207</v>
      </c>
      <c r="G93" s="832" t="s">
        <v>1287</v>
      </c>
      <c r="H93" s="832" t="s">
        <v>607</v>
      </c>
      <c r="I93" s="832" t="s">
        <v>1077</v>
      </c>
      <c r="J93" s="832" t="s">
        <v>1078</v>
      </c>
      <c r="K93" s="832" t="s">
        <v>1079</v>
      </c>
      <c r="L93" s="835">
        <v>170.52</v>
      </c>
      <c r="M93" s="835">
        <v>341.04</v>
      </c>
      <c r="N93" s="832">
        <v>2</v>
      </c>
      <c r="O93" s="836">
        <v>1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25</v>
      </c>
      <c r="B94" s="832" t="s">
        <v>1206</v>
      </c>
      <c r="C94" s="832" t="s">
        <v>1211</v>
      </c>
      <c r="D94" s="833" t="s">
        <v>1775</v>
      </c>
      <c r="E94" s="834" t="s">
        <v>1229</v>
      </c>
      <c r="F94" s="832" t="s">
        <v>1207</v>
      </c>
      <c r="G94" s="832" t="s">
        <v>1287</v>
      </c>
      <c r="H94" s="832" t="s">
        <v>607</v>
      </c>
      <c r="I94" s="832" t="s">
        <v>1357</v>
      </c>
      <c r="J94" s="832" t="s">
        <v>1078</v>
      </c>
      <c r="K94" s="832" t="s">
        <v>1358</v>
      </c>
      <c r="L94" s="835">
        <v>85.27</v>
      </c>
      <c r="M94" s="835">
        <v>170.54</v>
      </c>
      <c r="N94" s="832">
        <v>2</v>
      </c>
      <c r="O94" s="836">
        <v>1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25</v>
      </c>
      <c r="B95" s="832" t="s">
        <v>1206</v>
      </c>
      <c r="C95" s="832" t="s">
        <v>1211</v>
      </c>
      <c r="D95" s="833" t="s">
        <v>1775</v>
      </c>
      <c r="E95" s="834" t="s">
        <v>1229</v>
      </c>
      <c r="F95" s="832" t="s">
        <v>1207</v>
      </c>
      <c r="G95" s="832" t="s">
        <v>1359</v>
      </c>
      <c r="H95" s="832" t="s">
        <v>566</v>
      </c>
      <c r="I95" s="832" t="s">
        <v>1360</v>
      </c>
      <c r="J95" s="832" t="s">
        <v>1361</v>
      </c>
      <c r="K95" s="832" t="s">
        <v>1362</v>
      </c>
      <c r="L95" s="835">
        <v>19.59</v>
      </c>
      <c r="M95" s="835">
        <v>19.59</v>
      </c>
      <c r="N95" s="832">
        <v>1</v>
      </c>
      <c r="O95" s="836">
        <v>1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25</v>
      </c>
      <c r="B96" s="832" t="s">
        <v>1206</v>
      </c>
      <c r="C96" s="832" t="s">
        <v>1211</v>
      </c>
      <c r="D96" s="833" t="s">
        <v>1775</v>
      </c>
      <c r="E96" s="834" t="s">
        <v>1229</v>
      </c>
      <c r="F96" s="832" t="s">
        <v>1207</v>
      </c>
      <c r="G96" s="832" t="s">
        <v>1363</v>
      </c>
      <c r="H96" s="832" t="s">
        <v>566</v>
      </c>
      <c r="I96" s="832" t="s">
        <v>1364</v>
      </c>
      <c r="J96" s="832" t="s">
        <v>1365</v>
      </c>
      <c r="K96" s="832" t="s">
        <v>1366</v>
      </c>
      <c r="L96" s="835">
        <v>32.28</v>
      </c>
      <c r="M96" s="835">
        <v>64.56</v>
      </c>
      <c r="N96" s="832">
        <v>2</v>
      </c>
      <c r="O96" s="836">
        <v>2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25</v>
      </c>
      <c r="B97" s="832" t="s">
        <v>1206</v>
      </c>
      <c r="C97" s="832" t="s">
        <v>1211</v>
      </c>
      <c r="D97" s="833" t="s">
        <v>1775</v>
      </c>
      <c r="E97" s="834" t="s">
        <v>1229</v>
      </c>
      <c r="F97" s="832" t="s">
        <v>1207</v>
      </c>
      <c r="G97" s="832" t="s">
        <v>1273</v>
      </c>
      <c r="H97" s="832" t="s">
        <v>566</v>
      </c>
      <c r="I97" s="832" t="s">
        <v>1274</v>
      </c>
      <c r="J97" s="832" t="s">
        <v>1275</v>
      </c>
      <c r="K97" s="832" t="s">
        <v>1276</v>
      </c>
      <c r="L97" s="835">
        <v>121.07</v>
      </c>
      <c r="M97" s="835">
        <v>363.21</v>
      </c>
      <c r="N97" s="832">
        <v>3</v>
      </c>
      <c r="O97" s="836">
        <v>2.5</v>
      </c>
      <c r="P97" s="835">
        <v>363.21</v>
      </c>
      <c r="Q97" s="837">
        <v>1</v>
      </c>
      <c r="R97" s="832">
        <v>3</v>
      </c>
      <c r="S97" s="837">
        <v>1</v>
      </c>
      <c r="T97" s="836">
        <v>2.5</v>
      </c>
      <c r="U97" s="838">
        <v>1</v>
      </c>
    </row>
    <row r="98" spans="1:21" ht="14.4" customHeight="1" x14ac:dyDescent="0.3">
      <c r="A98" s="831">
        <v>25</v>
      </c>
      <c r="B98" s="832" t="s">
        <v>1206</v>
      </c>
      <c r="C98" s="832" t="s">
        <v>1211</v>
      </c>
      <c r="D98" s="833" t="s">
        <v>1775</v>
      </c>
      <c r="E98" s="834" t="s">
        <v>1229</v>
      </c>
      <c r="F98" s="832" t="s">
        <v>1207</v>
      </c>
      <c r="G98" s="832" t="s">
        <v>1367</v>
      </c>
      <c r="H98" s="832" t="s">
        <v>566</v>
      </c>
      <c r="I98" s="832" t="s">
        <v>1368</v>
      </c>
      <c r="J98" s="832" t="s">
        <v>1369</v>
      </c>
      <c r="K98" s="832" t="s">
        <v>1370</v>
      </c>
      <c r="L98" s="835">
        <v>159.71</v>
      </c>
      <c r="M98" s="835">
        <v>479.13</v>
      </c>
      <c r="N98" s="832">
        <v>3</v>
      </c>
      <c r="O98" s="836">
        <v>2.5</v>
      </c>
      <c r="P98" s="835">
        <v>159.71</v>
      </c>
      <c r="Q98" s="837">
        <v>0.33333333333333337</v>
      </c>
      <c r="R98" s="832">
        <v>1</v>
      </c>
      <c r="S98" s="837">
        <v>0.33333333333333331</v>
      </c>
      <c r="T98" s="836">
        <v>0.5</v>
      </c>
      <c r="U98" s="838">
        <v>0.2</v>
      </c>
    </row>
    <row r="99" spans="1:21" ht="14.4" customHeight="1" x14ac:dyDescent="0.3">
      <c r="A99" s="831">
        <v>25</v>
      </c>
      <c r="B99" s="832" t="s">
        <v>1206</v>
      </c>
      <c r="C99" s="832" t="s">
        <v>1211</v>
      </c>
      <c r="D99" s="833" t="s">
        <v>1775</v>
      </c>
      <c r="E99" s="834" t="s">
        <v>1229</v>
      </c>
      <c r="F99" s="832" t="s">
        <v>1207</v>
      </c>
      <c r="G99" s="832" t="s">
        <v>1254</v>
      </c>
      <c r="H99" s="832" t="s">
        <v>566</v>
      </c>
      <c r="I99" s="832" t="s">
        <v>1255</v>
      </c>
      <c r="J99" s="832" t="s">
        <v>1256</v>
      </c>
      <c r="K99" s="832" t="s">
        <v>1257</v>
      </c>
      <c r="L99" s="835">
        <v>132.97999999999999</v>
      </c>
      <c r="M99" s="835">
        <v>531.91999999999996</v>
      </c>
      <c r="N99" s="832">
        <v>4</v>
      </c>
      <c r="O99" s="836">
        <v>2.5</v>
      </c>
      <c r="P99" s="835">
        <v>531.91999999999996</v>
      </c>
      <c r="Q99" s="837">
        <v>1</v>
      </c>
      <c r="R99" s="832">
        <v>4</v>
      </c>
      <c r="S99" s="837">
        <v>1</v>
      </c>
      <c r="T99" s="836">
        <v>2.5</v>
      </c>
      <c r="U99" s="838">
        <v>1</v>
      </c>
    </row>
    <row r="100" spans="1:21" ht="14.4" customHeight="1" x14ac:dyDescent="0.3">
      <c r="A100" s="831">
        <v>25</v>
      </c>
      <c r="B100" s="832" t="s">
        <v>1206</v>
      </c>
      <c r="C100" s="832" t="s">
        <v>1211</v>
      </c>
      <c r="D100" s="833" t="s">
        <v>1775</v>
      </c>
      <c r="E100" s="834" t="s">
        <v>1229</v>
      </c>
      <c r="F100" s="832" t="s">
        <v>1207</v>
      </c>
      <c r="G100" s="832" t="s">
        <v>1254</v>
      </c>
      <c r="H100" s="832" t="s">
        <v>566</v>
      </c>
      <c r="I100" s="832" t="s">
        <v>1297</v>
      </c>
      <c r="J100" s="832" t="s">
        <v>1256</v>
      </c>
      <c r="K100" s="832" t="s">
        <v>1257</v>
      </c>
      <c r="L100" s="835">
        <v>132.97999999999999</v>
      </c>
      <c r="M100" s="835">
        <v>265.95999999999998</v>
      </c>
      <c r="N100" s="832">
        <v>2</v>
      </c>
      <c r="O100" s="836">
        <v>1</v>
      </c>
      <c r="P100" s="835">
        <v>265.95999999999998</v>
      </c>
      <c r="Q100" s="837">
        <v>1</v>
      </c>
      <c r="R100" s="832">
        <v>2</v>
      </c>
      <c r="S100" s="837">
        <v>1</v>
      </c>
      <c r="T100" s="836">
        <v>1</v>
      </c>
      <c r="U100" s="838">
        <v>1</v>
      </c>
    </row>
    <row r="101" spans="1:21" ht="14.4" customHeight="1" x14ac:dyDescent="0.3">
      <c r="A101" s="831">
        <v>25</v>
      </c>
      <c r="B101" s="832" t="s">
        <v>1206</v>
      </c>
      <c r="C101" s="832" t="s">
        <v>1211</v>
      </c>
      <c r="D101" s="833" t="s">
        <v>1775</v>
      </c>
      <c r="E101" s="834" t="s">
        <v>1229</v>
      </c>
      <c r="F101" s="832" t="s">
        <v>1207</v>
      </c>
      <c r="G101" s="832" t="s">
        <v>1330</v>
      </c>
      <c r="H101" s="832" t="s">
        <v>566</v>
      </c>
      <c r="I101" s="832" t="s">
        <v>1331</v>
      </c>
      <c r="J101" s="832" t="s">
        <v>1332</v>
      </c>
      <c r="K101" s="832" t="s">
        <v>1333</v>
      </c>
      <c r="L101" s="835">
        <v>53.54</v>
      </c>
      <c r="M101" s="835">
        <v>160.62</v>
      </c>
      <c r="N101" s="832">
        <v>3</v>
      </c>
      <c r="O101" s="836">
        <v>1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25</v>
      </c>
      <c r="B102" s="832" t="s">
        <v>1206</v>
      </c>
      <c r="C102" s="832" t="s">
        <v>1211</v>
      </c>
      <c r="D102" s="833" t="s">
        <v>1775</v>
      </c>
      <c r="E102" s="834" t="s">
        <v>1229</v>
      </c>
      <c r="F102" s="832" t="s">
        <v>1207</v>
      </c>
      <c r="G102" s="832" t="s">
        <v>1371</v>
      </c>
      <c r="H102" s="832" t="s">
        <v>566</v>
      </c>
      <c r="I102" s="832" t="s">
        <v>1372</v>
      </c>
      <c r="J102" s="832" t="s">
        <v>1373</v>
      </c>
      <c r="K102" s="832" t="s">
        <v>1374</v>
      </c>
      <c r="L102" s="835">
        <v>147.85</v>
      </c>
      <c r="M102" s="835">
        <v>147.85</v>
      </c>
      <c r="N102" s="832">
        <v>1</v>
      </c>
      <c r="O102" s="836">
        <v>1</v>
      </c>
      <c r="P102" s="835">
        <v>147.85</v>
      </c>
      <c r="Q102" s="837">
        <v>1</v>
      </c>
      <c r="R102" s="832">
        <v>1</v>
      </c>
      <c r="S102" s="837">
        <v>1</v>
      </c>
      <c r="T102" s="836">
        <v>1</v>
      </c>
      <c r="U102" s="838">
        <v>1</v>
      </c>
    </row>
    <row r="103" spans="1:21" ht="14.4" customHeight="1" x14ac:dyDescent="0.3">
      <c r="A103" s="831">
        <v>25</v>
      </c>
      <c r="B103" s="832" t="s">
        <v>1206</v>
      </c>
      <c r="C103" s="832" t="s">
        <v>1211</v>
      </c>
      <c r="D103" s="833" t="s">
        <v>1775</v>
      </c>
      <c r="E103" s="834" t="s">
        <v>1229</v>
      </c>
      <c r="F103" s="832" t="s">
        <v>1207</v>
      </c>
      <c r="G103" s="832" t="s">
        <v>1375</v>
      </c>
      <c r="H103" s="832" t="s">
        <v>607</v>
      </c>
      <c r="I103" s="832" t="s">
        <v>1376</v>
      </c>
      <c r="J103" s="832" t="s">
        <v>1377</v>
      </c>
      <c r="K103" s="832" t="s">
        <v>1378</v>
      </c>
      <c r="L103" s="835">
        <v>96.84</v>
      </c>
      <c r="M103" s="835">
        <v>96.84</v>
      </c>
      <c r="N103" s="832">
        <v>1</v>
      </c>
      <c r="O103" s="836">
        <v>0.5</v>
      </c>
      <c r="P103" s="835">
        <v>96.84</v>
      </c>
      <c r="Q103" s="837">
        <v>1</v>
      </c>
      <c r="R103" s="832">
        <v>1</v>
      </c>
      <c r="S103" s="837">
        <v>1</v>
      </c>
      <c r="T103" s="836">
        <v>0.5</v>
      </c>
      <c r="U103" s="838">
        <v>1</v>
      </c>
    </row>
    <row r="104" spans="1:21" ht="14.4" customHeight="1" x14ac:dyDescent="0.3">
      <c r="A104" s="831">
        <v>25</v>
      </c>
      <c r="B104" s="832" t="s">
        <v>1206</v>
      </c>
      <c r="C104" s="832" t="s">
        <v>1211</v>
      </c>
      <c r="D104" s="833" t="s">
        <v>1775</v>
      </c>
      <c r="E104" s="834" t="s">
        <v>1229</v>
      </c>
      <c r="F104" s="832" t="s">
        <v>1207</v>
      </c>
      <c r="G104" s="832" t="s">
        <v>1258</v>
      </c>
      <c r="H104" s="832" t="s">
        <v>566</v>
      </c>
      <c r="I104" s="832" t="s">
        <v>1259</v>
      </c>
      <c r="J104" s="832" t="s">
        <v>1260</v>
      </c>
      <c r="K104" s="832" t="s">
        <v>1261</v>
      </c>
      <c r="L104" s="835">
        <v>34.19</v>
      </c>
      <c r="M104" s="835">
        <v>34.19</v>
      </c>
      <c r="N104" s="832">
        <v>1</v>
      </c>
      <c r="O104" s="836">
        <v>0.5</v>
      </c>
      <c r="P104" s="835">
        <v>34.19</v>
      </c>
      <c r="Q104" s="837">
        <v>1</v>
      </c>
      <c r="R104" s="832">
        <v>1</v>
      </c>
      <c r="S104" s="837">
        <v>1</v>
      </c>
      <c r="T104" s="836">
        <v>0.5</v>
      </c>
      <c r="U104" s="838">
        <v>1</v>
      </c>
    </row>
    <row r="105" spans="1:21" ht="14.4" customHeight="1" x14ac:dyDescent="0.3">
      <c r="A105" s="831">
        <v>25</v>
      </c>
      <c r="B105" s="832" t="s">
        <v>1206</v>
      </c>
      <c r="C105" s="832" t="s">
        <v>1211</v>
      </c>
      <c r="D105" s="833" t="s">
        <v>1775</v>
      </c>
      <c r="E105" s="834" t="s">
        <v>1229</v>
      </c>
      <c r="F105" s="832" t="s">
        <v>1207</v>
      </c>
      <c r="G105" s="832" t="s">
        <v>1262</v>
      </c>
      <c r="H105" s="832" t="s">
        <v>607</v>
      </c>
      <c r="I105" s="832" t="s">
        <v>1263</v>
      </c>
      <c r="J105" s="832" t="s">
        <v>628</v>
      </c>
      <c r="K105" s="832" t="s">
        <v>1264</v>
      </c>
      <c r="L105" s="835">
        <v>24.22</v>
      </c>
      <c r="M105" s="835">
        <v>24.22</v>
      </c>
      <c r="N105" s="832">
        <v>1</v>
      </c>
      <c r="O105" s="836">
        <v>0.5</v>
      </c>
      <c r="P105" s="835">
        <v>24.22</v>
      </c>
      <c r="Q105" s="837">
        <v>1</v>
      </c>
      <c r="R105" s="832">
        <v>1</v>
      </c>
      <c r="S105" s="837">
        <v>1</v>
      </c>
      <c r="T105" s="836">
        <v>0.5</v>
      </c>
      <c r="U105" s="838">
        <v>1</v>
      </c>
    </row>
    <row r="106" spans="1:21" ht="14.4" customHeight="1" x14ac:dyDescent="0.3">
      <c r="A106" s="831">
        <v>25</v>
      </c>
      <c r="B106" s="832" t="s">
        <v>1206</v>
      </c>
      <c r="C106" s="832" t="s">
        <v>1211</v>
      </c>
      <c r="D106" s="833" t="s">
        <v>1775</v>
      </c>
      <c r="E106" s="834" t="s">
        <v>1229</v>
      </c>
      <c r="F106" s="832" t="s">
        <v>1207</v>
      </c>
      <c r="G106" s="832" t="s">
        <v>1262</v>
      </c>
      <c r="H106" s="832" t="s">
        <v>566</v>
      </c>
      <c r="I106" s="832" t="s">
        <v>1265</v>
      </c>
      <c r="J106" s="832" t="s">
        <v>628</v>
      </c>
      <c r="K106" s="832" t="s">
        <v>1266</v>
      </c>
      <c r="L106" s="835">
        <v>48.42</v>
      </c>
      <c r="M106" s="835">
        <v>193.68</v>
      </c>
      <c r="N106" s="832">
        <v>4</v>
      </c>
      <c r="O106" s="836">
        <v>3</v>
      </c>
      <c r="P106" s="835">
        <v>96.84</v>
      </c>
      <c r="Q106" s="837">
        <v>0.5</v>
      </c>
      <c r="R106" s="832">
        <v>2</v>
      </c>
      <c r="S106" s="837">
        <v>0.5</v>
      </c>
      <c r="T106" s="836">
        <v>2</v>
      </c>
      <c r="U106" s="838">
        <v>0.66666666666666663</v>
      </c>
    </row>
    <row r="107" spans="1:21" ht="14.4" customHeight="1" x14ac:dyDescent="0.3">
      <c r="A107" s="831">
        <v>25</v>
      </c>
      <c r="B107" s="832" t="s">
        <v>1206</v>
      </c>
      <c r="C107" s="832" t="s">
        <v>1211</v>
      </c>
      <c r="D107" s="833" t="s">
        <v>1775</v>
      </c>
      <c r="E107" s="834" t="s">
        <v>1229</v>
      </c>
      <c r="F107" s="832" t="s">
        <v>1207</v>
      </c>
      <c r="G107" s="832" t="s">
        <v>1270</v>
      </c>
      <c r="H107" s="832" t="s">
        <v>607</v>
      </c>
      <c r="I107" s="832" t="s">
        <v>1068</v>
      </c>
      <c r="J107" s="832" t="s">
        <v>940</v>
      </c>
      <c r="K107" s="832" t="s">
        <v>1069</v>
      </c>
      <c r="L107" s="835">
        <v>154.36000000000001</v>
      </c>
      <c r="M107" s="835">
        <v>2778.4800000000005</v>
      </c>
      <c r="N107" s="832">
        <v>18</v>
      </c>
      <c r="O107" s="836">
        <v>17</v>
      </c>
      <c r="P107" s="835">
        <v>1852.3200000000006</v>
      </c>
      <c r="Q107" s="837">
        <v>0.66666666666666674</v>
      </c>
      <c r="R107" s="832">
        <v>12</v>
      </c>
      <c r="S107" s="837">
        <v>0.66666666666666663</v>
      </c>
      <c r="T107" s="836">
        <v>11</v>
      </c>
      <c r="U107" s="838">
        <v>0.6470588235294118</v>
      </c>
    </row>
    <row r="108" spans="1:21" ht="14.4" customHeight="1" x14ac:dyDescent="0.3">
      <c r="A108" s="831">
        <v>25</v>
      </c>
      <c r="B108" s="832" t="s">
        <v>1206</v>
      </c>
      <c r="C108" s="832" t="s">
        <v>1211</v>
      </c>
      <c r="D108" s="833" t="s">
        <v>1775</v>
      </c>
      <c r="E108" s="834" t="s">
        <v>1231</v>
      </c>
      <c r="F108" s="832" t="s">
        <v>1207</v>
      </c>
      <c r="G108" s="832" t="s">
        <v>1316</v>
      </c>
      <c r="H108" s="832" t="s">
        <v>607</v>
      </c>
      <c r="I108" s="832" t="s">
        <v>1317</v>
      </c>
      <c r="J108" s="832" t="s">
        <v>1318</v>
      </c>
      <c r="K108" s="832" t="s">
        <v>1319</v>
      </c>
      <c r="L108" s="835">
        <v>4.7</v>
      </c>
      <c r="M108" s="835">
        <v>4.7</v>
      </c>
      <c r="N108" s="832">
        <v>1</v>
      </c>
      <c r="O108" s="836">
        <v>1</v>
      </c>
      <c r="P108" s="835">
        <v>4.7</v>
      </c>
      <c r="Q108" s="837">
        <v>1</v>
      </c>
      <c r="R108" s="832">
        <v>1</v>
      </c>
      <c r="S108" s="837">
        <v>1</v>
      </c>
      <c r="T108" s="836">
        <v>1</v>
      </c>
      <c r="U108" s="838">
        <v>1</v>
      </c>
    </row>
    <row r="109" spans="1:21" ht="14.4" customHeight="1" x14ac:dyDescent="0.3">
      <c r="A109" s="831">
        <v>25</v>
      </c>
      <c r="B109" s="832" t="s">
        <v>1206</v>
      </c>
      <c r="C109" s="832" t="s">
        <v>1211</v>
      </c>
      <c r="D109" s="833" t="s">
        <v>1775</v>
      </c>
      <c r="E109" s="834" t="s">
        <v>1231</v>
      </c>
      <c r="F109" s="832" t="s">
        <v>1207</v>
      </c>
      <c r="G109" s="832" t="s">
        <v>1287</v>
      </c>
      <c r="H109" s="832" t="s">
        <v>607</v>
      </c>
      <c r="I109" s="832" t="s">
        <v>1379</v>
      </c>
      <c r="J109" s="832" t="s">
        <v>1078</v>
      </c>
      <c r="K109" s="832" t="s">
        <v>1380</v>
      </c>
      <c r="L109" s="835">
        <v>272.83</v>
      </c>
      <c r="M109" s="835">
        <v>545.66</v>
      </c>
      <c r="N109" s="832">
        <v>2</v>
      </c>
      <c r="O109" s="836">
        <v>2</v>
      </c>
      <c r="P109" s="835">
        <v>272.83</v>
      </c>
      <c r="Q109" s="837">
        <v>0.5</v>
      </c>
      <c r="R109" s="832">
        <v>1</v>
      </c>
      <c r="S109" s="837">
        <v>0.5</v>
      </c>
      <c r="T109" s="836">
        <v>1</v>
      </c>
      <c r="U109" s="838">
        <v>0.5</v>
      </c>
    </row>
    <row r="110" spans="1:21" ht="14.4" customHeight="1" x14ac:dyDescent="0.3">
      <c r="A110" s="831">
        <v>25</v>
      </c>
      <c r="B110" s="832" t="s">
        <v>1206</v>
      </c>
      <c r="C110" s="832" t="s">
        <v>1211</v>
      </c>
      <c r="D110" s="833" t="s">
        <v>1775</v>
      </c>
      <c r="E110" s="834" t="s">
        <v>1231</v>
      </c>
      <c r="F110" s="832" t="s">
        <v>1207</v>
      </c>
      <c r="G110" s="832" t="s">
        <v>1381</v>
      </c>
      <c r="H110" s="832" t="s">
        <v>566</v>
      </c>
      <c r="I110" s="832" t="s">
        <v>1382</v>
      </c>
      <c r="J110" s="832" t="s">
        <v>1383</v>
      </c>
      <c r="K110" s="832" t="s">
        <v>1384</v>
      </c>
      <c r="L110" s="835">
        <v>58.86</v>
      </c>
      <c r="M110" s="835">
        <v>58.86</v>
      </c>
      <c r="N110" s="832">
        <v>1</v>
      </c>
      <c r="O110" s="836">
        <v>1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25</v>
      </c>
      <c r="B111" s="832" t="s">
        <v>1206</v>
      </c>
      <c r="C111" s="832" t="s">
        <v>1211</v>
      </c>
      <c r="D111" s="833" t="s">
        <v>1775</v>
      </c>
      <c r="E111" s="834" t="s">
        <v>1231</v>
      </c>
      <c r="F111" s="832" t="s">
        <v>1207</v>
      </c>
      <c r="G111" s="832" t="s">
        <v>1385</v>
      </c>
      <c r="H111" s="832" t="s">
        <v>566</v>
      </c>
      <c r="I111" s="832" t="s">
        <v>1386</v>
      </c>
      <c r="J111" s="832" t="s">
        <v>660</v>
      </c>
      <c r="K111" s="832" t="s">
        <v>1387</v>
      </c>
      <c r="L111" s="835">
        <v>37.61</v>
      </c>
      <c r="M111" s="835">
        <v>188.05</v>
      </c>
      <c r="N111" s="832">
        <v>5</v>
      </c>
      <c r="O111" s="836">
        <v>0.5</v>
      </c>
      <c r="P111" s="835">
        <v>188.05</v>
      </c>
      <c r="Q111" s="837">
        <v>1</v>
      </c>
      <c r="R111" s="832">
        <v>5</v>
      </c>
      <c r="S111" s="837">
        <v>1</v>
      </c>
      <c r="T111" s="836">
        <v>0.5</v>
      </c>
      <c r="U111" s="838">
        <v>1</v>
      </c>
    </row>
    <row r="112" spans="1:21" ht="14.4" customHeight="1" x14ac:dyDescent="0.3">
      <c r="A112" s="831">
        <v>25</v>
      </c>
      <c r="B112" s="832" t="s">
        <v>1206</v>
      </c>
      <c r="C112" s="832" t="s">
        <v>1211</v>
      </c>
      <c r="D112" s="833" t="s">
        <v>1775</v>
      </c>
      <c r="E112" s="834" t="s">
        <v>1231</v>
      </c>
      <c r="F112" s="832" t="s">
        <v>1207</v>
      </c>
      <c r="G112" s="832" t="s">
        <v>1385</v>
      </c>
      <c r="H112" s="832" t="s">
        <v>566</v>
      </c>
      <c r="I112" s="832" t="s">
        <v>1388</v>
      </c>
      <c r="J112" s="832" t="s">
        <v>660</v>
      </c>
      <c r="K112" s="832" t="s">
        <v>1389</v>
      </c>
      <c r="L112" s="835">
        <v>37.61</v>
      </c>
      <c r="M112" s="835">
        <v>188.05</v>
      </c>
      <c r="N112" s="832">
        <v>5</v>
      </c>
      <c r="O112" s="836">
        <v>0.5</v>
      </c>
      <c r="P112" s="835">
        <v>188.05</v>
      </c>
      <c r="Q112" s="837">
        <v>1</v>
      </c>
      <c r="R112" s="832">
        <v>5</v>
      </c>
      <c r="S112" s="837">
        <v>1</v>
      </c>
      <c r="T112" s="836">
        <v>0.5</v>
      </c>
      <c r="U112" s="838">
        <v>1</v>
      </c>
    </row>
    <row r="113" spans="1:21" ht="14.4" customHeight="1" x14ac:dyDescent="0.3">
      <c r="A113" s="831">
        <v>25</v>
      </c>
      <c r="B113" s="832" t="s">
        <v>1206</v>
      </c>
      <c r="C113" s="832" t="s">
        <v>1211</v>
      </c>
      <c r="D113" s="833" t="s">
        <v>1775</v>
      </c>
      <c r="E113" s="834" t="s">
        <v>1231</v>
      </c>
      <c r="F113" s="832" t="s">
        <v>1207</v>
      </c>
      <c r="G113" s="832" t="s">
        <v>1390</v>
      </c>
      <c r="H113" s="832" t="s">
        <v>566</v>
      </c>
      <c r="I113" s="832" t="s">
        <v>1391</v>
      </c>
      <c r="J113" s="832" t="s">
        <v>1392</v>
      </c>
      <c r="K113" s="832" t="s">
        <v>1393</v>
      </c>
      <c r="L113" s="835">
        <v>136.04</v>
      </c>
      <c r="M113" s="835">
        <v>272.08</v>
      </c>
      <c r="N113" s="832">
        <v>2</v>
      </c>
      <c r="O113" s="836">
        <v>0.5</v>
      </c>
      <c r="P113" s="835">
        <v>272.08</v>
      </c>
      <c r="Q113" s="837">
        <v>1</v>
      </c>
      <c r="R113" s="832">
        <v>2</v>
      </c>
      <c r="S113" s="837">
        <v>1</v>
      </c>
      <c r="T113" s="836">
        <v>0.5</v>
      </c>
      <c r="U113" s="838">
        <v>1</v>
      </c>
    </row>
    <row r="114" spans="1:21" ht="14.4" customHeight="1" x14ac:dyDescent="0.3">
      <c r="A114" s="831">
        <v>25</v>
      </c>
      <c r="B114" s="832" t="s">
        <v>1206</v>
      </c>
      <c r="C114" s="832" t="s">
        <v>1211</v>
      </c>
      <c r="D114" s="833" t="s">
        <v>1775</v>
      </c>
      <c r="E114" s="834" t="s">
        <v>1231</v>
      </c>
      <c r="F114" s="832" t="s">
        <v>1207</v>
      </c>
      <c r="G114" s="832" t="s">
        <v>1394</v>
      </c>
      <c r="H114" s="832" t="s">
        <v>607</v>
      </c>
      <c r="I114" s="832" t="s">
        <v>1395</v>
      </c>
      <c r="J114" s="832" t="s">
        <v>1396</v>
      </c>
      <c r="K114" s="832" t="s">
        <v>1397</v>
      </c>
      <c r="L114" s="835">
        <v>65.989999999999995</v>
      </c>
      <c r="M114" s="835">
        <v>197.96999999999997</v>
      </c>
      <c r="N114" s="832">
        <v>3</v>
      </c>
      <c r="O114" s="836">
        <v>2</v>
      </c>
      <c r="P114" s="835">
        <v>197.96999999999997</v>
      </c>
      <c r="Q114" s="837">
        <v>1</v>
      </c>
      <c r="R114" s="832">
        <v>3</v>
      </c>
      <c r="S114" s="837">
        <v>1</v>
      </c>
      <c r="T114" s="836">
        <v>2</v>
      </c>
      <c r="U114" s="838">
        <v>1</v>
      </c>
    </row>
    <row r="115" spans="1:21" ht="14.4" customHeight="1" x14ac:dyDescent="0.3">
      <c r="A115" s="831">
        <v>25</v>
      </c>
      <c r="B115" s="832" t="s">
        <v>1206</v>
      </c>
      <c r="C115" s="832" t="s">
        <v>1211</v>
      </c>
      <c r="D115" s="833" t="s">
        <v>1775</v>
      </c>
      <c r="E115" s="834" t="s">
        <v>1231</v>
      </c>
      <c r="F115" s="832" t="s">
        <v>1207</v>
      </c>
      <c r="G115" s="832" t="s">
        <v>1398</v>
      </c>
      <c r="H115" s="832" t="s">
        <v>566</v>
      </c>
      <c r="I115" s="832" t="s">
        <v>1399</v>
      </c>
      <c r="J115" s="832" t="s">
        <v>1400</v>
      </c>
      <c r="K115" s="832" t="s">
        <v>1401</v>
      </c>
      <c r="L115" s="835">
        <v>107.42</v>
      </c>
      <c r="M115" s="835">
        <v>107.42</v>
      </c>
      <c r="N115" s="832">
        <v>1</v>
      </c>
      <c r="O115" s="836">
        <v>1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25</v>
      </c>
      <c r="B116" s="832" t="s">
        <v>1206</v>
      </c>
      <c r="C116" s="832" t="s">
        <v>1211</v>
      </c>
      <c r="D116" s="833" t="s">
        <v>1775</v>
      </c>
      <c r="E116" s="834" t="s">
        <v>1231</v>
      </c>
      <c r="F116" s="832" t="s">
        <v>1207</v>
      </c>
      <c r="G116" s="832" t="s">
        <v>1277</v>
      </c>
      <c r="H116" s="832" t="s">
        <v>566</v>
      </c>
      <c r="I116" s="832" t="s">
        <v>1402</v>
      </c>
      <c r="J116" s="832" t="s">
        <v>1403</v>
      </c>
      <c r="K116" s="832" t="s">
        <v>1404</v>
      </c>
      <c r="L116" s="835">
        <v>89.91</v>
      </c>
      <c r="M116" s="835">
        <v>89.91</v>
      </c>
      <c r="N116" s="832">
        <v>1</v>
      </c>
      <c r="O116" s="836">
        <v>1</v>
      </c>
      <c r="P116" s="835">
        <v>89.91</v>
      </c>
      <c r="Q116" s="837">
        <v>1</v>
      </c>
      <c r="R116" s="832">
        <v>1</v>
      </c>
      <c r="S116" s="837">
        <v>1</v>
      </c>
      <c r="T116" s="836">
        <v>1</v>
      </c>
      <c r="U116" s="838">
        <v>1</v>
      </c>
    </row>
    <row r="117" spans="1:21" ht="14.4" customHeight="1" x14ac:dyDescent="0.3">
      <c r="A117" s="831">
        <v>25</v>
      </c>
      <c r="B117" s="832" t="s">
        <v>1206</v>
      </c>
      <c r="C117" s="832" t="s">
        <v>1211</v>
      </c>
      <c r="D117" s="833" t="s">
        <v>1775</v>
      </c>
      <c r="E117" s="834" t="s">
        <v>1231</v>
      </c>
      <c r="F117" s="832" t="s">
        <v>1207</v>
      </c>
      <c r="G117" s="832" t="s">
        <v>1320</v>
      </c>
      <c r="H117" s="832" t="s">
        <v>566</v>
      </c>
      <c r="I117" s="832" t="s">
        <v>1321</v>
      </c>
      <c r="J117" s="832" t="s">
        <v>1322</v>
      </c>
      <c r="K117" s="832" t="s">
        <v>1323</v>
      </c>
      <c r="L117" s="835">
        <v>68.599999999999994</v>
      </c>
      <c r="M117" s="835">
        <v>68.599999999999994</v>
      </c>
      <c r="N117" s="832">
        <v>1</v>
      </c>
      <c r="O117" s="836">
        <v>1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25</v>
      </c>
      <c r="B118" s="832" t="s">
        <v>1206</v>
      </c>
      <c r="C118" s="832" t="s">
        <v>1211</v>
      </c>
      <c r="D118" s="833" t="s">
        <v>1775</v>
      </c>
      <c r="E118" s="834" t="s">
        <v>1231</v>
      </c>
      <c r="F118" s="832" t="s">
        <v>1207</v>
      </c>
      <c r="G118" s="832" t="s">
        <v>1254</v>
      </c>
      <c r="H118" s="832" t="s">
        <v>566</v>
      </c>
      <c r="I118" s="832" t="s">
        <v>1255</v>
      </c>
      <c r="J118" s="832" t="s">
        <v>1256</v>
      </c>
      <c r="K118" s="832" t="s">
        <v>1257</v>
      </c>
      <c r="L118" s="835">
        <v>132.97999999999999</v>
      </c>
      <c r="M118" s="835">
        <v>132.97999999999999</v>
      </c>
      <c r="N118" s="832">
        <v>1</v>
      </c>
      <c r="O118" s="836">
        <v>1</v>
      </c>
      <c r="P118" s="835">
        <v>132.97999999999999</v>
      </c>
      <c r="Q118" s="837">
        <v>1</v>
      </c>
      <c r="R118" s="832">
        <v>1</v>
      </c>
      <c r="S118" s="837">
        <v>1</v>
      </c>
      <c r="T118" s="836">
        <v>1</v>
      </c>
      <c r="U118" s="838">
        <v>1</v>
      </c>
    </row>
    <row r="119" spans="1:21" ht="14.4" customHeight="1" x14ac:dyDescent="0.3">
      <c r="A119" s="831">
        <v>25</v>
      </c>
      <c r="B119" s="832" t="s">
        <v>1206</v>
      </c>
      <c r="C119" s="832" t="s">
        <v>1211</v>
      </c>
      <c r="D119" s="833" t="s">
        <v>1775</v>
      </c>
      <c r="E119" s="834" t="s">
        <v>1231</v>
      </c>
      <c r="F119" s="832" t="s">
        <v>1207</v>
      </c>
      <c r="G119" s="832" t="s">
        <v>1405</v>
      </c>
      <c r="H119" s="832" t="s">
        <v>566</v>
      </c>
      <c r="I119" s="832" t="s">
        <v>1406</v>
      </c>
      <c r="J119" s="832" t="s">
        <v>1407</v>
      </c>
      <c r="K119" s="832" t="s">
        <v>1408</v>
      </c>
      <c r="L119" s="835">
        <v>257.52</v>
      </c>
      <c r="M119" s="835">
        <v>257.52</v>
      </c>
      <c r="N119" s="832">
        <v>1</v>
      </c>
      <c r="O119" s="836">
        <v>1</v>
      </c>
      <c r="P119" s="835">
        <v>257.52</v>
      </c>
      <c r="Q119" s="837">
        <v>1</v>
      </c>
      <c r="R119" s="832">
        <v>1</v>
      </c>
      <c r="S119" s="837">
        <v>1</v>
      </c>
      <c r="T119" s="836">
        <v>1</v>
      </c>
      <c r="U119" s="838">
        <v>1</v>
      </c>
    </row>
    <row r="120" spans="1:21" ht="14.4" customHeight="1" x14ac:dyDescent="0.3">
      <c r="A120" s="831">
        <v>25</v>
      </c>
      <c r="B120" s="832" t="s">
        <v>1206</v>
      </c>
      <c r="C120" s="832" t="s">
        <v>1211</v>
      </c>
      <c r="D120" s="833" t="s">
        <v>1775</v>
      </c>
      <c r="E120" s="834" t="s">
        <v>1231</v>
      </c>
      <c r="F120" s="832" t="s">
        <v>1207</v>
      </c>
      <c r="G120" s="832" t="s">
        <v>1409</v>
      </c>
      <c r="H120" s="832" t="s">
        <v>566</v>
      </c>
      <c r="I120" s="832" t="s">
        <v>1410</v>
      </c>
      <c r="J120" s="832" t="s">
        <v>1411</v>
      </c>
      <c r="K120" s="832" t="s">
        <v>1412</v>
      </c>
      <c r="L120" s="835">
        <v>0</v>
      </c>
      <c r="M120" s="835">
        <v>0</v>
      </c>
      <c r="N120" s="832">
        <v>2</v>
      </c>
      <c r="O120" s="836">
        <v>0.5</v>
      </c>
      <c r="P120" s="835">
        <v>0</v>
      </c>
      <c r="Q120" s="837"/>
      <c r="R120" s="832">
        <v>2</v>
      </c>
      <c r="S120" s="837">
        <v>1</v>
      </c>
      <c r="T120" s="836">
        <v>0.5</v>
      </c>
      <c r="U120" s="838">
        <v>1</v>
      </c>
    </row>
    <row r="121" spans="1:21" ht="14.4" customHeight="1" x14ac:dyDescent="0.3">
      <c r="A121" s="831">
        <v>25</v>
      </c>
      <c r="B121" s="832" t="s">
        <v>1206</v>
      </c>
      <c r="C121" s="832" t="s">
        <v>1211</v>
      </c>
      <c r="D121" s="833" t="s">
        <v>1775</v>
      </c>
      <c r="E121" s="834" t="s">
        <v>1231</v>
      </c>
      <c r="F121" s="832" t="s">
        <v>1207</v>
      </c>
      <c r="G121" s="832" t="s">
        <v>1262</v>
      </c>
      <c r="H121" s="832" t="s">
        <v>607</v>
      </c>
      <c r="I121" s="832" t="s">
        <v>1122</v>
      </c>
      <c r="J121" s="832" t="s">
        <v>628</v>
      </c>
      <c r="K121" s="832" t="s">
        <v>1123</v>
      </c>
      <c r="L121" s="835">
        <v>48.42</v>
      </c>
      <c r="M121" s="835">
        <v>96.84</v>
      </c>
      <c r="N121" s="832">
        <v>2</v>
      </c>
      <c r="O121" s="836">
        <v>1.5</v>
      </c>
      <c r="P121" s="835">
        <v>48.42</v>
      </c>
      <c r="Q121" s="837">
        <v>0.5</v>
      </c>
      <c r="R121" s="832">
        <v>1</v>
      </c>
      <c r="S121" s="837">
        <v>0.5</v>
      </c>
      <c r="T121" s="836">
        <v>1</v>
      </c>
      <c r="U121" s="838">
        <v>0.66666666666666663</v>
      </c>
    </row>
    <row r="122" spans="1:21" ht="14.4" customHeight="1" x14ac:dyDescent="0.3">
      <c r="A122" s="831">
        <v>25</v>
      </c>
      <c r="B122" s="832" t="s">
        <v>1206</v>
      </c>
      <c r="C122" s="832" t="s">
        <v>1211</v>
      </c>
      <c r="D122" s="833" t="s">
        <v>1775</v>
      </c>
      <c r="E122" s="834" t="s">
        <v>1231</v>
      </c>
      <c r="F122" s="832" t="s">
        <v>1207</v>
      </c>
      <c r="G122" s="832" t="s">
        <v>1262</v>
      </c>
      <c r="H122" s="832" t="s">
        <v>566</v>
      </c>
      <c r="I122" s="832" t="s">
        <v>1265</v>
      </c>
      <c r="J122" s="832" t="s">
        <v>628</v>
      </c>
      <c r="K122" s="832" t="s">
        <v>1266</v>
      </c>
      <c r="L122" s="835">
        <v>48.42</v>
      </c>
      <c r="M122" s="835">
        <v>145.26</v>
      </c>
      <c r="N122" s="832">
        <v>3</v>
      </c>
      <c r="O122" s="836">
        <v>2.5</v>
      </c>
      <c r="P122" s="835">
        <v>48.42</v>
      </c>
      <c r="Q122" s="837">
        <v>0.33333333333333337</v>
      </c>
      <c r="R122" s="832">
        <v>1</v>
      </c>
      <c r="S122" s="837">
        <v>0.33333333333333331</v>
      </c>
      <c r="T122" s="836">
        <v>1</v>
      </c>
      <c r="U122" s="838">
        <v>0.4</v>
      </c>
    </row>
    <row r="123" spans="1:21" ht="14.4" customHeight="1" x14ac:dyDescent="0.3">
      <c r="A123" s="831">
        <v>25</v>
      </c>
      <c r="B123" s="832" t="s">
        <v>1206</v>
      </c>
      <c r="C123" s="832" t="s">
        <v>1211</v>
      </c>
      <c r="D123" s="833" t="s">
        <v>1775</v>
      </c>
      <c r="E123" s="834" t="s">
        <v>1231</v>
      </c>
      <c r="F123" s="832" t="s">
        <v>1207</v>
      </c>
      <c r="G123" s="832" t="s">
        <v>1262</v>
      </c>
      <c r="H123" s="832" t="s">
        <v>566</v>
      </c>
      <c r="I123" s="832" t="s">
        <v>1267</v>
      </c>
      <c r="J123" s="832" t="s">
        <v>628</v>
      </c>
      <c r="K123" s="832" t="s">
        <v>1268</v>
      </c>
      <c r="L123" s="835">
        <v>24.22</v>
      </c>
      <c r="M123" s="835">
        <v>24.22</v>
      </c>
      <c r="N123" s="832">
        <v>1</v>
      </c>
      <c r="O123" s="836">
        <v>1</v>
      </c>
      <c r="P123" s="835">
        <v>24.22</v>
      </c>
      <c r="Q123" s="837">
        <v>1</v>
      </c>
      <c r="R123" s="832">
        <v>1</v>
      </c>
      <c r="S123" s="837">
        <v>1</v>
      </c>
      <c r="T123" s="836">
        <v>1</v>
      </c>
      <c r="U123" s="838">
        <v>1</v>
      </c>
    </row>
    <row r="124" spans="1:21" ht="14.4" customHeight="1" x14ac:dyDescent="0.3">
      <c r="A124" s="831">
        <v>25</v>
      </c>
      <c r="B124" s="832" t="s">
        <v>1206</v>
      </c>
      <c r="C124" s="832" t="s">
        <v>1211</v>
      </c>
      <c r="D124" s="833" t="s">
        <v>1775</v>
      </c>
      <c r="E124" s="834" t="s">
        <v>1231</v>
      </c>
      <c r="F124" s="832" t="s">
        <v>1207</v>
      </c>
      <c r="G124" s="832" t="s">
        <v>1413</v>
      </c>
      <c r="H124" s="832" t="s">
        <v>607</v>
      </c>
      <c r="I124" s="832" t="s">
        <v>1169</v>
      </c>
      <c r="J124" s="832" t="s">
        <v>832</v>
      </c>
      <c r="K124" s="832" t="s">
        <v>1170</v>
      </c>
      <c r="L124" s="835">
        <v>0</v>
      </c>
      <c r="M124" s="835">
        <v>0</v>
      </c>
      <c r="N124" s="832">
        <v>4</v>
      </c>
      <c r="O124" s="836">
        <v>1</v>
      </c>
      <c r="P124" s="835">
        <v>0</v>
      </c>
      <c r="Q124" s="837"/>
      <c r="R124" s="832">
        <v>4</v>
      </c>
      <c r="S124" s="837">
        <v>1</v>
      </c>
      <c r="T124" s="836">
        <v>1</v>
      </c>
      <c r="U124" s="838">
        <v>1</v>
      </c>
    </row>
    <row r="125" spans="1:21" ht="14.4" customHeight="1" x14ac:dyDescent="0.3">
      <c r="A125" s="831">
        <v>25</v>
      </c>
      <c r="B125" s="832" t="s">
        <v>1206</v>
      </c>
      <c r="C125" s="832" t="s">
        <v>1211</v>
      </c>
      <c r="D125" s="833" t="s">
        <v>1775</v>
      </c>
      <c r="E125" s="834" t="s">
        <v>1231</v>
      </c>
      <c r="F125" s="832" t="s">
        <v>1207</v>
      </c>
      <c r="G125" s="832" t="s">
        <v>1414</v>
      </c>
      <c r="H125" s="832" t="s">
        <v>566</v>
      </c>
      <c r="I125" s="832" t="s">
        <v>1415</v>
      </c>
      <c r="J125" s="832" t="s">
        <v>1416</v>
      </c>
      <c r="K125" s="832" t="s">
        <v>1417</v>
      </c>
      <c r="L125" s="835">
        <v>50.32</v>
      </c>
      <c r="M125" s="835">
        <v>50.32</v>
      </c>
      <c r="N125" s="832">
        <v>1</v>
      </c>
      <c r="O125" s="836">
        <v>1</v>
      </c>
      <c r="P125" s="835">
        <v>50.32</v>
      </c>
      <c r="Q125" s="837">
        <v>1</v>
      </c>
      <c r="R125" s="832">
        <v>1</v>
      </c>
      <c r="S125" s="837">
        <v>1</v>
      </c>
      <c r="T125" s="836">
        <v>1</v>
      </c>
      <c r="U125" s="838">
        <v>1</v>
      </c>
    </row>
    <row r="126" spans="1:21" ht="14.4" customHeight="1" x14ac:dyDescent="0.3">
      <c r="A126" s="831">
        <v>25</v>
      </c>
      <c r="B126" s="832" t="s">
        <v>1206</v>
      </c>
      <c r="C126" s="832" t="s">
        <v>1211</v>
      </c>
      <c r="D126" s="833" t="s">
        <v>1775</v>
      </c>
      <c r="E126" s="834" t="s">
        <v>1231</v>
      </c>
      <c r="F126" s="832" t="s">
        <v>1207</v>
      </c>
      <c r="G126" s="832" t="s">
        <v>1414</v>
      </c>
      <c r="H126" s="832" t="s">
        <v>566</v>
      </c>
      <c r="I126" s="832" t="s">
        <v>1418</v>
      </c>
      <c r="J126" s="832" t="s">
        <v>1416</v>
      </c>
      <c r="K126" s="832" t="s">
        <v>1419</v>
      </c>
      <c r="L126" s="835">
        <v>16.77</v>
      </c>
      <c r="M126" s="835">
        <v>16.77</v>
      </c>
      <c r="N126" s="832">
        <v>1</v>
      </c>
      <c r="O126" s="836">
        <v>0.5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25</v>
      </c>
      <c r="B127" s="832" t="s">
        <v>1206</v>
      </c>
      <c r="C127" s="832" t="s">
        <v>1211</v>
      </c>
      <c r="D127" s="833" t="s">
        <v>1775</v>
      </c>
      <c r="E127" s="834" t="s">
        <v>1231</v>
      </c>
      <c r="F127" s="832" t="s">
        <v>1207</v>
      </c>
      <c r="G127" s="832" t="s">
        <v>1270</v>
      </c>
      <c r="H127" s="832" t="s">
        <v>607</v>
      </c>
      <c r="I127" s="832" t="s">
        <v>1068</v>
      </c>
      <c r="J127" s="832" t="s">
        <v>940</v>
      </c>
      <c r="K127" s="832" t="s">
        <v>1069</v>
      </c>
      <c r="L127" s="835">
        <v>154.36000000000001</v>
      </c>
      <c r="M127" s="835">
        <v>3087.2000000000007</v>
      </c>
      <c r="N127" s="832">
        <v>20</v>
      </c>
      <c r="O127" s="836">
        <v>17</v>
      </c>
      <c r="P127" s="835">
        <v>1080.52</v>
      </c>
      <c r="Q127" s="837">
        <v>0.34999999999999992</v>
      </c>
      <c r="R127" s="832">
        <v>7</v>
      </c>
      <c r="S127" s="837">
        <v>0.35</v>
      </c>
      <c r="T127" s="836">
        <v>5.5</v>
      </c>
      <c r="U127" s="838">
        <v>0.3235294117647059</v>
      </c>
    </row>
    <row r="128" spans="1:21" ht="14.4" customHeight="1" x14ac:dyDescent="0.3">
      <c r="A128" s="831">
        <v>25</v>
      </c>
      <c r="B128" s="832" t="s">
        <v>1206</v>
      </c>
      <c r="C128" s="832" t="s">
        <v>1211</v>
      </c>
      <c r="D128" s="833" t="s">
        <v>1775</v>
      </c>
      <c r="E128" s="834" t="s">
        <v>1231</v>
      </c>
      <c r="F128" s="832" t="s">
        <v>1207</v>
      </c>
      <c r="G128" s="832" t="s">
        <v>1270</v>
      </c>
      <c r="H128" s="832" t="s">
        <v>607</v>
      </c>
      <c r="I128" s="832" t="s">
        <v>1420</v>
      </c>
      <c r="J128" s="832" t="s">
        <v>1421</v>
      </c>
      <c r="K128" s="832" t="s">
        <v>1422</v>
      </c>
      <c r="L128" s="835">
        <v>111.22</v>
      </c>
      <c r="M128" s="835">
        <v>111.22</v>
      </c>
      <c r="N128" s="832">
        <v>1</v>
      </c>
      <c r="O128" s="836">
        <v>1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25</v>
      </c>
      <c r="B129" s="832" t="s">
        <v>1206</v>
      </c>
      <c r="C129" s="832" t="s">
        <v>1211</v>
      </c>
      <c r="D129" s="833" t="s">
        <v>1775</v>
      </c>
      <c r="E129" s="834" t="s">
        <v>1231</v>
      </c>
      <c r="F129" s="832" t="s">
        <v>1207</v>
      </c>
      <c r="G129" s="832" t="s">
        <v>1270</v>
      </c>
      <c r="H129" s="832" t="s">
        <v>566</v>
      </c>
      <c r="I129" s="832" t="s">
        <v>1271</v>
      </c>
      <c r="J129" s="832" t="s">
        <v>940</v>
      </c>
      <c r="K129" s="832" t="s">
        <v>1069</v>
      </c>
      <c r="L129" s="835">
        <v>154.36000000000001</v>
      </c>
      <c r="M129" s="835">
        <v>154.36000000000001</v>
      </c>
      <c r="N129" s="832">
        <v>1</v>
      </c>
      <c r="O129" s="836">
        <v>1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25</v>
      </c>
      <c r="B130" s="832" t="s">
        <v>1206</v>
      </c>
      <c r="C130" s="832" t="s">
        <v>1211</v>
      </c>
      <c r="D130" s="833" t="s">
        <v>1775</v>
      </c>
      <c r="E130" s="834" t="s">
        <v>1231</v>
      </c>
      <c r="F130" s="832" t="s">
        <v>1207</v>
      </c>
      <c r="G130" s="832" t="s">
        <v>1270</v>
      </c>
      <c r="H130" s="832" t="s">
        <v>607</v>
      </c>
      <c r="I130" s="832" t="s">
        <v>1193</v>
      </c>
      <c r="J130" s="832" t="s">
        <v>940</v>
      </c>
      <c r="K130" s="832" t="s">
        <v>1194</v>
      </c>
      <c r="L130" s="835">
        <v>225.06</v>
      </c>
      <c r="M130" s="835">
        <v>225.06</v>
      </c>
      <c r="N130" s="832">
        <v>1</v>
      </c>
      <c r="O130" s="836">
        <v>1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25</v>
      </c>
      <c r="B131" s="832" t="s">
        <v>1206</v>
      </c>
      <c r="C131" s="832" t="s">
        <v>1211</v>
      </c>
      <c r="D131" s="833" t="s">
        <v>1775</v>
      </c>
      <c r="E131" s="834" t="s">
        <v>1231</v>
      </c>
      <c r="F131" s="832" t="s">
        <v>1207</v>
      </c>
      <c r="G131" s="832" t="s">
        <v>1423</v>
      </c>
      <c r="H131" s="832" t="s">
        <v>566</v>
      </c>
      <c r="I131" s="832" t="s">
        <v>1424</v>
      </c>
      <c r="J131" s="832" t="s">
        <v>612</v>
      </c>
      <c r="K131" s="832" t="s">
        <v>1425</v>
      </c>
      <c r="L131" s="835">
        <v>0</v>
      </c>
      <c r="M131" s="835">
        <v>0</v>
      </c>
      <c r="N131" s="832">
        <v>1</v>
      </c>
      <c r="O131" s="836">
        <v>0.5</v>
      </c>
      <c r="P131" s="835">
        <v>0</v>
      </c>
      <c r="Q131" s="837"/>
      <c r="R131" s="832">
        <v>1</v>
      </c>
      <c r="S131" s="837">
        <v>1</v>
      </c>
      <c r="T131" s="836">
        <v>0.5</v>
      </c>
      <c r="U131" s="838">
        <v>1</v>
      </c>
    </row>
    <row r="132" spans="1:21" ht="14.4" customHeight="1" x14ac:dyDescent="0.3">
      <c r="A132" s="831">
        <v>25</v>
      </c>
      <c r="B132" s="832" t="s">
        <v>1206</v>
      </c>
      <c r="C132" s="832" t="s">
        <v>1211</v>
      </c>
      <c r="D132" s="833" t="s">
        <v>1775</v>
      </c>
      <c r="E132" s="834" t="s">
        <v>1236</v>
      </c>
      <c r="F132" s="832" t="s">
        <v>1207</v>
      </c>
      <c r="G132" s="832" t="s">
        <v>1426</v>
      </c>
      <c r="H132" s="832" t="s">
        <v>566</v>
      </c>
      <c r="I132" s="832" t="s">
        <v>1427</v>
      </c>
      <c r="J132" s="832" t="s">
        <v>1428</v>
      </c>
      <c r="K132" s="832" t="s">
        <v>1079</v>
      </c>
      <c r="L132" s="835">
        <v>78.33</v>
      </c>
      <c r="M132" s="835">
        <v>156.66</v>
      </c>
      <c r="N132" s="832">
        <v>2</v>
      </c>
      <c r="O132" s="836">
        <v>1</v>
      </c>
      <c r="P132" s="835">
        <v>156.66</v>
      </c>
      <c r="Q132" s="837">
        <v>1</v>
      </c>
      <c r="R132" s="832">
        <v>2</v>
      </c>
      <c r="S132" s="837">
        <v>1</v>
      </c>
      <c r="T132" s="836">
        <v>1</v>
      </c>
      <c r="U132" s="838">
        <v>1</v>
      </c>
    </row>
    <row r="133" spans="1:21" ht="14.4" customHeight="1" x14ac:dyDescent="0.3">
      <c r="A133" s="831">
        <v>25</v>
      </c>
      <c r="B133" s="832" t="s">
        <v>1206</v>
      </c>
      <c r="C133" s="832" t="s">
        <v>1211</v>
      </c>
      <c r="D133" s="833" t="s">
        <v>1775</v>
      </c>
      <c r="E133" s="834" t="s">
        <v>1236</v>
      </c>
      <c r="F133" s="832" t="s">
        <v>1207</v>
      </c>
      <c r="G133" s="832" t="s">
        <v>1363</v>
      </c>
      <c r="H133" s="832" t="s">
        <v>566</v>
      </c>
      <c r="I133" s="832" t="s">
        <v>1429</v>
      </c>
      <c r="J133" s="832" t="s">
        <v>1430</v>
      </c>
      <c r="K133" s="832" t="s">
        <v>1366</v>
      </c>
      <c r="L133" s="835">
        <v>32.28</v>
      </c>
      <c r="M133" s="835">
        <v>32.28</v>
      </c>
      <c r="N133" s="832">
        <v>1</v>
      </c>
      <c r="O133" s="836">
        <v>1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25</v>
      </c>
      <c r="B134" s="832" t="s">
        <v>1206</v>
      </c>
      <c r="C134" s="832" t="s">
        <v>1211</v>
      </c>
      <c r="D134" s="833" t="s">
        <v>1775</v>
      </c>
      <c r="E134" s="834" t="s">
        <v>1236</v>
      </c>
      <c r="F134" s="832" t="s">
        <v>1207</v>
      </c>
      <c r="G134" s="832" t="s">
        <v>1273</v>
      </c>
      <c r="H134" s="832" t="s">
        <v>566</v>
      </c>
      <c r="I134" s="832" t="s">
        <v>1274</v>
      </c>
      <c r="J134" s="832" t="s">
        <v>1275</v>
      </c>
      <c r="K134" s="832" t="s">
        <v>1276</v>
      </c>
      <c r="L134" s="835">
        <v>121.07</v>
      </c>
      <c r="M134" s="835">
        <v>121.07</v>
      </c>
      <c r="N134" s="832">
        <v>1</v>
      </c>
      <c r="O134" s="836">
        <v>1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25</v>
      </c>
      <c r="B135" s="832" t="s">
        <v>1206</v>
      </c>
      <c r="C135" s="832" t="s">
        <v>1211</v>
      </c>
      <c r="D135" s="833" t="s">
        <v>1775</v>
      </c>
      <c r="E135" s="834" t="s">
        <v>1236</v>
      </c>
      <c r="F135" s="832" t="s">
        <v>1207</v>
      </c>
      <c r="G135" s="832" t="s">
        <v>1254</v>
      </c>
      <c r="H135" s="832" t="s">
        <v>566</v>
      </c>
      <c r="I135" s="832" t="s">
        <v>1255</v>
      </c>
      <c r="J135" s="832" t="s">
        <v>1256</v>
      </c>
      <c r="K135" s="832" t="s">
        <v>1257</v>
      </c>
      <c r="L135" s="835">
        <v>132.97999999999999</v>
      </c>
      <c r="M135" s="835">
        <v>2659.6</v>
      </c>
      <c r="N135" s="832">
        <v>20</v>
      </c>
      <c r="O135" s="836">
        <v>18</v>
      </c>
      <c r="P135" s="835">
        <v>930.8599999999999</v>
      </c>
      <c r="Q135" s="837">
        <v>0.35</v>
      </c>
      <c r="R135" s="832">
        <v>7</v>
      </c>
      <c r="S135" s="837">
        <v>0.35</v>
      </c>
      <c r="T135" s="836">
        <v>6</v>
      </c>
      <c r="U135" s="838">
        <v>0.33333333333333331</v>
      </c>
    </row>
    <row r="136" spans="1:21" ht="14.4" customHeight="1" x14ac:dyDescent="0.3">
      <c r="A136" s="831">
        <v>25</v>
      </c>
      <c r="B136" s="832" t="s">
        <v>1206</v>
      </c>
      <c r="C136" s="832" t="s">
        <v>1211</v>
      </c>
      <c r="D136" s="833" t="s">
        <v>1775</v>
      </c>
      <c r="E136" s="834" t="s">
        <v>1236</v>
      </c>
      <c r="F136" s="832" t="s">
        <v>1207</v>
      </c>
      <c r="G136" s="832" t="s">
        <v>1262</v>
      </c>
      <c r="H136" s="832" t="s">
        <v>607</v>
      </c>
      <c r="I136" s="832" t="s">
        <v>1263</v>
      </c>
      <c r="J136" s="832" t="s">
        <v>628</v>
      </c>
      <c r="K136" s="832" t="s">
        <v>1264</v>
      </c>
      <c r="L136" s="835">
        <v>24.22</v>
      </c>
      <c r="M136" s="835">
        <v>72.66</v>
      </c>
      <c r="N136" s="832">
        <v>3</v>
      </c>
      <c r="O136" s="836">
        <v>3</v>
      </c>
      <c r="P136" s="835">
        <v>48.44</v>
      </c>
      <c r="Q136" s="837">
        <v>0.66666666666666663</v>
      </c>
      <c r="R136" s="832">
        <v>2</v>
      </c>
      <c r="S136" s="837">
        <v>0.66666666666666663</v>
      </c>
      <c r="T136" s="836">
        <v>2</v>
      </c>
      <c r="U136" s="838">
        <v>0.66666666666666663</v>
      </c>
    </row>
    <row r="137" spans="1:21" ht="14.4" customHeight="1" x14ac:dyDescent="0.3">
      <c r="A137" s="831">
        <v>25</v>
      </c>
      <c r="B137" s="832" t="s">
        <v>1206</v>
      </c>
      <c r="C137" s="832" t="s">
        <v>1211</v>
      </c>
      <c r="D137" s="833" t="s">
        <v>1775</v>
      </c>
      <c r="E137" s="834" t="s">
        <v>1236</v>
      </c>
      <c r="F137" s="832" t="s">
        <v>1207</v>
      </c>
      <c r="G137" s="832" t="s">
        <v>1262</v>
      </c>
      <c r="H137" s="832" t="s">
        <v>566</v>
      </c>
      <c r="I137" s="832" t="s">
        <v>1267</v>
      </c>
      <c r="J137" s="832" t="s">
        <v>628</v>
      </c>
      <c r="K137" s="832" t="s">
        <v>1268</v>
      </c>
      <c r="L137" s="835">
        <v>24.22</v>
      </c>
      <c r="M137" s="835">
        <v>145.32</v>
      </c>
      <c r="N137" s="832">
        <v>6</v>
      </c>
      <c r="O137" s="836">
        <v>5</v>
      </c>
      <c r="P137" s="835">
        <v>96.88</v>
      </c>
      <c r="Q137" s="837">
        <v>0.66666666666666663</v>
      </c>
      <c r="R137" s="832">
        <v>4</v>
      </c>
      <c r="S137" s="837">
        <v>0.66666666666666663</v>
      </c>
      <c r="T137" s="836">
        <v>3</v>
      </c>
      <c r="U137" s="838">
        <v>0.6</v>
      </c>
    </row>
    <row r="138" spans="1:21" ht="14.4" customHeight="1" x14ac:dyDescent="0.3">
      <c r="A138" s="831">
        <v>25</v>
      </c>
      <c r="B138" s="832" t="s">
        <v>1206</v>
      </c>
      <c r="C138" s="832" t="s">
        <v>1211</v>
      </c>
      <c r="D138" s="833" t="s">
        <v>1775</v>
      </c>
      <c r="E138" s="834" t="s">
        <v>1236</v>
      </c>
      <c r="F138" s="832" t="s">
        <v>1207</v>
      </c>
      <c r="G138" s="832" t="s">
        <v>1431</v>
      </c>
      <c r="H138" s="832" t="s">
        <v>566</v>
      </c>
      <c r="I138" s="832" t="s">
        <v>1432</v>
      </c>
      <c r="J138" s="832" t="s">
        <v>1433</v>
      </c>
      <c r="K138" s="832" t="s">
        <v>1434</v>
      </c>
      <c r="L138" s="835">
        <v>21.92</v>
      </c>
      <c r="M138" s="835">
        <v>43.84</v>
      </c>
      <c r="N138" s="832">
        <v>2</v>
      </c>
      <c r="O138" s="836">
        <v>1</v>
      </c>
      <c r="P138" s="835">
        <v>43.84</v>
      </c>
      <c r="Q138" s="837">
        <v>1</v>
      </c>
      <c r="R138" s="832">
        <v>2</v>
      </c>
      <c r="S138" s="837">
        <v>1</v>
      </c>
      <c r="T138" s="836">
        <v>1</v>
      </c>
      <c r="U138" s="838">
        <v>1</v>
      </c>
    </row>
    <row r="139" spans="1:21" ht="14.4" customHeight="1" x14ac:dyDescent="0.3">
      <c r="A139" s="831">
        <v>25</v>
      </c>
      <c r="B139" s="832" t="s">
        <v>1206</v>
      </c>
      <c r="C139" s="832" t="s">
        <v>1211</v>
      </c>
      <c r="D139" s="833" t="s">
        <v>1775</v>
      </c>
      <c r="E139" s="834" t="s">
        <v>1236</v>
      </c>
      <c r="F139" s="832" t="s">
        <v>1207</v>
      </c>
      <c r="G139" s="832" t="s">
        <v>1269</v>
      </c>
      <c r="H139" s="832" t="s">
        <v>607</v>
      </c>
      <c r="I139" s="832" t="s">
        <v>1137</v>
      </c>
      <c r="J139" s="832" t="s">
        <v>1138</v>
      </c>
      <c r="K139" s="832" t="s">
        <v>1139</v>
      </c>
      <c r="L139" s="835">
        <v>0</v>
      </c>
      <c r="M139" s="835">
        <v>0</v>
      </c>
      <c r="N139" s="832">
        <v>1</v>
      </c>
      <c r="O139" s="836">
        <v>1</v>
      </c>
      <c r="P139" s="835"/>
      <c r="Q139" s="837"/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25</v>
      </c>
      <c r="B140" s="832" t="s">
        <v>1206</v>
      </c>
      <c r="C140" s="832" t="s">
        <v>1211</v>
      </c>
      <c r="D140" s="833" t="s">
        <v>1775</v>
      </c>
      <c r="E140" s="834" t="s">
        <v>1236</v>
      </c>
      <c r="F140" s="832" t="s">
        <v>1207</v>
      </c>
      <c r="G140" s="832" t="s">
        <v>1349</v>
      </c>
      <c r="H140" s="832" t="s">
        <v>566</v>
      </c>
      <c r="I140" s="832" t="s">
        <v>1350</v>
      </c>
      <c r="J140" s="832" t="s">
        <v>1351</v>
      </c>
      <c r="K140" s="832" t="s">
        <v>1352</v>
      </c>
      <c r="L140" s="835">
        <v>0</v>
      </c>
      <c r="M140" s="835">
        <v>0</v>
      </c>
      <c r="N140" s="832">
        <v>6</v>
      </c>
      <c r="O140" s="836">
        <v>3</v>
      </c>
      <c r="P140" s="835">
        <v>0</v>
      </c>
      <c r="Q140" s="837"/>
      <c r="R140" s="832">
        <v>4</v>
      </c>
      <c r="S140" s="837">
        <v>0.66666666666666663</v>
      </c>
      <c r="T140" s="836">
        <v>2</v>
      </c>
      <c r="U140" s="838">
        <v>0.66666666666666663</v>
      </c>
    </row>
    <row r="141" spans="1:21" ht="14.4" customHeight="1" x14ac:dyDescent="0.3">
      <c r="A141" s="831">
        <v>25</v>
      </c>
      <c r="B141" s="832" t="s">
        <v>1206</v>
      </c>
      <c r="C141" s="832" t="s">
        <v>1211</v>
      </c>
      <c r="D141" s="833" t="s">
        <v>1775</v>
      </c>
      <c r="E141" s="834" t="s">
        <v>1236</v>
      </c>
      <c r="F141" s="832" t="s">
        <v>1207</v>
      </c>
      <c r="G141" s="832" t="s">
        <v>1414</v>
      </c>
      <c r="H141" s="832" t="s">
        <v>566</v>
      </c>
      <c r="I141" s="832" t="s">
        <v>1418</v>
      </c>
      <c r="J141" s="832" t="s">
        <v>1416</v>
      </c>
      <c r="K141" s="832" t="s">
        <v>1419</v>
      </c>
      <c r="L141" s="835">
        <v>16.77</v>
      </c>
      <c r="M141" s="835">
        <v>16.77</v>
      </c>
      <c r="N141" s="832">
        <v>1</v>
      </c>
      <c r="O141" s="836">
        <v>0.5</v>
      </c>
      <c r="P141" s="835">
        <v>16.77</v>
      </c>
      <c r="Q141" s="837">
        <v>1</v>
      </c>
      <c r="R141" s="832">
        <v>1</v>
      </c>
      <c r="S141" s="837">
        <v>1</v>
      </c>
      <c r="T141" s="836">
        <v>0.5</v>
      </c>
      <c r="U141" s="838">
        <v>1</v>
      </c>
    </row>
    <row r="142" spans="1:21" ht="14.4" customHeight="1" x14ac:dyDescent="0.3">
      <c r="A142" s="831">
        <v>25</v>
      </c>
      <c r="B142" s="832" t="s">
        <v>1206</v>
      </c>
      <c r="C142" s="832" t="s">
        <v>1211</v>
      </c>
      <c r="D142" s="833" t="s">
        <v>1775</v>
      </c>
      <c r="E142" s="834" t="s">
        <v>1236</v>
      </c>
      <c r="F142" s="832" t="s">
        <v>1207</v>
      </c>
      <c r="G142" s="832" t="s">
        <v>1270</v>
      </c>
      <c r="H142" s="832" t="s">
        <v>566</v>
      </c>
      <c r="I142" s="832" t="s">
        <v>1435</v>
      </c>
      <c r="J142" s="832" t="s">
        <v>1436</v>
      </c>
      <c r="K142" s="832" t="s">
        <v>1437</v>
      </c>
      <c r="L142" s="835">
        <v>154.36000000000001</v>
      </c>
      <c r="M142" s="835">
        <v>154.36000000000001</v>
      </c>
      <c r="N142" s="832">
        <v>1</v>
      </c>
      <c r="O142" s="836">
        <v>1</v>
      </c>
      <c r="P142" s="835">
        <v>154.36000000000001</v>
      </c>
      <c r="Q142" s="837">
        <v>1</v>
      </c>
      <c r="R142" s="832">
        <v>1</v>
      </c>
      <c r="S142" s="837">
        <v>1</v>
      </c>
      <c r="T142" s="836">
        <v>1</v>
      </c>
      <c r="U142" s="838">
        <v>1</v>
      </c>
    </row>
    <row r="143" spans="1:21" ht="14.4" customHeight="1" x14ac:dyDescent="0.3">
      <c r="A143" s="831">
        <v>25</v>
      </c>
      <c r="B143" s="832" t="s">
        <v>1206</v>
      </c>
      <c r="C143" s="832" t="s">
        <v>1211</v>
      </c>
      <c r="D143" s="833" t="s">
        <v>1775</v>
      </c>
      <c r="E143" s="834" t="s">
        <v>1236</v>
      </c>
      <c r="F143" s="832" t="s">
        <v>1207</v>
      </c>
      <c r="G143" s="832" t="s">
        <v>1270</v>
      </c>
      <c r="H143" s="832" t="s">
        <v>607</v>
      </c>
      <c r="I143" s="832" t="s">
        <v>1068</v>
      </c>
      <c r="J143" s="832" t="s">
        <v>940</v>
      </c>
      <c r="K143" s="832" t="s">
        <v>1069</v>
      </c>
      <c r="L143" s="835">
        <v>154.36000000000001</v>
      </c>
      <c r="M143" s="835">
        <v>10496.48</v>
      </c>
      <c r="N143" s="832">
        <v>68</v>
      </c>
      <c r="O143" s="836">
        <v>66.5</v>
      </c>
      <c r="P143" s="835">
        <v>5248.24</v>
      </c>
      <c r="Q143" s="837">
        <v>0.5</v>
      </c>
      <c r="R143" s="832">
        <v>34</v>
      </c>
      <c r="S143" s="837">
        <v>0.5</v>
      </c>
      <c r="T143" s="836">
        <v>33.5</v>
      </c>
      <c r="U143" s="838">
        <v>0.50375939849624063</v>
      </c>
    </row>
    <row r="144" spans="1:21" ht="14.4" customHeight="1" x14ac:dyDescent="0.3">
      <c r="A144" s="831">
        <v>25</v>
      </c>
      <c r="B144" s="832" t="s">
        <v>1206</v>
      </c>
      <c r="C144" s="832" t="s">
        <v>1211</v>
      </c>
      <c r="D144" s="833" t="s">
        <v>1775</v>
      </c>
      <c r="E144" s="834" t="s">
        <v>1236</v>
      </c>
      <c r="F144" s="832" t="s">
        <v>1207</v>
      </c>
      <c r="G144" s="832" t="s">
        <v>1270</v>
      </c>
      <c r="H144" s="832" t="s">
        <v>607</v>
      </c>
      <c r="I144" s="832" t="s">
        <v>1438</v>
      </c>
      <c r="J144" s="832" t="s">
        <v>1439</v>
      </c>
      <c r="K144" s="832" t="s">
        <v>1440</v>
      </c>
      <c r="L144" s="835">
        <v>75.73</v>
      </c>
      <c r="M144" s="835">
        <v>75.73</v>
      </c>
      <c r="N144" s="832">
        <v>1</v>
      </c>
      <c r="O144" s="836">
        <v>1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" customHeight="1" x14ac:dyDescent="0.3">
      <c r="A145" s="831">
        <v>25</v>
      </c>
      <c r="B145" s="832" t="s">
        <v>1206</v>
      </c>
      <c r="C145" s="832" t="s">
        <v>1211</v>
      </c>
      <c r="D145" s="833" t="s">
        <v>1775</v>
      </c>
      <c r="E145" s="834" t="s">
        <v>1236</v>
      </c>
      <c r="F145" s="832" t="s">
        <v>1208</v>
      </c>
      <c r="G145" s="832" t="s">
        <v>1354</v>
      </c>
      <c r="H145" s="832" t="s">
        <v>566</v>
      </c>
      <c r="I145" s="832" t="s">
        <v>1441</v>
      </c>
      <c r="J145" s="832" t="s">
        <v>1356</v>
      </c>
      <c r="K145" s="832"/>
      <c r="L145" s="835">
        <v>0</v>
      </c>
      <c r="M145" s="835">
        <v>0</v>
      </c>
      <c r="N145" s="832">
        <v>1</v>
      </c>
      <c r="O145" s="836">
        <v>1</v>
      </c>
      <c r="P145" s="835"/>
      <c r="Q145" s="837"/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25</v>
      </c>
      <c r="B146" s="832" t="s">
        <v>1206</v>
      </c>
      <c r="C146" s="832" t="s">
        <v>1211</v>
      </c>
      <c r="D146" s="833" t="s">
        <v>1775</v>
      </c>
      <c r="E146" s="834" t="s">
        <v>1239</v>
      </c>
      <c r="F146" s="832" t="s">
        <v>1207</v>
      </c>
      <c r="G146" s="832" t="s">
        <v>1287</v>
      </c>
      <c r="H146" s="832" t="s">
        <v>607</v>
      </c>
      <c r="I146" s="832" t="s">
        <v>1077</v>
      </c>
      <c r="J146" s="832" t="s">
        <v>1078</v>
      </c>
      <c r="K146" s="832" t="s">
        <v>1079</v>
      </c>
      <c r="L146" s="835">
        <v>170.52</v>
      </c>
      <c r="M146" s="835">
        <v>170.52</v>
      </c>
      <c r="N146" s="832">
        <v>1</v>
      </c>
      <c r="O146" s="836">
        <v>1</v>
      </c>
      <c r="P146" s="835">
        <v>170.52</v>
      </c>
      <c r="Q146" s="837">
        <v>1</v>
      </c>
      <c r="R146" s="832">
        <v>1</v>
      </c>
      <c r="S146" s="837">
        <v>1</v>
      </c>
      <c r="T146" s="836">
        <v>1</v>
      </c>
      <c r="U146" s="838">
        <v>1</v>
      </c>
    </row>
    <row r="147" spans="1:21" ht="14.4" customHeight="1" x14ac:dyDescent="0.3">
      <c r="A147" s="831">
        <v>25</v>
      </c>
      <c r="B147" s="832" t="s">
        <v>1206</v>
      </c>
      <c r="C147" s="832" t="s">
        <v>1211</v>
      </c>
      <c r="D147" s="833" t="s">
        <v>1775</v>
      </c>
      <c r="E147" s="834" t="s">
        <v>1239</v>
      </c>
      <c r="F147" s="832" t="s">
        <v>1207</v>
      </c>
      <c r="G147" s="832" t="s">
        <v>1442</v>
      </c>
      <c r="H147" s="832" t="s">
        <v>566</v>
      </c>
      <c r="I147" s="832" t="s">
        <v>1443</v>
      </c>
      <c r="J147" s="832" t="s">
        <v>760</v>
      </c>
      <c r="K147" s="832" t="s">
        <v>1444</v>
      </c>
      <c r="L147" s="835">
        <v>107.27</v>
      </c>
      <c r="M147" s="835">
        <v>321.81</v>
      </c>
      <c r="N147" s="832">
        <v>3</v>
      </c>
      <c r="O147" s="836">
        <v>1.5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25</v>
      </c>
      <c r="B148" s="832" t="s">
        <v>1206</v>
      </c>
      <c r="C148" s="832" t="s">
        <v>1211</v>
      </c>
      <c r="D148" s="833" t="s">
        <v>1775</v>
      </c>
      <c r="E148" s="834" t="s">
        <v>1239</v>
      </c>
      <c r="F148" s="832" t="s">
        <v>1207</v>
      </c>
      <c r="G148" s="832" t="s">
        <v>1445</v>
      </c>
      <c r="H148" s="832" t="s">
        <v>566</v>
      </c>
      <c r="I148" s="832" t="s">
        <v>1446</v>
      </c>
      <c r="J148" s="832" t="s">
        <v>1447</v>
      </c>
      <c r="K148" s="832" t="s">
        <v>1448</v>
      </c>
      <c r="L148" s="835">
        <v>32.28</v>
      </c>
      <c r="M148" s="835">
        <v>32.28</v>
      </c>
      <c r="N148" s="832">
        <v>1</v>
      </c>
      <c r="O148" s="836">
        <v>1</v>
      </c>
      <c r="P148" s="835"/>
      <c r="Q148" s="837">
        <v>0</v>
      </c>
      <c r="R148" s="832"/>
      <c r="S148" s="837">
        <v>0</v>
      </c>
      <c r="T148" s="836"/>
      <c r="U148" s="838">
        <v>0</v>
      </c>
    </row>
    <row r="149" spans="1:21" ht="14.4" customHeight="1" x14ac:dyDescent="0.3">
      <c r="A149" s="831">
        <v>25</v>
      </c>
      <c r="B149" s="832" t="s">
        <v>1206</v>
      </c>
      <c r="C149" s="832" t="s">
        <v>1211</v>
      </c>
      <c r="D149" s="833" t="s">
        <v>1775</v>
      </c>
      <c r="E149" s="834" t="s">
        <v>1239</v>
      </c>
      <c r="F149" s="832" t="s">
        <v>1207</v>
      </c>
      <c r="G149" s="832" t="s">
        <v>1277</v>
      </c>
      <c r="H149" s="832" t="s">
        <v>566</v>
      </c>
      <c r="I149" s="832" t="s">
        <v>1278</v>
      </c>
      <c r="J149" s="832" t="s">
        <v>894</v>
      </c>
      <c r="K149" s="832" t="s">
        <v>1279</v>
      </c>
      <c r="L149" s="835">
        <v>48.09</v>
      </c>
      <c r="M149" s="835">
        <v>96.18</v>
      </c>
      <c r="N149" s="832">
        <v>2</v>
      </c>
      <c r="O149" s="836">
        <v>2</v>
      </c>
      <c r="P149" s="835">
        <v>48.09</v>
      </c>
      <c r="Q149" s="837">
        <v>0.5</v>
      </c>
      <c r="R149" s="832">
        <v>1</v>
      </c>
      <c r="S149" s="837">
        <v>0.5</v>
      </c>
      <c r="T149" s="836">
        <v>1</v>
      </c>
      <c r="U149" s="838">
        <v>0.5</v>
      </c>
    </row>
    <row r="150" spans="1:21" ht="14.4" customHeight="1" x14ac:dyDescent="0.3">
      <c r="A150" s="831">
        <v>25</v>
      </c>
      <c r="B150" s="832" t="s">
        <v>1206</v>
      </c>
      <c r="C150" s="832" t="s">
        <v>1211</v>
      </c>
      <c r="D150" s="833" t="s">
        <v>1775</v>
      </c>
      <c r="E150" s="834" t="s">
        <v>1239</v>
      </c>
      <c r="F150" s="832" t="s">
        <v>1207</v>
      </c>
      <c r="G150" s="832" t="s">
        <v>1254</v>
      </c>
      <c r="H150" s="832" t="s">
        <v>566</v>
      </c>
      <c r="I150" s="832" t="s">
        <v>1255</v>
      </c>
      <c r="J150" s="832" t="s">
        <v>1256</v>
      </c>
      <c r="K150" s="832" t="s">
        <v>1257</v>
      </c>
      <c r="L150" s="835">
        <v>132.97999999999999</v>
      </c>
      <c r="M150" s="835">
        <v>1462.7799999999997</v>
      </c>
      <c r="N150" s="832">
        <v>11</v>
      </c>
      <c r="O150" s="836">
        <v>5</v>
      </c>
      <c r="P150" s="835">
        <v>1329.7999999999997</v>
      </c>
      <c r="Q150" s="837">
        <v>0.90909090909090906</v>
      </c>
      <c r="R150" s="832">
        <v>10</v>
      </c>
      <c r="S150" s="837">
        <v>0.90909090909090906</v>
      </c>
      <c r="T150" s="836">
        <v>4.5</v>
      </c>
      <c r="U150" s="838">
        <v>0.9</v>
      </c>
    </row>
    <row r="151" spans="1:21" ht="14.4" customHeight="1" x14ac:dyDescent="0.3">
      <c r="A151" s="831">
        <v>25</v>
      </c>
      <c r="B151" s="832" t="s">
        <v>1206</v>
      </c>
      <c r="C151" s="832" t="s">
        <v>1211</v>
      </c>
      <c r="D151" s="833" t="s">
        <v>1775</v>
      </c>
      <c r="E151" s="834" t="s">
        <v>1239</v>
      </c>
      <c r="F151" s="832" t="s">
        <v>1207</v>
      </c>
      <c r="G151" s="832" t="s">
        <v>1449</v>
      </c>
      <c r="H151" s="832" t="s">
        <v>566</v>
      </c>
      <c r="I151" s="832" t="s">
        <v>1450</v>
      </c>
      <c r="J151" s="832" t="s">
        <v>1451</v>
      </c>
      <c r="K151" s="832" t="s">
        <v>1452</v>
      </c>
      <c r="L151" s="835">
        <v>35.18</v>
      </c>
      <c r="M151" s="835">
        <v>35.18</v>
      </c>
      <c r="N151" s="832">
        <v>1</v>
      </c>
      <c r="O151" s="836">
        <v>1</v>
      </c>
      <c r="P151" s="835">
        <v>35.18</v>
      </c>
      <c r="Q151" s="837">
        <v>1</v>
      </c>
      <c r="R151" s="832">
        <v>1</v>
      </c>
      <c r="S151" s="837">
        <v>1</v>
      </c>
      <c r="T151" s="836">
        <v>1</v>
      </c>
      <c r="U151" s="838">
        <v>1</v>
      </c>
    </row>
    <row r="152" spans="1:21" ht="14.4" customHeight="1" x14ac:dyDescent="0.3">
      <c r="A152" s="831">
        <v>25</v>
      </c>
      <c r="B152" s="832" t="s">
        <v>1206</v>
      </c>
      <c r="C152" s="832" t="s">
        <v>1211</v>
      </c>
      <c r="D152" s="833" t="s">
        <v>1775</v>
      </c>
      <c r="E152" s="834" t="s">
        <v>1239</v>
      </c>
      <c r="F152" s="832" t="s">
        <v>1207</v>
      </c>
      <c r="G152" s="832" t="s">
        <v>1258</v>
      </c>
      <c r="H152" s="832" t="s">
        <v>566</v>
      </c>
      <c r="I152" s="832" t="s">
        <v>1259</v>
      </c>
      <c r="J152" s="832" t="s">
        <v>1260</v>
      </c>
      <c r="K152" s="832" t="s">
        <v>1261</v>
      </c>
      <c r="L152" s="835">
        <v>34.19</v>
      </c>
      <c r="M152" s="835">
        <v>34.19</v>
      </c>
      <c r="N152" s="832">
        <v>1</v>
      </c>
      <c r="O152" s="836">
        <v>0.5</v>
      </c>
      <c r="P152" s="835">
        <v>34.19</v>
      </c>
      <c r="Q152" s="837">
        <v>1</v>
      </c>
      <c r="R152" s="832">
        <v>1</v>
      </c>
      <c r="S152" s="837">
        <v>1</v>
      </c>
      <c r="T152" s="836">
        <v>0.5</v>
      </c>
      <c r="U152" s="838">
        <v>1</v>
      </c>
    </row>
    <row r="153" spans="1:21" ht="14.4" customHeight="1" x14ac:dyDescent="0.3">
      <c r="A153" s="831">
        <v>25</v>
      </c>
      <c r="B153" s="832" t="s">
        <v>1206</v>
      </c>
      <c r="C153" s="832" t="s">
        <v>1211</v>
      </c>
      <c r="D153" s="833" t="s">
        <v>1775</v>
      </c>
      <c r="E153" s="834" t="s">
        <v>1239</v>
      </c>
      <c r="F153" s="832" t="s">
        <v>1207</v>
      </c>
      <c r="G153" s="832" t="s">
        <v>1262</v>
      </c>
      <c r="H153" s="832" t="s">
        <v>607</v>
      </c>
      <c r="I153" s="832" t="s">
        <v>1263</v>
      </c>
      <c r="J153" s="832" t="s">
        <v>628</v>
      </c>
      <c r="K153" s="832" t="s">
        <v>1264</v>
      </c>
      <c r="L153" s="835">
        <v>24.22</v>
      </c>
      <c r="M153" s="835">
        <v>72.66</v>
      </c>
      <c r="N153" s="832">
        <v>3</v>
      </c>
      <c r="O153" s="836">
        <v>2</v>
      </c>
      <c r="P153" s="835">
        <v>48.44</v>
      </c>
      <c r="Q153" s="837">
        <v>0.66666666666666663</v>
      </c>
      <c r="R153" s="832">
        <v>2</v>
      </c>
      <c r="S153" s="837">
        <v>0.66666666666666663</v>
      </c>
      <c r="T153" s="836">
        <v>1.5</v>
      </c>
      <c r="U153" s="838">
        <v>0.75</v>
      </c>
    </row>
    <row r="154" spans="1:21" ht="14.4" customHeight="1" x14ac:dyDescent="0.3">
      <c r="A154" s="831">
        <v>25</v>
      </c>
      <c r="B154" s="832" t="s">
        <v>1206</v>
      </c>
      <c r="C154" s="832" t="s">
        <v>1211</v>
      </c>
      <c r="D154" s="833" t="s">
        <v>1775</v>
      </c>
      <c r="E154" s="834" t="s">
        <v>1239</v>
      </c>
      <c r="F154" s="832" t="s">
        <v>1207</v>
      </c>
      <c r="G154" s="832" t="s">
        <v>1262</v>
      </c>
      <c r="H154" s="832" t="s">
        <v>566</v>
      </c>
      <c r="I154" s="832" t="s">
        <v>1265</v>
      </c>
      <c r="J154" s="832" t="s">
        <v>628</v>
      </c>
      <c r="K154" s="832" t="s">
        <v>1266</v>
      </c>
      <c r="L154" s="835">
        <v>48.42</v>
      </c>
      <c r="M154" s="835">
        <v>145.26</v>
      </c>
      <c r="N154" s="832">
        <v>3</v>
      </c>
      <c r="O154" s="836">
        <v>2</v>
      </c>
      <c r="P154" s="835">
        <v>48.42</v>
      </c>
      <c r="Q154" s="837">
        <v>0.33333333333333337</v>
      </c>
      <c r="R154" s="832">
        <v>1</v>
      </c>
      <c r="S154" s="837">
        <v>0.33333333333333331</v>
      </c>
      <c r="T154" s="836">
        <v>1</v>
      </c>
      <c r="U154" s="838">
        <v>0.5</v>
      </c>
    </row>
    <row r="155" spans="1:21" ht="14.4" customHeight="1" x14ac:dyDescent="0.3">
      <c r="A155" s="831">
        <v>25</v>
      </c>
      <c r="B155" s="832" t="s">
        <v>1206</v>
      </c>
      <c r="C155" s="832" t="s">
        <v>1211</v>
      </c>
      <c r="D155" s="833" t="s">
        <v>1775</v>
      </c>
      <c r="E155" s="834" t="s">
        <v>1239</v>
      </c>
      <c r="F155" s="832" t="s">
        <v>1207</v>
      </c>
      <c r="G155" s="832" t="s">
        <v>1262</v>
      </c>
      <c r="H155" s="832" t="s">
        <v>566</v>
      </c>
      <c r="I155" s="832" t="s">
        <v>1267</v>
      </c>
      <c r="J155" s="832" t="s">
        <v>628</v>
      </c>
      <c r="K155" s="832" t="s">
        <v>1268</v>
      </c>
      <c r="L155" s="835">
        <v>24.22</v>
      </c>
      <c r="M155" s="835">
        <v>387.52</v>
      </c>
      <c r="N155" s="832">
        <v>16</v>
      </c>
      <c r="O155" s="836">
        <v>9.5</v>
      </c>
      <c r="P155" s="835">
        <v>193.76</v>
      </c>
      <c r="Q155" s="837">
        <v>0.5</v>
      </c>
      <c r="R155" s="832">
        <v>8</v>
      </c>
      <c r="S155" s="837">
        <v>0.5</v>
      </c>
      <c r="T155" s="836">
        <v>5</v>
      </c>
      <c r="U155" s="838">
        <v>0.52631578947368418</v>
      </c>
    </row>
    <row r="156" spans="1:21" ht="14.4" customHeight="1" x14ac:dyDescent="0.3">
      <c r="A156" s="831">
        <v>25</v>
      </c>
      <c r="B156" s="832" t="s">
        <v>1206</v>
      </c>
      <c r="C156" s="832" t="s">
        <v>1211</v>
      </c>
      <c r="D156" s="833" t="s">
        <v>1775</v>
      </c>
      <c r="E156" s="834" t="s">
        <v>1239</v>
      </c>
      <c r="F156" s="832" t="s">
        <v>1207</v>
      </c>
      <c r="G156" s="832" t="s">
        <v>1269</v>
      </c>
      <c r="H156" s="832" t="s">
        <v>607</v>
      </c>
      <c r="I156" s="832" t="s">
        <v>1137</v>
      </c>
      <c r="J156" s="832" t="s">
        <v>1138</v>
      </c>
      <c r="K156" s="832" t="s">
        <v>1139</v>
      </c>
      <c r="L156" s="835">
        <v>0</v>
      </c>
      <c r="M156" s="835">
        <v>0</v>
      </c>
      <c r="N156" s="832">
        <v>5</v>
      </c>
      <c r="O156" s="836">
        <v>4</v>
      </c>
      <c r="P156" s="835">
        <v>0</v>
      </c>
      <c r="Q156" s="837"/>
      <c r="R156" s="832">
        <v>1</v>
      </c>
      <c r="S156" s="837">
        <v>0.2</v>
      </c>
      <c r="T156" s="836">
        <v>0.5</v>
      </c>
      <c r="U156" s="838">
        <v>0.125</v>
      </c>
    </row>
    <row r="157" spans="1:21" ht="14.4" customHeight="1" x14ac:dyDescent="0.3">
      <c r="A157" s="831">
        <v>25</v>
      </c>
      <c r="B157" s="832" t="s">
        <v>1206</v>
      </c>
      <c r="C157" s="832" t="s">
        <v>1211</v>
      </c>
      <c r="D157" s="833" t="s">
        <v>1775</v>
      </c>
      <c r="E157" s="834" t="s">
        <v>1239</v>
      </c>
      <c r="F157" s="832" t="s">
        <v>1207</v>
      </c>
      <c r="G157" s="832" t="s">
        <v>1453</v>
      </c>
      <c r="H157" s="832" t="s">
        <v>566</v>
      </c>
      <c r="I157" s="832" t="s">
        <v>1454</v>
      </c>
      <c r="J157" s="832" t="s">
        <v>1455</v>
      </c>
      <c r="K157" s="832" t="s">
        <v>1456</v>
      </c>
      <c r="L157" s="835">
        <v>42.54</v>
      </c>
      <c r="M157" s="835">
        <v>85.08</v>
      </c>
      <c r="N157" s="832">
        <v>2</v>
      </c>
      <c r="O157" s="836">
        <v>1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25</v>
      </c>
      <c r="B158" s="832" t="s">
        <v>1206</v>
      </c>
      <c r="C158" s="832" t="s">
        <v>1211</v>
      </c>
      <c r="D158" s="833" t="s">
        <v>1775</v>
      </c>
      <c r="E158" s="834" t="s">
        <v>1239</v>
      </c>
      <c r="F158" s="832" t="s">
        <v>1207</v>
      </c>
      <c r="G158" s="832" t="s">
        <v>1270</v>
      </c>
      <c r="H158" s="832" t="s">
        <v>607</v>
      </c>
      <c r="I158" s="832" t="s">
        <v>1068</v>
      </c>
      <c r="J158" s="832" t="s">
        <v>940</v>
      </c>
      <c r="K158" s="832" t="s">
        <v>1069</v>
      </c>
      <c r="L158" s="835">
        <v>154.36000000000001</v>
      </c>
      <c r="M158" s="835">
        <v>5248.2400000000016</v>
      </c>
      <c r="N158" s="832">
        <v>34</v>
      </c>
      <c r="O158" s="836">
        <v>24</v>
      </c>
      <c r="P158" s="835">
        <v>2161.0400000000009</v>
      </c>
      <c r="Q158" s="837">
        <v>0.41176470588235298</v>
      </c>
      <c r="R158" s="832">
        <v>14</v>
      </c>
      <c r="S158" s="837">
        <v>0.41176470588235292</v>
      </c>
      <c r="T158" s="836">
        <v>10.5</v>
      </c>
      <c r="U158" s="838">
        <v>0.4375</v>
      </c>
    </row>
    <row r="159" spans="1:21" ht="14.4" customHeight="1" x14ac:dyDescent="0.3">
      <c r="A159" s="831">
        <v>25</v>
      </c>
      <c r="B159" s="832" t="s">
        <v>1206</v>
      </c>
      <c r="C159" s="832" t="s">
        <v>1211</v>
      </c>
      <c r="D159" s="833" t="s">
        <v>1775</v>
      </c>
      <c r="E159" s="834" t="s">
        <v>1239</v>
      </c>
      <c r="F159" s="832" t="s">
        <v>1207</v>
      </c>
      <c r="G159" s="832" t="s">
        <v>1270</v>
      </c>
      <c r="H159" s="832" t="s">
        <v>566</v>
      </c>
      <c r="I159" s="832" t="s">
        <v>1271</v>
      </c>
      <c r="J159" s="832" t="s">
        <v>940</v>
      </c>
      <c r="K159" s="832" t="s">
        <v>1069</v>
      </c>
      <c r="L159" s="835">
        <v>154.36000000000001</v>
      </c>
      <c r="M159" s="835">
        <v>308.72000000000003</v>
      </c>
      <c r="N159" s="832">
        <v>2</v>
      </c>
      <c r="O159" s="836">
        <v>1.5</v>
      </c>
      <c r="P159" s="835">
        <v>154.36000000000001</v>
      </c>
      <c r="Q159" s="837">
        <v>0.5</v>
      </c>
      <c r="R159" s="832">
        <v>1</v>
      </c>
      <c r="S159" s="837">
        <v>0.5</v>
      </c>
      <c r="T159" s="836">
        <v>0.5</v>
      </c>
      <c r="U159" s="838">
        <v>0.33333333333333331</v>
      </c>
    </row>
    <row r="160" spans="1:21" ht="14.4" customHeight="1" x14ac:dyDescent="0.3">
      <c r="A160" s="831">
        <v>25</v>
      </c>
      <c r="B160" s="832" t="s">
        <v>1206</v>
      </c>
      <c r="C160" s="832" t="s">
        <v>1211</v>
      </c>
      <c r="D160" s="833" t="s">
        <v>1775</v>
      </c>
      <c r="E160" s="834" t="s">
        <v>1241</v>
      </c>
      <c r="F160" s="832" t="s">
        <v>1207</v>
      </c>
      <c r="G160" s="832" t="s">
        <v>1457</v>
      </c>
      <c r="H160" s="832" t="s">
        <v>566</v>
      </c>
      <c r="I160" s="832" t="s">
        <v>1458</v>
      </c>
      <c r="J160" s="832" t="s">
        <v>1459</v>
      </c>
      <c r="K160" s="832" t="s">
        <v>1460</v>
      </c>
      <c r="L160" s="835">
        <v>263.26</v>
      </c>
      <c r="M160" s="835">
        <v>263.26</v>
      </c>
      <c r="N160" s="832">
        <v>1</v>
      </c>
      <c r="O160" s="836">
        <v>1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25</v>
      </c>
      <c r="B161" s="832" t="s">
        <v>1206</v>
      </c>
      <c r="C161" s="832" t="s">
        <v>1211</v>
      </c>
      <c r="D161" s="833" t="s">
        <v>1775</v>
      </c>
      <c r="E161" s="834" t="s">
        <v>1241</v>
      </c>
      <c r="F161" s="832" t="s">
        <v>1207</v>
      </c>
      <c r="G161" s="832" t="s">
        <v>1310</v>
      </c>
      <c r="H161" s="832" t="s">
        <v>566</v>
      </c>
      <c r="I161" s="832" t="s">
        <v>1461</v>
      </c>
      <c r="J161" s="832" t="s">
        <v>1462</v>
      </c>
      <c r="K161" s="832" t="s">
        <v>1463</v>
      </c>
      <c r="L161" s="835">
        <v>0</v>
      </c>
      <c r="M161" s="835">
        <v>0</v>
      </c>
      <c r="N161" s="832">
        <v>1</v>
      </c>
      <c r="O161" s="836">
        <v>1</v>
      </c>
      <c r="P161" s="835">
        <v>0</v>
      </c>
      <c r="Q161" s="837"/>
      <c r="R161" s="832">
        <v>1</v>
      </c>
      <c r="S161" s="837">
        <v>1</v>
      </c>
      <c r="T161" s="836">
        <v>1</v>
      </c>
      <c r="U161" s="838">
        <v>1</v>
      </c>
    </row>
    <row r="162" spans="1:21" ht="14.4" customHeight="1" x14ac:dyDescent="0.3">
      <c r="A162" s="831">
        <v>25</v>
      </c>
      <c r="B162" s="832" t="s">
        <v>1206</v>
      </c>
      <c r="C162" s="832" t="s">
        <v>1211</v>
      </c>
      <c r="D162" s="833" t="s">
        <v>1775</v>
      </c>
      <c r="E162" s="834" t="s">
        <v>1241</v>
      </c>
      <c r="F162" s="832" t="s">
        <v>1207</v>
      </c>
      <c r="G162" s="832" t="s">
        <v>1287</v>
      </c>
      <c r="H162" s="832" t="s">
        <v>607</v>
      </c>
      <c r="I162" s="832" t="s">
        <v>1077</v>
      </c>
      <c r="J162" s="832" t="s">
        <v>1078</v>
      </c>
      <c r="K162" s="832" t="s">
        <v>1079</v>
      </c>
      <c r="L162" s="835">
        <v>170.52</v>
      </c>
      <c r="M162" s="835">
        <v>170.52</v>
      </c>
      <c r="N162" s="832">
        <v>1</v>
      </c>
      <c r="O162" s="836">
        <v>1</v>
      </c>
      <c r="P162" s="835">
        <v>170.52</v>
      </c>
      <c r="Q162" s="837">
        <v>1</v>
      </c>
      <c r="R162" s="832">
        <v>1</v>
      </c>
      <c r="S162" s="837">
        <v>1</v>
      </c>
      <c r="T162" s="836">
        <v>1</v>
      </c>
      <c r="U162" s="838">
        <v>1</v>
      </c>
    </row>
    <row r="163" spans="1:21" ht="14.4" customHeight="1" x14ac:dyDescent="0.3">
      <c r="A163" s="831">
        <v>25</v>
      </c>
      <c r="B163" s="832" t="s">
        <v>1206</v>
      </c>
      <c r="C163" s="832" t="s">
        <v>1211</v>
      </c>
      <c r="D163" s="833" t="s">
        <v>1775</v>
      </c>
      <c r="E163" s="834" t="s">
        <v>1241</v>
      </c>
      <c r="F163" s="832" t="s">
        <v>1207</v>
      </c>
      <c r="G163" s="832" t="s">
        <v>1359</v>
      </c>
      <c r="H163" s="832" t="s">
        <v>566</v>
      </c>
      <c r="I163" s="832" t="s">
        <v>1464</v>
      </c>
      <c r="J163" s="832" t="s">
        <v>1361</v>
      </c>
      <c r="K163" s="832" t="s">
        <v>1465</v>
      </c>
      <c r="L163" s="835">
        <v>58.77</v>
      </c>
      <c r="M163" s="835">
        <v>58.77</v>
      </c>
      <c r="N163" s="832">
        <v>1</v>
      </c>
      <c r="O163" s="836">
        <v>1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25</v>
      </c>
      <c r="B164" s="832" t="s">
        <v>1206</v>
      </c>
      <c r="C164" s="832" t="s">
        <v>1211</v>
      </c>
      <c r="D164" s="833" t="s">
        <v>1775</v>
      </c>
      <c r="E164" s="834" t="s">
        <v>1241</v>
      </c>
      <c r="F164" s="832" t="s">
        <v>1207</v>
      </c>
      <c r="G164" s="832" t="s">
        <v>1466</v>
      </c>
      <c r="H164" s="832" t="s">
        <v>566</v>
      </c>
      <c r="I164" s="832" t="s">
        <v>1467</v>
      </c>
      <c r="J164" s="832" t="s">
        <v>762</v>
      </c>
      <c r="K164" s="832" t="s">
        <v>763</v>
      </c>
      <c r="L164" s="835">
        <v>42.05</v>
      </c>
      <c r="M164" s="835">
        <v>42.05</v>
      </c>
      <c r="N164" s="832">
        <v>1</v>
      </c>
      <c r="O164" s="836">
        <v>1</v>
      </c>
      <c r="P164" s="835">
        <v>42.05</v>
      </c>
      <c r="Q164" s="837">
        <v>1</v>
      </c>
      <c r="R164" s="832">
        <v>1</v>
      </c>
      <c r="S164" s="837">
        <v>1</v>
      </c>
      <c r="T164" s="836">
        <v>1</v>
      </c>
      <c r="U164" s="838">
        <v>1</v>
      </c>
    </row>
    <row r="165" spans="1:21" ht="14.4" customHeight="1" x14ac:dyDescent="0.3">
      <c r="A165" s="831">
        <v>25</v>
      </c>
      <c r="B165" s="832" t="s">
        <v>1206</v>
      </c>
      <c r="C165" s="832" t="s">
        <v>1211</v>
      </c>
      <c r="D165" s="833" t="s">
        <v>1775</v>
      </c>
      <c r="E165" s="834" t="s">
        <v>1241</v>
      </c>
      <c r="F165" s="832" t="s">
        <v>1207</v>
      </c>
      <c r="G165" s="832" t="s">
        <v>1320</v>
      </c>
      <c r="H165" s="832" t="s">
        <v>566</v>
      </c>
      <c r="I165" s="832" t="s">
        <v>1321</v>
      </c>
      <c r="J165" s="832" t="s">
        <v>1322</v>
      </c>
      <c r="K165" s="832" t="s">
        <v>1323</v>
      </c>
      <c r="L165" s="835">
        <v>68.599999999999994</v>
      </c>
      <c r="M165" s="835">
        <v>68.599999999999994</v>
      </c>
      <c r="N165" s="832">
        <v>1</v>
      </c>
      <c r="O165" s="836">
        <v>0.5</v>
      </c>
      <c r="P165" s="835">
        <v>68.599999999999994</v>
      </c>
      <c r="Q165" s="837">
        <v>1</v>
      </c>
      <c r="R165" s="832">
        <v>1</v>
      </c>
      <c r="S165" s="837">
        <v>1</v>
      </c>
      <c r="T165" s="836">
        <v>0.5</v>
      </c>
      <c r="U165" s="838">
        <v>1</v>
      </c>
    </row>
    <row r="166" spans="1:21" ht="14.4" customHeight="1" x14ac:dyDescent="0.3">
      <c r="A166" s="831">
        <v>25</v>
      </c>
      <c r="B166" s="832" t="s">
        <v>1206</v>
      </c>
      <c r="C166" s="832" t="s">
        <v>1211</v>
      </c>
      <c r="D166" s="833" t="s">
        <v>1775</v>
      </c>
      <c r="E166" s="834" t="s">
        <v>1241</v>
      </c>
      <c r="F166" s="832" t="s">
        <v>1207</v>
      </c>
      <c r="G166" s="832" t="s">
        <v>1254</v>
      </c>
      <c r="H166" s="832" t="s">
        <v>566</v>
      </c>
      <c r="I166" s="832" t="s">
        <v>1255</v>
      </c>
      <c r="J166" s="832" t="s">
        <v>1256</v>
      </c>
      <c r="K166" s="832" t="s">
        <v>1257</v>
      </c>
      <c r="L166" s="835">
        <v>132.97999999999999</v>
      </c>
      <c r="M166" s="835">
        <v>1595.7599999999998</v>
      </c>
      <c r="N166" s="832">
        <v>12</v>
      </c>
      <c r="O166" s="836">
        <v>4</v>
      </c>
      <c r="P166" s="835">
        <v>1063.8399999999999</v>
      </c>
      <c r="Q166" s="837">
        <v>0.66666666666666674</v>
      </c>
      <c r="R166" s="832">
        <v>8</v>
      </c>
      <c r="S166" s="837">
        <v>0.66666666666666663</v>
      </c>
      <c r="T166" s="836">
        <v>2.5</v>
      </c>
      <c r="U166" s="838">
        <v>0.625</v>
      </c>
    </row>
    <row r="167" spans="1:21" ht="14.4" customHeight="1" x14ac:dyDescent="0.3">
      <c r="A167" s="831">
        <v>25</v>
      </c>
      <c r="B167" s="832" t="s">
        <v>1206</v>
      </c>
      <c r="C167" s="832" t="s">
        <v>1211</v>
      </c>
      <c r="D167" s="833" t="s">
        <v>1775</v>
      </c>
      <c r="E167" s="834" t="s">
        <v>1241</v>
      </c>
      <c r="F167" s="832" t="s">
        <v>1207</v>
      </c>
      <c r="G167" s="832" t="s">
        <v>1330</v>
      </c>
      <c r="H167" s="832" t="s">
        <v>566</v>
      </c>
      <c r="I167" s="832" t="s">
        <v>1331</v>
      </c>
      <c r="J167" s="832" t="s">
        <v>1332</v>
      </c>
      <c r="K167" s="832" t="s">
        <v>1333</v>
      </c>
      <c r="L167" s="835">
        <v>53.54</v>
      </c>
      <c r="M167" s="835">
        <v>53.54</v>
      </c>
      <c r="N167" s="832">
        <v>1</v>
      </c>
      <c r="O167" s="836"/>
      <c r="P167" s="835"/>
      <c r="Q167" s="837">
        <v>0</v>
      </c>
      <c r="R167" s="832"/>
      <c r="S167" s="837">
        <v>0</v>
      </c>
      <c r="T167" s="836"/>
      <c r="U167" s="838"/>
    </row>
    <row r="168" spans="1:21" ht="14.4" customHeight="1" x14ac:dyDescent="0.3">
      <c r="A168" s="831">
        <v>25</v>
      </c>
      <c r="B168" s="832" t="s">
        <v>1206</v>
      </c>
      <c r="C168" s="832" t="s">
        <v>1211</v>
      </c>
      <c r="D168" s="833" t="s">
        <v>1775</v>
      </c>
      <c r="E168" s="834" t="s">
        <v>1241</v>
      </c>
      <c r="F168" s="832" t="s">
        <v>1207</v>
      </c>
      <c r="G168" s="832" t="s">
        <v>1258</v>
      </c>
      <c r="H168" s="832" t="s">
        <v>566</v>
      </c>
      <c r="I168" s="832" t="s">
        <v>1259</v>
      </c>
      <c r="J168" s="832" t="s">
        <v>1260</v>
      </c>
      <c r="K168" s="832" t="s">
        <v>1261</v>
      </c>
      <c r="L168" s="835">
        <v>34.19</v>
      </c>
      <c r="M168" s="835">
        <v>68.38</v>
      </c>
      <c r="N168" s="832">
        <v>2</v>
      </c>
      <c r="O168" s="836">
        <v>1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25</v>
      </c>
      <c r="B169" s="832" t="s">
        <v>1206</v>
      </c>
      <c r="C169" s="832" t="s">
        <v>1211</v>
      </c>
      <c r="D169" s="833" t="s">
        <v>1775</v>
      </c>
      <c r="E169" s="834" t="s">
        <v>1241</v>
      </c>
      <c r="F169" s="832" t="s">
        <v>1207</v>
      </c>
      <c r="G169" s="832" t="s">
        <v>1258</v>
      </c>
      <c r="H169" s="832" t="s">
        <v>566</v>
      </c>
      <c r="I169" s="832" t="s">
        <v>1468</v>
      </c>
      <c r="J169" s="832" t="s">
        <v>1260</v>
      </c>
      <c r="K169" s="832" t="s">
        <v>1469</v>
      </c>
      <c r="L169" s="835">
        <v>34.19</v>
      </c>
      <c r="M169" s="835">
        <v>68.38</v>
      </c>
      <c r="N169" s="832">
        <v>2</v>
      </c>
      <c r="O169" s="836">
        <v>0.5</v>
      </c>
      <c r="P169" s="835"/>
      <c r="Q169" s="837">
        <v>0</v>
      </c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25</v>
      </c>
      <c r="B170" s="832" t="s">
        <v>1206</v>
      </c>
      <c r="C170" s="832" t="s">
        <v>1211</v>
      </c>
      <c r="D170" s="833" t="s">
        <v>1775</v>
      </c>
      <c r="E170" s="834" t="s">
        <v>1241</v>
      </c>
      <c r="F170" s="832" t="s">
        <v>1207</v>
      </c>
      <c r="G170" s="832" t="s">
        <v>1470</v>
      </c>
      <c r="H170" s="832" t="s">
        <v>566</v>
      </c>
      <c r="I170" s="832" t="s">
        <v>1471</v>
      </c>
      <c r="J170" s="832" t="s">
        <v>1472</v>
      </c>
      <c r="K170" s="832" t="s">
        <v>1473</v>
      </c>
      <c r="L170" s="835">
        <v>69.59</v>
      </c>
      <c r="M170" s="835">
        <v>69.59</v>
      </c>
      <c r="N170" s="832">
        <v>1</v>
      </c>
      <c r="O170" s="836">
        <v>1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25</v>
      </c>
      <c r="B171" s="832" t="s">
        <v>1206</v>
      </c>
      <c r="C171" s="832" t="s">
        <v>1211</v>
      </c>
      <c r="D171" s="833" t="s">
        <v>1775</v>
      </c>
      <c r="E171" s="834" t="s">
        <v>1241</v>
      </c>
      <c r="F171" s="832" t="s">
        <v>1207</v>
      </c>
      <c r="G171" s="832" t="s">
        <v>1262</v>
      </c>
      <c r="H171" s="832" t="s">
        <v>566</v>
      </c>
      <c r="I171" s="832" t="s">
        <v>1265</v>
      </c>
      <c r="J171" s="832" t="s">
        <v>628</v>
      </c>
      <c r="K171" s="832" t="s">
        <v>1266</v>
      </c>
      <c r="L171" s="835">
        <v>48.42</v>
      </c>
      <c r="M171" s="835">
        <v>48.42</v>
      </c>
      <c r="N171" s="832">
        <v>1</v>
      </c>
      <c r="O171" s="836">
        <v>1</v>
      </c>
      <c r="P171" s="835">
        <v>48.42</v>
      </c>
      <c r="Q171" s="837">
        <v>1</v>
      </c>
      <c r="R171" s="832">
        <v>1</v>
      </c>
      <c r="S171" s="837">
        <v>1</v>
      </c>
      <c r="T171" s="836">
        <v>1</v>
      </c>
      <c r="U171" s="838">
        <v>1</v>
      </c>
    </row>
    <row r="172" spans="1:21" ht="14.4" customHeight="1" x14ac:dyDescent="0.3">
      <c r="A172" s="831">
        <v>25</v>
      </c>
      <c r="B172" s="832" t="s">
        <v>1206</v>
      </c>
      <c r="C172" s="832" t="s">
        <v>1211</v>
      </c>
      <c r="D172" s="833" t="s">
        <v>1775</v>
      </c>
      <c r="E172" s="834" t="s">
        <v>1241</v>
      </c>
      <c r="F172" s="832" t="s">
        <v>1207</v>
      </c>
      <c r="G172" s="832" t="s">
        <v>1262</v>
      </c>
      <c r="H172" s="832" t="s">
        <v>566</v>
      </c>
      <c r="I172" s="832" t="s">
        <v>1267</v>
      </c>
      <c r="J172" s="832" t="s">
        <v>628</v>
      </c>
      <c r="K172" s="832" t="s">
        <v>1268</v>
      </c>
      <c r="L172" s="835">
        <v>24.22</v>
      </c>
      <c r="M172" s="835">
        <v>484.4</v>
      </c>
      <c r="N172" s="832">
        <v>20</v>
      </c>
      <c r="O172" s="836">
        <v>12</v>
      </c>
      <c r="P172" s="835">
        <v>217.98</v>
      </c>
      <c r="Q172" s="837">
        <v>0.45</v>
      </c>
      <c r="R172" s="832">
        <v>9</v>
      </c>
      <c r="S172" s="837">
        <v>0.45</v>
      </c>
      <c r="T172" s="836">
        <v>4.5</v>
      </c>
      <c r="U172" s="838">
        <v>0.375</v>
      </c>
    </row>
    <row r="173" spans="1:21" ht="14.4" customHeight="1" x14ac:dyDescent="0.3">
      <c r="A173" s="831">
        <v>25</v>
      </c>
      <c r="B173" s="832" t="s">
        <v>1206</v>
      </c>
      <c r="C173" s="832" t="s">
        <v>1211</v>
      </c>
      <c r="D173" s="833" t="s">
        <v>1775</v>
      </c>
      <c r="E173" s="834" t="s">
        <v>1241</v>
      </c>
      <c r="F173" s="832" t="s">
        <v>1207</v>
      </c>
      <c r="G173" s="832" t="s">
        <v>1306</v>
      </c>
      <c r="H173" s="832" t="s">
        <v>566</v>
      </c>
      <c r="I173" s="832" t="s">
        <v>1474</v>
      </c>
      <c r="J173" s="832" t="s">
        <v>715</v>
      </c>
      <c r="K173" s="832" t="s">
        <v>1475</v>
      </c>
      <c r="L173" s="835">
        <v>103.67</v>
      </c>
      <c r="M173" s="835">
        <v>103.67</v>
      </c>
      <c r="N173" s="832">
        <v>1</v>
      </c>
      <c r="O173" s="836">
        <v>1</v>
      </c>
      <c r="P173" s="835">
        <v>103.67</v>
      </c>
      <c r="Q173" s="837">
        <v>1</v>
      </c>
      <c r="R173" s="832">
        <v>1</v>
      </c>
      <c r="S173" s="837">
        <v>1</v>
      </c>
      <c r="T173" s="836">
        <v>1</v>
      </c>
      <c r="U173" s="838">
        <v>1</v>
      </c>
    </row>
    <row r="174" spans="1:21" ht="14.4" customHeight="1" x14ac:dyDescent="0.3">
      <c r="A174" s="831">
        <v>25</v>
      </c>
      <c r="B174" s="832" t="s">
        <v>1206</v>
      </c>
      <c r="C174" s="832" t="s">
        <v>1211</v>
      </c>
      <c r="D174" s="833" t="s">
        <v>1775</v>
      </c>
      <c r="E174" s="834" t="s">
        <v>1241</v>
      </c>
      <c r="F174" s="832" t="s">
        <v>1207</v>
      </c>
      <c r="G174" s="832" t="s">
        <v>1476</v>
      </c>
      <c r="H174" s="832" t="s">
        <v>566</v>
      </c>
      <c r="I174" s="832" t="s">
        <v>1477</v>
      </c>
      <c r="J174" s="832" t="s">
        <v>619</v>
      </c>
      <c r="K174" s="832" t="s">
        <v>1478</v>
      </c>
      <c r="L174" s="835">
        <v>108.44</v>
      </c>
      <c r="M174" s="835">
        <v>108.44</v>
      </c>
      <c r="N174" s="832">
        <v>1</v>
      </c>
      <c r="O174" s="836"/>
      <c r="P174" s="835"/>
      <c r="Q174" s="837">
        <v>0</v>
      </c>
      <c r="R174" s="832"/>
      <c r="S174" s="837">
        <v>0</v>
      </c>
      <c r="T174" s="836"/>
      <c r="U174" s="838"/>
    </row>
    <row r="175" spans="1:21" ht="14.4" customHeight="1" x14ac:dyDescent="0.3">
      <c r="A175" s="831">
        <v>25</v>
      </c>
      <c r="B175" s="832" t="s">
        <v>1206</v>
      </c>
      <c r="C175" s="832" t="s">
        <v>1211</v>
      </c>
      <c r="D175" s="833" t="s">
        <v>1775</v>
      </c>
      <c r="E175" s="834" t="s">
        <v>1241</v>
      </c>
      <c r="F175" s="832" t="s">
        <v>1207</v>
      </c>
      <c r="G175" s="832" t="s">
        <v>1476</v>
      </c>
      <c r="H175" s="832" t="s">
        <v>566</v>
      </c>
      <c r="I175" s="832" t="s">
        <v>1479</v>
      </c>
      <c r="J175" s="832" t="s">
        <v>1480</v>
      </c>
      <c r="K175" s="832" t="s">
        <v>1481</v>
      </c>
      <c r="L175" s="835">
        <v>42.09</v>
      </c>
      <c r="M175" s="835">
        <v>42.09</v>
      </c>
      <c r="N175" s="832">
        <v>1</v>
      </c>
      <c r="O175" s="836">
        <v>1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25</v>
      </c>
      <c r="B176" s="832" t="s">
        <v>1206</v>
      </c>
      <c r="C176" s="832" t="s">
        <v>1211</v>
      </c>
      <c r="D176" s="833" t="s">
        <v>1775</v>
      </c>
      <c r="E176" s="834" t="s">
        <v>1241</v>
      </c>
      <c r="F176" s="832" t="s">
        <v>1207</v>
      </c>
      <c r="G176" s="832" t="s">
        <v>1269</v>
      </c>
      <c r="H176" s="832" t="s">
        <v>607</v>
      </c>
      <c r="I176" s="832" t="s">
        <v>1137</v>
      </c>
      <c r="J176" s="832" t="s">
        <v>1138</v>
      </c>
      <c r="K176" s="832" t="s">
        <v>1139</v>
      </c>
      <c r="L176" s="835">
        <v>0</v>
      </c>
      <c r="M176" s="835">
        <v>0</v>
      </c>
      <c r="N176" s="832">
        <v>1</v>
      </c>
      <c r="O176" s="836">
        <v>1</v>
      </c>
      <c r="P176" s="835">
        <v>0</v>
      </c>
      <c r="Q176" s="837"/>
      <c r="R176" s="832">
        <v>1</v>
      </c>
      <c r="S176" s="837">
        <v>1</v>
      </c>
      <c r="T176" s="836">
        <v>1</v>
      </c>
      <c r="U176" s="838">
        <v>1</v>
      </c>
    </row>
    <row r="177" spans="1:21" ht="14.4" customHeight="1" x14ac:dyDescent="0.3">
      <c r="A177" s="831">
        <v>25</v>
      </c>
      <c r="B177" s="832" t="s">
        <v>1206</v>
      </c>
      <c r="C177" s="832" t="s">
        <v>1211</v>
      </c>
      <c r="D177" s="833" t="s">
        <v>1775</v>
      </c>
      <c r="E177" s="834" t="s">
        <v>1241</v>
      </c>
      <c r="F177" s="832" t="s">
        <v>1207</v>
      </c>
      <c r="G177" s="832" t="s">
        <v>1289</v>
      </c>
      <c r="H177" s="832" t="s">
        <v>566</v>
      </c>
      <c r="I177" s="832" t="s">
        <v>1482</v>
      </c>
      <c r="J177" s="832" t="s">
        <v>1483</v>
      </c>
      <c r="K177" s="832" t="s">
        <v>1484</v>
      </c>
      <c r="L177" s="835">
        <v>31.32</v>
      </c>
      <c r="M177" s="835">
        <v>31.32</v>
      </c>
      <c r="N177" s="832">
        <v>1</v>
      </c>
      <c r="O177" s="836">
        <v>0.5</v>
      </c>
      <c r="P177" s="835">
        <v>31.32</v>
      </c>
      <c r="Q177" s="837">
        <v>1</v>
      </c>
      <c r="R177" s="832">
        <v>1</v>
      </c>
      <c r="S177" s="837">
        <v>1</v>
      </c>
      <c r="T177" s="836">
        <v>0.5</v>
      </c>
      <c r="U177" s="838">
        <v>1</v>
      </c>
    </row>
    <row r="178" spans="1:21" ht="14.4" customHeight="1" x14ac:dyDescent="0.3">
      <c r="A178" s="831">
        <v>25</v>
      </c>
      <c r="B178" s="832" t="s">
        <v>1206</v>
      </c>
      <c r="C178" s="832" t="s">
        <v>1211</v>
      </c>
      <c r="D178" s="833" t="s">
        <v>1775</v>
      </c>
      <c r="E178" s="834" t="s">
        <v>1241</v>
      </c>
      <c r="F178" s="832" t="s">
        <v>1207</v>
      </c>
      <c r="G178" s="832" t="s">
        <v>1270</v>
      </c>
      <c r="H178" s="832" t="s">
        <v>607</v>
      </c>
      <c r="I178" s="832" t="s">
        <v>1068</v>
      </c>
      <c r="J178" s="832" t="s">
        <v>940</v>
      </c>
      <c r="K178" s="832" t="s">
        <v>1069</v>
      </c>
      <c r="L178" s="835">
        <v>154.36000000000001</v>
      </c>
      <c r="M178" s="835">
        <v>6328.760000000002</v>
      </c>
      <c r="N178" s="832">
        <v>41</v>
      </c>
      <c r="O178" s="836">
        <v>27.5</v>
      </c>
      <c r="P178" s="835">
        <v>3395.9200000000014</v>
      </c>
      <c r="Q178" s="837">
        <v>0.53658536585365857</v>
      </c>
      <c r="R178" s="832">
        <v>22</v>
      </c>
      <c r="S178" s="837">
        <v>0.53658536585365857</v>
      </c>
      <c r="T178" s="836">
        <v>15</v>
      </c>
      <c r="U178" s="838">
        <v>0.54545454545454541</v>
      </c>
    </row>
    <row r="179" spans="1:21" ht="14.4" customHeight="1" x14ac:dyDescent="0.3">
      <c r="A179" s="831">
        <v>25</v>
      </c>
      <c r="B179" s="832" t="s">
        <v>1206</v>
      </c>
      <c r="C179" s="832" t="s">
        <v>1211</v>
      </c>
      <c r="D179" s="833" t="s">
        <v>1775</v>
      </c>
      <c r="E179" s="834" t="s">
        <v>1241</v>
      </c>
      <c r="F179" s="832" t="s">
        <v>1207</v>
      </c>
      <c r="G179" s="832" t="s">
        <v>1270</v>
      </c>
      <c r="H179" s="832" t="s">
        <v>566</v>
      </c>
      <c r="I179" s="832" t="s">
        <v>1271</v>
      </c>
      <c r="J179" s="832" t="s">
        <v>940</v>
      </c>
      <c r="K179" s="832" t="s">
        <v>1069</v>
      </c>
      <c r="L179" s="835">
        <v>154.36000000000001</v>
      </c>
      <c r="M179" s="835">
        <v>154.36000000000001</v>
      </c>
      <c r="N179" s="832">
        <v>1</v>
      </c>
      <c r="O179" s="836">
        <v>0.5</v>
      </c>
      <c r="P179" s="835">
        <v>154.36000000000001</v>
      </c>
      <c r="Q179" s="837">
        <v>1</v>
      </c>
      <c r="R179" s="832">
        <v>1</v>
      </c>
      <c r="S179" s="837">
        <v>1</v>
      </c>
      <c r="T179" s="836">
        <v>0.5</v>
      </c>
      <c r="U179" s="838">
        <v>1</v>
      </c>
    </row>
    <row r="180" spans="1:21" ht="14.4" customHeight="1" x14ac:dyDescent="0.3">
      <c r="A180" s="831">
        <v>25</v>
      </c>
      <c r="B180" s="832" t="s">
        <v>1206</v>
      </c>
      <c r="C180" s="832" t="s">
        <v>1211</v>
      </c>
      <c r="D180" s="833" t="s">
        <v>1775</v>
      </c>
      <c r="E180" s="834" t="s">
        <v>1241</v>
      </c>
      <c r="F180" s="832" t="s">
        <v>1207</v>
      </c>
      <c r="G180" s="832" t="s">
        <v>1270</v>
      </c>
      <c r="H180" s="832" t="s">
        <v>607</v>
      </c>
      <c r="I180" s="832" t="s">
        <v>1193</v>
      </c>
      <c r="J180" s="832" t="s">
        <v>940</v>
      </c>
      <c r="K180" s="832" t="s">
        <v>1194</v>
      </c>
      <c r="L180" s="835">
        <v>225.06</v>
      </c>
      <c r="M180" s="835">
        <v>225.06</v>
      </c>
      <c r="N180" s="832">
        <v>1</v>
      </c>
      <c r="O180" s="836">
        <v>0.5</v>
      </c>
      <c r="P180" s="835">
        <v>225.06</v>
      </c>
      <c r="Q180" s="837">
        <v>1</v>
      </c>
      <c r="R180" s="832">
        <v>1</v>
      </c>
      <c r="S180" s="837">
        <v>1</v>
      </c>
      <c r="T180" s="836">
        <v>0.5</v>
      </c>
      <c r="U180" s="838">
        <v>1</v>
      </c>
    </row>
    <row r="181" spans="1:21" ht="14.4" customHeight="1" x14ac:dyDescent="0.3">
      <c r="A181" s="831">
        <v>25</v>
      </c>
      <c r="B181" s="832" t="s">
        <v>1206</v>
      </c>
      <c r="C181" s="832" t="s">
        <v>1211</v>
      </c>
      <c r="D181" s="833" t="s">
        <v>1775</v>
      </c>
      <c r="E181" s="834" t="s">
        <v>1242</v>
      </c>
      <c r="F181" s="832" t="s">
        <v>1207</v>
      </c>
      <c r="G181" s="832" t="s">
        <v>1457</v>
      </c>
      <c r="H181" s="832" t="s">
        <v>566</v>
      </c>
      <c r="I181" s="832" t="s">
        <v>1485</v>
      </c>
      <c r="J181" s="832" t="s">
        <v>1486</v>
      </c>
      <c r="K181" s="832" t="s">
        <v>1487</v>
      </c>
      <c r="L181" s="835">
        <v>1295.6400000000001</v>
      </c>
      <c r="M181" s="835">
        <v>1295.6400000000001</v>
      </c>
      <c r="N181" s="832">
        <v>1</v>
      </c>
      <c r="O181" s="836">
        <v>1</v>
      </c>
      <c r="P181" s="835">
        <v>1295.6400000000001</v>
      </c>
      <c r="Q181" s="837">
        <v>1</v>
      </c>
      <c r="R181" s="832">
        <v>1</v>
      </c>
      <c r="S181" s="837">
        <v>1</v>
      </c>
      <c r="T181" s="836">
        <v>1</v>
      </c>
      <c r="U181" s="838">
        <v>1</v>
      </c>
    </row>
    <row r="182" spans="1:21" ht="14.4" customHeight="1" x14ac:dyDescent="0.3">
      <c r="A182" s="831">
        <v>25</v>
      </c>
      <c r="B182" s="832" t="s">
        <v>1206</v>
      </c>
      <c r="C182" s="832" t="s">
        <v>1211</v>
      </c>
      <c r="D182" s="833" t="s">
        <v>1775</v>
      </c>
      <c r="E182" s="834" t="s">
        <v>1242</v>
      </c>
      <c r="F182" s="832" t="s">
        <v>1207</v>
      </c>
      <c r="G182" s="832" t="s">
        <v>1488</v>
      </c>
      <c r="H182" s="832" t="s">
        <v>607</v>
      </c>
      <c r="I182" s="832" t="s">
        <v>1092</v>
      </c>
      <c r="J182" s="832" t="s">
        <v>1093</v>
      </c>
      <c r="K182" s="832" t="s">
        <v>1094</v>
      </c>
      <c r="L182" s="835">
        <v>70.540000000000006</v>
      </c>
      <c r="M182" s="835">
        <v>70.540000000000006</v>
      </c>
      <c r="N182" s="832">
        <v>1</v>
      </c>
      <c r="O182" s="836">
        <v>1</v>
      </c>
      <c r="P182" s="835">
        <v>70.540000000000006</v>
      </c>
      <c r="Q182" s="837">
        <v>1</v>
      </c>
      <c r="R182" s="832">
        <v>1</v>
      </c>
      <c r="S182" s="837">
        <v>1</v>
      </c>
      <c r="T182" s="836">
        <v>1</v>
      </c>
      <c r="U182" s="838">
        <v>1</v>
      </c>
    </row>
    <row r="183" spans="1:21" ht="14.4" customHeight="1" x14ac:dyDescent="0.3">
      <c r="A183" s="831">
        <v>25</v>
      </c>
      <c r="B183" s="832" t="s">
        <v>1206</v>
      </c>
      <c r="C183" s="832" t="s">
        <v>1211</v>
      </c>
      <c r="D183" s="833" t="s">
        <v>1775</v>
      </c>
      <c r="E183" s="834" t="s">
        <v>1242</v>
      </c>
      <c r="F183" s="832" t="s">
        <v>1207</v>
      </c>
      <c r="G183" s="832" t="s">
        <v>1287</v>
      </c>
      <c r="H183" s="832" t="s">
        <v>566</v>
      </c>
      <c r="I183" s="832" t="s">
        <v>1489</v>
      </c>
      <c r="J183" s="832" t="s">
        <v>1490</v>
      </c>
      <c r="K183" s="832" t="s">
        <v>1491</v>
      </c>
      <c r="L183" s="835">
        <v>238.72</v>
      </c>
      <c r="M183" s="835">
        <v>238.72</v>
      </c>
      <c r="N183" s="832">
        <v>1</v>
      </c>
      <c r="O183" s="836">
        <v>1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25</v>
      </c>
      <c r="B184" s="832" t="s">
        <v>1206</v>
      </c>
      <c r="C184" s="832" t="s">
        <v>1211</v>
      </c>
      <c r="D184" s="833" t="s">
        <v>1775</v>
      </c>
      <c r="E184" s="834" t="s">
        <v>1242</v>
      </c>
      <c r="F184" s="832" t="s">
        <v>1207</v>
      </c>
      <c r="G184" s="832" t="s">
        <v>1492</v>
      </c>
      <c r="H184" s="832" t="s">
        <v>607</v>
      </c>
      <c r="I184" s="832" t="s">
        <v>1493</v>
      </c>
      <c r="J184" s="832" t="s">
        <v>830</v>
      </c>
      <c r="K184" s="832" t="s">
        <v>641</v>
      </c>
      <c r="L184" s="835">
        <v>58.77</v>
      </c>
      <c r="M184" s="835">
        <v>58.77</v>
      </c>
      <c r="N184" s="832">
        <v>1</v>
      </c>
      <c r="O184" s="836">
        <v>1</v>
      </c>
      <c r="P184" s="835">
        <v>58.77</v>
      </c>
      <c r="Q184" s="837">
        <v>1</v>
      </c>
      <c r="R184" s="832">
        <v>1</v>
      </c>
      <c r="S184" s="837">
        <v>1</v>
      </c>
      <c r="T184" s="836">
        <v>1</v>
      </c>
      <c r="U184" s="838">
        <v>1</v>
      </c>
    </row>
    <row r="185" spans="1:21" ht="14.4" customHeight="1" x14ac:dyDescent="0.3">
      <c r="A185" s="831">
        <v>25</v>
      </c>
      <c r="B185" s="832" t="s">
        <v>1206</v>
      </c>
      <c r="C185" s="832" t="s">
        <v>1211</v>
      </c>
      <c r="D185" s="833" t="s">
        <v>1775</v>
      </c>
      <c r="E185" s="834" t="s">
        <v>1242</v>
      </c>
      <c r="F185" s="832" t="s">
        <v>1207</v>
      </c>
      <c r="G185" s="832" t="s">
        <v>1277</v>
      </c>
      <c r="H185" s="832" t="s">
        <v>566</v>
      </c>
      <c r="I185" s="832" t="s">
        <v>1278</v>
      </c>
      <c r="J185" s="832" t="s">
        <v>894</v>
      </c>
      <c r="K185" s="832" t="s">
        <v>1279</v>
      </c>
      <c r="L185" s="835">
        <v>48.09</v>
      </c>
      <c r="M185" s="835">
        <v>144.27000000000001</v>
      </c>
      <c r="N185" s="832">
        <v>3</v>
      </c>
      <c r="O185" s="836">
        <v>2</v>
      </c>
      <c r="P185" s="835">
        <v>96.18</v>
      </c>
      <c r="Q185" s="837">
        <v>0.66666666666666663</v>
      </c>
      <c r="R185" s="832">
        <v>2</v>
      </c>
      <c r="S185" s="837">
        <v>0.66666666666666663</v>
      </c>
      <c r="T185" s="836">
        <v>1</v>
      </c>
      <c r="U185" s="838">
        <v>0.5</v>
      </c>
    </row>
    <row r="186" spans="1:21" ht="14.4" customHeight="1" x14ac:dyDescent="0.3">
      <c r="A186" s="831">
        <v>25</v>
      </c>
      <c r="B186" s="832" t="s">
        <v>1206</v>
      </c>
      <c r="C186" s="832" t="s">
        <v>1211</v>
      </c>
      <c r="D186" s="833" t="s">
        <v>1775</v>
      </c>
      <c r="E186" s="834" t="s">
        <v>1242</v>
      </c>
      <c r="F186" s="832" t="s">
        <v>1207</v>
      </c>
      <c r="G186" s="832" t="s">
        <v>1254</v>
      </c>
      <c r="H186" s="832" t="s">
        <v>566</v>
      </c>
      <c r="I186" s="832" t="s">
        <v>1255</v>
      </c>
      <c r="J186" s="832" t="s">
        <v>1256</v>
      </c>
      <c r="K186" s="832" t="s">
        <v>1257</v>
      </c>
      <c r="L186" s="835">
        <v>132.97999999999999</v>
      </c>
      <c r="M186" s="835">
        <v>132.97999999999999</v>
      </c>
      <c r="N186" s="832">
        <v>1</v>
      </c>
      <c r="O186" s="836">
        <v>1</v>
      </c>
      <c r="P186" s="835">
        <v>132.97999999999999</v>
      </c>
      <c r="Q186" s="837">
        <v>1</v>
      </c>
      <c r="R186" s="832">
        <v>1</v>
      </c>
      <c r="S186" s="837">
        <v>1</v>
      </c>
      <c r="T186" s="836">
        <v>1</v>
      </c>
      <c r="U186" s="838">
        <v>1</v>
      </c>
    </row>
    <row r="187" spans="1:21" ht="14.4" customHeight="1" x14ac:dyDescent="0.3">
      <c r="A187" s="831">
        <v>25</v>
      </c>
      <c r="B187" s="832" t="s">
        <v>1206</v>
      </c>
      <c r="C187" s="832" t="s">
        <v>1211</v>
      </c>
      <c r="D187" s="833" t="s">
        <v>1775</v>
      </c>
      <c r="E187" s="834" t="s">
        <v>1242</v>
      </c>
      <c r="F187" s="832" t="s">
        <v>1207</v>
      </c>
      <c r="G187" s="832" t="s">
        <v>1449</v>
      </c>
      <c r="H187" s="832" t="s">
        <v>566</v>
      </c>
      <c r="I187" s="832" t="s">
        <v>1450</v>
      </c>
      <c r="J187" s="832" t="s">
        <v>1451</v>
      </c>
      <c r="K187" s="832" t="s">
        <v>1452</v>
      </c>
      <c r="L187" s="835">
        <v>35.18</v>
      </c>
      <c r="M187" s="835">
        <v>35.18</v>
      </c>
      <c r="N187" s="832">
        <v>1</v>
      </c>
      <c r="O187" s="836">
        <v>1</v>
      </c>
      <c r="P187" s="835">
        <v>35.18</v>
      </c>
      <c r="Q187" s="837">
        <v>1</v>
      </c>
      <c r="R187" s="832">
        <v>1</v>
      </c>
      <c r="S187" s="837">
        <v>1</v>
      </c>
      <c r="T187" s="836">
        <v>1</v>
      </c>
      <c r="U187" s="838">
        <v>1</v>
      </c>
    </row>
    <row r="188" spans="1:21" ht="14.4" customHeight="1" x14ac:dyDescent="0.3">
      <c r="A188" s="831">
        <v>25</v>
      </c>
      <c r="B188" s="832" t="s">
        <v>1206</v>
      </c>
      <c r="C188" s="832" t="s">
        <v>1211</v>
      </c>
      <c r="D188" s="833" t="s">
        <v>1775</v>
      </c>
      <c r="E188" s="834" t="s">
        <v>1242</v>
      </c>
      <c r="F188" s="832" t="s">
        <v>1207</v>
      </c>
      <c r="G188" s="832" t="s">
        <v>1449</v>
      </c>
      <c r="H188" s="832" t="s">
        <v>566</v>
      </c>
      <c r="I188" s="832" t="s">
        <v>1494</v>
      </c>
      <c r="J188" s="832" t="s">
        <v>1495</v>
      </c>
      <c r="K188" s="832" t="s">
        <v>1496</v>
      </c>
      <c r="L188" s="835">
        <v>0</v>
      </c>
      <c r="M188" s="835">
        <v>0</v>
      </c>
      <c r="N188" s="832">
        <v>4</v>
      </c>
      <c r="O188" s="836">
        <v>1</v>
      </c>
      <c r="P188" s="835">
        <v>0</v>
      </c>
      <c r="Q188" s="837"/>
      <c r="R188" s="832">
        <v>4</v>
      </c>
      <c r="S188" s="837">
        <v>1</v>
      </c>
      <c r="T188" s="836">
        <v>1</v>
      </c>
      <c r="U188" s="838">
        <v>1</v>
      </c>
    </row>
    <row r="189" spans="1:21" ht="14.4" customHeight="1" x14ac:dyDescent="0.3">
      <c r="A189" s="831">
        <v>25</v>
      </c>
      <c r="B189" s="832" t="s">
        <v>1206</v>
      </c>
      <c r="C189" s="832" t="s">
        <v>1211</v>
      </c>
      <c r="D189" s="833" t="s">
        <v>1775</v>
      </c>
      <c r="E189" s="834" t="s">
        <v>1242</v>
      </c>
      <c r="F189" s="832" t="s">
        <v>1207</v>
      </c>
      <c r="G189" s="832" t="s">
        <v>1497</v>
      </c>
      <c r="H189" s="832" t="s">
        <v>607</v>
      </c>
      <c r="I189" s="832" t="s">
        <v>1498</v>
      </c>
      <c r="J189" s="832" t="s">
        <v>1499</v>
      </c>
      <c r="K189" s="832" t="s">
        <v>1500</v>
      </c>
      <c r="L189" s="835">
        <v>58.52</v>
      </c>
      <c r="M189" s="835">
        <v>58.52</v>
      </c>
      <c r="N189" s="832">
        <v>1</v>
      </c>
      <c r="O189" s="836">
        <v>0.5</v>
      </c>
      <c r="P189" s="835">
        <v>58.52</v>
      </c>
      <c r="Q189" s="837">
        <v>1</v>
      </c>
      <c r="R189" s="832">
        <v>1</v>
      </c>
      <c r="S189" s="837">
        <v>1</v>
      </c>
      <c r="T189" s="836">
        <v>0.5</v>
      </c>
      <c r="U189" s="838">
        <v>1</v>
      </c>
    </row>
    <row r="190" spans="1:21" ht="14.4" customHeight="1" x14ac:dyDescent="0.3">
      <c r="A190" s="831">
        <v>25</v>
      </c>
      <c r="B190" s="832" t="s">
        <v>1206</v>
      </c>
      <c r="C190" s="832" t="s">
        <v>1211</v>
      </c>
      <c r="D190" s="833" t="s">
        <v>1775</v>
      </c>
      <c r="E190" s="834" t="s">
        <v>1242</v>
      </c>
      <c r="F190" s="832" t="s">
        <v>1207</v>
      </c>
      <c r="G190" s="832" t="s">
        <v>1280</v>
      </c>
      <c r="H190" s="832" t="s">
        <v>607</v>
      </c>
      <c r="I190" s="832" t="s">
        <v>1281</v>
      </c>
      <c r="J190" s="832" t="s">
        <v>702</v>
      </c>
      <c r="K190" s="832" t="s">
        <v>1029</v>
      </c>
      <c r="L190" s="835">
        <v>736.33</v>
      </c>
      <c r="M190" s="835">
        <v>736.33</v>
      </c>
      <c r="N190" s="832">
        <v>1</v>
      </c>
      <c r="O190" s="836">
        <v>1</v>
      </c>
      <c r="P190" s="835">
        <v>736.33</v>
      </c>
      <c r="Q190" s="837">
        <v>1</v>
      </c>
      <c r="R190" s="832">
        <v>1</v>
      </c>
      <c r="S190" s="837">
        <v>1</v>
      </c>
      <c r="T190" s="836">
        <v>1</v>
      </c>
      <c r="U190" s="838">
        <v>1</v>
      </c>
    </row>
    <row r="191" spans="1:21" ht="14.4" customHeight="1" x14ac:dyDescent="0.3">
      <c r="A191" s="831">
        <v>25</v>
      </c>
      <c r="B191" s="832" t="s">
        <v>1206</v>
      </c>
      <c r="C191" s="832" t="s">
        <v>1211</v>
      </c>
      <c r="D191" s="833" t="s">
        <v>1775</v>
      </c>
      <c r="E191" s="834" t="s">
        <v>1242</v>
      </c>
      <c r="F191" s="832" t="s">
        <v>1207</v>
      </c>
      <c r="G191" s="832" t="s">
        <v>1262</v>
      </c>
      <c r="H191" s="832" t="s">
        <v>566</v>
      </c>
      <c r="I191" s="832" t="s">
        <v>1265</v>
      </c>
      <c r="J191" s="832" t="s">
        <v>628</v>
      </c>
      <c r="K191" s="832" t="s">
        <v>1266</v>
      </c>
      <c r="L191" s="835">
        <v>48.42</v>
      </c>
      <c r="M191" s="835">
        <v>338.94</v>
      </c>
      <c r="N191" s="832">
        <v>7</v>
      </c>
      <c r="O191" s="836">
        <v>6</v>
      </c>
      <c r="P191" s="835">
        <v>145.26</v>
      </c>
      <c r="Q191" s="837">
        <v>0.42857142857142855</v>
      </c>
      <c r="R191" s="832">
        <v>3</v>
      </c>
      <c r="S191" s="837">
        <v>0.42857142857142855</v>
      </c>
      <c r="T191" s="836">
        <v>2.5</v>
      </c>
      <c r="U191" s="838">
        <v>0.41666666666666669</v>
      </c>
    </row>
    <row r="192" spans="1:21" ht="14.4" customHeight="1" x14ac:dyDescent="0.3">
      <c r="A192" s="831">
        <v>25</v>
      </c>
      <c r="B192" s="832" t="s">
        <v>1206</v>
      </c>
      <c r="C192" s="832" t="s">
        <v>1211</v>
      </c>
      <c r="D192" s="833" t="s">
        <v>1775</v>
      </c>
      <c r="E192" s="834" t="s">
        <v>1242</v>
      </c>
      <c r="F192" s="832" t="s">
        <v>1207</v>
      </c>
      <c r="G192" s="832" t="s">
        <v>1262</v>
      </c>
      <c r="H192" s="832" t="s">
        <v>566</v>
      </c>
      <c r="I192" s="832" t="s">
        <v>1267</v>
      </c>
      <c r="J192" s="832" t="s">
        <v>628</v>
      </c>
      <c r="K192" s="832" t="s">
        <v>1268</v>
      </c>
      <c r="L192" s="835">
        <v>24.22</v>
      </c>
      <c r="M192" s="835">
        <v>24.22</v>
      </c>
      <c r="N192" s="832">
        <v>1</v>
      </c>
      <c r="O192" s="836">
        <v>1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25</v>
      </c>
      <c r="B193" s="832" t="s">
        <v>1206</v>
      </c>
      <c r="C193" s="832" t="s">
        <v>1211</v>
      </c>
      <c r="D193" s="833" t="s">
        <v>1775</v>
      </c>
      <c r="E193" s="834" t="s">
        <v>1242</v>
      </c>
      <c r="F193" s="832" t="s">
        <v>1207</v>
      </c>
      <c r="G193" s="832" t="s">
        <v>1501</v>
      </c>
      <c r="H193" s="832" t="s">
        <v>607</v>
      </c>
      <c r="I193" s="832" t="s">
        <v>1502</v>
      </c>
      <c r="J193" s="832" t="s">
        <v>1503</v>
      </c>
      <c r="K193" s="832" t="s">
        <v>1504</v>
      </c>
      <c r="L193" s="835">
        <v>158.99</v>
      </c>
      <c r="M193" s="835">
        <v>317.98</v>
      </c>
      <c r="N193" s="832">
        <v>2</v>
      </c>
      <c r="O193" s="836">
        <v>1.5</v>
      </c>
      <c r="P193" s="835">
        <v>317.98</v>
      </c>
      <c r="Q193" s="837">
        <v>1</v>
      </c>
      <c r="R193" s="832">
        <v>2</v>
      </c>
      <c r="S193" s="837">
        <v>1</v>
      </c>
      <c r="T193" s="836">
        <v>1.5</v>
      </c>
      <c r="U193" s="838">
        <v>1</v>
      </c>
    </row>
    <row r="194" spans="1:21" ht="14.4" customHeight="1" x14ac:dyDescent="0.3">
      <c r="A194" s="831">
        <v>25</v>
      </c>
      <c r="B194" s="832" t="s">
        <v>1206</v>
      </c>
      <c r="C194" s="832" t="s">
        <v>1211</v>
      </c>
      <c r="D194" s="833" t="s">
        <v>1775</v>
      </c>
      <c r="E194" s="834" t="s">
        <v>1242</v>
      </c>
      <c r="F194" s="832" t="s">
        <v>1207</v>
      </c>
      <c r="G194" s="832" t="s">
        <v>1269</v>
      </c>
      <c r="H194" s="832" t="s">
        <v>607</v>
      </c>
      <c r="I194" s="832" t="s">
        <v>1137</v>
      </c>
      <c r="J194" s="832" t="s">
        <v>1138</v>
      </c>
      <c r="K194" s="832" t="s">
        <v>1139</v>
      </c>
      <c r="L194" s="835">
        <v>0</v>
      </c>
      <c r="M194" s="835">
        <v>0</v>
      </c>
      <c r="N194" s="832">
        <v>2</v>
      </c>
      <c r="O194" s="836">
        <v>1</v>
      </c>
      <c r="P194" s="835">
        <v>0</v>
      </c>
      <c r="Q194" s="837"/>
      <c r="R194" s="832">
        <v>2</v>
      </c>
      <c r="S194" s="837">
        <v>1</v>
      </c>
      <c r="T194" s="836">
        <v>1</v>
      </c>
      <c r="U194" s="838">
        <v>1</v>
      </c>
    </row>
    <row r="195" spans="1:21" ht="14.4" customHeight="1" x14ac:dyDescent="0.3">
      <c r="A195" s="831">
        <v>25</v>
      </c>
      <c r="B195" s="832" t="s">
        <v>1206</v>
      </c>
      <c r="C195" s="832" t="s">
        <v>1211</v>
      </c>
      <c r="D195" s="833" t="s">
        <v>1775</v>
      </c>
      <c r="E195" s="834" t="s">
        <v>1242</v>
      </c>
      <c r="F195" s="832" t="s">
        <v>1207</v>
      </c>
      <c r="G195" s="832" t="s">
        <v>1505</v>
      </c>
      <c r="H195" s="832" t="s">
        <v>566</v>
      </c>
      <c r="I195" s="832" t="s">
        <v>1506</v>
      </c>
      <c r="J195" s="832" t="s">
        <v>1507</v>
      </c>
      <c r="K195" s="832" t="s">
        <v>1504</v>
      </c>
      <c r="L195" s="835">
        <v>184.74</v>
      </c>
      <c r="M195" s="835">
        <v>184.74</v>
      </c>
      <c r="N195" s="832">
        <v>1</v>
      </c>
      <c r="O195" s="836">
        <v>1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25</v>
      </c>
      <c r="B196" s="832" t="s">
        <v>1206</v>
      </c>
      <c r="C196" s="832" t="s">
        <v>1211</v>
      </c>
      <c r="D196" s="833" t="s">
        <v>1775</v>
      </c>
      <c r="E196" s="834" t="s">
        <v>1242</v>
      </c>
      <c r="F196" s="832" t="s">
        <v>1207</v>
      </c>
      <c r="G196" s="832" t="s">
        <v>1414</v>
      </c>
      <c r="H196" s="832" t="s">
        <v>566</v>
      </c>
      <c r="I196" s="832" t="s">
        <v>1508</v>
      </c>
      <c r="J196" s="832" t="s">
        <v>1509</v>
      </c>
      <c r="K196" s="832" t="s">
        <v>1510</v>
      </c>
      <c r="L196" s="835">
        <v>99.94</v>
      </c>
      <c r="M196" s="835">
        <v>99.94</v>
      </c>
      <c r="N196" s="832">
        <v>1</v>
      </c>
      <c r="O196" s="836">
        <v>1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25</v>
      </c>
      <c r="B197" s="832" t="s">
        <v>1206</v>
      </c>
      <c r="C197" s="832" t="s">
        <v>1211</v>
      </c>
      <c r="D197" s="833" t="s">
        <v>1775</v>
      </c>
      <c r="E197" s="834" t="s">
        <v>1242</v>
      </c>
      <c r="F197" s="832" t="s">
        <v>1207</v>
      </c>
      <c r="G197" s="832" t="s">
        <v>1270</v>
      </c>
      <c r="H197" s="832" t="s">
        <v>607</v>
      </c>
      <c r="I197" s="832" t="s">
        <v>1068</v>
      </c>
      <c r="J197" s="832" t="s">
        <v>940</v>
      </c>
      <c r="K197" s="832" t="s">
        <v>1069</v>
      </c>
      <c r="L197" s="835">
        <v>154.36000000000001</v>
      </c>
      <c r="M197" s="835">
        <v>3241.5600000000009</v>
      </c>
      <c r="N197" s="832">
        <v>21</v>
      </c>
      <c r="O197" s="836">
        <v>19.5</v>
      </c>
      <c r="P197" s="835">
        <v>1389.2400000000002</v>
      </c>
      <c r="Q197" s="837">
        <v>0.42857142857142855</v>
      </c>
      <c r="R197" s="832">
        <v>9</v>
      </c>
      <c r="S197" s="837">
        <v>0.42857142857142855</v>
      </c>
      <c r="T197" s="836">
        <v>9</v>
      </c>
      <c r="U197" s="838">
        <v>0.46153846153846156</v>
      </c>
    </row>
    <row r="198" spans="1:21" ht="14.4" customHeight="1" x14ac:dyDescent="0.3">
      <c r="A198" s="831">
        <v>25</v>
      </c>
      <c r="B198" s="832" t="s">
        <v>1206</v>
      </c>
      <c r="C198" s="832" t="s">
        <v>1211</v>
      </c>
      <c r="D198" s="833" t="s">
        <v>1775</v>
      </c>
      <c r="E198" s="834" t="s">
        <v>1242</v>
      </c>
      <c r="F198" s="832" t="s">
        <v>1207</v>
      </c>
      <c r="G198" s="832" t="s">
        <v>1423</v>
      </c>
      <c r="H198" s="832" t="s">
        <v>566</v>
      </c>
      <c r="I198" s="832" t="s">
        <v>1424</v>
      </c>
      <c r="J198" s="832" t="s">
        <v>612</v>
      </c>
      <c r="K198" s="832" t="s">
        <v>1425</v>
      </c>
      <c r="L198" s="835">
        <v>0</v>
      </c>
      <c r="M198" s="835">
        <v>0</v>
      </c>
      <c r="N198" s="832">
        <v>1</v>
      </c>
      <c r="O198" s="836">
        <v>0.5</v>
      </c>
      <c r="P198" s="835">
        <v>0</v>
      </c>
      <c r="Q198" s="837"/>
      <c r="R198" s="832">
        <v>1</v>
      </c>
      <c r="S198" s="837">
        <v>1</v>
      </c>
      <c r="T198" s="836">
        <v>0.5</v>
      </c>
      <c r="U198" s="838">
        <v>1</v>
      </c>
    </row>
    <row r="199" spans="1:21" ht="14.4" customHeight="1" x14ac:dyDescent="0.3">
      <c r="A199" s="831">
        <v>25</v>
      </c>
      <c r="B199" s="832" t="s">
        <v>1206</v>
      </c>
      <c r="C199" s="832" t="s">
        <v>1211</v>
      </c>
      <c r="D199" s="833" t="s">
        <v>1775</v>
      </c>
      <c r="E199" s="834" t="s">
        <v>1245</v>
      </c>
      <c r="F199" s="832" t="s">
        <v>1207</v>
      </c>
      <c r="G199" s="832" t="s">
        <v>1488</v>
      </c>
      <c r="H199" s="832" t="s">
        <v>607</v>
      </c>
      <c r="I199" s="832" t="s">
        <v>1511</v>
      </c>
      <c r="J199" s="832" t="s">
        <v>1093</v>
      </c>
      <c r="K199" s="832" t="s">
        <v>1512</v>
      </c>
      <c r="L199" s="835">
        <v>141.09</v>
      </c>
      <c r="M199" s="835">
        <v>141.09</v>
      </c>
      <c r="N199" s="832">
        <v>1</v>
      </c>
      <c r="O199" s="836">
        <v>1</v>
      </c>
      <c r="P199" s="835">
        <v>141.09</v>
      </c>
      <c r="Q199" s="837">
        <v>1</v>
      </c>
      <c r="R199" s="832">
        <v>1</v>
      </c>
      <c r="S199" s="837">
        <v>1</v>
      </c>
      <c r="T199" s="836">
        <v>1</v>
      </c>
      <c r="U199" s="838">
        <v>1</v>
      </c>
    </row>
    <row r="200" spans="1:21" ht="14.4" customHeight="1" x14ac:dyDescent="0.3">
      <c r="A200" s="831">
        <v>25</v>
      </c>
      <c r="B200" s="832" t="s">
        <v>1206</v>
      </c>
      <c r="C200" s="832" t="s">
        <v>1211</v>
      </c>
      <c r="D200" s="833" t="s">
        <v>1775</v>
      </c>
      <c r="E200" s="834" t="s">
        <v>1245</v>
      </c>
      <c r="F200" s="832" t="s">
        <v>1207</v>
      </c>
      <c r="G200" s="832" t="s">
        <v>1363</v>
      </c>
      <c r="H200" s="832" t="s">
        <v>566</v>
      </c>
      <c r="I200" s="832" t="s">
        <v>1513</v>
      </c>
      <c r="J200" s="832" t="s">
        <v>1514</v>
      </c>
      <c r="K200" s="832" t="s">
        <v>1515</v>
      </c>
      <c r="L200" s="835">
        <v>0</v>
      </c>
      <c r="M200" s="835">
        <v>0</v>
      </c>
      <c r="N200" s="832">
        <v>2</v>
      </c>
      <c r="O200" s="836">
        <v>2</v>
      </c>
      <c r="P200" s="835">
        <v>0</v>
      </c>
      <c r="Q200" s="837"/>
      <c r="R200" s="832">
        <v>1</v>
      </c>
      <c r="S200" s="837">
        <v>0.5</v>
      </c>
      <c r="T200" s="836">
        <v>1</v>
      </c>
      <c r="U200" s="838">
        <v>0.5</v>
      </c>
    </row>
    <row r="201" spans="1:21" ht="14.4" customHeight="1" x14ac:dyDescent="0.3">
      <c r="A201" s="831">
        <v>25</v>
      </c>
      <c r="B201" s="832" t="s">
        <v>1206</v>
      </c>
      <c r="C201" s="832" t="s">
        <v>1211</v>
      </c>
      <c r="D201" s="833" t="s">
        <v>1775</v>
      </c>
      <c r="E201" s="834" t="s">
        <v>1245</v>
      </c>
      <c r="F201" s="832" t="s">
        <v>1207</v>
      </c>
      <c r="G201" s="832" t="s">
        <v>1363</v>
      </c>
      <c r="H201" s="832" t="s">
        <v>566</v>
      </c>
      <c r="I201" s="832" t="s">
        <v>1516</v>
      </c>
      <c r="J201" s="832" t="s">
        <v>1514</v>
      </c>
      <c r="K201" s="832" t="s">
        <v>1517</v>
      </c>
      <c r="L201" s="835">
        <v>0</v>
      </c>
      <c r="M201" s="835">
        <v>0</v>
      </c>
      <c r="N201" s="832">
        <v>3</v>
      </c>
      <c r="O201" s="836">
        <v>3</v>
      </c>
      <c r="P201" s="835">
        <v>0</v>
      </c>
      <c r="Q201" s="837"/>
      <c r="R201" s="832">
        <v>2</v>
      </c>
      <c r="S201" s="837">
        <v>0.66666666666666663</v>
      </c>
      <c r="T201" s="836">
        <v>2</v>
      </c>
      <c r="U201" s="838">
        <v>0.66666666666666663</v>
      </c>
    </row>
    <row r="202" spans="1:21" ht="14.4" customHeight="1" x14ac:dyDescent="0.3">
      <c r="A202" s="831">
        <v>25</v>
      </c>
      <c r="B202" s="832" t="s">
        <v>1206</v>
      </c>
      <c r="C202" s="832" t="s">
        <v>1211</v>
      </c>
      <c r="D202" s="833" t="s">
        <v>1775</v>
      </c>
      <c r="E202" s="834" t="s">
        <v>1245</v>
      </c>
      <c r="F202" s="832" t="s">
        <v>1207</v>
      </c>
      <c r="G202" s="832" t="s">
        <v>1363</v>
      </c>
      <c r="H202" s="832" t="s">
        <v>566</v>
      </c>
      <c r="I202" s="832" t="s">
        <v>1518</v>
      </c>
      <c r="J202" s="832" t="s">
        <v>1514</v>
      </c>
      <c r="K202" s="832" t="s">
        <v>1515</v>
      </c>
      <c r="L202" s="835">
        <v>0</v>
      </c>
      <c r="M202" s="835">
        <v>0</v>
      </c>
      <c r="N202" s="832">
        <v>2</v>
      </c>
      <c r="O202" s="836">
        <v>2</v>
      </c>
      <c r="P202" s="835">
        <v>0</v>
      </c>
      <c r="Q202" s="837"/>
      <c r="R202" s="832">
        <v>1</v>
      </c>
      <c r="S202" s="837">
        <v>0.5</v>
      </c>
      <c r="T202" s="836">
        <v>1</v>
      </c>
      <c r="U202" s="838">
        <v>0.5</v>
      </c>
    </row>
    <row r="203" spans="1:21" ht="14.4" customHeight="1" x14ac:dyDescent="0.3">
      <c r="A203" s="831">
        <v>25</v>
      </c>
      <c r="B203" s="832" t="s">
        <v>1206</v>
      </c>
      <c r="C203" s="832" t="s">
        <v>1211</v>
      </c>
      <c r="D203" s="833" t="s">
        <v>1775</v>
      </c>
      <c r="E203" s="834" t="s">
        <v>1245</v>
      </c>
      <c r="F203" s="832" t="s">
        <v>1207</v>
      </c>
      <c r="G203" s="832" t="s">
        <v>1519</v>
      </c>
      <c r="H203" s="832" t="s">
        <v>566</v>
      </c>
      <c r="I203" s="832" t="s">
        <v>1520</v>
      </c>
      <c r="J203" s="832" t="s">
        <v>1521</v>
      </c>
      <c r="K203" s="832" t="s">
        <v>1522</v>
      </c>
      <c r="L203" s="835">
        <v>182.22</v>
      </c>
      <c r="M203" s="835">
        <v>182.22</v>
      </c>
      <c r="N203" s="832">
        <v>1</v>
      </c>
      <c r="O203" s="836">
        <v>0.5</v>
      </c>
      <c r="P203" s="835">
        <v>182.22</v>
      </c>
      <c r="Q203" s="837">
        <v>1</v>
      </c>
      <c r="R203" s="832">
        <v>1</v>
      </c>
      <c r="S203" s="837">
        <v>1</v>
      </c>
      <c r="T203" s="836">
        <v>0.5</v>
      </c>
      <c r="U203" s="838">
        <v>1</v>
      </c>
    </row>
    <row r="204" spans="1:21" ht="14.4" customHeight="1" x14ac:dyDescent="0.3">
      <c r="A204" s="831">
        <v>25</v>
      </c>
      <c r="B204" s="832" t="s">
        <v>1206</v>
      </c>
      <c r="C204" s="832" t="s">
        <v>1211</v>
      </c>
      <c r="D204" s="833" t="s">
        <v>1775</v>
      </c>
      <c r="E204" s="834" t="s">
        <v>1245</v>
      </c>
      <c r="F204" s="832" t="s">
        <v>1207</v>
      </c>
      <c r="G204" s="832" t="s">
        <v>1254</v>
      </c>
      <c r="H204" s="832" t="s">
        <v>566</v>
      </c>
      <c r="I204" s="832" t="s">
        <v>1255</v>
      </c>
      <c r="J204" s="832" t="s">
        <v>1256</v>
      </c>
      <c r="K204" s="832" t="s">
        <v>1257</v>
      </c>
      <c r="L204" s="835">
        <v>132.97999999999999</v>
      </c>
      <c r="M204" s="835">
        <v>1196.8199999999997</v>
      </c>
      <c r="N204" s="832">
        <v>9</v>
      </c>
      <c r="O204" s="836">
        <v>5</v>
      </c>
      <c r="P204" s="835">
        <v>398.93999999999994</v>
      </c>
      <c r="Q204" s="837">
        <v>0.33333333333333337</v>
      </c>
      <c r="R204" s="832">
        <v>3</v>
      </c>
      <c r="S204" s="837">
        <v>0.33333333333333331</v>
      </c>
      <c r="T204" s="836">
        <v>2</v>
      </c>
      <c r="U204" s="838">
        <v>0.4</v>
      </c>
    </row>
    <row r="205" spans="1:21" ht="14.4" customHeight="1" x14ac:dyDescent="0.3">
      <c r="A205" s="831">
        <v>25</v>
      </c>
      <c r="B205" s="832" t="s">
        <v>1206</v>
      </c>
      <c r="C205" s="832" t="s">
        <v>1211</v>
      </c>
      <c r="D205" s="833" t="s">
        <v>1775</v>
      </c>
      <c r="E205" s="834" t="s">
        <v>1245</v>
      </c>
      <c r="F205" s="832" t="s">
        <v>1207</v>
      </c>
      <c r="G205" s="832" t="s">
        <v>1262</v>
      </c>
      <c r="H205" s="832" t="s">
        <v>607</v>
      </c>
      <c r="I205" s="832" t="s">
        <v>1122</v>
      </c>
      <c r="J205" s="832" t="s">
        <v>628</v>
      </c>
      <c r="K205" s="832" t="s">
        <v>1123</v>
      </c>
      <c r="L205" s="835">
        <v>48.42</v>
      </c>
      <c r="M205" s="835">
        <v>48.42</v>
      </c>
      <c r="N205" s="832">
        <v>1</v>
      </c>
      <c r="O205" s="836">
        <v>1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25</v>
      </c>
      <c r="B206" s="832" t="s">
        <v>1206</v>
      </c>
      <c r="C206" s="832" t="s">
        <v>1211</v>
      </c>
      <c r="D206" s="833" t="s">
        <v>1775</v>
      </c>
      <c r="E206" s="834" t="s">
        <v>1245</v>
      </c>
      <c r="F206" s="832" t="s">
        <v>1207</v>
      </c>
      <c r="G206" s="832" t="s">
        <v>1306</v>
      </c>
      <c r="H206" s="832" t="s">
        <v>566</v>
      </c>
      <c r="I206" s="832" t="s">
        <v>1474</v>
      </c>
      <c r="J206" s="832" t="s">
        <v>715</v>
      </c>
      <c r="K206" s="832" t="s">
        <v>1475</v>
      </c>
      <c r="L206" s="835">
        <v>103.67</v>
      </c>
      <c r="M206" s="835">
        <v>207.34</v>
      </c>
      <c r="N206" s="832">
        <v>2</v>
      </c>
      <c r="O206" s="836">
        <v>1.5</v>
      </c>
      <c r="P206" s="835">
        <v>207.34</v>
      </c>
      <c r="Q206" s="837">
        <v>1</v>
      </c>
      <c r="R206" s="832">
        <v>2</v>
      </c>
      <c r="S206" s="837">
        <v>1</v>
      </c>
      <c r="T206" s="836">
        <v>1.5</v>
      </c>
      <c r="U206" s="838">
        <v>1</v>
      </c>
    </row>
    <row r="207" spans="1:21" ht="14.4" customHeight="1" x14ac:dyDescent="0.3">
      <c r="A207" s="831">
        <v>25</v>
      </c>
      <c r="B207" s="832" t="s">
        <v>1206</v>
      </c>
      <c r="C207" s="832" t="s">
        <v>1211</v>
      </c>
      <c r="D207" s="833" t="s">
        <v>1775</v>
      </c>
      <c r="E207" s="834" t="s">
        <v>1245</v>
      </c>
      <c r="F207" s="832" t="s">
        <v>1207</v>
      </c>
      <c r="G207" s="832" t="s">
        <v>1270</v>
      </c>
      <c r="H207" s="832" t="s">
        <v>607</v>
      </c>
      <c r="I207" s="832" t="s">
        <v>1068</v>
      </c>
      <c r="J207" s="832" t="s">
        <v>940</v>
      </c>
      <c r="K207" s="832" t="s">
        <v>1069</v>
      </c>
      <c r="L207" s="835">
        <v>154.36000000000001</v>
      </c>
      <c r="M207" s="835">
        <v>3087.2000000000007</v>
      </c>
      <c r="N207" s="832">
        <v>20</v>
      </c>
      <c r="O207" s="836">
        <v>19</v>
      </c>
      <c r="P207" s="835">
        <v>2469.7600000000007</v>
      </c>
      <c r="Q207" s="837">
        <v>0.8</v>
      </c>
      <c r="R207" s="832">
        <v>16</v>
      </c>
      <c r="S207" s="837">
        <v>0.8</v>
      </c>
      <c r="T207" s="836">
        <v>15</v>
      </c>
      <c r="U207" s="838">
        <v>0.78947368421052633</v>
      </c>
    </row>
    <row r="208" spans="1:21" ht="14.4" customHeight="1" x14ac:dyDescent="0.3">
      <c r="A208" s="831">
        <v>25</v>
      </c>
      <c r="B208" s="832" t="s">
        <v>1206</v>
      </c>
      <c r="C208" s="832" t="s">
        <v>1211</v>
      </c>
      <c r="D208" s="833" t="s">
        <v>1775</v>
      </c>
      <c r="E208" s="834" t="s">
        <v>1245</v>
      </c>
      <c r="F208" s="832" t="s">
        <v>1207</v>
      </c>
      <c r="G208" s="832" t="s">
        <v>1270</v>
      </c>
      <c r="H208" s="832" t="s">
        <v>566</v>
      </c>
      <c r="I208" s="832" t="s">
        <v>1272</v>
      </c>
      <c r="J208" s="832" t="s">
        <v>940</v>
      </c>
      <c r="K208" s="832" t="s">
        <v>1069</v>
      </c>
      <c r="L208" s="835">
        <v>154.36000000000001</v>
      </c>
      <c r="M208" s="835">
        <v>617.44000000000005</v>
      </c>
      <c r="N208" s="832">
        <v>4</v>
      </c>
      <c r="O208" s="836">
        <v>4</v>
      </c>
      <c r="P208" s="835">
        <v>308.72000000000003</v>
      </c>
      <c r="Q208" s="837">
        <v>0.5</v>
      </c>
      <c r="R208" s="832">
        <v>2</v>
      </c>
      <c r="S208" s="837">
        <v>0.5</v>
      </c>
      <c r="T208" s="836">
        <v>2</v>
      </c>
      <c r="U208" s="838">
        <v>0.5</v>
      </c>
    </row>
    <row r="209" spans="1:21" ht="14.4" customHeight="1" x14ac:dyDescent="0.3">
      <c r="A209" s="831">
        <v>25</v>
      </c>
      <c r="B209" s="832" t="s">
        <v>1206</v>
      </c>
      <c r="C209" s="832" t="s">
        <v>1211</v>
      </c>
      <c r="D209" s="833" t="s">
        <v>1775</v>
      </c>
      <c r="E209" s="834" t="s">
        <v>1246</v>
      </c>
      <c r="F209" s="832" t="s">
        <v>1207</v>
      </c>
      <c r="G209" s="832" t="s">
        <v>1310</v>
      </c>
      <c r="H209" s="832" t="s">
        <v>566</v>
      </c>
      <c r="I209" s="832" t="s">
        <v>1523</v>
      </c>
      <c r="J209" s="832" t="s">
        <v>1312</v>
      </c>
      <c r="K209" s="832" t="s">
        <v>1313</v>
      </c>
      <c r="L209" s="835">
        <v>0</v>
      </c>
      <c r="M209" s="835">
        <v>0</v>
      </c>
      <c r="N209" s="832">
        <v>1</v>
      </c>
      <c r="O209" s="836">
        <v>1</v>
      </c>
      <c r="P209" s="835">
        <v>0</v>
      </c>
      <c r="Q209" s="837"/>
      <c r="R209" s="832">
        <v>1</v>
      </c>
      <c r="S209" s="837">
        <v>1</v>
      </c>
      <c r="T209" s="836">
        <v>1</v>
      </c>
      <c r="U209" s="838">
        <v>1</v>
      </c>
    </row>
    <row r="210" spans="1:21" ht="14.4" customHeight="1" x14ac:dyDescent="0.3">
      <c r="A210" s="831">
        <v>25</v>
      </c>
      <c r="B210" s="832" t="s">
        <v>1206</v>
      </c>
      <c r="C210" s="832" t="s">
        <v>1211</v>
      </c>
      <c r="D210" s="833" t="s">
        <v>1775</v>
      </c>
      <c r="E210" s="834" t="s">
        <v>1246</v>
      </c>
      <c r="F210" s="832" t="s">
        <v>1207</v>
      </c>
      <c r="G210" s="832" t="s">
        <v>1287</v>
      </c>
      <c r="H210" s="832" t="s">
        <v>566</v>
      </c>
      <c r="I210" s="832" t="s">
        <v>1524</v>
      </c>
      <c r="J210" s="832" t="s">
        <v>1490</v>
      </c>
      <c r="K210" s="832" t="s">
        <v>1079</v>
      </c>
      <c r="L210" s="835">
        <v>170.52</v>
      </c>
      <c r="M210" s="835">
        <v>341.04</v>
      </c>
      <c r="N210" s="832">
        <v>2</v>
      </c>
      <c r="O210" s="836">
        <v>0.5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25</v>
      </c>
      <c r="B211" s="832" t="s">
        <v>1206</v>
      </c>
      <c r="C211" s="832" t="s">
        <v>1211</v>
      </c>
      <c r="D211" s="833" t="s">
        <v>1775</v>
      </c>
      <c r="E211" s="834" t="s">
        <v>1246</v>
      </c>
      <c r="F211" s="832" t="s">
        <v>1207</v>
      </c>
      <c r="G211" s="832" t="s">
        <v>1385</v>
      </c>
      <c r="H211" s="832" t="s">
        <v>566</v>
      </c>
      <c r="I211" s="832" t="s">
        <v>1386</v>
      </c>
      <c r="J211" s="832" t="s">
        <v>660</v>
      </c>
      <c r="K211" s="832" t="s">
        <v>1387</v>
      </c>
      <c r="L211" s="835">
        <v>37.61</v>
      </c>
      <c r="M211" s="835">
        <v>75.22</v>
      </c>
      <c r="N211" s="832">
        <v>2</v>
      </c>
      <c r="O211" s="836">
        <v>0.5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" customHeight="1" x14ac:dyDescent="0.3">
      <c r="A212" s="831">
        <v>25</v>
      </c>
      <c r="B212" s="832" t="s">
        <v>1206</v>
      </c>
      <c r="C212" s="832" t="s">
        <v>1211</v>
      </c>
      <c r="D212" s="833" t="s">
        <v>1775</v>
      </c>
      <c r="E212" s="834" t="s">
        <v>1246</v>
      </c>
      <c r="F212" s="832" t="s">
        <v>1207</v>
      </c>
      <c r="G212" s="832" t="s">
        <v>1390</v>
      </c>
      <c r="H212" s="832" t="s">
        <v>566</v>
      </c>
      <c r="I212" s="832" t="s">
        <v>1525</v>
      </c>
      <c r="J212" s="832" t="s">
        <v>1526</v>
      </c>
      <c r="K212" s="832" t="s">
        <v>1527</v>
      </c>
      <c r="L212" s="835">
        <v>211.61</v>
      </c>
      <c r="M212" s="835">
        <v>211.61</v>
      </c>
      <c r="N212" s="832">
        <v>1</v>
      </c>
      <c r="O212" s="836">
        <v>1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25</v>
      </c>
      <c r="B213" s="832" t="s">
        <v>1206</v>
      </c>
      <c r="C213" s="832" t="s">
        <v>1211</v>
      </c>
      <c r="D213" s="833" t="s">
        <v>1775</v>
      </c>
      <c r="E213" s="834" t="s">
        <v>1246</v>
      </c>
      <c r="F213" s="832" t="s">
        <v>1207</v>
      </c>
      <c r="G213" s="832" t="s">
        <v>1367</v>
      </c>
      <c r="H213" s="832" t="s">
        <v>566</v>
      </c>
      <c r="I213" s="832" t="s">
        <v>1368</v>
      </c>
      <c r="J213" s="832" t="s">
        <v>1369</v>
      </c>
      <c r="K213" s="832" t="s">
        <v>1370</v>
      </c>
      <c r="L213" s="835">
        <v>159.71</v>
      </c>
      <c r="M213" s="835">
        <v>159.71</v>
      </c>
      <c r="N213" s="832">
        <v>1</v>
      </c>
      <c r="O213" s="836">
        <v>1</v>
      </c>
      <c r="P213" s="835">
        <v>159.71</v>
      </c>
      <c r="Q213" s="837">
        <v>1</v>
      </c>
      <c r="R213" s="832">
        <v>1</v>
      </c>
      <c r="S213" s="837">
        <v>1</v>
      </c>
      <c r="T213" s="836">
        <v>1</v>
      </c>
      <c r="U213" s="838">
        <v>1</v>
      </c>
    </row>
    <row r="214" spans="1:21" ht="14.4" customHeight="1" x14ac:dyDescent="0.3">
      <c r="A214" s="831">
        <v>25</v>
      </c>
      <c r="B214" s="832" t="s">
        <v>1206</v>
      </c>
      <c r="C214" s="832" t="s">
        <v>1211</v>
      </c>
      <c r="D214" s="833" t="s">
        <v>1775</v>
      </c>
      <c r="E214" s="834" t="s">
        <v>1246</v>
      </c>
      <c r="F214" s="832" t="s">
        <v>1207</v>
      </c>
      <c r="G214" s="832" t="s">
        <v>1277</v>
      </c>
      <c r="H214" s="832" t="s">
        <v>566</v>
      </c>
      <c r="I214" s="832" t="s">
        <v>1278</v>
      </c>
      <c r="J214" s="832" t="s">
        <v>894</v>
      </c>
      <c r="K214" s="832" t="s">
        <v>1279</v>
      </c>
      <c r="L214" s="835">
        <v>48.09</v>
      </c>
      <c r="M214" s="835">
        <v>96.18</v>
      </c>
      <c r="N214" s="832">
        <v>2</v>
      </c>
      <c r="O214" s="836">
        <v>2</v>
      </c>
      <c r="P214" s="835">
        <v>96.18</v>
      </c>
      <c r="Q214" s="837">
        <v>1</v>
      </c>
      <c r="R214" s="832">
        <v>2</v>
      </c>
      <c r="S214" s="837">
        <v>1</v>
      </c>
      <c r="T214" s="836">
        <v>2</v>
      </c>
      <c r="U214" s="838">
        <v>1</v>
      </c>
    </row>
    <row r="215" spans="1:21" ht="14.4" customHeight="1" x14ac:dyDescent="0.3">
      <c r="A215" s="831">
        <v>25</v>
      </c>
      <c r="B215" s="832" t="s">
        <v>1206</v>
      </c>
      <c r="C215" s="832" t="s">
        <v>1211</v>
      </c>
      <c r="D215" s="833" t="s">
        <v>1775</v>
      </c>
      <c r="E215" s="834" t="s">
        <v>1246</v>
      </c>
      <c r="F215" s="832" t="s">
        <v>1207</v>
      </c>
      <c r="G215" s="832" t="s">
        <v>1528</v>
      </c>
      <c r="H215" s="832" t="s">
        <v>566</v>
      </c>
      <c r="I215" s="832" t="s">
        <v>1529</v>
      </c>
      <c r="J215" s="832" t="s">
        <v>900</v>
      </c>
      <c r="K215" s="832" t="s">
        <v>1530</v>
      </c>
      <c r="L215" s="835">
        <v>61.97</v>
      </c>
      <c r="M215" s="835">
        <v>61.97</v>
      </c>
      <c r="N215" s="832">
        <v>1</v>
      </c>
      <c r="O215" s="836">
        <v>1</v>
      </c>
      <c r="P215" s="835">
        <v>61.97</v>
      </c>
      <c r="Q215" s="837">
        <v>1</v>
      </c>
      <c r="R215" s="832">
        <v>1</v>
      </c>
      <c r="S215" s="837">
        <v>1</v>
      </c>
      <c r="T215" s="836">
        <v>1</v>
      </c>
      <c r="U215" s="838">
        <v>1</v>
      </c>
    </row>
    <row r="216" spans="1:21" ht="14.4" customHeight="1" x14ac:dyDescent="0.3">
      <c r="A216" s="831">
        <v>25</v>
      </c>
      <c r="B216" s="832" t="s">
        <v>1206</v>
      </c>
      <c r="C216" s="832" t="s">
        <v>1211</v>
      </c>
      <c r="D216" s="833" t="s">
        <v>1775</v>
      </c>
      <c r="E216" s="834" t="s">
        <v>1246</v>
      </c>
      <c r="F216" s="832" t="s">
        <v>1207</v>
      </c>
      <c r="G216" s="832" t="s">
        <v>1262</v>
      </c>
      <c r="H216" s="832" t="s">
        <v>607</v>
      </c>
      <c r="I216" s="832" t="s">
        <v>1122</v>
      </c>
      <c r="J216" s="832" t="s">
        <v>628</v>
      </c>
      <c r="K216" s="832" t="s">
        <v>1123</v>
      </c>
      <c r="L216" s="835">
        <v>48.42</v>
      </c>
      <c r="M216" s="835">
        <v>48.42</v>
      </c>
      <c r="N216" s="832">
        <v>1</v>
      </c>
      <c r="O216" s="836">
        <v>0.5</v>
      </c>
      <c r="P216" s="835">
        <v>48.42</v>
      </c>
      <c r="Q216" s="837">
        <v>1</v>
      </c>
      <c r="R216" s="832">
        <v>1</v>
      </c>
      <c r="S216" s="837">
        <v>1</v>
      </c>
      <c r="T216" s="836">
        <v>0.5</v>
      </c>
      <c r="U216" s="838">
        <v>1</v>
      </c>
    </row>
    <row r="217" spans="1:21" ht="14.4" customHeight="1" x14ac:dyDescent="0.3">
      <c r="A217" s="831">
        <v>25</v>
      </c>
      <c r="B217" s="832" t="s">
        <v>1206</v>
      </c>
      <c r="C217" s="832" t="s">
        <v>1211</v>
      </c>
      <c r="D217" s="833" t="s">
        <v>1775</v>
      </c>
      <c r="E217" s="834" t="s">
        <v>1246</v>
      </c>
      <c r="F217" s="832" t="s">
        <v>1207</v>
      </c>
      <c r="G217" s="832" t="s">
        <v>1289</v>
      </c>
      <c r="H217" s="832" t="s">
        <v>566</v>
      </c>
      <c r="I217" s="832" t="s">
        <v>1482</v>
      </c>
      <c r="J217" s="832" t="s">
        <v>1483</v>
      </c>
      <c r="K217" s="832" t="s">
        <v>1484</v>
      </c>
      <c r="L217" s="835">
        <v>31.32</v>
      </c>
      <c r="M217" s="835">
        <v>31.32</v>
      </c>
      <c r="N217" s="832">
        <v>1</v>
      </c>
      <c r="O217" s="836">
        <v>1</v>
      </c>
      <c r="P217" s="835">
        <v>31.32</v>
      </c>
      <c r="Q217" s="837">
        <v>1</v>
      </c>
      <c r="R217" s="832">
        <v>1</v>
      </c>
      <c r="S217" s="837">
        <v>1</v>
      </c>
      <c r="T217" s="836">
        <v>1</v>
      </c>
      <c r="U217" s="838">
        <v>1</v>
      </c>
    </row>
    <row r="218" spans="1:21" ht="14.4" customHeight="1" x14ac:dyDescent="0.3">
      <c r="A218" s="831">
        <v>25</v>
      </c>
      <c r="B218" s="832" t="s">
        <v>1206</v>
      </c>
      <c r="C218" s="832" t="s">
        <v>1211</v>
      </c>
      <c r="D218" s="833" t="s">
        <v>1775</v>
      </c>
      <c r="E218" s="834" t="s">
        <v>1246</v>
      </c>
      <c r="F218" s="832" t="s">
        <v>1207</v>
      </c>
      <c r="G218" s="832" t="s">
        <v>1289</v>
      </c>
      <c r="H218" s="832" t="s">
        <v>566</v>
      </c>
      <c r="I218" s="832" t="s">
        <v>1531</v>
      </c>
      <c r="J218" s="832" t="s">
        <v>1532</v>
      </c>
      <c r="K218" s="832" t="s">
        <v>1533</v>
      </c>
      <c r="L218" s="835">
        <v>27.23</v>
      </c>
      <c r="M218" s="835">
        <v>54.46</v>
      </c>
      <c r="N218" s="832">
        <v>2</v>
      </c>
      <c r="O218" s="836">
        <v>2</v>
      </c>
      <c r="P218" s="835">
        <v>27.23</v>
      </c>
      <c r="Q218" s="837">
        <v>0.5</v>
      </c>
      <c r="R218" s="832">
        <v>1</v>
      </c>
      <c r="S218" s="837">
        <v>0.5</v>
      </c>
      <c r="T218" s="836">
        <v>1</v>
      </c>
      <c r="U218" s="838">
        <v>0.5</v>
      </c>
    </row>
    <row r="219" spans="1:21" ht="14.4" customHeight="1" x14ac:dyDescent="0.3">
      <c r="A219" s="831">
        <v>25</v>
      </c>
      <c r="B219" s="832" t="s">
        <v>1206</v>
      </c>
      <c r="C219" s="832" t="s">
        <v>1211</v>
      </c>
      <c r="D219" s="833" t="s">
        <v>1775</v>
      </c>
      <c r="E219" s="834" t="s">
        <v>1246</v>
      </c>
      <c r="F219" s="832" t="s">
        <v>1207</v>
      </c>
      <c r="G219" s="832" t="s">
        <v>1414</v>
      </c>
      <c r="H219" s="832" t="s">
        <v>566</v>
      </c>
      <c r="I219" s="832" t="s">
        <v>1415</v>
      </c>
      <c r="J219" s="832" t="s">
        <v>1416</v>
      </c>
      <c r="K219" s="832" t="s">
        <v>1417</v>
      </c>
      <c r="L219" s="835">
        <v>50.32</v>
      </c>
      <c r="M219" s="835">
        <v>100.64</v>
      </c>
      <c r="N219" s="832">
        <v>2</v>
      </c>
      <c r="O219" s="836">
        <v>0.5</v>
      </c>
      <c r="P219" s="835">
        <v>100.64</v>
      </c>
      <c r="Q219" s="837">
        <v>1</v>
      </c>
      <c r="R219" s="832">
        <v>2</v>
      </c>
      <c r="S219" s="837">
        <v>1</v>
      </c>
      <c r="T219" s="836">
        <v>0.5</v>
      </c>
      <c r="U219" s="838">
        <v>1</v>
      </c>
    </row>
    <row r="220" spans="1:21" ht="14.4" customHeight="1" x14ac:dyDescent="0.3">
      <c r="A220" s="831">
        <v>25</v>
      </c>
      <c r="B220" s="832" t="s">
        <v>1206</v>
      </c>
      <c r="C220" s="832" t="s">
        <v>1211</v>
      </c>
      <c r="D220" s="833" t="s">
        <v>1775</v>
      </c>
      <c r="E220" s="834" t="s">
        <v>1246</v>
      </c>
      <c r="F220" s="832" t="s">
        <v>1207</v>
      </c>
      <c r="G220" s="832" t="s">
        <v>1270</v>
      </c>
      <c r="H220" s="832" t="s">
        <v>607</v>
      </c>
      <c r="I220" s="832" t="s">
        <v>1068</v>
      </c>
      <c r="J220" s="832" t="s">
        <v>940</v>
      </c>
      <c r="K220" s="832" t="s">
        <v>1069</v>
      </c>
      <c r="L220" s="835">
        <v>154.36000000000001</v>
      </c>
      <c r="M220" s="835">
        <v>463.08000000000004</v>
      </c>
      <c r="N220" s="832">
        <v>3</v>
      </c>
      <c r="O220" s="836">
        <v>3</v>
      </c>
      <c r="P220" s="835">
        <v>463.08000000000004</v>
      </c>
      <c r="Q220" s="837">
        <v>1</v>
      </c>
      <c r="R220" s="832">
        <v>3</v>
      </c>
      <c r="S220" s="837">
        <v>1</v>
      </c>
      <c r="T220" s="836">
        <v>3</v>
      </c>
      <c r="U220" s="838">
        <v>1</v>
      </c>
    </row>
    <row r="221" spans="1:21" ht="14.4" customHeight="1" x14ac:dyDescent="0.3">
      <c r="A221" s="831">
        <v>25</v>
      </c>
      <c r="B221" s="832" t="s">
        <v>1206</v>
      </c>
      <c r="C221" s="832" t="s">
        <v>1211</v>
      </c>
      <c r="D221" s="833" t="s">
        <v>1775</v>
      </c>
      <c r="E221" s="834" t="s">
        <v>1246</v>
      </c>
      <c r="F221" s="832" t="s">
        <v>1207</v>
      </c>
      <c r="G221" s="832" t="s">
        <v>1270</v>
      </c>
      <c r="H221" s="832" t="s">
        <v>566</v>
      </c>
      <c r="I221" s="832" t="s">
        <v>1272</v>
      </c>
      <c r="J221" s="832" t="s">
        <v>940</v>
      </c>
      <c r="K221" s="832" t="s">
        <v>1069</v>
      </c>
      <c r="L221" s="835">
        <v>154.36000000000001</v>
      </c>
      <c r="M221" s="835">
        <v>154.36000000000001</v>
      </c>
      <c r="N221" s="832">
        <v>1</v>
      </c>
      <c r="O221" s="836">
        <v>1</v>
      </c>
      <c r="P221" s="835">
        <v>154.36000000000001</v>
      </c>
      <c r="Q221" s="837">
        <v>1</v>
      </c>
      <c r="R221" s="832">
        <v>1</v>
      </c>
      <c r="S221" s="837">
        <v>1</v>
      </c>
      <c r="T221" s="836">
        <v>1</v>
      </c>
      <c r="U221" s="838">
        <v>1</v>
      </c>
    </row>
    <row r="222" spans="1:21" ht="14.4" customHeight="1" x14ac:dyDescent="0.3">
      <c r="A222" s="831">
        <v>25</v>
      </c>
      <c r="B222" s="832" t="s">
        <v>1206</v>
      </c>
      <c r="C222" s="832" t="s">
        <v>1211</v>
      </c>
      <c r="D222" s="833" t="s">
        <v>1775</v>
      </c>
      <c r="E222" s="834" t="s">
        <v>1249</v>
      </c>
      <c r="F222" s="832" t="s">
        <v>1207</v>
      </c>
      <c r="G222" s="832" t="s">
        <v>1316</v>
      </c>
      <c r="H222" s="832" t="s">
        <v>566</v>
      </c>
      <c r="I222" s="832" t="s">
        <v>1534</v>
      </c>
      <c r="J222" s="832" t="s">
        <v>1535</v>
      </c>
      <c r="K222" s="832" t="s">
        <v>1536</v>
      </c>
      <c r="L222" s="835">
        <v>14.11</v>
      </c>
      <c r="M222" s="835">
        <v>42.33</v>
      </c>
      <c r="N222" s="832">
        <v>3</v>
      </c>
      <c r="O222" s="836">
        <v>0.5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25</v>
      </c>
      <c r="B223" s="832" t="s">
        <v>1206</v>
      </c>
      <c r="C223" s="832" t="s">
        <v>1211</v>
      </c>
      <c r="D223" s="833" t="s">
        <v>1775</v>
      </c>
      <c r="E223" s="834" t="s">
        <v>1249</v>
      </c>
      <c r="F223" s="832" t="s">
        <v>1207</v>
      </c>
      <c r="G223" s="832" t="s">
        <v>1316</v>
      </c>
      <c r="H223" s="832" t="s">
        <v>566</v>
      </c>
      <c r="I223" s="832" t="s">
        <v>1537</v>
      </c>
      <c r="J223" s="832" t="s">
        <v>1538</v>
      </c>
      <c r="K223" s="832" t="s">
        <v>1319</v>
      </c>
      <c r="L223" s="835">
        <v>4.7</v>
      </c>
      <c r="M223" s="835">
        <v>14.100000000000001</v>
      </c>
      <c r="N223" s="832">
        <v>3</v>
      </c>
      <c r="O223" s="836">
        <v>1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25</v>
      </c>
      <c r="B224" s="832" t="s">
        <v>1206</v>
      </c>
      <c r="C224" s="832" t="s">
        <v>1211</v>
      </c>
      <c r="D224" s="833" t="s">
        <v>1775</v>
      </c>
      <c r="E224" s="834" t="s">
        <v>1249</v>
      </c>
      <c r="F224" s="832" t="s">
        <v>1207</v>
      </c>
      <c r="G224" s="832" t="s">
        <v>1316</v>
      </c>
      <c r="H224" s="832" t="s">
        <v>566</v>
      </c>
      <c r="I224" s="832" t="s">
        <v>1539</v>
      </c>
      <c r="J224" s="832" t="s">
        <v>1538</v>
      </c>
      <c r="K224" s="832" t="s">
        <v>1165</v>
      </c>
      <c r="L224" s="835">
        <v>9.4</v>
      </c>
      <c r="M224" s="835">
        <v>28.200000000000003</v>
      </c>
      <c r="N224" s="832">
        <v>3</v>
      </c>
      <c r="O224" s="836">
        <v>0.5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25</v>
      </c>
      <c r="B225" s="832" t="s">
        <v>1206</v>
      </c>
      <c r="C225" s="832" t="s">
        <v>1211</v>
      </c>
      <c r="D225" s="833" t="s">
        <v>1775</v>
      </c>
      <c r="E225" s="834" t="s">
        <v>1249</v>
      </c>
      <c r="F225" s="832" t="s">
        <v>1207</v>
      </c>
      <c r="G225" s="832" t="s">
        <v>1310</v>
      </c>
      <c r="H225" s="832" t="s">
        <v>566</v>
      </c>
      <c r="I225" s="832" t="s">
        <v>1540</v>
      </c>
      <c r="J225" s="832" t="s">
        <v>1462</v>
      </c>
      <c r="K225" s="832" t="s">
        <v>1541</v>
      </c>
      <c r="L225" s="835">
        <v>0</v>
      </c>
      <c r="M225" s="835">
        <v>0</v>
      </c>
      <c r="N225" s="832">
        <v>1</v>
      </c>
      <c r="O225" s="836">
        <v>0.5</v>
      </c>
      <c r="P225" s="835"/>
      <c r="Q225" s="837"/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25</v>
      </c>
      <c r="B226" s="832" t="s">
        <v>1206</v>
      </c>
      <c r="C226" s="832" t="s">
        <v>1211</v>
      </c>
      <c r="D226" s="833" t="s">
        <v>1775</v>
      </c>
      <c r="E226" s="834" t="s">
        <v>1249</v>
      </c>
      <c r="F226" s="832" t="s">
        <v>1207</v>
      </c>
      <c r="G226" s="832" t="s">
        <v>1324</v>
      </c>
      <c r="H226" s="832" t="s">
        <v>566</v>
      </c>
      <c r="I226" s="832" t="s">
        <v>1325</v>
      </c>
      <c r="J226" s="832" t="s">
        <v>1326</v>
      </c>
      <c r="K226" s="832" t="s">
        <v>1327</v>
      </c>
      <c r="L226" s="835">
        <v>26.9</v>
      </c>
      <c r="M226" s="835">
        <v>26.9</v>
      </c>
      <c r="N226" s="832">
        <v>1</v>
      </c>
      <c r="O226" s="836">
        <v>1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25</v>
      </c>
      <c r="B227" s="832" t="s">
        <v>1206</v>
      </c>
      <c r="C227" s="832" t="s">
        <v>1211</v>
      </c>
      <c r="D227" s="833" t="s">
        <v>1775</v>
      </c>
      <c r="E227" s="834" t="s">
        <v>1249</v>
      </c>
      <c r="F227" s="832" t="s">
        <v>1207</v>
      </c>
      <c r="G227" s="832" t="s">
        <v>1324</v>
      </c>
      <c r="H227" s="832" t="s">
        <v>566</v>
      </c>
      <c r="I227" s="832" t="s">
        <v>1542</v>
      </c>
      <c r="J227" s="832" t="s">
        <v>1543</v>
      </c>
      <c r="K227" s="832" t="s">
        <v>1544</v>
      </c>
      <c r="L227" s="835">
        <v>43.04</v>
      </c>
      <c r="M227" s="835">
        <v>129.12</v>
      </c>
      <c r="N227" s="832">
        <v>3</v>
      </c>
      <c r="O227" s="836">
        <v>3</v>
      </c>
      <c r="P227" s="835">
        <v>86.08</v>
      </c>
      <c r="Q227" s="837">
        <v>0.66666666666666663</v>
      </c>
      <c r="R227" s="832">
        <v>2</v>
      </c>
      <c r="S227" s="837">
        <v>0.66666666666666663</v>
      </c>
      <c r="T227" s="836">
        <v>2</v>
      </c>
      <c r="U227" s="838">
        <v>0.66666666666666663</v>
      </c>
    </row>
    <row r="228" spans="1:21" ht="14.4" customHeight="1" x14ac:dyDescent="0.3">
      <c r="A228" s="831">
        <v>25</v>
      </c>
      <c r="B228" s="832" t="s">
        <v>1206</v>
      </c>
      <c r="C228" s="832" t="s">
        <v>1211</v>
      </c>
      <c r="D228" s="833" t="s">
        <v>1775</v>
      </c>
      <c r="E228" s="834" t="s">
        <v>1249</v>
      </c>
      <c r="F228" s="832" t="s">
        <v>1207</v>
      </c>
      <c r="G228" s="832" t="s">
        <v>1254</v>
      </c>
      <c r="H228" s="832" t="s">
        <v>566</v>
      </c>
      <c r="I228" s="832" t="s">
        <v>1255</v>
      </c>
      <c r="J228" s="832" t="s">
        <v>1256</v>
      </c>
      <c r="K228" s="832" t="s">
        <v>1257</v>
      </c>
      <c r="L228" s="835">
        <v>132.97999999999999</v>
      </c>
      <c r="M228" s="835">
        <v>132.97999999999999</v>
      </c>
      <c r="N228" s="832">
        <v>1</v>
      </c>
      <c r="O228" s="836">
        <v>0.5</v>
      </c>
      <c r="P228" s="835"/>
      <c r="Q228" s="837">
        <v>0</v>
      </c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25</v>
      </c>
      <c r="B229" s="832" t="s">
        <v>1206</v>
      </c>
      <c r="C229" s="832" t="s">
        <v>1211</v>
      </c>
      <c r="D229" s="833" t="s">
        <v>1775</v>
      </c>
      <c r="E229" s="834" t="s">
        <v>1249</v>
      </c>
      <c r="F229" s="832" t="s">
        <v>1207</v>
      </c>
      <c r="G229" s="832" t="s">
        <v>1262</v>
      </c>
      <c r="H229" s="832" t="s">
        <v>607</v>
      </c>
      <c r="I229" s="832" t="s">
        <v>1263</v>
      </c>
      <c r="J229" s="832" t="s">
        <v>628</v>
      </c>
      <c r="K229" s="832" t="s">
        <v>1264</v>
      </c>
      <c r="L229" s="835">
        <v>24.22</v>
      </c>
      <c r="M229" s="835">
        <v>48.44</v>
      </c>
      <c r="N229" s="832">
        <v>2</v>
      </c>
      <c r="O229" s="836">
        <v>1.5</v>
      </c>
      <c r="P229" s="835">
        <v>24.22</v>
      </c>
      <c r="Q229" s="837">
        <v>0.5</v>
      </c>
      <c r="R229" s="832">
        <v>1</v>
      </c>
      <c r="S229" s="837">
        <v>0.5</v>
      </c>
      <c r="T229" s="836">
        <v>1</v>
      </c>
      <c r="U229" s="838">
        <v>0.66666666666666663</v>
      </c>
    </row>
    <row r="230" spans="1:21" ht="14.4" customHeight="1" x14ac:dyDescent="0.3">
      <c r="A230" s="831">
        <v>25</v>
      </c>
      <c r="B230" s="832" t="s">
        <v>1206</v>
      </c>
      <c r="C230" s="832" t="s">
        <v>1211</v>
      </c>
      <c r="D230" s="833" t="s">
        <v>1775</v>
      </c>
      <c r="E230" s="834" t="s">
        <v>1249</v>
      </c>
      <c r="F230" s="832" t="s">
        <v>1207</v>
      </c>
      <c r="G230" s="832" t="s">
        <v>1545</v>
      </c>
      <c r="H230" s="832" t="s">
        <v>566</v>
      </c>
      <c r="I230" s="832" t="s">
        <v>1546</v>
      </c>
      <c r="J230" s="832" t="s">
        <v>1547</v>
      </c>
      <c r="K230" s="832" t="s">
        <v>1548</v>
      </c>
      <c r="L230" s="835">
        <v>0</v>
      </c>
      <c r="M230" s="835">
        <v>0</v>
      </c>
      <c r="N230" s="832">
        <v>1</v>
      </c>
      <c r="O230" s="836">
        <v>0.5</v>
      </c>
      <c r="P230" s="835"/>
      <c r="Q230" s="837"/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25</v>
      </c>
      <c r="B231" s="832" t="s">
        <v>1206</v>
      </c>
      <c r="C231" s="832" t="s">
        <v>1211</v>
      </c>
      <c r="D231" s="833" t="s">
        <v>1775</v>
      </c>
      <c r="E231" s="834" t="s">
        <v>1249</v>
      </c>
      <c r="F231" s="832" t="s">
        <v>1207</v>
      </c>
      <c r="G231" s="832" t="s">
        <v>1545</v>
      </c>
      <c r="H231" s="832" t="s">
        <v>566</v>
      </c>
      <c r="I231" s="832" t="s">
        <v>1549</v>
      </c>
      <c r="J231" s="832" t="s">
        <v>1547</v>
      </c>
      <c r="K231" s="832" t="s">
        <v>1550</v>
      </c>
      <c r="L231" s="835">
        <v>0</v>
      </c>
      <c r="M231" s="835">
        <v>0</v>
      </c>
      <c r="N231" s="832">
        <v>1</v>
      </c>
      <c r="O231" s="836">
        <v>0.5</v>
      </c>
      <c r="P231" s="835"/>
      <c r="Q231" s="837"/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25</v>
      </c>
      <c r="B232" s="832" t="s">
        <v>1206</v>
      </c>
      <c r="C232" s="832" t="s">
        <v>1211</v>
      </c>
      <c r="D232" s="833" t="s">
        <v>1775</v>
      </c>
      <c r="E232" s="834" t="s">
        <v>1249</v>
      </c>
      <c r="F232" s="832" t="s">
        <v>1207</v>
      </c>
      <c r="G232" s="832" t="s">
        <v>1551</v>
      </c>
      <c r="H232" s="832" t="s">
        <v>566</v>
      </c>
      <c r="I232" s="832" t="s">
        <v>1552</v>
      </c>
      <c r="J232" s="832" t="s">
        <v>1553</v>
      </c>
      <c r="K232" s="832" t="s">
        <v>1554</v>
      </c>
      <c r="L232" s="835">
        <v>0</v>
      </c>
      <c r="M232" s="835">
        <v>0</v>
      </c>
      <c r="N232" s="832">
        <v>2</v>
      </c>
      <c r="O232" s="836">
        <v>1.5</v>
      </c>
      <c r="P232" s="835"/>
      <c r="Q232" s="837"/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25</v>
      </c>
      <c r="B233" s="832" t="s">
        <v>1206</v>
      </c>
      <c r="C233" s="832" t="s">
        <v>1211</v>
      </c>
      <c r="D233" s="833" t="s">
        <v>1775</v>
      </c>
      <c r="E233" s="834" t="s">
        <v>1249</v>
      </c>
      <c r="F233" s="832" t="s">
        <v>1207</v>
      </c>
      <c r="G233" s="832" t="s">
        <v>1270</v>
      </c>
      <c r="H233" s="832" t="s">
        <v>607</v>
      </c>
      <c r="I233" s="832" t="s">
        <v>1068</v>
      </c>
      <c r="J233" s="832" t="s">
        <v>940</v>
      </c>
      <c r="K233" s="832" t="s">
        <v>1069</v>
      </c>
      <c r="L233" s="835">
        <v>154.36000000000001</v>
      </c>
      <c r="M233" s="835">
        <v>154.36000000000001</v>
      </c>
      <c r="N233" s="832">
        <v>1</v>
      </c>
      <c r="O233" s="836">
        <v>1</v>
      </c>
      <c r="P233" s="835">
        <v>154.36000000000001</v>
      </c>
      <c r="Q233" s="837">
        <v>1</v>
      </c>
      <c r="R233" s="832">
        <v>1</v>
      </c>
      <c r="S233" s="837">
        <v>1</v>
      </c>
      <c r="T233" s="836">
        <v>1</v>
      </c>
      <c r="U233" s="838">
        <v>1</v>
      </c>
    </row>
    <row r="234" spans="1:21" ht="14.4" customHeight="1" x14ac:dyDescent="0.3">
      <c r="A234" s="831">
        <v>25</v>
      </c>
      <c r="B234" s="832" t="s">
        <v>1206</v>
      </c>
      <c r="C234" s="832" t="s">
        <v>1211</v>
      </c>
      <c r="D234" s="833" t="s">
        <v>1775</v>
      </c>
      <c r="E234" s="834" t="s">
        <v>1251</v>
      </c>
      <c r="F234" s="832" t="s">
        <v>1207</v>
      </c>
      <c r="G234" s="832" t="s">
        <v>1367</v>
      </c>
      <c r="H234" s="832" t="s">
        <v>566</v>
      </c>
      <c r="I234" s="832" t="s">
        <v>1368</v>
      </c>
      <c r="J234" s="832" t="s">
        <v>1369</v>
      </c>
      <c r="K234" s="832" t="s">
        <v>1370</v>
      </c>
      <c r="L234" s="835">
        <v>159.71</v>
      </c>
      <c r="M234" s="835">
        <v>958.26</v>
      </c>
      <c r="N234" s="832">
        <v>6</v>
      </c>
      <c r="O234" s="836">
        <v>4</v>
      </c>
      <c r="P234" s="835">
        <v>159.71</v>
      </c>
      <c r="Q234" s="837">
        <v>0.16666666666666669</v>
      </c>
      <c r="R234" s="832">
        <v>1</v>
      </c>
      <c r="S234" s="837">
        <v>0.16666666666666666</v>
      </c>
      <c r="T234" s="836">
        <v>1</v>
      </c>
      <c r="U234" s="838">
        <v>0.25</v>
      </c>
    </row>
    <row r="235" spans="1:21" ht="14.4" customHeight="1" x14ac:dyDescent="0.3">
      <c r="A235" s="831">
        <v>25</v>
      </c>
      <c r="B235" s="832" t="s">
        <v>1206</v>
      </c>
      <c r="C235" s="832" t="s">
        <v>1211</v>
      </c>
      <c r="D235" s="833" t="s">
        <v>1775</v>
      </c>
      <c r="E235" s="834" t="s">
        <v>1251</v>
      </c>
      <c r="F235" s="832" t="s">
        <v>1207</v>
      </c>
      <c r="G235" s="832" t="s">
        <v>1367</v>
      </c>
      <c r="H235" s="832" t="s">
        <v>566</v>
      </c>
      <c r="I235" s="832" t="s">
        <v>1555</v>
      </c>
      <c r="J235" s="832" t="s">
        <v>1369</v>
      </c>
      <c r="K235" s="832" t="s">
        <v>1556</v>
      </c>
      <c r="L235" s="835">
        <v>0</v>
      </c>
      <c r="M235" s="835">
        <v>0</v>
      </c>
      <c r="N235" s="832">
        <v>2</v>
      </c>
      <c r="O235" s="836">
        <v>2</v>
      </c>
      <c r="P235" s="835"/>
      <c r="Q235" s="837"/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25</v>
      </c>
      <c r="B236" s="832" t="s">
        <v>1206</v>
      </c>
      <c r="C236" s="832" t="s">
        <v>1211</v>
      </c>
      <c r="D236" s="833" t="s">
        <v>1775</v>
      </c>
      <c r="E236" s="834" t="s">
        <v>1251</v>
      </c>
      <c r="F236" s="832" t="s">
        <v>1207</v>
      </c>
      <c r="G236" s="832" t="s">
        <v>1262</v>
      </c>
      <c r="H236" s="832" t="s">
        <v>607</v>
      </c>
      <c r="I236" s="832" t="s">
        <v>1122</v>
      </c>
      <c r="J236" s="832" t="s">
        <v>628</v>
      </c>
      <c r="K236" s="832" t="s">
        <v>1123</v>
      </c>
      <c r="L236" s="835">
        <v>48.42</v>
      </c>
      <c r="M236" s="835">
        <v>48.42</v>
      </c>
      <c r="N236" s="832">
        <v>1</v>
      </c>
      <c r="O236" s="836">
        <v>1</v>
      </c>
      <c r="P236" s="835">
        <v>48.42</v>
      </c>
      <c r="Q236" s="837">
        <v>1</v>
      </c>
      <c r="R236" s="832">
        <v>1</v>
      </c>
      <c r="S236" s="837">
        <v>1</v>
      </c>
      <c r="T236" s="836">
        <v>1</v>
      </c>
      <c r="U236" s="838">
        <v>1</v>
      </c>
    </row>
    <row r="237" spans="1:21" ht="14.4" customHeight="1" x14ac:dyDescent="0.3">
      <c r="A237" s="831">
        <v>25</v>
      </c>
      <c r="B237" s="832" t="s">
        <v>1206</v>
      </c>
      <c r="C237" s="832" t="s">
        <v>1211</v>
      </c>
      <c r="D237" s="833" t="s">
        <v>1775</v>
      </c>
      <c r="E237" s="834" t="s">
        <v>1251</v>
      </c>
      <c r="F237" s="832" t="s">
        <v>1207</v>
      </c>
      <c r="G237" s="832" t="s">
        <v>1269</v>
      </c>
      <c r="H237" s="832" t="s">
        <v>607</v>
      </c>
      <c r="I237" s="832" t="s">
        <v>1137</v>
      </c>
      <c r="J237" s="832" t="s">
        <v>1138</v>
      </c>
      <c r="K237" s="832" t="s">
        <v>1139</v>
      </c>
      <c r="L237" s="835">
        <v>0</v>
      </c>
      <c r="M237" s="835">
        <v>0</v>
      </c>
      <c r="N237" s="832">
        <v>1</v>
      </c>
      <c r="O237" s="836">
        <v>1</v>
      </c>
      <c r="P237" s="835"/>
      <c r="Q237" s="837"/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25</v>
      </c>
      <c r="B238" s="832" t="s">
        <v>1206</v>
      </c>
      <c r="C238" s="832" t="s">
        <v>1211</v>
      </c>
      <c r="D238" s="833" t="s">
        <v>1775</v>
      </c>
      <c r="E238" s="834" t="s">
        <v>1251</v>
      </c>
      <c r="F238" s="832" t="s">
        <v>1207</v>
      </c>
      <c r="G238" s="832" t="s">
        <v>1289</v>
      </c>
      <c r="H238" s="832" t="s">
        <v>566</v>
      </c>
      <c r="I238" s="832" t="s">
        <v>1482</v>
      </c>
      <c r="J238" s="832" t="s">
        <v>1483</v>
      </c>
      <c r="K238" s="832" t="s">
        <v>1484</v>
      </c>
      <c r="L238" s="835">
        <v>31.32</v>
      </c>
      <c r="M238" s="835">
        <v>62.64</v>
      </c>
      <c r="N238" s="832">
        <v>2</v>
      </c>
      <c r="O238" s="836">
        <v>1</v>
      </c>
      <c r="P238" s="835">
        <v>62.64</v>
      </c>
      <c r="Q238" s="837">
        <v>1</v>
      </c>
      <c r="R238" s="832">
        <v>2</v>
      </c>
      <c r="S238" s="837">
        <v>1</v>
      </c>
      <c r="T238" s="836">
        <v>1</v>
      </c>
      <c r="U238" s="838">
        <v>1</v>
      </c>
    </row>
    <row r="239" spans="1:21" ht="14.4" customHeight="1" x14ac:dyDescent="0.3">
      <c r="A239" s="831">
        <v>25</v>
      </c>
      <c r="B239" s="832" t="s">
        <v>1206</v>
      </c>
      <c r="C239" s="832" t="s">
        <v>1211</v>
      </c>
      <c r="D239" s="833" t="s">
        <v>1775</v>
      </c>
      <c r="E239" s="834" t="s">
        <v>1251</v>
      </c>
      <c r="F239" s="832" t="s">
        <v>1207</v>
      </c>
      <c r="G239" s="832" t="s">
        <v>1270</v>
      </c>
      <c r="H239" s="832" t="s">
        <v>607</v>
      </c>
      <c r="I239" s="832" t="s">
        <v>1068</v>
      </c>
      <c r="J239" s="832" t="s">
        <v>940</v>
      </c>
      <c r="K239" s="832" t="s">
        <v>1069</v>
      </c>
      <c r="L239" s="835">
        <v>154.36000000000001</v>
      </c>
      <c r="M239" s="835">
        <v>617.44000000000005</v>
      </c>
      <c r="N239" s="832">
        <v>4</v>
      </c>
      <c r="O239" s="836">
        <v>3</v>
      </c>
      <c r="P239" s="835">
        <v>154.36000000000001</v>
      </c>
      <c r="Q239" s="837">
        <v>0.25</v>
      </c>
      <c r="R239" s="832">
        <v>1</v>
      </c>
      <c r="S239" s="837">
        <v>0.25</v>
      </c>
      <c r="T239" s="836">
        <v>1</v>
      </c>
      <c r="U239" s="838">
        <v>0.33333333333333331</v>
      </c>
    </row>
    <row r="240" spans="1:21" ht="14.4" customHeight="1" x14ac:dyDescent="0.3">
      <c r="A240" s="831">
        <v>25</v>
      </c>
      <c r="B240" s="832" t="s">
        <v>1206</v>
      </c>
      <c r="C240" s="832" t="s">
        <v>1211</v>
      </c>
      <c r="D240" s="833" t="s">
        <v>1775</v>
      </c>
      <c r="E240" s="834" t="s">
        <v>1253</v>
      </c>
      <c r="F240" s="832" t="s">
        <v>1207</v>
      </c>
      <c r="G240" s="832" t="s">
        <v>1557</v>
      </c>
      <c r="H240" s="832" t="s">
        <v>607</v>
      </c>
      <c r="I240" s="832" t="s">
        <v>1047</v>
      </c>
      <c r="J240" s="832" t="s">
        <v>1048</v>
      </c>
      <c r="K240" s="832" t="s">
        <v>1049</v>
      </c>
      <c r="L240" s="835">
        <v>93.27</v>
      </c>
      <c r="M240" s="835">
        <v>186.54</v>
      </c>
      <c r="N240" s="832">
        <v>2</v>
      </c>
      <c r="O240" s="836">
        <v>0.5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25</v>
      </c>
      <c r="B241" s="832" t="s">
        <v>1206</v>
      </c>
      <c r="C241" s="832" t="s">
        <v>1211</v>
      </c>
      <c r="D241" s="833" t="s">
        <v>1775</v>
      </c>
      <c r="E241" s="834" t="s">
        <v>1253</v>
      </c>
      <c r="F241" s="832" t="s">
        <v>1207</v>
      </c>
      <c r="G241" s="832" t="s">
        <v>1557</v>
      </c>
      <c r="H241" s="832" t="s">
        <v>566</v>
      </c>
      <c r="I241" s="832" t="s">
        <v>1558</v>
      </c>
      <c r="J241" s="832" t="s">
        <v>1559</v>
      </c>
      <c r="K241" s="832" t="s">
        <v>1504</v>
      </c>
      <c r="L241" s="835">
        <v>103.64</v>
      </c>
      <c r="M241" s="835">
        <v>207.28</v>
      </c>
      <c r="N241" s="832">
        <v>2</v>
      </c>
      <c r="O241" s="836">
        <v>1</v>
      </c>
      <c r="P241" s="835"/>
      <c r="Q241" s="837">
        <v>0</v>
      </c>
      <c r="R241" s="832"/>
      <c r="S241" s="837">
        <v>0</v>
      </c>
      <c r="T241" s="836"/>
      <c r="U241" s="838">
        <v>0</v>
      </c>
    </row>
    <row r="242" spans="1:21" ht="14.4" customHeight="1" x14ac:dyDescent="0.3">
      <c r="A242" s="831">
        <v>25</v>
      </c>
      <c r="B242" s="832" t="s">
        <v>1206</v>
      </c>
      <c r="C242" s="832" t="s">
        <v>1211</v>
      </c>
      <c r="D242" s="833" t="s">
        <v>1775</v>
      </c>
      <c r="E242" s="834" t="s">
        <v>1253</v>
      </c>
      <c r="F242" s="832" t="s">
        <v>1207</v>
      </c>
      <c r="G242" s="832" t="s">
        <v>1560</v>
      </c>
      <c r="H242" s="832" t="s">
        <v>566</v>
      </c>
      <c r="I242" s="832" t="s">
        <v>1561</v>
      </c>
      <c r="J242" s="832" t="s">
        <v>1562</v>
      </c>
      <c r="K242" s="832" t="s">
        <v>1563</v>
      </c>
      <c r="L242" s="835">
        <v>57.76</v>
      </c>
      <c r="M242" s="835">
        <v>115.52</v>
      </c>
      <c r="N242" s="832">
        <v>2</v>
      </c>
      <c r="O242" s="836">
        <v>2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25</v>
      </c>
      <c r="B243" s="832" t="s">
        <v>1206</v>
      </c>
      <c r="C243" s="832" t="s">
        <v>1211</v>
      </c>
      <c r="D243" s="833" t="s">
        <v>1775</v>
      </c>
      <c r="E243" s="834" t="s">
        <v>1253</v>
      </c>
      <c r="F243" s="832" t="s">
        <v>1207</v>
      </c>
      <c r="G243" s="832" t="s">
        <v>1564</v>
      </c>
      <c r="H243" s="832" t="s">
        <v>607</v>
      </c>
      <c r="I243" s="832" t="s">
        <v>1565</v>
      </c>
      <c r="J243" s="832" t="s">
        <v>1566</v>
      </c>
      <c r="K243" s="832" t="s">
        <v>1567</v>
      </c>
      <c r="L243" s="835">
        <v>139.77000000000001</v>
      </c>
      <c r="M243" s="835">
        <v>139.77000000000001</v>
      </c>
      <c r="N243" s="832">
        <v>1</v>
      </c>
      <c r="O243" s="836">
        <v>0.5</v>
      </c>
      <c r="P243" s="835">
        <v>139.77000000000001</v>
      </c>
      <c r="Q243" s="837">
        <v>1</v>
      </c>
      <c r="R243" s="832">
        <v>1</v>
      </c>
      <c r="S243" s="837">
        <v>1</v>
      </c>
      <c r="T243" s="836">
        <v>0.5</v>
      </c>
      <c r="U243" s="838">
        <v>1</v>
      </c>
    </row>
    <row r="244" spans="1:21" ht="14.4" customHeight="1" x14ac:dyDescent="0.3">
      <c r="A244" s="831">
        <v>25</v>
      </c>
      <c r="B244" s="832" t="s">
        <v>1206</v>
      </c>
      <c r="C244" s="832" t="s">
        <v>1211</v>
      </c>
      <c r="D244" s="833" t="s">
        <v>1775</v>
      </c>
      <c r="E244" s="834" t="s">
        <v>1253</v>
      </c>
      <c r="F244" s="832" t="s">
        <v>1207</v>
      </c>
      <c r="G244" s="832" t="s">
        <v>1564</v>
      </c>
      <c r="H244" s="832" t="s">
        <v>566</v>
      </c>
      <c r="I244" s="832" t="s">
        <v>1568</v>
      </c>
      <c r="J244" s="832" t="s">
        <v>1569</v>
      </c>
      <c r="K244" s="832" t="s">
        <v>1570</v>
      </c>
      <c r="L244" s="835">
        <v>310.58999999999997</v>
      </c>
      <c r="M244" s="835">
        <v>310.58999999999997</v>
      </c>
      <c r="N244" s="832">
        <v>1</v>
      </c>
      <c r="O244" s="836">
        <v>0.5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25</v>
      </c>
      <c r="B245" s="832" t="s">
        <v>1206</v>
      </c>
      <c r="C245" s="832" t="s">
        <v>1211</v>
      </c>
      <c r="D245" s="833" t="s">
        <v>1775</v>
      </c>
      <c r="E245" s="834" t="s">
        <v>1253</v>
      </c>
      <c r="F245" s="832" t="s">
        <v>1207</v>
      </c>
      <c r="G245" s="832" t="s">
        <v>1488</v>
      </c>
      <c r="H245" s="832" t="s">
        <v>566</v>
      </c>
      <c r="I245" s="832" t="s">
        <v>1571</v>
      </c>
      <c r="J245" s="832" t="s">
        <v>1572</v>
      </c>
      <c r="K245" s="832" t="s">
        <v>1094</v>
      </c>
      <c r="L245" s="835">
        <v>119.7</v>
      </c>
      <c r="M245" s="835">
        <v>119.7</v>
      </c>
      <c r="N245" s="832">
        <v>1</v>
      </c>
      <c r="O245" s="836">
        <v>0.5</v>
      </c>
      <c r="P245" s="835">
        <v>119.7</v>
      </c>
      <c r="Q245" s="837">
        <v>1</v>
      </c>
      <c r="R245" s="832">
        <v>1</v>
      </c>
      <c r="S245" s="837">
        <v>1</v>
      </c>
      <c r="T245" s="836">
        <v>0.5</v>
      </c>
      <c r="U245" s="838">
        <v>1</v>
      </c>
    </row>
    <row r="246" spans="1:21" ht="14.4" customHeight="1" x14ac:dyDescent="0.3">
      <c r="A246" s="831">
        <v>25</v>
      </c>
      <c r="B246" s="832" t="s">
        <v>1206</v>
      </c>
      <c r="C246" s="832" t="s">
        <v>1211</v>
      </c>
      <c r="D246" s="833" t="s">
        <v>1775</v>
      </c>
      <c r="E246" s="834" t="s">
        <v>1253</v>
      </c>
      <c r="F246" s="832" t="s">
        <v>1207</v>
      </c>
      <c r="G246" s="832" t="s">
        <v>1488</v>
      </c>
      <c r="H246" s="832" t="s">
        <v>607</v>
      </c>
      <c r="I246" s="832" t="s">
        <v>1092</v>
      </c>
      <c r="J246" s="832" t="s">
        <v>1093</v>
      </c>
      <c r="K246" s="832" t="s">
        <v>1094</v>
      </c>
      <c r="L246" s="835">
        <v>70.540000000000006</v>
      </c>
      <c r="M246" s="835">
        <v>70.540000000000006</v>
      </c>
      <c r="N246" s="832">
        <v>1</v>
      </c>
      <c r="O246" s="836">
        <v>1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" customHeight="1" x14ac:dyDescent="0.3">
      <c r="A247" s="831">
        <v>25</v>
      </c>
      <c r="B247" s="832" t="s">
        <v>1206</v>
      </c>
      <c r="C247" s="832" t="s">
        <v>1211</v>
      </c>
      <c r="D247" s="833" t="s">
        <v>1775</v>
      </c>
      <c r="E247" s="834" t="s">
        <v>1253</v>
      </c>
      <c r="F247" s="832" t="s">
        <v>1207</v>
      </c>
      <c r="G247" s="832" t="s">
        <v>1287</v>
      </c>
      <c r="H247" s="832" t="s">
        <v>607</v>
      </c>
      <c r="I247" s="832" t="s">
        <v>1379</v>
      </c>
      <c r="J247" s="832" t="s">
        <v>1078</v>
      </c>
      <c r="K247" s="832" t="s">
        <v>1380</v>
      </c>
      <c r="L247" s="835">
        <v>272.83</v>
      </c>
      <c r="M247" s="835">
        <v>272.83</v>
      </c>
      <c r="N247" s="832">
        <v>1</v>
      </c>
      <c r="O247" s="836">
        <v>1</v>
      </c>
      <c r="P247" s="835">
        <v>272.83</v>
      </c>
      <c r="Q247" s="837">
        <v>1</v>
      </c>
      <c r="R247" s="832">
        <v>1</v>
      </c>
      <c r="S247" s="837">
        <v>1</v>
      </c>
      <c r="T247" s="836">
        <v>1</v>
      </c>
      <c r="U247" s="838">
        <v>1</v>
      </c>
    </row>
    <row r="248" spans="1:21" ht="14.4" customHeight="1" x14ac:dyDescent="0.3">
      <c r="A248" s="831">
        <v>25</v>
      </c>
      <c r="B248" s="832" t="s">
        <v>1206</v>
      </c>
      <c r="C248" s="832" t="s">
        <v>1211</v>
      </c>
      <c r="D248" s="833" t="s">
        <v>1775</v>
      </c>
      <c r="E248" s="834" t="s">
        <v>1253</v>
      </c>
      <c r="F248" s="832" t="s">
        <v>1207</v>
      </c>
      <c r="G248" s="832" t="s">
        <v>1426</v>
      </c>
      <c r="H248" s="832" t="s">
        <v>566</v>
      </c>
      <c r="I248" s="832" t="s">
        <v>1573</v>
      </c>
      <c r="J248" s="832" t="s">
        <v>1428</v>
      </c>
      <c r="K248" s="832" t="s">
        <v>1574</v>
      </c>
      <c r="L248" s="835">
        <v>75.819999999999993</v>
      </c>
      <c r="M248" s="835">
        <v>75.819999999999993</v>
      </c>
      <c r="N248" s="832">
        <v>1</v>
      </c>
      <c r="O248" s="836">
        <v>1</v>
      </c>
      <c r="P248" s="835">
        <v>75.819999999999993</v>
      </c>
      <c r="Q248" s="837">
        <v>1</v>
      </c>
      <c r="R248" s="832">
        <v>1</v>
      </c>
      <c r="S248" s="837">
        <v>1</v>
      </c>
      <c r="T248" s="836">
        <v>1</v>
      </c>
      <c r="U248" s="838">
        <v>1</v>
      </c>
    </row>
    <row r="249" spans="1:21" ht="14.4" customHeight="1" x14ac:dyDescent="0.3">
      <c r="A249" s="831">
        <v>25</v>
      </c>
      <c r="B249" s="832" t="s">
        <v>1206</v>
      </c>
      <c r="C249" s="832" t="s">
        <v>1211</v>
      </c>
      <c r="D249" s="833" t="s">
        <v>1775</v>
      </c>
      <c r="E249" s="834" t="s">
        <v>1253</v>
      </c>
      <c r="F249" s="832" t="s">
        <v>1207</v>
      </c>
      <c r="G249" s="832" t="s">
        <v>1575</v>
      </c>
      <c r="H249" s="832" t="s">
        <v>566</v>
      </c>
      <c r="I249" s="832" t="s">
        <v>1576</v>
      </c>
      <c r="J249" s="832" t="s">
        <v>690</v>
      </c>
      <c r="K249" s="832" t="s">
        <v>1577</v>
      </c>
      <c r="L249" s="835">
        <v>477.5</v>
      </c>
      <c r="M249" s="835">
        <v>1432.5</v>
      </c>
      <c r="N249" s="832">
        <v>3</v>
      </c>
      <c r="O249" s="836">
        <v>3</v>
      </c>
      <c r="P249" s="835">
        <v>477.5</v>
      </c>
      <c r="Q249" s="837">
        <v>0.33333333333333331</v>
      </c>
      <c r="R249" s="832">
        <v>1</v>
      </c>
      <c r="S249" s="837">
        <v>0.33333333333333331</v>
      </c>
      <c r="T249" s="836">
        <v>1</v>
      </c>
      <c r="U249" s="838">
        <v>0.33333333333333331</v>
      </c>
    </row>
    <row r="250" spans="1:21" ht="14.4" customHeight="1" x14ac:dyDescent="0.3">
      <c r="A250" s="831">
        <v>25</v>
      </c>
      <c r="B250" s="832" t="s">
        <v>1206</v>
      </c>
      <c r="C250" s="832" t="s">
        <v>1211</v>
      </c>
      <c r="D250" s="833" t="s">
        <v>1775</v>
      </c>
      <c r="E250" s="834" t="s">
        <v>1253</v>
      </c>
      <c r="F250" s="832" t="s">
        <v>1207</v>
      </c>
      <c r="G250" s="832" t="s">
        <v>1578</v>
      </c>
      <c r="H250" s="832" t="s">
        <v>566</v>
      </c>
      <c r="I250" s="832" t="s">
        <v>1579</v>
      </c>
      <c r="J250" s="832" t="s">
        <v>1580</v>
      </c>
      <c r="K250" s="832" t="s">
        <v>1581</v>
      </c>
      <c r="L250" s="835">
        <v>0</v>
      </c>
      <c r="M250" s="835">
        <v>0</v>
      </c>
      <c r="N250" s="832">
        <v>2</v>
      </c>
      <c r="O250" s="836">
        <v>0.5</v>
      </c>
      <c r="P250" s="835"/>
      <c r="Q250" s="837"/>
      <c r="R250" s="832"/>
      <c r="S250" s="837">
        <v>0</v>
      </c>
      <c r="T250" s="836"/>
      <c r="U250" s="838">
        <v>0</v>
      </c>
    </row>
    <row r="251" spans="1:21" ht="14.4" customHeight="1" x14ac:dyDescent="0.3">
      <c r="A251" s="831">
        <v>25</v>
      </c>
      <c r="B251" s="832" t="s">
        <v>1206</v>
      </c>
      <c r="C251" s="832" t="s">
        <v>1211</v>
      </c>
      <c r="D251" s="833" t="s">
        <v>1775</v>
      </c>
      <c r="E251" s="834" t="s">
        <v>1253</v>
      </c>
      <c r="F251" s="832" t="s">
        <v>1207</v>
      </c>
      <c r="G251" s="832" t="s">
        <v>1582</v>
      </c>
      <c r="H251" s="832" t="s">
        <v>566</v>
      </c>
      <c r="I251" s="832" t="s">
        <v>1583</v>
      </c>
      <c r="J251" s="832" t="s">
        <v>1584</v>
      </c>
      <c r="K251" s="832" t="s">
        <v>1585</v>
      </c>
      <c r="L251" s="835">
        <v>36.909999999999997</v>
      </c>
      <c r="M251" s="835">
        <v>110.72999999999999</v>
      </c>
      <c r="N251" s="832">
        <v>3</v>
      </c>
      <c r="O251" s="836">
        <v>1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" customHeight="1" x14ac:dyDescent="0.3">
      <c r="A252" s="831">
        <v>25</v>
      </c>
      <c r="B252" s="832" t="s">
        <v>1206</v>
      </c>
      <c r="C252" s="832" t="s">
        <v>1211</v>
      </c>
      <c r="D252" s="833" t="s">
        <v>1775</v>
      </c>
      <c r="E252" s="834" t="s">
        <v>1253</v>
      </c>
      <c r="F252" s="832" t="s">
        <v>1207</v>
      </c>
      <c r="G252" s="832" t="s">
        <v>1320</v>
      </c>
      <c r="H252" s="832" t="s">
        <v>566</v>
      </c>
      <c r="I252" s="832" t="s">
        <v>1321</v>
      </c>
      <c r="J252" s="832" t="s">
        <v>1322</v>
      </c>
      <c r="K252" s="832" t="s">
        <v>1323</v>
      </c>
      <c r="L252" s="835">
        <v>68.599999999999994</v>
      </c>
      <c r="M252" s="835">
        <v>68.599999999999994</v>
      </c>
      <c r="N252" s="832">
        <v>1</v>
      </c>
      <c r="O252" s="836">
        <v>1</v>
      </c>
      <c r="P252" s="835">
        <v>68.599999999999994</v>
      </c>
      <c r="Q252" s="837">
        <v>1</v>
      </c>
      <c r="R252" s="832">
        <v>1</v>
      </c>
      <c r="S252" s="837">
        <v>1</v>
      </c>
      <c r="T252" s="836">
        <v>1</v>
      </c>
      <c r="U252" s="838">
        <v>1</v>
      </c>
    </row>
    <row r="253" spans="1:21" ht="14.4" customHeight="1" x14ac:dyDescent="0.3">
      <c r="A253" s="831">
        <v>25</v>
      </c>
      <c r="B253" s="832" t="s">
        <v>1206</v>
      </c>
      <c r="C253" s="832" t="s">
        <v>1211</v>
      </c>
      <c r="D253" s="833" t="s">
        <v>1775</v>
      </c>
      <c r="E253" s="834" t="s">
        <v>1253</v>
      </c>
      <c r="F253" s="832" t="s">
        <v>1207</v>
      </c>
      <c r="G253" s="832" t="s">
        <v>1254</v>
      </c>
      <c r="H253" s="832" t="s">
        <v>566</v>
      </c>
      <c r="I253" s="832" t="s">
        <v>1255</v>
      </c>
      <c r="J253" s="832" t="s">
        <v>1256</v>
      </c>
      <c r="K253" s="832" t="s">
        <v>1257</v>
      </c>
      <c r="L253" s="835">
        <v>132.97999999999999</v>
      </c>
      <c r="M253" s="835">
        <v>930.8599999999999</v>
      </c>
      <c r="N253" s="832">
        <v>7</v>
      </c>
      <c r="O253" s="836">
        <v>3</v>
      </c>
      <c r="P253" s="835">
        <v>265.95999999999998</v>
      </c>
      <c r="Q253" s="837">
        <v>0.2857142857142857</v>
      </c>
      <c r="R253" s="832">
        <v>2</v>
      </c>
      <c r="S253" s="837">
        <v>0.2857142857142857</v>
      </c>
      <c r="T253" s="836">
        <v>1</v>
      </c>
      <c r="U253" s="838">
        <v>0.33333333333333331</v>
      </c>
    </row>
    <row r="254" spans="1:21" ht="14.4" customHeight="1" x14ac:dyDescent="0.3">
      <c r="A254" s="831">
        <v>25</v>
      </c>
      <c r="B254" s="832" t="s">
        <v>1206</v>
      </c>
      <c r="C254" s="832" t="s">
        <v>1211</v>
      </c>
      <c r="D254" s="833" t="s">
        <v>1775</v>
      </c>
      <c r="E254" s="834" t="s">
        <v>1253</v>
      </c>
      <c r="F254" s="832" t="s">
        <v>1207</v>
      </c>
      <c r="G254" s="832" t="s">
        <v>1586</v>
      </c>
      <c r="H254" s="832" t="s">
        <v>566</v>
      </c>
      <c r="I254" s="832" t="s">
        <v>1587</v>
      </c>
      <c r="J254" s="832" t="s">
        <v>1588</v>
      </c>
      <c r="K254" s="832" t="s">
        <v>1589</v>
      </c>
      <c r="L254" s="835">
        <v>0</v>
      </c>
      <c r="M254" s="835">
        <v>0</v>
      </c>
      <c r="N254" s="832">
        <v>1</v>
      </c>
      <c r="O254" s="836">
        <v>0.5</v>
      </c>
      <c r="P254" s="835">
        <v>0</v>
      </c>
      <c r="Q254" s="837"/>
      <c r="R254" s="832">
        <v>1</v>
      </c>
      <c r="S254" s="837">
        <v>1</v>
      </c>
      <c r="T254" s="836">
        <v>0.5</v>
      </c>
      <c r="U254" s="838">
        <v>1</v>
      </c>
    </row>
    <row r="255" spans="1:21" ht="14.4" customHeight="1" x14ac:dyDescent="0.3">
      <c r="A255" s="831">
        <v>25</v>
      </c>
      <c r="B255" s="832" t="s">
        <v>1206</v>
      </c>
      <c r="C255" s="832" t="s">
        <v>1211</v>
      </c>
      <c r="D255" s="833" t="s">
        <v>1775</v>
      </c>
      <c r="E255" s="834" t="s">
        <v>1253</v>
      </c>
      <c r="F255" s="832" t="s">
        <v>1207</v>
      </c>
      <c r="G255" s="832" t="s">
        <v>1590</v>
      </c>
      <c r="H255" s="832" t="s">
        <v>566</v>
      </c>
      <c r="I255" s="832" t="s">
        <v>1591</v>
      </c>
      <c r="J255" s="832" t="s">
        <v>1592</v>
      </c>
      <c r="K255" s="832" t="s">
        <v>1593</v>
      </c>
      <c r="L255" s="835">
        <v>0</v>
      </c>
      <c r="M255" s="835">
        <v>0</v>
      </c>
      <c r="N255" s="832">
        <v>2</v>
      </c>
      <c r="O255" s="836">
        <v>0.5</v>
      </c>
      <c r="P255" s="835">
        <v>0</v>
      </c>
      <c r="Q255" s="837"/>
      <c r="R255" s="832">
        <v>2</v>
      </c>
      <c r="S255" s="837">
        <v>1</v>
      </c>
      <c r="T255" s="836">
        <v>0.5</v>
      </c>
      <c r="U255" s="838">
        <v>1</v>
      </c>
    </row>
    <row r="256" spans="1:21" ht="14.4" customHeight="1" x14ac:dyDescent="0.3">
      <c r="A256" s="831">
        <v>25</v>
      </c>
      <c r="B256" s="832" t="s">
        <v>1206</v>
      </c>
      <c r="C256" s="832" t="s">
        <v>1211</v>
      </c>
      <c r="D256" s="833" t="s">
        <v>1775</v>
      </c>
      <c r="E256" s="834" t="s">
        <v>1253</v>
      </c>
      <c r="F256" s="832" t="s">
        <v>1207</v>
      </c>
      <c r="G256" s="832" t="s">
        <v>1262</v>
      </c>
      <c r="H256" s="832" t="s">
        <v>607</v>
      </c>
      <c r="I256" s="832" t="s">
        <v>1122</v>
      </c>
      <c r="J256" s="832" t="s">
        <v>628</v>
      </c>
      <c r="K256" s="832" t="s">
        <v>1123</v>
      </c>
      <c r="L256" s="835">
        <v>48.42</v>
      </c>
      <c r="M256" s="835">
        <v>48.42</v>
      </c>
      <c r="N256" s="832">
        <v>1</v>
      </c>
      <c r="O256" s="836">
        <v>0.5</v>
      </c>
      <c r="P256" s="835">
        <v>48.42</v>
      </c>
      <c r="Q256" s="837">
        <v>1</v>
      </c>
      <c r="R256" s="832">
        <v>1</v>
      </c>
      <c r="S256" s="837">
        <v>1</v>
      </c>
      <c r="T256" s="836">
        <v>0.5</v>
      </c>
      <c r="U256" s="838">
        <v>1</v>
      </c>
    </row>
    <row r="257" spans="1:21" ht="14.4" customHeight="1" x14ac:dyDescent="0.3">
      <c r="A257" s="831">
        <v>25</v>
      </c>
      <c r="B257" s="832" t="s">
        <v>1206</v>
      </c>
      <c r="C257" s="832" t="s">
        <v>1211</v>
      </c>
      <c r="D257" s="833" t="s">
        <v>1775</v>
      </c>
      <c r="E257" s="834" t="s">
        <v>1253</v>
      </c>
      <c r="F257" s="832" t="s">
        <v>1207</v>
      </c>
      <c r="G257" s="832" t="s">
        <v>1594</v>
      </c>
      <c r="H257" s="832" t="s">
        <v>607</v>
      </c>
      <c r="I257" s="832" t="s">
        <v>1595</v>
      </c>
      <c r="J257" s="832" t="s">
        <v>1596</v>
      </c>
      <c r="K257" s="832" t="s">
        <v>1597</v>
      </c>
      <c r="L257" s="835">
        <v>115.18</v>
      </c>
      <c r="M257" s="835">
        <v>230.36</v>
      </c>
      <c r="N257" s="832">
        <v>2</v>
      </c>
      <c r="O257" s="836">
        <v>0.5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25</v>
      </c>
      <c r="B258" s="832" t="s">
        <v>1206</v>
      </c>
      <c r="C258" s="832" t="s">
        <v>1211</v>
      </c>
      <c r="D258" s="833" t="s">
        <v>1775</v>
      </c>
      <c r="E258" s="834" t="s">
        <v>1253</v>
      </c>
      <c r="F258" s="832" t="s">
        <v>1207</v>
      </c>
      <c r="G258" s="832" t="s">
        <v>1594</v>
      </c>
      <c r="H258" s="832" t="s">
        <v>607</v>
      </c>
      <c r="I258" s="832" t="s">
        <v>1598</v>
      </c>
      <c r="J258" s="832" t="s">
        <v>1596</v>
      </c>
      <c r="K258" s="832" t="s">
        <v>1599</v>
      </c>
      <c r="L258" s="835">
        <v>57.6</v>
      </c>
      <c r="M258" s="835">
        <v>115.2</v>
      </c>
      <c r="N258" s="832">
        <v>2</v>
      </c>
      <c r="O258" s="836">
        <v>1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25</v>
      </c>
      <c r="B259" s="832" t="s">
        <v>1206</v>
      </c>
      <c r="C259" s="832" t="s">
        <v>1211</v>
      </c>
      <c r="D259" s="833" t="s">
        <v>1775</v>
      </c>
      <c r="E259" s="834" t="s">
        <v>1253</v>
      </c>
      <c r="F259" s="832" t="s">
        <v>1207</v>
      </c>
      <c r="G259" s="832" t="s">
        <v>1476</v>
      </c>
      <c r="H259" s="832" t="s">
        <v>566</v>
      </c>
      <c r="I259" s="832" t="s">
        <v>1479</v>
      </c>
      <c r="J259" s="832" t="s">
        <v>1480</v>
      </c>
      <c r="K259" s="832" t="s">
        <v>1481</v>
      </c>
      <c r="L259" s="835">
        <v>42.09</v>
      </c>
      <c r="M259" s="835">
        <v>42.09</v>
      </c>
      <c r="N259" s="832">
        <v>1</v>
      </c>
      <c r="O259" s="836">
        <v>1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25</v>
      </c>
      <c r="B260" s="832" t="s">
        <v>1206</v>
      </c>
      <c r="C260" s="832" t="s">
        <v>1211</v>
      </c>
      <c r="D260" s="833" t="s">
        <v>1775</v>
      </c>
      <c r="E260" s="834" t="s">
        <v>1253</v>
      </c>
      <c r="F260" s="832" t="s">
        <v>1207</v>
      </c>
      <c r="G260" s="832" t="s">
        <v>1270</v>
      </c>
      <c r="H260" s="832" t="s">
        <v>607</v>
      </c>
      <c r="I260" s="832" t="s">
        <v>1068</v>
      </c>
      <c r="J260" s="832" t="s">
        <v>940</v>
      </c>
      <c r="K260" s="832" t="s">
        <v>1069</v>
      </c>
      <c r="L260" s="835">
        <v>154.36000000000001</v>
      </c>
      <c r="M260" s="835">
        <v>771.80000000000007</v>
      </c>
      <c r="N260" s="832">
        <v>5</v>
      </c>
      <c r="O260" s="836">
        <v>4.5</v>
      </c>
      <c r="P260" s="835">
        <v>463.08000000000004</v>
      </c>
      <c r="Q260" s="837">
        <v>0.6</v>
      </c>
      <c r="R260" s="832">
        <v>3</v>
      </c>
      <c r="S260" s="837">
        <v>0.6</v>
      </c>
      <c r="T260" s="836">
        <v>2.5</v>
      </c>
      <c r="U260" s="838">
        <v>0.55555555555555558</v>
      </c>
    </row>
    <row r="261" spans="1:21" ht="14.4" customHeight="1" x14ac:dyDescent="0.3">
      <c r="A261" s="831">
        <v>25</v>
      </c>
      <c r="B261" s="832" t="s">
        <v>1206</v>
      </c>
      <c r="C261" s="832" t="s">
        <v>1211</v>
      </c>
      <c r="D261" s="833" t="s">
        <v>1775</v>
      </c>
      <c r="E261" s="834" t="s">
        <v>1253</v>
      </c>
      <c r="F261" s="832" t="s">
        <v>1207</v>
      </c>
      <c r="G261" s="832" t="s">
        <v>1270</v>
      </c>
      <c r="H261" s="832" t="s">
        <v>566</v>
      </c>
      <c r="I261" s="832" t="s">
        <v>1271</v>
      </c>
      <c r="J261" s="832" t="s">
        <v>940</v>
      </c>
      <c r="K261" s="832" t="s">
        <v>1069</v>
      </c>
      <c r="L261" s="835">
        <v>154.36000000000001</v>
      </c>
      <c r="M261" s="835">
        <v>926.16000000000008</v>
      </c>
      <c r="N261" s="832">
        <v>6</v>
      </c>
      <c r="O261" s="836">
        <v>6</v>
      </c>
      <c r="P261" s="835">
        <v>463.08000000000004</v>
      </c>
      <c r="Q261" s="837">
        <v>0.5</v>
      </c>
      <c r="R261" s="832">
        <v>3</v>
      </c>
      <c r="S261" s="837">
        <v>0.5</v>
      </c>
      <c r="T261" s="836">
        <v>3</v>
      </c>
      <c r="U261" s="838">
        <v>0.5</v>
      </c>
    </row>
    <row r="262" spans="1:21" ht="14.4" customHeight="1" x14ac:dyDescent="0.3">
      <c r="A262" s="831">
        <v>25</v>
      </c>
      <c r="B262" s="832" t="s">
        <v>1206</v>
      </c>
      <c r="C262" s="832" t="s">
        <v>1211</v>
      </c>
      <c r="D262" s="833" t="s">
        <v>1775</v>
      </c>
      <c r="E262" s="834" t="s">
        <v>1253</v>
      </c>
      <c r="F262" s="832" t="s">
        <v>1207</v>
      </c>
      <c r="G262" s="832" t="s">
        <v>1270</v>
      </c>
      <c r="H262" s="832" t="s">
        <v>566</v>
      </c>
      <c r="I262" s="832" t="s">
        <v>1272</v>
      </c>
      <c r="J262" s="832" t="s">
        <v>940</v>
      </c>
      <c r="K262" s="832" t="s">
        <v>1069</v>
      </c>
      <c r="L262" s="835">
        <v>154.36000000000001</v>
      </c>
      <c r="M262" s="835">
        <v>617.44000000000005</v>
      </c>
      <c r="N262" s="832">
        <v>4</v>
      </c>
      <c r="O262" s="836">
        <v>4</v>
      </c>
      <c r="P262" s="835">
        <v>308.72000000000003</v>
      </c>
      <c r="Q262" s="837">
        <v>0.5</v>
      </c>
      <c r="R262" s="832">
        <v>2</v>
      </c>
      <c r="S262" s="837">
        <v>0.5</v>
      </c>
      <c r="T262" s="836">
        <v>2</v>
      </c>
      <c r="U262" s="838">
        <v>0.5</v>
      </c>
    </row>
    <row r="263" spans="1:21" ht="14.4" customHeight="1" x14ac:dyDescent="0.3">
      <c r="A263" s="831">
        <v>25</v>
      </c>
      <c r="B263" s="832" t="s">
        <v>1206</v>
      </c>
      <c r="C263" s="832" t="s">
        <v>1211</v>
      </c>
      <c r="D263" s="833" t="s">
        <v>1775</v>
      </c>
      <c r="E263" s="834" t="s">
        <v>1223</v>
      </c>
      <c r="F263" s="832" t="s">
        <v>1207</v>
      </c>
      <c r="G263" s="832" t="s">
        <v>1316</v>
      </c>
      <c r="H263" s="832" t="s">
        <v>607</v>
      </c>
      <c r="I263" s="832" t="s">
        <v>1163</v>
      </c>
      <c r="J263" s="832" t="s">
        <v>1164</v>
      </c>
      <c r="K263" s="832" t="s">
        <v>1165</v>
      </c>
      <c r="L263" s="835">
        <v>9.4</v>
      </c>
      <c r="M263" s="835">
        <v>28.200000000000003</v>
      </c>
      <c r="N263" s="832">
        <v>3</v>
      </c>
      <c r="O263" s="836">
        <v>1.5</v>
      </c>
      <c r="P263" s="835">
        <v>18.8</v>
      </c>
      <c r="Q263" s="837">
        <v>0.66666666666666663</v>
      </c>
      <c r="R263" s="832">
        <v>2</v>
      </c>
      <c r="S263" s="837">
        <v>0.66666666666666663</v>
      </c>
      <c r="T263" s="836">
        <v>0.5</v>
      </c>
      <c r="U263" s="838">
        <v>0.33333333333333331</v>
      </c>
    </row>
    <row r="264" spans="1:21" ht="14.4" customHeight="1" x14ac:dyDescent="0.3">
      <c r="A264" s="831">
        <v>25</v>
      </c>
      <c r="B264" s="832" t="s">
        <v>1206</v>
      </c>
      <c r="C264" s="832" t="s">
        <v>1211</v>
      </c>
      <c r="D264" s="833" t="s">
        <v>1775</v>
      </c>
      <c r="E264" s="834" t="s">
        <v>1223</v>
      </c>
      <c r="F264" s="832" t="s">
        <v>1207</v>
      </c>
      <c r="G264" s="832" t="s">
        <v>1316</v>
      </c>
      <c r="H264" s="832" t="s">
        <v>607</v>
      </c>
      <c r="I264" s="832" t="s">
        <v>1317</v>
      </c>
      <c r="J264" s="832" t="s">
        <v>1318</v>
      </c>
      <c r="K264" s="832" t="s">
        <v>1319</v>
      </c>
      <c r="L264" s="835">
        <v>4.7</v>
      </c>
      <c r="M264" s="835">
        <v>14.100000000000001</v>
      </c>
      <c r="N264" s="832">
        <v>3</v>
      </c>
      <c r="O264" s="836">
        <v>1</v>
      </c>
      <c r="P264" s="835">
        <v>14.100000000000001</v>
      </c>
      <c r="Q264" s="837">
        <v>1</v>
      </c>
      <c r="R264" s="832">
        <v>3</v>
      </c>
      <c r="S264" s="837">
        <v>1</v>
      </c>
      <c r="T264" s="836">
        <v>1</v>
      </c>
      <c r="U264" s="838">
        <v>1</v>
      </c>
    </row>
    <row r="265" spans="1:21" ht="14.4" customHeight="1" x14ac:dyDescent="0.3">
      <c r="A265" s="831">
        <v>25</v>
      </c>
      <c r="B265" s="832" t="s">
        <v>1206</v>
      </c>
      <c r="C265" s="832" t="s">
        <v>1211</v>
      </c>
      <c r="D265" s="833" t="s">
        <v>1775</v>
      </c>
      <c r="E265" s="834" t="s">
        <v>1223</v>
      </c>
      <c r="F265" s="832" t="s">
        <v>1207</v>
      </c>
      <c r="G265" s="832" t="s">
        <v>1600</v>
      </c>
      <c r="H265" s="832" t="s">
        <v>566</v>
      </c>
      <c r="I265" s="832" t="s">
        <v>1601</v>
      </c>
      <c r="J265" s="832" t="s">
        <v>1602</v>
      </c>
      <c r="K265" s="832" t="s">
        <v>1603</v>
      </c>
      <c r="L265" s="835">
        <v>86.02</v>
      </c>
      <c r="M265" s="835">
        <v>86.02</v>
      </c>
      <c r="N265" s="832">
        <v>1</v>
      </c>
      <c r="O265" s="836">
        <v>0.5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25</v>
      </c>
      <c r="B266" s="832" t="s">
        <v>1206</v>
      </c>
      <c r="C266" s="832" t="s">
        <v>1211</v>
      </c>
      <c r="D266" s="833" t="s">
        <v>1775</v>
      </c>
      <c r="E266" s="834" t="s">
        <v>1223</v>
      </c>
      <c r="F266" s="832" t="s">
        <v>1207</v>
      </c>
      <c r="G266" s="832" t="s">
        <v>1600</v>
      </c>
      <c r="H266" s="832" t="s">
        <v>566</v>
      </c>
      <c r="I266" s="832" t="s">
        <v>1604</v>
      </c>
      <c r="J266" s="832" t="s">
        <v>1602</v>
      </c>
      <c r="K266" s="832" t="s">
        <v>1605</v>
      </c>
      <c r="L266" s="835">
        <v>86.02</v>
      </c>
      <c r="M266" s="835">
        <v>172.04</v>
      </c>
      <c r="N266" s="832">
        <v>2</v>
      </c>
      <c r="O266" s="836">
        <v>2</v>
      </c>
      <c r="P266" s="835">
        <v>86.02</v>
      </c>
      <c r="Q266" s="837">
        <v>0.5</v>
      </c>
      <c r="R266" s="832">
        <v>1</v>
      </c>
      <c r="S266" s="837">
        <v>0.5</v>
      </c>
      <c r="T266" s="836">
        <v>1</v>
      </c>
      <c r="U266" s="838">
        <v>0.5</v>
      </c>
    </row>
    <row r="267" spans="1:21" ht="14.4" customHeight="1" x14ac:dyDescent="0.3">
      <c r="A267" s="831">
        <v>25</v>
      </c>
      <c r="B267" s="832" t="s">
        <v>1206</v>
      </c>
      <c r="C267" s="832" t="s">
        <v>1211</v>
      </c>
      <c r="D267" s="833" t="s">
        <v>1775</v>
      </c>
      <c r="E267" s="834" t="s">
        <v>1223</v>
      </c>
      <c r="F267" s="832" t="s">
        <v>1207</v>
      </c>
      <c r="G267" s="832" t="s">
        <v>1287</v>
      </c>
      <c r="H267" s="832" t="s">
        <v>607</v>
      </c>
      <c r="I267" s="832" t="s">
        <v>1077</v>
      </c>
      <c r="J267" s="832" t="s">
        <v>1078</v>
      </c>
      <c r="K267" s="832" t="s">
        <v>1079</v>
      </c>
      <c r="L267" s="835">
        <v>170.52</v>
      </c>
      <c r="M267" s="835">
        <v>170.52</v>
      </c>
      <c r="N267" s="832">
        <v>1</v>
      </c>
      <c r="O267" s="836">
        <v>0.5</v>
      </c>
      <c r="P267" s="835">
        <v>170.52</v>
      </c>
      <c r="Q267" s="837">
        <v>1</v>
      </c>
      <c r="R267" s="832">
        <v>1</v>
      </c>
      <c r="S267" s="837">
        <v>1</v>
      </c>
      <c r="T267" s="836">
        <v>0.5</v>
      </c>
      <c r="U267" s="838">
        <v>1</v>
      </c>
    </row>
    <row r="268" spans="1:21" ht="14.4" customHeight="1" x14ac:dyDescent="0.3">
      <c r="A268" s="831">
        <v>25</v>
      </c>
      <c r="B268" s="832" t="s">
        <v>1206</v>
      </c>
      <c r="C268" s="832" t="s">
        <v>1211</v>
      </c>
      <c r="D268" s="833" t="s">
        <v>1775</v>
      </c>
      <c r="E268" s="834" t="s">
        <v>1223</v>
      </c>
      <c r="F268" s="832" t="s">
        <v>1207</v>
      </c>
      <c r="G268" s="832" t="s">
        <v>1381</v>
      </c>
      <c r="H268" s="832" t="s">
        <v>566</v>
      </c>
      <c r="I268" s="832" t="s">
        <v>1382</v>
      </c>
      <c r="J268" s="832" t="s">
        <v>1383</v>
      </c>
      <c r="K268" s="832" t="s">
        <v>1384</v>
      </c>
      <c r="L268" s="835">
        <v>58.86</v>
      </c>
      <c r="M268" s="835">
        <v>588.59999999999991</v>
      </c>
      <c r="N268" s="832">
        <v>10</v>
      </c>
      <c r="O268" s="836">
        <v>4</v>
      </c>
      <c r="P268" s="835">
        <v>353.15999999999997</v>
      </c>
      <c r="Q268" s="837">
        <v>0.60000000000000009</v>
      </c>
      <c r="R268" s="832">
        <v>6</v>
      </c>
      <c r="S268" s="837">
        <v>0.6</v>
      </c>
      <c r="T268" s="836">
        <v>2</v>
      </c>
      <c r="U268" s="838">
        <v>0.5</v>
      </c>
    </row>
    <row r="269" spans="1:21" ht="14.4" customHeight="1" x14ac:dyDescent="0.3">
      <c r="A269" s="831">
        <v>25</v>
      </c>
      <c r="B269" s="832" t="s">
        <v>1206</v>
      </c>
      <c r="C269" s="832" t="s">
        <v>1211</v>
      </c>
      <c r="D269" s="833" t="s">
        <v>1775</v>
      </c>
      <c r="E269" s="834" t="s">
        <v>1223</v>
      </c>
      <c r="F269" s="832" t="s">
        <v>1207</v>
      </c>
      <c r="G269" s="832" t="s">
        <v>1426</v>
      </c>
      <c r="H269" s="832" t="s">
        <v>566</v>
      </c>
      <c r="I269" s="832" t="s">
        <v>1606</v>
      </c>
      <c r="J269" s="832" t="s">
        <v>1428</v>
      </c>
      <c r="K269" s="832" t="s">
        <v>1358</v>
      </c>
      <c r="L269" s="835">
        <v>39.17</v>
      </c>
      <c r="M269" s="835">
        <v>117.51</v>
      </c>
      <c r="N269" s="832">
        <v>3</v>
      </c>
      <c r="O269" s="836">
        <v>0.5</v>
      </c>
      <c r="P269" s="835">
        <v>117.51</v>
      </c>
      <c r="Q269" s="837">
        <v>1</v>
      </c>
      <c r="R269" s="832">
        <v>3</v>
      </c>
      <c r="S269" s="837">
        <v>1</v>
      </c>
      <c r="T269" s="836">
        <v>0.5</v>
      </c>
      <c r="U269" s="838">
        <v>1</v>
      </c>
    </row>
    <row r="270" spans="1:21" ht="14.4" customHeight="1" x14ac:dyDescent="0.3">
      <c r="A270" s="831">
        <v>25</v>
      </c>
      <c r="B270" s="832" t="s">
        <v>1206</v>
      </c>
      <c r="C270" s="832" t="s">
        <v>1211</v>
      </c>
      <c r="D270" s="833" t="s">
        <v>1775</v>
      </c>
      <c r="E270" s="834" t="s">
        <v>1223</v>
      </c>
      <c r="F270" s="832" t="s">
        <v>1207</v>
      </c>
      <c r="G270" s="832" t="s">
        <v>1426</v>
      </c>
      <c r="H270" s="832" t="s">
        <v>566</v>
      </c>
      <c r="I270" s="832" t="s">
        <v>1607</v>
      </c>
      <c r="J270" s="832" t="s">
        <v>1428</v>
      </c>
      <c r="K270" s="832" t="s">
        <v>1608</v>
      </c>
      <c r="L270" s="835">
        <v>195.83</v>
      </c>
      <c r="M270" s="835">
        <v>195.83</v>
      </c>
      <c r="N270" s="832">
        <v>1</v>
      </c>
      <c r="O270" s="836">
        <v>0.5</v>
      </c>
      <c r="P270" s="835">
        <v>195.83</v>
      </c>
      <c r="Q270" s="837">
        <v>1</v>
      </c>
      <c r="R270" s="832">
        <v>1</v>
      </c>
      <c r="S270" s="837">
        <v>1</v>
      </c>
      <c r="T270" s="836">
        <v>0.5</v>
      </c>
      <c r="U270" s="838">
        <v>1</v>
      </c>
    </row>
    <row r="271" spans="1:21" ht="14.4" customHeight="1" x14ac:dyDescent="0.3">
      <c r="A271" s="831">
        <v>25</v>
      </c>
      <c r="B271" s="832" t="s">
        <v>1206</v>
      </c>
      <c r="C271" s="832" t="s">
        <v>1211</v>
      </c>
      <c r="D271" s="833" t="s">
        <v>1775</v>
      </c>
      <c r="E271" s="834" t="s">
        <v>1223</v>
      </c>
      <c r="F271" s="832" t="s">
        <v>1207</v>
      </c>
      <c r="G271" s="832" t="s">
        <v>1288</v>
      </c>
      <c r="H271" s="832" t="s">
        <v>607</v>
      </c>
      <c r="I271" s="832" t="s">
        <v>1609</v>
      </c>
      <c r="J271" s="832" t="s">
        <v>645</v>
      </c>
      <c r="K271" s="832" t="s">
        <v>1610</v>
      </c>
      <c r="L271" s="835">
        <v>264</v>
      </c>
      <c r="M271" s="835">
        <v>264</v>
      </c>
      <c r="N271" s="832">
        <v>1</v>
      </c>
      <c r="O271" s="836">
        <v>0.5</v>
      </c>
      <c r="P271" s="835">
        <v>264</v>
      </c>
      <c r="Q271" s="837">
        <v>1</v>
      </c>
      <c r="R271" s="832">
        <v>1</v>
      </c>
      <c r="S271" s="837">
        <v>1</v>
      </c>
      <c r="T271" s="836">
        <v>0.5</v>
      </c>
      <c r="U271" s="838">
        <v>1</v>
      </c>
    </row>
    <row r="272" spans="1:21" ht="14.4" customHeight="1" x14ac:dyDescent="0.3">
      <c r="A272" s="831">
        <v>25</v>
      </c>
      <c r="B272" s="832" t="s">
        <v>1206</v>
      </c>
      <c r="C272" s="832" t="s">
        <v>1211</v>
      </c>
      <c r="D272" s="833" t="s">
        <v>1775</v>
      </c>
      <c r="E272" s="834" t="s">
        <v>1223</v>
      </c>
      <c r="F272" s="832" t="s">
        <v>1207</v>
      </c>
      <c r="G272" s="832" t="s">
        <v>1359</v>
      </c>
      <c r="H272" s="832" t="s">
        <v>607</v>
      </c>
      <c r="I272" s="832" t="s">
        <v>1611</v>
      </c>
      <c r="J272" s="832" t="s">
        <v>1612</v>
      </c>
      <c r="K272" s="832" t="s">
        <v>1613</v>
      </c>
      <c r="L272" s="835">
        <v>176.32</v>
      </c>
      <c r="M272" s="835">
        <v>176.32</v>
      </c>
      <c r="N272" s="832">
        <v>1</v>
      </c>
      <c r="O272" s="836">
        <v>0.5</v>
      </c>
      <c r="P272" s="835"/>
      <c r="Q272" s="837">
        <v>0</v>
      </c>
      <c r="R272" s="832"/>
      <c r="S272" s="837">
        <v>0</v>
      </c>
      <c r="T272" s="836"/>
      <c r="U272" s="838">
        <v>0</v>
      </c>
    </row>
    <row r="273" spans="1:21" ht="14.4" customHeight="1" x14ac:dyDescent="0.3">
      <c r="A273" s="831">
        <v>25</v>
      </c>
      <c r="B273" s="832" t="s">
        <v>1206</v>
      </c>
      <c r="C273" s="832" t="s">
        <v>1211</v>
      </c>
      <c r="D273" s="833" t="s">
        <v>1775</v>
      </c>
      <c r="E273" s="834" t="s">
        <v>1223</v>
      </c>
      <c r="F273" s="832" t="s">
        <v>1207</v>
      </c>
      <c r="G273" s="832" t="s">
        <v>1614</v>
      </c>
      <c r="H273" s="832" t="s">
        <v>607</v>
      </c>
      <c r="I273" s="832" t="s">
        <v>1615</v>
      </c>
      <c r="J273" s="832" t="s">
        <v>1616</v>
      </c>
      <c r="K273" s="832" t="s">
        <v>1617</v>
      </c>
      <c r="L273" s="835">
        <v>484.75</v>
      </c>
      <c r="M273" s="835">
        <v>484.75</v>
      </c>
      <c r="N273" s="832">
        <v>1</v>
      </c>
      <c r="O273" s="836">
        <v>1</v>
      </c>
      <c r="P273" s="835">
        <v>484.75</v>
      </c>
      <c r="Q273" s="837">
        <v>1</v>
      </c>
      <c r="R273" s="832">
        <v>1</v>
      </c>
      <c r="S273" s="837">
        <v>1</v>
      </c>
      <c r="T273" s="836">
        <v>1</v>
      </c>
      <c r="U273" s="838">
        <v>1</v>
      </c>
    </row>
    <row r="274" spans="1:21" ht="14.4" customHeight="1" x14ac:dyDescent="0.3">
      <c r="A274" s="831">
        <v>25</v>
      </c>
      <c r="B274" s="832" t="s">
        <v>1206</v>
      </c>
      <c r="C274" s="832" t="s">
        <v>1211</v>
      </c>
      <c r="D274" s="833" t="s">
        <v>1775</v>
      </c>
      <c r="E274" s="834" t="s">
        <v>1223</v>
      </c>
      <c r="F274" s="832" t="s">
        <v>1207</v>
      </c>
      <c r="G274" s="832" t="s">
        <v>1390</v>
      </c>
      <c r="H274" s="832" t="s">
        <v>607</v>
      </c>
      <c r="I274" s="832" t="s">
        <v>1618</v>
      </c>
      <c r="J274" s="832" t="s">
        <v>1619</v>
      </c>
      <c r="K274" s="832" t="s">
        <v>1620</v>
      </c>
      <c r="L274" s="835">
        <v>3231.81</v>
      </c>
      <c r="M274" s="835">
        <v>12927.24</v>
      </c>
      <c r="N274" s="832">
        <v>4</v>
      </c>
      <c r="O274" s="836">
        <v>1.5</v>
      </c>
      <c r="P274" s="835">
        <v>12927.24</v>
      </c>
      <c r="Q274" s="837">
        <v>1</v>
      </c>
      <c r="R274" s="832">
        <v>4</v>
      </c>
      <c r="S274" s="837">
        <v>1</v>
      </c>
      <c r="T274" s="836">
        <v>1.5</v>
      </c>
      <c r="U274" s="838">
        <v>1</v>
      </c>
    </row>
    <row r="275" spans="1:21" ht="14.4" customHeight="1" x14ac:dyDescent="0.3">
      <c r="A275" s="831">
        <v>25</v>
      </c>
      <c r="B275" s="832" t="s">
        <v>1206</v>
      </c>
      <c r="C275" s="832" t="s">
        <v>1211</v>
      </c>
      <c r="D275" s="833" t="s">
        <v>1775</v>
      </c>
      <c r="E275" s="834" t="s">
        <v>1223</v>
      </c>
      <c r="F275" s="832" t="s">
        <v>1207</v>
      </c>
      <c r="G275" s="832" t="s">
        <v>1442</v>
      </c>
      <c r="H275" s="832" t="s">
        <v>566</v>
      </c>
      <c r="I275" s="832" t="s">
        <v>1443</v>
      </c>
      <c r="J275" s="832" t="s">
        <v>760</v>
      </c>
      <c r="K275" s="832" t="s">
        <v>1444</v>
      </c>
      <c r="L275" s="835">
        <v>107.27</v>
      </c>
      <c r="M275" s="835">
        <v>643.62</v>
      </c>
      <c r="N275" s="832">
        <v>6</v>
      </c>
      <c r="O275" s="836">
        <v>1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25</v>
      </c>
      <c r="B276" s="832" t="s">
        <v>1206</v>
      </c>
      <c r="C276" s="832" t="s">
        <v>1211</v>
      </c>
      <c r="D276" s="833" t="s">
        <v>1775</v>
      </c>
      <c r="E276" s="834" t="s">
        <v>1223</v>
      </c>
      <c r="F276" s="832" t="s">
        <v>1207</v>
      </c>
      <c r="G276" s="832" t="s">
        <v>1277</v>
      </c>
      <c r="H276" s="832" t="s">
        <v>566</v>
      </c>
      <c r="I276" s="832" t="s">
        <v>1278</v>
      </c>
      <c r="J276" s="832" t="s">
        <v>894</v>
      </c>
      <c r="K276" s="832" t="s">
        <v>1279</v>
      </c>
      <c r="L276" s="835">
        <v>48.09</v>
      </c>
      <c r="M276" s="835">
        <v>144.27000000000001</v>
      </c>
      <c r="N276" s="832">
        <v>3</v>
      </c>
      <c r="O276" s="836">
        <v>2</v>
      </c>
      <c r="P276" s="835">
        <v>96.18</v>
      </c>
      <c r="Q276" s="837">
        <v>0.66666666666666663</v>
      </c>
      <c r="R276" s="832">
        <v>2</v>
      </c>
      <c r="S276" s="837">
        <v>0.66666666666666663</v>
      </c>
      <c r="T276" s="836">
        <v>1</v>
      </c>
      <c r="U276" s="838">
        <v>0.5</v>
      </c>
    </row>
    <row r="277" spans="1:21" ht="14.4" customHeight="1" x14ac:dyDescent="0.3">
      <c r="A277" s="831">
        <v>25</v>
      </c>
      <c r="B277" s="832" t="s">
        <v>1206</v>
      </c>
      <c r="C277" s="832" t="s">
        <v>1211</v>
      </c>
      <c r="D277" s="833" t="s">
        <v>1775</v>
      </c>
      <c r="E277" s="834" t="s">
        <v>1223</v>
      </c>
      <c r="F277" s="832" t="s">
        <v>1207</v>
      </c>
      <c r="G277" s="832" t="s">
        <v>1277</v>
      </c>
      <c r="H277" s="832" t="s">
        <v>566</v>
      </c>
      <c r="I277" s="832" t="s">
        <v>1402</v>
      </c>
      <c r="J277" s="832" t="s">
        <v>1403</v>
      </c>
      <c r="K277" s="832" t="s">
        <v>1404</v>
      </c>
      <c r="L277" s="835">
        <v>89.91</v>
      </c>
      <c r="M277" s="835">
        <v>89.91</v>
      </c>
      <c r="N277" s="832">
        <v>1</v>
      </c>
      <c r="O277" s="836">
        <v>1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25</v>
      </c>
      <c r="B278" s="832" t="s">
        <v>1206</v>
      </c>
      <c r="C278" s="832" t="s">
        <v>1211</v>
      </c>
      <c r="D278" s="833" t="s">
        <v>1775</v>
      </c>
      <c r="E278" s="834" t="s">
        <v>1223</v>
      </c>
      <c r="F278" s="832" t="s">
        <v>1207</v>
      </c>
      <c r="G278" s="832" t="s">
        <v>1254</v>
      </c>
      <c r="H278" s="832" t="s">
        <v>566</v>
      </c>
      <c r="I278" s="832" t="s">
        <v>1255</v>
      </c>
      <c r="J278" s="832" t="s">
        <v>1256</v>
      </c>
      <c r="K278" s="832" t="s">
        <v>1257</v>
      </c>
      <c r="L278" s="835">
        <v>132.97999999999999</v>
      </c>
      <c r="M278" s="835">
        <v>398.93999999999994</v>
      </c>
      <c r="N278" s="832">
        <v>3</v>
      </c>
      <c r="O278" s="836">
        <v>3</v>
      </c>
      <c r="P278" s="835">
        <v>265.95999999999998</v>
      </c>
      <c r="Q278" s="837">
        <v>0.66666666666666674</v>
      </c>
      <c r="R278" s="832">
        <v>2</v>
      </c>
      <c r="S278" s="837">
        <v>0.66666666666666663</v>
      </c>
      <c r="T278" s="836">
        <v>2</v>
      </c>
      <c r="U278" s="838">
        <v>0.66666666666666663</v>
      </c>
    </row>
    <row r="279" spans="1:21" ht="14.4" customHeight="1" x14ac:dyDescent="0.3">
      <c r="A279" s="831">
        <v>25</v>
      </c>
      <c r="B279" s="832" t="s">
        <v>1206</v>
      </c>
      <c r="C279" s="832" t="s">
        <v>1211</v>
      </c>
      <c r="D279" s="833" t="s">
        <v>1775</v>
      </c>
      <c r="E279" s="834" t="s">
        <v>1223</v>
      </c>
      <c r="F279" s="832" t="s">
        <v>1207</v>
      </c>
      <c r="G279" s="832" t="s">
        <v>1254</v>
      </c>
      <c r="H279" s="832" t="s">
        <v>566</v>
      </c>
      <c r="I279" s="832" t="s">
        <v>1621</v>
      </c>
      <c r="J279" s="832" t="s">
        <v>1256</v>
      </c>
      <c r="K279" s="832" t="s">
        <v>1622</v>
      </c>
      <c r="L279" s="835">
        <v>77.52</v>
      </c>
      <c r="M279" s="835">
        <v>155.04</v>
      </c>
      <c r="N279" s="832">
        <v>2</v>
      </c>
      <c r="O279" s="836">
        <v>1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25</v>
      </c>
      <c r="B280" s="832" t="s">
        <v>1206</v>
      </c>
      <c r="C280" s="832" t="s">
        <v>1211</v>
      </c>
      <c r="D280" s="833" t="s">
        <v>1775</v>
      </c>
      <c r="E280" s="834" t="s">
        <v>1223</v>
      </c>
      <c r="F280" s="832" t="s">
        <v>1207</v>
      </c>
      <c r="G280" s="832" t="s">
        <v>1623</v>
      </c>
      <c r="H280" s="832" t="s">
        <v>566</v>
      </c>
      <c r="I280" s="832" t="s">
        <v>1624</v>
      </c>
      <c r="J280" s="832" t="s">
        <v>787</v>
      </c>
      <c r="K280" s="832" t="s">
        <v>1625</v>
      </c>
      <c r="L280" s="835">
        <v>163.54</v>
      </c>
      <c r="M280" s="835">
        <v>327.08</v>
      </c>
      <c r="N280" s="832">
        <v>2</v>
      </c>
      <c r="O280" s="836">
        <v>0.5</v>
      </c>
      <c r="P280" s="835">
        <v>327.08</v>
      </c>
      <c r="Q280" s="837">
        <v>1</v>
      </c>
      <c r="R280" s="832">
        <v>2</v>
      </c>
      <c r="S280" s="837">
        <v>1</v>
      </c>
      <c r="T280" s="836">
        <v>0.5</v>
      </c>
      <c r="U280" s="838">
        <v>1</v>
      </c>
    </row>
    <row r="281" spans="1:21" ht="14.4" customHeight="1" x14ac:dyDescent="0.3">
      <c r="A281" s="831">
        <v>25</v>
      </c>
      <c r="B281" s="832" t="s">
        <v>1206</v>
      </c>
      <c r="C281" s="832" t="s">
        <v>1211</v>
      </c>
      <c r="D281" s="833" t="s">
        <v>1775</v>
      </c>
      <c r="E281" s="834" t="s">
        <v>1223</v>
      </c>
      <c r="F281" s="832" t="s">
        <v>1207</v>
      </c>
      <c r="G281" s="832" t="s">
        <v>1626</v>
      </c>
      <c r="H281" s="832" t="s">
        <v>607</v>
      </c>
      <c r="I281" s="832" t="s">
        <v>1627</v>
      </c>
      <c r="J281" s="832" t="s">
        <v>1628</v>
      </c>
      <c r="K281" s="832" t="s">
        <v>1629</v>
      </c>
      <c r="L281" s="835">
        <v>141.25</v>
      </c>
      <c r="M281" s="835">
        <v>706.25</v>
      </c>
      <c r="N281" s="832">
        <v>5</v>
      </c>
      <c r="O281" s="836">
        <v>2.5</v>
      </c>
      <c r="P281" s="835">
        <v>141.25</v>
      </c>
      <c r="Q281" s="837">
        <v>0.2</v>
      </c>
      <c r="R281" s="832">
        <v>1</v>
      </c>
      <c r="S281" s="837">
        <v>0.2</v>
      </c>
      <c r="T281" s="836">
        <v>1</v>
      </c>
      <c r="U281" s="838">
        <v>0.4</v>
      </c>
    </row>
    <row r="282" spans="1:21" ht="14.4" customHeight="1" x14ac:dyDescent="0.3">
      <c r="A282" s="831">
        <v>25</v>
      </c>
      <c r="B282" s="832" t="s">
        <v>1206</v>
      </c>
      <c r="C282" s="832" t="s">
        <v>1211</v>
      </c>
      <c r="D282" s="833" t="s">
        <v>1775</v>
      </c>
      <c r="E282" s="834" t="s">
        <v>1223</v>
      </c>
      <c r="F282" s="832" t="s">
        <v>1207</v>
      </c>
      <c r="G282" s="832" t="s">
        <v>1626</v>
      </c>
      <c r="H282" s="832" t="s">
        <v>566</v>
      </c>
      <c r="I282" s="832" t="s">
        <v>1630</v>
      </c>
      <c r="J282" s="832" t="s">
        <v>1628</v>
      </c>
      <c r="K282" s="832" t="s">
        <v>1631</v>
      </c>
      <c r="L282" s="835">
        <v>423.75</v>
      </c>
      <c r="M282" s="835">
        <v>423.75</v>
      </c>
      <c r="N282" s="832">
        <v>1</v>
      </c>
      <c r="O282" s="836">
        <v>0.5</v>
      </c>
      <c r="P282" s="835"/>
      <c r="Q282" s="837">
        <v>0</v>
      </c>
      <c r="R282" s="832"/>
      <c r="S282" s="837">
        <v>0</v>
      </c>
      <c r="T282" s="836"/>
      <c r="U282" s="838">
        <v>0</v>
      </c>
    </row>
    <row r="283" spans="1:21" ht="14.4" customHeight="1" x14ac:dyDescent="0.3">
      <c r="A283" s="831">
        <v>25</v>
      </c>
      <c r="B283" s="832" t="s">
        <v>1206</v>
      </c>
      <c r="C283" s="832" t="s">
        <v>1211</v>
      </c>
      <c r="D283" s="833" t="s">
        <v>1775</v>
      </c>
      <c r="E283" s="834" t="s">
        <v>1223</v>
      </c>
      <c r="F283" s="832" t="s">
        <v>1207</v>
      </c>
      <c r="G283" s="832" t="s">
        <v>1262</v>
      </c>
      <c r="H283" s="832" t="s">
        <v>566</v>
      </c>
      <c r="I283" s="832" t="s">
        <v>1265</v>
      </c>
      <c r="J283" s="832" t="s">
        <v>628</v>
      </c>
      <c r="K283" s="832" t="s">
        <v>1266</v>
      </c>
      <c r="L283" s="835">
        <v>48.42</v>
      </c>
      <c r="M283" s="835">
        <v>484.20000000000005</v>
      </c>
      <c r="N283" s="832">
        <v>10</v>
      </c>
      <c r="O283" s="836">
        <v>6.5</v>
      </c>
      <c r="P283" s="835">
        <v>193.68</v>
      </c>
      <c r="Q283" s="837">
        <v>0.39999999999999997</v>
      </c>
      <c r="R283" s="832">
        <v>4</v>
      </c>
      <c r="S283" s="837">
        <v>0.4</v>
      </c>
      <c r="T283" s="836">
        <v>2.5</v>
      </c>
      <c r="U283" s="838">
        <v>0.38461538461538464</v>
      </c>
    </row>
    <row r="284" spans="1:21" ht="14.4" customHeight="1" x14ac:dyDescent="0.3">
      <c r="A284" s="831">
        <v>25</v>
      </c>
      <c r="B284" s="832" t="s">
        <v>1206</v>
      </c>
      <c r="C284" s="832" t="s">
        <v>1211</v>
      </c>
      <c r="D284" s="833" t="s">
        <v>1775</v>
      </c>
      <c r="E284" s="834" t="s">
        <v>1223</v>
      </c>
      <c r="F284" s="832" t="s">
        <v>1207</v>
      </c>
      <c r="G284" s="832" t="s">
        <v>1632</v>
      </c>
      <c r="H284" s="832" t="s">
        <v>566</v>
      </c>
      <c r="I284" s="832" t="s">
        <v>1633</v>
      </c>
      <c r="J284" s="832" t="s">
        <v>1634</v>
      </c>
      <c r="K284" s="832" t="s">
        <v>1635</v>
      </c>
      <c r="L284" s="835">
        <v>0</v>
      </c>
      <c r="M284" s="835">
        <v>0</v>
      </c>
      <c r="N284" s="832">
        <v>1</v>
      </c>
      <c r="O284" s="836">
        <v>1</v>
      </c>
      <c r="P284" s="835">
        <v>0</v>
      </c>
      <c r="Q284" s="837"/>
      <c r="R284" s="832">
        <v>1</v>
      </c>
      <c r="S284" s="837">
        <v>1</v>
      </c>
      <c r="T284" s="836">
        <v>1</v>
      </c>
      <c r="U284" s="838">
        <v>1</v>
      </c>
    </row>
    <row r="285" spans="1:21" ht="14.4" customHeight="1" x14ac:dyDescent="0.3">
      <c r="A285" s="831">
        <v>25</v>
      </c>
      <c r="B285" s="832" t="s">
        <v>1206</v>
      </c>
      <c r="C285" s="832" t="s">
        <v>1211</v>
      </c>
      <c r="D285" s="833" t="s">
        <v>1775</v>
      </c>
      <c r="E285" s="834" t="s">
        <v>1223</v>
      </c>
      <c r="F285" s="832" t="s">
        <v>1207</v>
      </c>
      <c r="G285" s="832" t="s">
        <v>1636</v>
      </c>
      <c r="H285" s="832" t="s">
        <v>566</v>
      </c>
      <c r="I285" s="832" t="s">
        <v>1637</v>
      </c>
      <c r="J285" s="832" t="s">
        <v>826</v>
      </c>
      <c r="K285" s="832" t="s">
        <v>1638</v>
      </c>
      <c r="L285" s="835">
        <v>34.659999999999997</v>
      </c>
      <c r="M285" s="835">
        <v>34.659999999999997</v>
      </c>
      <c r="N285" s="832">
        <v>1</v>
      </c>
      <c r="O285" s="836">
        <v>0.5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25</v>
      </c>
      <c r="B286" s="832" t="s">
        <v>1206</v>
      </c>
      <c r="C286" s="832" t="s">
        <v>1211</v>
      </c>
      <c r="D286" s="833" t="s">
        <v>1775</v>
      </c>
      <c r="E286" s="834" t="s">
        <v>1223</v>
      </c>
      <c r="F286" s="832" t="s">
        <v>1207</v>
      </c>
      <c r="G286" s="832" t="s">
        <v>1476</v>
      </c>
      <c r="H286" s="832" t="s">
        <v>566</v>
      </c>
      <c r="I286" s="832" t="s">
        <v>1639</v>
      </c>
      <c r="J286" s="832" t="s">
        <v>619</v>
      </c>
      <c r="K286" s="832" t="s">
        <v>1640</v>
      </c>
      <c r="L286" s="835">
        <v>52.61</v>
      </c>
      <c r="M286" s="835">
        <v>52.61</v>
      </c>
      <c r="N286" s="832">
        <v>1</v>
      </c>
      <c r="O286" s="836">
        <v>1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25</v>
      </c>
      <c r="B287" s="832" t="s">
        <v>1206</v>
      </c>
      <c r="C287" s="832" t="s">
        <v>1211</v>
      </c>
      <c r="D287" s="833" t="s">
        <v>1775</v>
      </c>
      <c r="E287" s="834" t="s">
        <v>1223</v>
      </c>
      <c r="F287" s="832" t="s">
        <v>1207</v>
      </c>
      <c r="G287" s="832" t="s">
        <v>1641</v>
      </c>
      <c r="H287" s="832" t="s">
        <v>607</v>
      </c>
      <c r="I287" s="832" t="s">
        <v>1642</v>
      </c>
      <c r="J287" s="832" t="s">
        <v>1643</v>
      </c>
      <c r="K287" s="832" t="s">
        <v>1644</v>
      </c>
      <c r="L287" s="835">
        <v>63.75</v>
      </c>
      <c r="M287" s="835">
        <v>63.75</v>
      </c>
      <c r="N287" s="832">
        <v>1</v>
      </c>
      <c r="O287" s="836">
        <v>1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" customHeight="1" x14ac:dyDescent="0.3">
      <c r="A288" s="831">
        <v>25</v>
      </c>
      <c r="B288" s="832" t="s">
        <v>1206</v>
      </c>
      <c r="C288" s="832" t="s">
        <v>1211</v>
      </c>
      <c r="D288" s="833" t="s">
        <v>1775</v>
      </c>
      <c r="E288" s="834" t="s">
        <v>1223</v>
      </c>
      <c r="F288" s="832" t="s">
        <v>1207</v>
      </c>
      <c r="G288" s="832" t="s">
        <v>1341</v>
      </c>
      <c r="H288" s="832" t="s">
        <v>607</v>
      </c>
      <c r="I288" s="832" t="s">
        <v>1645</v>
      </c>
      <c r="J288" s="832" t="s">
        <v>1343</v>
      </c>
      <c r="K288" s="832" t="s">
        <v>1646</v>
      </c>
      <c r="L288" s="835">
        <v>122.96</v>
      </c>
      <c r="M288" s="835">
        <v>122.96</v>
      </c>
      <c r="N288" s="832">
        <v>1</v>
      </c>
      <c r="O288" s="836">
        <v>0.5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25</v>
      </c>
      <c r="B289" s="832" t="s">
        <v>1206</v>
      </c>
      <c r="C289" s="832" t="s">
        <v>1211</v>
      </c>
      <c r="D289" s="833" t="s">
        <v>1775</v>
      </c>
      <c r="E289" s="834" t="s">
        <v>1223</v>
      </c>
      <c r="F289" s="832" t="s">
        <v>1207</v>
      </c>
      <c r="G289" s="832" t="s">
        <v>1269</v>
      </c>
      <c r="H289" s="832" t="s">
        <v>607</v>
      </c>
      <c r="I289" s="832" t="s">
        <v>1137</v>
      </c>
      <c r="J289" s="832" t="s">
        <v>1138</v>
      </c>
      <c r="K289" s="832" t="s">
        <v>1139</v>
      </c>
      <c r="L289" s="835">
        <v>0</v>
      </c>
      <c r="M289" s="835">
        <v>0</v>
      </c>
      <c r="N289" s="832">
        <v>5</v>
      </c>
      <c r="O289" s="836">
        <v>1</v>
      </c>
      <c r="P289" s="835">
        <v>0</v>
      </c>
      <c r="Q289" s="837"/>
      <c r="R289" s="832">
        <v>5</v>
      </c>
      <c r="S289" s="837">
        <v>1</v>
      </c>
      <c r="T289" s="836">
        <v>1</v>
      </c>
      <c r="U289" s="838">
        <v>1</v>
      </c>
    </row>
    <row r="290" spans="1:21" ht="14.4" customHeight="1" x14ac:dyDescent="0.3">
      <c r="A290" s="831">
        <v>25</v>
      </c>
      <c r="B290" s="832" t="s">
        <v>1206</v>
      </c>
      <c r="C290" s="832" t="s">
        <v>1211</v>
      </c>
      <c r="D290" s="833" t="s">
        <v>1775</v>
      </c>
      <c r="E290" s="834" t="s">
        <v>1223</v>
      </c>
      <c r="F290" s="832" t="s">
        <v>1207</v>
      </c>
      <c r="G290" s="832" t="s">
        <v>1647</v>
      </c>
      <c r="H290" s="832" t="s">
        <v>566</v>
      </c>
      <c r="I290" s="832" t="s">
        <v>1648</v>
      </c>
      <c r="J290" s="832" t="s">
        <v>1649</v>
      </c>
      <c r="K290" s="832" t="s">
        <v>1650</v>
      </c>
      <c r="L290" s="835">
        <v>61.97</v>
      </c>
      <c r="M290" s="835">
        <v>61.97</v>
      </c>
      <c r="N290" s="832">
        <v>1</v>
      </c>
      <c r="O290" s="836">
        <v>0.5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25</v>
      </c>
      <c r="B291" s="832" t="s">
        <v>1206</v>
      </c>
      <c r="C291" s="832" t="s">
        <v>1211</v>
      </c>
      <c r="D291" s="833" t="s">
        <v>1775</v>
      </c>
      <c r="E291" s="834" t="s">
        <v>1223</v>
      </c>
      <c r="F291" s="832" t="s">
        <v>1207</v>
      </c>
      <c r="G291" s="832" t="s">
        <v>1647</v>
      </c>
      <c r="H291" s="832" t="s">
        <v>566</v>
      </c>
      <c r="I291" s="832" t="s">
        <v>1651</v>
      </c>
      <c r="J291" s="832" t="s">
        <v>1649</v>
      </c>
      <c r="K291" s="832" t="s">
        <v>1652</v>
      </c>
      <c r="L291" s="835">
        <v>61.97</v>
      </c>
      <c r="M291" s="835">
        <v>61.97</v>
      </c>
      <c r="N291" s="832">
        <v>1</v>
      </c>
      <c r="O291" s="836">
        <v>0.5</v>
      </c>
      <c r="P291" s="835"/>
      <c r="Q291" s="837">
        <v>0</v>
      </c>
      <c r="R291" s="832"/>
      <c r="S291" s="837">
        <v>0</v>
      </c>
      <c r="T291" s="836"/>
      <c r="U291" s="838">
        <v>0</v>
      </c>
    </row>
    <row r="292" spans="1:21" ht="14.4" customHeight="1" x14ac:dyDescent="0.3">
      <c r="A292" s="831">
        <v>25</v>
      </c>
      <c r="B292" s="832" t="s">
        <v>1206</v>
      </c>
      <c r="C292" s="832" t="s">
        <v>1211</v>
      </c>
      <c r="D292" s="833" t="s">
        <v>1775</v>
      </c>
      <c r="E292" s="834" t="s">
        <v>1223</v>
      </c>
      <c r="F292" s="832" t="s">
        <v>1207</v>
      </c>
      <c r="G292" s="832" t="s">
        <v>1289</v>
      </c>
      <c r="H292" s="832" t="s">
        <v>566</v>
      </c>
      <c r="I292" s="832" t="s">
        <v>1290</v>
      </c>
      <c r="J292" s="832" t="s">
        <v>1291</v>
      </c>
      <c r="K292" s="832" t="s">
        <v>1292</v>
      </c>
      <c r="L292" s="835">
        <v>300.68</v>
      </c>
      <c r="M292" s="835">
        <v>300.68</v>
      </c>
      <c r="N292" s="832">
        <v>1</v>
      </c>
      <c r="O292" s="836">
        <v>1</v>
      </c>
      <c r="P292" s="835">
        <v>300.68</v>
      </c>
      <c r="Q292" s="837">
        <v>1</v>
      </c>
      <c r="R292" s="832">
        <v>1</v>
      </c>
      <c r="S292" s="837">
        <v>1</v>
      </c>
      <c r="T292" s="836">
        <v>1</v>
      </c>
      <c r="U292" s="838">
        <v>1</v>
      </c>
    </row>
    <row r="293" spans="1:21" ht="14.4" customHeight="1" x14ac:dyDescent="0.3">
      <c r="A293" s="831">
        <v>25</v>
      </c>
      <c r="B293" s="832" t="s">
        <v>1206</v>
      </c>
      <c r="C293" s="832" t="s">
        <v>1211</v>
      </c>
      <c r="D293" s="833" t="s">
        <v>1775</v>
      </c>
      <c r="E293" s="834" t="s">
        <v>1223</v>
      </c>
      <c r="F293" s="832" t="s">
        <v>1207</v>
      </c>
      <c r="G293" s="832" t="s">
        <v>1289</v>
      </c>
      <c r="H293" s="832" t="s">
        <v>566</v>
      </c>
      <c r="I293" s="832" t="s">
        <v>1653</v>
      </c>
      <c r="J293" s="832" t="s">
        <v>1654</v>
      </c>
      <c r="K293" s="832" t="s">
        <v>1655</v>
      </c>
      <c r="L293" s="835">
        <v>119.1</v>
      </c>
      <c r="M293" s="835">
        <v>119.1</v>
      </c>
      <c r="N293" s="832">
        <v>1</v>
      </c>
      <c r="O293" s="836">
        <v>1</v>
      </c>
      <c r="P293" s="835">
        <v>119.1</v>
      </c>
      <c r="Q293" s="837">
        <v>1</v>
      </c>
      <c r="R293" s="832">
        <v>1</v>
      </c>
      <c r="S293" s="837">
        <v>1</v>
      </c>
      <c r="T293" s="836">
        <v>1</v>
      </c>
      <c r="U293" s="838">
        <v>1</v>
      </c>
    </row>
    <row r="294" spans="1:21" ht="14.4" customHeight="1" x14ac:dyDescent="0.3">
      <c r="A294" s="831">
        <v>25</v>
      </c>
      <c r="B294" s="832" t="s">
        <v>1206</v>
      </c>
      <c r="C294" s="832" t="s">
        <v>1211</v>
      </c>
      <c r="D294" s="833" t="s">
        <v>1775</v>
      </c>
      <c r="E294" s="834" t="s">
        <v>1223</v>
      </c>
      <c r="F294" s="832" t="s">
        <v>1207</v>
      </c>
      <c r="G294" s="832" t="s">
        <v>1289</v>
      </c>
      <c r="H294" s="832" t="s">
        <v>566</v>
      </c>
      <c r="I294" s="832" t="s">
        <v>1656</v>
      </c>
      <c r="J294" s="832" t="s">
        <v>1483</v>
      </c>
      <c r="K294" s="832" t="s">
        <v>1657</v>
      </c>
      <c r="L294" s="835">
        <v>300.68</v>
      </c>
      <c r="M294" s="835">
        <v>300.68</v>
      </c>
      <c r="N294" s="832">
        <v>1</v>
      </c>
      <c r="O294" s="836">
        <v>1</v>
      </c>
      <c r="P294" s="835">
        <v>300.68</v>
      </c>
      <c r="Q294" s="837">
        <v>1</v>
      </c>
      <c r="R294" s="832">
        <v>1</v>
      </c>
      <c r="S294" s="837">
        <v>1</v>
      </c>
      <c r="T294" s="836">
        <v>1</v>
      </c>
      <c r="U294" s="838">
        <v>1</v>
      </c>
    </row>
    <row r="295" spans="1:21" ht="14.4" customHeight="1" x14ac:dyDescent="0.3">
      <c r="A295" s="831">
        <v>25</v>
      </c>
      <c r="B295" s="832" t="s">
        <v>1206</v>
      </c>
      <c r="C295" s="832" t="s">
        <v>1211</v>
      </c>
      <c r="D295" s="833" t="s">
        <v>1775</v>
      </c>
      <c r="E295" s="834" t="s">
        <v>1223</v>
      </c>
      <c r="F295" s="832" t="s">
        <v>1207</v>
      </c>
      <c r="G295" s="832" t="s">
        <v>1413</v>
      </c>
      <c r="H295" s="832" t="s">
        <v>607</v>
      </c>
      <c r="I295" s="832" t="s">
        <v>1169</v>
      </c>
      <c r="J295" s="832" t="s">
        <v>832</v>
      </c>
      <c r="K295" s="832" t="s">
        <v>1170</v>
      </c>
      <c r="L295" s="835">
        <v>0</v>
      </c>
      <c r="M295" s="835">
        <v>0</v>
      </c>
      <c r="N295" s="832">
        <v>1</v>
      </c>
      <c r="O295" s="836">
        <v>1</v>
      </c>
      <c r="P295" s="835">
        <v>0</v>
      </c>
      <c r="Q295" s="837"/>
      <c r="R295" s="832">
        <v>1</v>
      </c>
      <c r="S295" s="837">
        <v>1</v>
      </c>
      <c r="T295" s="836">
        <v>1</v>
      </c>
      <c r="U295" s="838">
        <v>1</v>
      </c>
    </row>
    <row r="296" spans="1:21" ht="14.4" customHeight="1" x14ac:dyDescent="0.3">
      <c r="A296" s="831">
        <v>25</v>
      </c>
      <c r="B296" s="832" t="s">
        <v>1206</v>
      </c>
      <c r="C296" s="832" t="s">
        <v>1211</v>
      </c>
      <c r="D296" s="833" t="s">
        <v>1775</v>
      </c>
      <c r="E296" s="834" t="s">
        <v>1223</v>
      </c>
      <c r="F296" s="832" t="s">
        <v>1207</v>
      </c>
      <c r="G296" s="832" t="s">
        <v>1658</v>
      </c>
      <c r="H296" s="832" t="s">
        <v>566</v>
      </c>
      <c r="I296" s="832" t="s">
        <v>1659</v>
      </c>
      <c r="J296" s="832" t="s">
        <v>1660</v>
      </c>
      <c r="K296" s="832" t="s">
        <v>1661</v>
      </c>
      <c r="L296" s="835">
        <v>522.53</v>
      </c>
      <c r="M296" s="835">
        <v>522.53</v>
      </c>
      <c r="N296" s="832">
        <v>1</v>
      </c>
      <c r="O296" s="836">
        <v>0.5</v>
      </c>
      <c r="P296" s="835"/>
      <c r="Q296" s="837">
        <v>0</v>
      </c>
      <c r="R296" s="832"/>
      <c r="S296" s="837">
        <v>0</v>
      </c>
      <c r="T296" s="836"/>
      <c r="U296" s="838">
        <v>0</v>
      </c>
    </row>
    <row r="297" spans="1:21" ht="14.4" customHeight="1" x14ac:dyDescent="0.3">
      <c r="A297" s="831">
        <v>25</v>
      </c>
      <c r="B297" s="832" t="s">
        <v>1206</v>
      </c>
      <c r="C297" s="832" t="s">
        <v>1211</v>
      </c>
      <c r="D297" s="833" t="s">
        <v>1775</v>
      </c>
      <c r="E297" s="834" t="s">
        <v>1223</v>
      </c>
      <c r="F297" s="832" t="s">
        <v>1207</v>
      </c>
      <c r="G297" s="832" t="s">
        <v>1270</v>
      </c>
      <c r="H297" s="832" t="s">
        <v>607</v>
      </c>
      <c r="I297" s="832" t="s">
        <v>1068</v>
      </c>
      <c r="J297" s="832" t="s">
        <v>940</v>
      </c>
      <c r="K297" s="832" t="s">
        <v>1069</v>
      </c>
      <c r="L297" s="835">
        <v>154.36000000000001</v>
      </c>
      <c r="M297" s="835">
        <v>5711.3200000000033</v>
      </c>
      <c r="N297" s="832">
        <v>37</v>
      </c>
      <c r="O297" s="836">
        <v>29.5</v>
      </c>
      <c r="P297" s="835">
        <v>2006.6800000000007</v>
      </c>
      <c r="Q297" s="837">
        <v>0.35135135135135126</v>
      </c>
      <c r="R297" s="832">
        <v>13</v>
      </c>
      <c r="S297" s="837">
        <v>0.35135135135135137</v>
      </c>
      <c r="T297" s="836">
        <v>9</v>
      </c>
      <c r="U297" s="838">
        <v>0.30508474576271188</v>
      </c>
    </row>
    <row r="298" spans="1:21" ht="14.4" customHeight="1" x14ac:dyDescent="0.3">
      <c r="A298" s="831">
        <v>25</v>
      </c>
      <c r="B298" s="832" t="s">
        <v>1206</v>
      </c>
      <c r="C298" s="832" t="s">
        <v>1211</v>
      </c>
      <c r="D298" s="833" t="s">
        <v>1775</v>
      </c>
      <c r="E298" s="834" t="s">
        <v>1223</v>
      </c>
      <c r="F298" s="832" t="s">
        <v>1207</v>
      </c>
      <c r="G298" s="832" t="s">
        <v>1270</v>
      </c>
      <c r="H298" s="832" t="s">
        <v>566</v>
      </c>
      <c r="I298" s="832" t="s">
        <v>1272</v>
      </c>
      <c r="J298" s="832" t="s">
        <v>940</v>
      </c>
      <c r="K298" s="832" t="s">
        <v>1069</v>
      </c>
      <c r="L298" s="835">
        <v>154.36000000000001</v>
      </c>
      <c r="M298" s="835">
        <v>154.36000000000001</v>
      </c>
      <c r="N298" s="832">
        <v>1</v>
      </c>
      <c r="O298" s="836">
        <v>1</v>
      </c>
      <c r="P298" s="835">
        <v>154.36000000000001</v>
      </c>
      <c r="Q298" s="837">
        <v>1</v>
      </c>
      <c r="R298" s="832">
        <v>1</v>
      </c>
      <c r="S298" s="837">
        <v>1</v>
      </c>
      <c r="T298" s="836">
        <v>1</v>
      </c>
      <c r="U298" s="838">
        <v>1</v>
      </c>
    </row>
    <row r="299" spans="1:21" ht="14.4" customHeight="1" x14ac:dyDescent="0.3">
      <c r="A299" s="831">
        <v>25</v>
      </c>
      <c r="B299" s="832" t="s">
        <v>1206</v>
      </c>
      <c r="C299" s="832" t="s">
        <v>1211</v>
      </c>
      <c r="D299" s="833" t="s">
        <v>1775</v>
      </c>
      <c r="E299" s="834" t="s">
        <v>1223</v>
      </c>
      <c r="F299" s="832" t="s">
        <v>1208</v>
      </c>
      <c r="G299" s="832" t="s">
        <v>1354</v>
      </c>
      <c r="H299" s="832" t="s">
        <v>566</v>
      </c>
      <c r="I299" s="832" t="s">
        <v>1662</v>
      </c>
      <c r="J299" s="832" t="s">
        <v>1356</v>
      </c>
      <c r="K299" s="832"/>
      <c r="L299" s="835">
        <v>0</v>
      </c>
      <c r="M299" s="835">
        <v>0</v>
      </c>
      <c r="N299" s="832">
        <v>2</v>
      </c>
      <c r="O299" s="836">
        <v>2</v>
      </c>
      <c r="P299" s="835">
        <v>0</v>
      </c>
      <c r="Q299" s="837"/>
      <c r="R299" s="832">
        <v>2</v>
      </c>
      <c r="S299" s="837">
        <v>1</v>
      </c>
      <c r="T299" s="836">
        <v>2</v>
      </c>
      <c r="U299" s="838">
        <v>1</v>
      </c>
    </row>
    <row r="300" spans="1:21" ht="14.4" customHeight="1" x14ac:dyDescent="0.3">
      <c r="A300" s="831">
        <v>25</v>
      </c>
      <c r="B300" s="832" t="s">
        <v>1206</v>
      </c>
      <c r="C300" s="832" t="s">
        <v>1211</v>
      </c>
      <c r="D300" s="833" t="s">
        <v>1775</v>
      </c>
      <c r="E300" s="834" t="s">
        <v>1223</v>
      </c>
      <c r="F300" s="832" t="s">
        <v>1208</v>
      </c>
      <c r="G300" s="832" t="s">
        <v>1354</v>
      </c>
      <c r="H300" s="832" t="s">
        <v>566</v>
      </c>
      <c r="I300" s="832" t="s">
        <v>1663</v>
      </c>
      <c r="J300" s="832" t="s">
        <v>1356</v>
      </c>
      <c r="K300" s="832"/>
      <c r="L300" s="835">
        <v>0</v>
      </c>
      <c r="M300" s="835">
        <v>0</v>
      </c>
      <c r="N300" s="832">
        <v>1</v>
      </c>
      <c r="O300" s="836">
        <v>1</v>
      </c>
      <c r="P300" s="835">
        <v>0</v>
      </c>
      <c r="Q300" s="837"/>
      <c r="R300" s="832">
        <v>1</v>
      </c>
      <c r="S300" s="837">
        <v>1</v>
      </c>
      <c r="T300" s="836">
        <v>1</v>
      </c>
      <c r="U300" s="838">
        <v>1</v>
      </c>
    </row>
    <row r="301" spans="1:21" ht="14.4" customHeight="1" x14ac:dyDescent="0.3">
      <c r="A301" s="831">
        <v>25</v>
      </c>
      <c r="B301" s="832" t="s">
        <v>1206</v>
      </c>
      <c r="C301" s="832" t="s">
        <v>1211</v>
      </c>
      <c r="D301" s="833" t="s">
        <v>1775</v>
      </c>
      <c r="E301" s="834" t="s">
        <v>1223</v>
      </c>
      <c r="F301" s="832" t="s">
        <v>1208</v>
      </c>
      <c r="G301" s="832" t="s">
        <v>1354</v>
      </c>
      <c r="H301" s="832" t="s">
        <v>566</v>
      </c>
      <c r="I301" s="832" t="s">
        <v>1664</v>
      </c>
      <c r="J301" s="832" t="s">
        <v>1356</v>
      </c>
      <c r="K301" s="832"/>
      <c r="L301" s="835">
        <v>0</v>
      </c>
      <c r="M301" s="835">
        <v>0</v>
      </c>
      <c r="N301" s="832">
        <v>1</v>
      </c>
      <c r="O301" s="836">
        <v>1</v>
      </c>
      <c r="P301" s="835">
        <v>0</v>
      </c>
      <c r="Q301" s="837"/>
      <c r="R301" s="832">
        <v>1</v>
      </c>
      <c r="S301" s="837">
        <v>1</v>
      </c>
      <c r="T301" s="836">
        <v>1</v>
      </c>
      <c r="U301" s="838">
        <v>1</v>
      </c>
    </row>
    <row r="302" spans="1:21" ht="14.4" customHeight="1" x14ac:dyDescent="0.3">
      <c r="A302" s="831">
        <v>25</v>
      </c>
      <c r="B302" s="832" t="s">
        <v>1206</v>
      </c>
      <c r="C302" s="832" t="s">
        <v>1211</v>
      </c>
      <c r="D302" s="833" t="s">
        <v>1775</v>
      </c>
      <c r="E302" s="834" t="s">
        <v>1223</v>
      </c>
      <c r="F302" s="832" t="s">
        <v>1208</v>
      </c>
      <c r="G302" s="832" t="s">
        <v>1354</v>
      </c>
      <c r="H302" s="832" t="s">
        <v>566</v>
      </c>
      <c r="I302" s="832" t="s">
        <v>1665</v>
      </c>
      <c r="J302" s="832" t="s">
        <v>1356</v>
      </c>
      <c r="K302" s="832"/>
      <c r="L302" s="835">
        <v>0</v>
      </c>
      <c r="M302" s="835">
        <v>0</v>
      </c>
      <c r="N302" s="832">
        <v>5</v>
      </c>
      <c r="O302" s="836">
        <v>4</v>
      </c>
      <c r="P302" s="835">
        <v>0</v>
      </c>
      <c r="Q302" s="837"/>
      <c r="R302" s="832">
        <v>5</v>
      </c>
      <c r="S302" s="837">
        <v>1</v>
      </c>
      <c r="T302" s="836">
        <v>4</v>
      </c>
      <c r="U302" s="838">
        <v>1</v>
      </c>
    </row>
    <row r="303" spans="1:21" ht="14.4" customHeight="1" x14ac:dyDescent="0.3">
      <c r="A303" s="831">
        <v>25</v>
      </c>
      <c r="B303" s="832" t="s">
        <v>1206</v>
      </c>
      <c r="C303" s="832" t="s">
        <v>1211</v>
      </c>
      <c r="D303" s="833" t="s">
        <v>1775</v>
      </c>
      <c r="E303" s="834" t="s">
        <v>1226</v>
      </c>
      <c r="F303" s="832" t="s">
        <v>1207</v>
      </c>
      <c r="G303" s="832" t="s">
        <v>1287</v>
      </c>
      <c r="H303" s="832" t="s">
        <v>566</v>
      </c>
      <c r="I303" s="832" t="s">
        <v>1489</v>
      </c>
      <c r="J303" s="832" t="s">
        <v>1490</v>
      </c>
      <c r="K303" s="832" t="s">
        <v>1491</v>
      </c>
      <c r="L303" s="835">
        <v>238.72</v>
      </c>
      <c r="M303" s="835">
        <v>477.44</v>
      </c>
      <c r="N303" s="832">
        <v>2</v>
      </c>
      <c r="O303" s="836">
        <v>2</v>
      </c>
      <c r="P303" s="835"/>
      <c r="Q303" s="837">
        <v>0</v>
      </c>
      <c r="R303" s="832"/>
      <c r="S303" s="837">
        <v>0</v>
      </c>
      <c r="T303" s="836"/>
      <c r="U303" s="838">
        <v>0</v>
      </c>
    </row>
    <row r="304" spans="1:21" ht="14.4" customHeight="1" x14ac:dyDescent="0.3">
      <c r="A304" s="831">
        <v>25</v>
      </c>
      <c r="B304" s="832" t="s">
        <v>1206</v>
      </c>
      <c r="C304" s="832" t="s">
        <v>1211</v>
      </c>
      <c r="D304" s="833" t="s">
        <v>1775</v>
      </c>
      <c r="E304" s="834" t="s">
        <v>1226</v>
      </c>
      <c r="F304" s="832" t="s">
        <v>1207</v>
      </c>
      <c r="G304" s="832" t="s">
        <v>1381</v>
      </c>
      <c r="H304" s="832" t="s">
        <v>566</v>
      </c>
      <c r="I304" s="832" t="s">
        <v>1382</v>
      </c>
      <c r="J304" s="832" t="s">
        <v>1383</v>
      </c>
      <c r="K304" s="832" t="s">
        <v>1384</v>
      </c>
      <c r="L304" s="835">
        <v>58.86</v>
      </c>
      <c r="M304" s="835">
        <v>58.86</v>
      </c>
      <c r="N304" s="832">
        <v>1</v>
      </c>
      <c r="O304" s="836">
        <v>1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" customHeight="1" x14ac:dyDescent="0.3">
      <c r="A305" s="831">
        <v>25</v>
      </c>
      <c r="B305" s="832" t="s">
        <v>1206</v>
      </c>
      <c r="C305" s="832" t="s">
        <v>1211</v>
      </c>
      <c r="D305" s="833" t="s">
        <v>1775</v>
      </c>
      <c r="E305" s="834" t="s">
        <v>1226</v>
      </c>
      <c r="F305" s="832" t="s">
        <v>1207</v>
      </c>
      <c r="G305" s="832" t="s">
        <v>1363</v>
      </c>
      <c r="H305" s="832" t="s">
        <v>566</v>
      </c>
      <c r="I305" s="832" t="s">
        <v>1666</v>
      </c>
      <c r="J305" s="832" t="s">
        <v>1667</v>
      </c>
      <c r="K305" s="832" t="s">
        <v>1668</v>
      </c>
      <c r="L305" s="835">
        <v>16.14</v>
      </c>
      <c r="M305" s="835">
        <v>16.14</v>
      </c>
      <c r="N305" s="832">
        <v>1</v>
      </c>
      <c r="O305" s="836">
        <v>1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25</v>
      </c>
      <c r="B306" s="832" t="s">
        <v>1206</v>
      </c>
      <c r="C306" s="832" t="s">
        <v>1211</v>
      </c>
      <c r="D306" s="833" t="s">
        <v>1775</v>
      </c>
      <c r="E306" s="834" t="s">
        <v>1226</v>
      </c>
      <c r="F306" s="832" t="s">
        <v>1207</v>
      </c>
      <c r="G306" s="832" t="s">
        <v>1363</v>
      </c>
      <c r="H306" s="832" t="s">
        <v>566</v>
      </c>
      <c r="I306" s="832" t="s">
        <v>1669</v>
      </c>
      <c r="J306" s="832" t="s">
        <v>1670</v>
      </c>
      <c r="K306" s="832" t="s">
        <v>1671</v>
      </c>
      <c r="L306" s="835">
        <v>96.84</v>
      </c>
      <c r="M306" s="835">
        <v>96.84</v>
      </c>
      <c r="N306" s="832">
        <v>1</v>
      </c>
      <c r="O306" s="836">
        <v>1</v>
      </c>
      <c r="P306" s="835">
        <v>96.84</v>
      </c>
      <c r="Q306" s="837">
        <v>1</v>
      </c>
      <c r="R306" s="832">
        <v>1</v>
      </c>
      <c r="S306" s="837">
        <v>1</v>
      </c>
      <c r="T306" s="836">
        <v>1</v>
      </c>
      <c r="U306" s="838">
        <v>1</v>
      </c>
    </row>
    <row r="307" spans="1:21" ht="14.4" customHeight="1" x14ac:dyDescent="0.3">
      <c r="A307" s="831">
        <v>25</v>
      </c>
      <c r="B307" s="832" t="s">
        <v>1206</v>
      </c>
      <c r="C307" s="832" t="s">
        <v>1211</v>
      </c>
      <c r="D307" s="833" t="s">
        <v>1775</v>
      </c>
      <c r="E307" s="834" t="s">
        <v>1226</v>
      </c>
      <c r="F307" s="832" t="s">
        <v>1207</v>
      </c>
      <c r="G307" s="832" t="s">
        <v>1672</v>
      </c>
      <c r="H307" s="832" t="s">
        <v>566</v>
      </c>
      <c r="I307" s="832" t="s">
        <v>1673</v>
      </c>
      <c r="J307" s="832" t="s">
        <v>1674</v>
      </c>
      <c r="K307" s="832" t="s">
        <v>1675</v>
      </c>
      <c r="L307" s="835">
        <v>169.47</v>
      </c>
      <c r="M307" s="835">
        <v>338.94</v>
      </c>
      <c r="N307" s="832">
        <v>2</v>
      </c>
      <c r="O307" s="836">
        <v>0.5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25</v>
      </c>
      <c r="B308" s="832" t="s">
        <v>1206</v>
      </c>
      <c r="C308" s="832" t="s">
        <v>1211</v>
      </c>
      <c r="D308" s="833" t="s">
        <v>1775</v>
      </c>
      <c r="E308" s="834" t="s">
        <v>1226</v>
      </c>
      <c r="F308" s="832" t="s">
        <v>1207</v>
      </c>
      <c r="G308" s="832" t="s">
        <v>1367</v>
      </c>
      <c r="H308" s="832" t="s">
        <v>566</v>
      </c>
      <c r="I308" s="832" t="s">
        <v>1368</v>
      </c>
      <c r="J308" s="832" t="s">
        <v>1369</v>
      </c>
      <c r="K308" s="832" t="s">
        <v>1370</v>
      </c>
      <c r="L308" s="835">
        <v>159.71</v>
      </c>
      <c r="M308" s="835">
        <v>638.84</v>
      </c>
      <c r="N308" s="832">
        <v>4</v>
      </c>
      <c r="O308" s="836">
        <v>1.5</v>
      </c>
      <c r="P308" s="835"/>
      <c r="Q308" s="837">
        <v>0</v>
      </c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25</v>
      </c>
      <c r="B309" s="832" t="s">
        <v>1206</v>
      </c>
      <c r="C309" s="832" t="s">
        <v>1211</v>
      </c>
      <c r="D309" s="833" t="s">
        <v>1775</v>
      </c>
      <c r="E309" s="834" t="s">
        <v>1226</v>
      </c>
      <c r="F309" s="832" t="s">
        <v>1207</v>
      </c>
      <c r="G309" s="832" t="s">
        <v>1277</v>
      </c>
      <c r="H309" s="832" t="s">
        <v>566</v>
      </c>
      <c r="I309" s="832" t="s">
        <v>1278</v>
      </c>
      <c r="J309" s="832" t="s">
        <v>894</v>
      </c>
      <c r="K309" s="832" t="s">
        <v>1279</v>
      </c>
      <c r="L309" s="835">
        <v>48.09</v>
      </c>
      <c r="M309" s="835">
        <v>96.18</v>
      </c>
      <c r="N309" s="832">
        <v>2</v>
      </c>
      <c r="O309" s="836">
        <v>1.5</v>
      </c>
      <c r="P309" s="835"/>
      <c r="Q309" s="837">
        <v>0</v>
      </c>
      <c r="R309" s="832"/>
      <c r="S309" s="837">
        <v>0</v>
      </c>
      <c r="T309" s="836"/>
      <c r="U309" s="838">
        <v>0</v>
      </c>
    </row>
    <row r="310" spans="1:21" ht="14.4" customHeight="1" x14ac:dyDescent="0.3">
      <c r="A310" s="831">
        <v>25</v>
      </c>
      <c r="B310" s="832" t="s">
        <v>1206</v>
      </c>
      <c r="C310" s="832" t="s">
        <v>1211</v>
      </c>
      <c r="D310" s="833" t="s">
        <v>1775</v>
      </c>
      <c r="E310" s="834" t="s">
        <v>1226</v>
      </c>
      <c r="F310" s="832" t="s">
        <v>1207</v>
      </c>
      <c r="G310" s="832" t="s">
        <v>1324</v>
      </c>
      <c r="H310" s="832" t="s">
        <v>566</v>
      </c>
      <c r="I310" s="832" t="s">
        <v>1325</v>
      </c>
      <c r="J310" s="832" t="s">
        <v>1326</v>
      </c>
      <c r="K310" s="832" t="s">
        <v>1327</v>
      </c>
      <c r="L310" s="835">
        <v>26.9</v>
      </c>
      <c r="M310" s="835">
        <v>53.8</v>
      </c>
      <c r="N310" s="832">
        <v>2</v>
      </c>
      <c r="O310" s="836">
        <v>2</v>
      </c>
      <c r="P310" s="835">
        <v>26.9</v>
      </c>
      <c r="Q310" s="837">
        <v>0.5</v>
      </c>
      <c r="R310" s="832">
        <v>1</v>
      </c>
      <c r="S310" s="837">
        <v>0.5</v>
      </c>
      <c r="T310" s="836">
        <v>1</v>
      </c>
      <c r="U310" s="838">
        <v>0.5</v>
      </c>
    </row>
    <row r="311" spans="1:21" ht="14.4" customHeight="1" x14ac:dyDescent="0.3">
      <c r="A311" s="831">
        <v>25</v>
      </c>
      <c r="B311" s="832" t="s">
        <v>1206</v>
      </c>
      <c r="C311" s="832" t="s">
        <v>1211</v>
      </c>
      <c r="D311" s="833" t="s">
        <v>1775</v>
      </c>
      <c r="E311" s="834" t="s">
        <v>1226</v>
      </c>
      <c r="F311" s="832" t="s">
        <v>1207</v>
      </c>
      <c r="G311" s="832" t="s">
        <v>1324</v>
      </c>
      <c r="H311" s="832" t="s">
        <v>566</v>
      </c>
      <c r="I311" s="832" t="s">
        <v>1676</v>
      </c>
      <c r="J311" s="832" t="s">
        <v>1677</v>
      </c>
      <c r="K311" s="832" t="s">
        <v>1678</v>
      </c>
      <c r="L311" s="835">
        <v>76.180000000000007</v>
      </c>
      <c r="M311" s="835">
        <v>457.08000000000004</v>
      </c>
      <c r="N311" s="832">
        <v>6</v>
      </c>
      <c r="O311" s="836">
        <v>5</v>
      </c>
      <c r="P311" s="835">
        <v>76.180000000000007</v>
      </c>
      <c r="Q311" s="837">
        <v>0.16666666666666666</v>
      </c>
      <c r="R311" s="832">
        <v>1</v>
      </c>
      <c r="S311" s="837">
        <v>0.16666666666666666</v>
      </c>
      <c r="T311" s="836">
        <v>1</v>
      </c>
      <c r="U311" s="838">
        <v>0.2</v>
      </c>
    </row>
    <row r="312" spans="1:21" ht="14.4" customHeight="1" x14ac:dyDescent="0.3">
      <c r="A312" s="831">
        <v>25</v>
      </c>
      <c r="B312" s="832" t="s">
        <v>1206</v>
      </c>
      <c r="C312" s="832" t="s">
        <v>1211</v>
      </c>
      <c r="D312" s="833" t="s">
        <v>1775</v>
      </c>
      <c r="E312" s="834" t="s">
        <v>1226</v>
      </c>
      <c r="F312" s="832" t="s">
        <v>1207</v>
      </c>
      <c r="G312" s="832" t="s">
        <v>1324</v>
      </c>
      <c r="H312" s="832" t="s">
        <v>566</v>
      </c>
      <c r="I312" s="832" t="s">
        <v>1542</v>
      </c>
      <c r="J312" s="832" t="s">
        <v>1543</v>
      </c>
      <c r="K312" s="832" t="s">
        <v>1544</v>
      </c>
      <c r="L312" s="835">
        <v>43.04</v>
      </c>
      <c r="M312" s="835">
        <v>86.08</v>
      </c>
      <c r="N312" s="832">
        <v>2</v>
      </c>
      <c r="O312" s="836">
        <v>2</v>
      </c>
      <c r="P312" s="835">
        <v>43.04</v>
      </c>
      <c r="Q312" s="837">
        <v>0.5</v>
      </c>
      <c r="R312" s="832">
        <v>1</v>
      </c>
      <c r="S312" s="837">
        <v>0.5</v>
      </c>
      <c r="T312" s="836">
        <v>1</v>
      </c>
      <c r="U312" s="838">
        <v>0.5</v>
      </c>
    </row>
    <row r="313" spans="1:21" ht="14.4" customHeight="1" x14ac:dyDescent="0.3">
      <c r="A313" s="831">
        <v>25</v>
      </c>
      <c r="B313" s="832" t="s">
        <v>1206</v>
      </c>
      <c r="C313" s="832" t="s">
        <v>1211</v>
      </c>
      <c r="D313" s="833" t="s">
        <v>1775</v>
      </c>
      <c r="E313" s="834" t="s">
        <v>1226</v>
      </c>
      <c r="F313" s="832" t="s">
        <v>1207</v>
      </c>
      <c r="G313" s="832" t="s">
        <v>1254</v>
      </c>
      <c r="H313" s="832" t="s">
        <v>566</v>
      </c>
      <c r="I313" s="832" t="s">
        <v>1255</v>
      </c>
      <c r="J313" s="832" t="s">
        <v>1256</v>
      </c>
      <c r="K313" s="832" t="s">
        <v>1257</v>
      </c>
      <c r="L313" s="835">
        <v>132.97999999999999</v>
      </c>
      <c r="M313" s="835">
        <v>265.95999999999998</v>
      </c>
      <c r="N313" s="832">
        <v>2</v>
      </c>
      <c r="O313" s="836">
        <v>1.5</v>
      </c>
      <c r="P313" s="835">
        <v>265.95999999999998</v>
      </c>
      <c r="Q313" s="837">
        <v>1</v>
      </c>
      <c r="R313" s="832">
        <v>2</v>
      </c>
      <c r="S313" s="837">
        <v>1</v>
      </c>
      <c r="T313" s="836">
        <v>1.5</v>
      </c>
      <c r="U313" s="838">
        <v>1</v>
      </c>
    </row>
    <row r="314" spans="1:21" ht="14.4" customHeight="1" x14ac:dyDescent="0.3">
      <c r="A314" s="831">
        <v>25</v>
      </c>
      <c r="B314" s="832" t="s">
        <v>1206</v>
      </c>
      <c r="C314" s="832" t="s">
        <v>1211</v>
      </c>
      <c r="D314" s="833" t="s">
        <v>1775</v>
      </c>
      <c r="E314" s="834" t="s">
        <v>1226</v>
      </c>
      <c r="F314" s="832" t="s">
        <v>1207</v>
      </c>
      <c r="G314" s="832" t="s">
        <v>1623</v>
      </c>
      <c r="H314" s="832" t="s">
        <v>566</v>
      </c>
      <c r="I314" s="832" t="s">
        <v>1679</v>
      </c>
      <c r="J314" s="832" t="s">
        <v>787</v>
      </c>
      <c r="K314" s="832" t="s">
        <v>1625</v>
      </c>
      <c r="L314" s="835">
        <v>163.54</v>
      </c>
      <c r="M314" s="835">
        <v>490.62</v>
      </c>
      <c r="N314" s="832">
        <v>3</v>
      </c>
      <c r="O314" s="836">
        <v>0.5</v>
      </c>
      <c r="P314" s="835">
        <v>490.62</v>
      </c>
      <c r="Q314" s="837">
        <v>1</v>
      </c>
      <c r="R314" s="832">
        <v>3</v>
      </c>
      <c r="S314" s="837">
        <v>1</v>
      </c>
      <c r="T314" s="836">
        <v>0.5</v>
      </c>
      <c r="U314" s="838">
        <v>1</v>
      </c>
    </row>
    <row r="315" spans="1:21" ht="14.4" customHeight="1" x14ac:dyDescent="0.3">
      <c r="A315" s="831">
        <v>25</v>
      </c>
      <c r="B315" s="832" t="s">
        <v>1206</v>
      </c>
      <c r="C315" s="832" t="s">
        <v>1211</v>
      </c>
      <c r="D315" s="833" t="s">
        <v>1775</v>
      </c>
      <c r="E315" s="834" t="s">
        <v>1226</v>
      </c>
      <c r="F315" s="832" t="s">
        <v>1207</v>
      </c>
      <c r="G315" s="832" t="s">
        <v>1680</v>
      </c>
      <c r="H315" s="832" t="s">
        <v>566</v>
      </c>
      <c r="I315" s="832" t="s">
        <v>1681</v>
      </c>
      <c r="J315" s="832" t="s">
        <v>1682</v>
      </c>
      <c r="K315" s="832" t="s">
        <v>1683</v>
      </c>
      <c r="L315" s="835">
        <v>0</v>
      </c>
      <c r="M315" s="835">
        <v>0</v>
      </c>
      <c r="N315" s="832">
        <v>1</v>
      </c>
      <c r="O315" s="836">
        <v>0.5</v>
      </c>
      <c r="P315" s="835"/>
      <c r="Q315" s="837"/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25</v>
      </c>
      <c r="B316" s="832" t="s">
        <v>1206</v>
      </c>
      <c r="C316" s="832" t="s">
        <v>1211</v>
      </c>
      <c r="D316" s="833" t="s">
        <v>1775</v>
      </c>
      <c r="E316" s="834" t="s">
        <v>1226</v>
      </c>
      <c r="F316" s="832" t="s">
        <v>1207</v>
      </c>
      <c r="G316" s="832" t="s">
        <v>1262</v>
      </c>
      <c r="H316" s="832" t="s">
        <v>566</v>
      </c>
      <c r="I316" s="832" t="s">
        <v>1302</v>
      </c>
      <c r="J316" s="832" t="s">
        <v>1303</v>
      </c>
      <c r="K316" s="832" t="s">
        <v>1304</v>
      </c>
      <c r="L316" s="835">
        <v>48.42</v>
      </c>
      <c r="M316" s="835">
        <v>242.1</v>
      </c>
      <c r="N316" s="832">
        <v>5</v>
      </c>
      <c r="O316" s="836">
        <v>4.5</v>
      </c>
      <c r="P316" s="835">
        <v>96.84</v>
      </c>
      <c r="Q316" s="837">
        <v>0.4</v>
      </c>
      <c r="R316" s="832">
        <v>2</v>
      </c>
      <c r="S316" s="837">
        <v>0.4</v>
      </c>
      <c r="T316" s="836">
        <v>2</v>
      </c>
      <c r="U316" s="838">
        <v>0.44444444444444442</v>
      </c>
    </row>
    <row r="317" spans="1:21" ht="14.4" customHeight="1" x14ac:dyDescent="0.3">
      <c r="A317" s="831">
        <v>25</v>
      </c>
      <c r="B317" s="832" t="s">
        <v>1206</v>
      </c>
      <c r="C317" s="832" t="s">
        <v>1211</v>
      </c>
      <c r="D317" s="833" t="s">
        <v>1775</v>
      </c>
      <c r="E317" s="834" t="s">
        <v>1226</v>
      </c>
      <c r="F317" s="832" t="s">
        <v>1207</v>
      </c>
      <c r="G317" s="832" t="s">
        <v>1262</v>
      </c>
      <c r="H317" s="832" t="s">
        <v>566</v>
      </c>
      <c r="I317" s="832" t="s">
        <v>1267</v>
      </c>
      <c r="J317" s="832" t="s">
        <v>628</v>
      </c>
      <c r="K317" s="832" t="s">
        <v>1268</v>
      </c>
      <c r="L317" s="835">
        <v>24.22</v>
      </c>
      <c r="M317" s="835">
        <v>24.22</v>
      </c>
      <c r="N317" s="832">
        <v>1</v>
      </c>
      <c r="O317" s="836">
        <v>1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25</v>
      </c>
      <c r="B318" s="832" t="s">
        <v>1206</v>
      </c>
      <c r="C318" s="832" t="s">
        <v>1211</v>
      </c>
      <c r="D318" s="833" t="s">
        <v>1775</v>
      </c>
      <c r="E318" s="834" t="s">
        <v>1226</v>
      </c>
      <c r="F318" s="832" t="s">
        <v>1207</v>
      </c>
      <c r="G318" s="832" t="s">
        <v>1262</v>
      </c>
      <c r="H318" s="832" t="s">
        <v>566</v>
      </c>
      <c r="I318" s="832" t="s">
        <v>1684</v>
      </c>
      <c r="J318" s="832" t="s">
        <v>628</v>
      </c>
      <c r="K318" s="832" t="s">
        <v>1685</v>
      </c>
      <c r="L318" s="835">
        <v>24.22</v>
      </c>
      <c r="M318" s="835">
        <v>24.22</v>
      </c>
      <c r="N318" s="832">
        <v>1</v>
      </c>
      <c r="O318" s="836">
        <v>0.5</v>
      </c>
      <c r="P318" s="835">
        <v>24.22</v>
      </c>
      <c r="Q318" s="837">
        <v>1</v>
      </c>
      <c r="R318" s="832">
        <v>1</v>
      </c>
      <c r="S318" s="837">
        <v>1</v>
      </c>
      <c r="T318" s="836">
        <v>0.5</v>
      </c>
      <c r="U318" s="838">
        <v>1</v>
      </c>
    </row>
    <row r="319" spans="1:21" ht="14.4" customHeight="1" x14ac:dyDescent="0.3">
      <c r="A319" s="831">
        <v>25</v>
      </c>
      <c r="B319" s="832" t="s">
        <v>1206</v>
      </c>
      <c r="C319" s="832" t="s">
        <v>1211</v>
      </c>
      <c r="D319" s="833" t="s">
        <v>1775</v>
      </c>
      <c r="E319" s="834" t="s">
        <v>1226</v>
      </c>
      <c r="F319" s="832" t="s">
        <v>1207</v>
      </c>
      <c r="G319" s="832" t="s">
        <v>1269</v>
      </c>
      <c r="H319" s="832" t="s">
        <v>607</v>
      </c>
      <c r="I319" s="832" t="s">
        <v>1137</v>
      </c>
      <c r="J319" s="832" t="s">
        <v>1138</v>
      </c>
      <c r="K319" s="832" t="s">
        <v>1139</v>
      </c>
      <c r="L319" s="835">
        <v>0</v>
      </c>
      <c r="M319" s="835">
        <v>0</v>
      </c>
      <c r="N319" s="832">
        <v>4</v>
      </c>
      <c r="O319" s="836">
        <v>4</v>
      </c>
      <c r="P319" s="835">
        <v>0</v>
      </c>
      <c r="Q319" s="837"/>
      <c r="R319" s="832">
        <v>2</v>
      </c>
      <c r="S319" s="837">
        <v>0.5</v>
      </c>
      <c r="T319" s="836">
        <v>2</v>
      </c>
      <c r="U319" s="838">
        <v>0.5</v>
      </c>
    </row>
    <row r="320" spans="1:21" ht="14.4" customHeight="1" x14ac:dyDescent="0.3">
      <c r="A320" s="831">
        <v>25</v>
      </c>
      <c r="B320" s="832" t="s">
        <v>1206</v>
      </c>
      <c r="C320" s="832" t="s">
        <v>1211</v>
      </c>
      <c r="D320" s="833" t="s">
        <v>1775</v>
      </c>
      <c r="E320" s="834" t="s">
        <v>1226</v>
      </c>
      <c r="F320" s="832" t="s">
        <v>1207</v>
      </c>
      <c r="G320" s="832" t="s">
        <v>1349</v>
      </c>
      <c r="H320" s="832" t="s">
        <v>566</v>
      </c>
      <c r="I320" s="832" t="s">
        <v>1686</v>
      </c>
      <c r="J320" s="832" t="s">
        <v>1351</v>
      </c>
      <c r="K320" s="832" t="s">
        <v>1687</v>
      </c>
      <c r="L320" s="835">
        <v>0</v>
      </c>
      <c r="M320" s="835">
        <v>0</v>
      </c>
      <c r="N320" s="832">
        <v>1</v>
      </c>
      <c r="O320" s="836">
        <v>1</v>
      </c>
      <c r="P320" s="835">
        <v>0</v>
      </c>
      <c r="Q320" s="837"/>
      <c r="R320" s="832">
        <v>1</v>
      </c>
      <c r="S320" s="837">
        <v>1</v>
      </c>
      <c r="T320" s="836">
        <v>1</v>
      </c>
      <c r="U320" s="838">
        <v>1</v>
      </c>
    </row>
    <row r="321" spans="1:21" ht="14.4" customHeight="1" x14ac:dyDescent="0.3">
      <c r="A321" s="831">
        <v>25</v>
      </c>
      <c r="B321" s="832" t="s">
        <v>1206</v>
      </c>
      <c r="C321" s="832" t="s">
        <v>1211</v>
      </c>
      <c r="D321" s="833" t="s">
        <v>1775</v>
      </c>
      <c r="E321" s="834" t="s">
        <v>1226</v>
      </c>
      <c r="F321" s="832" t="s">
        <v>1207</v>
      </c>
      <c r="G321" s="832" t="s">
        <v>1688</v>
      </c>
      <c r="H321" s="832" t="s">
        <v>566</v>
      </c>
      <c r="I321" s="832" t="s">
        <v>1689</v>
      </c>
      <c r="J321" s="832" t="s">
        <v>860</v>
      </c>
      <c r="K321" s="832" t="s">
        <v>1690</v>
      </c>
      <c r="L321" s="835">
        <v>12944.74</v>
      </c>
      <c r="M321" s="835">
        <v>51778.96</v>
      </c>
      <c r="N321" s="832">
        <v>4</v>
      </c>
      <c r="O321" s="836">
        <v>0.5</v>
      </c>
      <c r="P321" s="835">
        <v>51778.96</v>
      </c>
      <c r="Q321" s="837">
        <v>1</v>
      </c>
      <c r="R321" s="832">
        <v>4</v>
      </c>
      <c r="S321" s="837">
        <v>1</v>
      </c>
      <c r="T321" s="836">
        <v>0.5</v>
      </c>
      <c r="U321" s="838">
        <v>1</v>
      </c>
    </row>
    <row r="322" spans="1:21" ht="14.4" customHeight="1" x14ac:dyDescent="0.3">
      <c r="A322" s="831">
        <v>25</v>
      </c>
      <c r="B322" s="832" t="s">
        <v>1206</v>
      </c>
      <c r="C322" s="832" t="s">
        <v>1211</v>
      </c>
      <c r="D322" s="833" t="s">
        <v>1775</v>
      </c>
      <c r="E322" s="834" t="s">
        <v>1226</v>
      </c>
      <c r="F322" s="832" t="s">
        <v>1207</v>
      </c>
      <c r="G322" s="832" t="s">
        <v>1270</v>
      </c>
      <c r="H322" s="832" t="s">
        <v>607</v>
      </c>
      <c r="I322" s="832" t="s">
        <v>1691</v>
      </c>
      <c r="J322" s="832" t="s">
        <v>1692</v>
      </c>
      <c r="K322" s="832" t="s">
        <v>1693</v>
      </c>
      <c r="L322" s="835">
        <v>149.52000000000001</v>
      </c>
      <c r="M322" s="835">
        <v>149.52000000000001</v>
      </c>
      <c r="N322" s="832">
        <v>1</v>
      </c>
      <c r="O322" s="836">
        <v>1</v>
      </c>
      <c r="P322" s="835">
        <v>149.52000000000001</v>
      </c>
      <c r="Q322" s="837">
        <v>1</v>
      </c>
      <c r="R322" s="832">
        <v>1</v>
      </c>
      <c r="S322" s="837">
        <v>1</v>
      </c>
      <c r="T322" s="836">
        <v>1</v>
      </c>
      <c r="U322" s="838">
        <v>1</v>
      </c>
    </row>
    <row r="323" spans="1:21" ht="14.4" customHeight="1" x14ac:dyDescent="0.3">
      <c r="A323" s="831">
        <v>25</v>
      </c>
      <c r="B323" s="832" t="s">
        <v>1206</v>
      </c>
      <c r="C323" s="832" t="s">
        <v>1211</v>
      </c>
      <c r="D323" s="833" t="s">
        <v>1775</v>
      </c>
      <c r="E323" s="834" t="s">
        <v>1226</v>
      </c>
      <c r="F323" s="832" t="s">
        <v>1207</v>
      </c>
      <c r="G323" s="832" t="s">
        <v>1270</v>
      </c>
      <c r="H323" s="832" t="s">
        <v>566</v>
      </c>
      <c r="I323" s="832" t="s">
        <v>1309</v>
      </c>
      <c r="J323" s="832" t="s">
        <v>940</v>
      </c>
      <c r="K323" s="832" t="s">
        <v>1069</v>
      </c>
      <c r="L323" s="835">
        <v>154.36000000000001</v>
      </c>
      <c r="M323" s="835">
        <v>2006.6800000000003</v>
      </c>
      <c r="N323" s="832">
        <v>13</v>
      </c>
      <c r="O323" s="836">
        <v>12.5</v>
      </c>
      <c r="P323" s="835">
        <v>771.80000000000007</v>
      </c>
      <c r="Q323" s="837">
        <v>0.38461538461538458</v>
      </c>
      <c r="R323" s="832">
        <v>5</v>
      </c>
      <c r="S323" s="837">
        <v>0.38461538461538464</v>
      </c>
      <c r="T323" s="836">
        <v>5</v>
      </c>
      <c r="U323" s="838">
        <v>0.4</v>
      </c>
    </row>
    <row r="324" spans="1:21" ht="14.4" customHeight="1" x14ac:dyDescent="0.3">
      <c r="A324" s="831">
        <v>25</v>
      </c>
      <c r="B324" s="832" t="s">
        <v>1206</v>
      </c>
      <c r="C324" s="832" t="s">
        <v>1211</v>
      </c>
      <c r="D324" s="833" t="s">
        <v>1775</v>
      </c>
      <c r="E324" s="834" t="s">
        <v>1226</v>
      </c>
      <c r="F324" s="832" t="s">
        <v>1207</v>
      </c>
      <c r="G324" s="832" t="s">
        <v>1270</v>
      </c>
      <c r="H324" s="832" t="s">
        <v>566</v>
      </c>
      <c r="I324" s="832" t="s">
        <v>1694</v>
      </c>
      <c r="J324" s="832" t="s">
        <v>940</v>
      </c>
      <c r="K324" s="832" t="s">
        <v>1069</v>
      </c>
      <c r="L324" s="835">
        <v>154.36000000000001</v>
      </c>
      <c r="M324" s="835">
        <v>154.36000000000001</v>
      </c>
      <c r="N324" s="832">
        <v>1</v>
      </c>
      <c r="O324" s="836">
        <v>1</v>
      </c>
      <c r="P324" s="835">
        <v>154.36000000000001</v>
      </c>
      <c r="Q324" s="837">
        <v>1</v>
      </c>
      <c r="R324" s="832">
        <v>1</v>
      </c>
      <c r="S324" s="837">
        <v>1</v>
      </c>
      <c r="T324" s="836">
        <v>1</v>
      </c>
      <c r="U324" s="838">
        <v>1</v>
      </c>
    </row>
    <row r="325" spans="1:21" ht="14.4" customHeight="1" x14ac:dyDescent="0.3">
      <c r="A325" s="831">
        <v>25</v>
      </c>
      <c r="B325" s="832" t="s">
        <v>1206</v>
      </c>
      <c r="C325" s="832" t="s">
        <v>1211</v>
      </c>
      <c r="D325" s="833" t="s">
        <v>1775</v>
      </c>
      <c r="E325" s="834" t="s">
        <v>1220</v>
      </c>
      <c r="F325" s="832" t="s">
        <v>1207</v>
      </c>
      <c r="G325" s="832" t="s">
        <v>1273</v>
      </c>
      <c r="H325" s="832" t="s">
        <v>566</v>
      </c>
      <c r="I325" s="832" t="s">
        <v>1274</v>
      </c>
      <c r="J325" s="832" t="s">
        <v>1275</v>
      </c>
      <c r="K325" s="832" t="s">
        <v>1276</v>
      </c>
      <c r="L325" s="835">
        <v>121.07</v>
      </c>
      <c r="M325" s="835">
        <v>121.07</v>
      </c>
      <c r="N325" s="832">
        <v>1</v>
      </c>
      <c r="O325" s="836">
        <v>1</v>
      </c>
      <c r="P325" s="835"/>
      <c r="Q325" s="837">
        <v>0</v>
      </c>
      <c r="R325" s="832"/>
      <c r="S325" s="837">
        <v>0</v>
      </c>
      <c r="T325" s="836"/>
      <c r="U325" s="838">
        <v>0</v>
      </c>
    </row>
    <row r="326" spans="1:21" ht="14.4" customHeight="1" x14ac:dyDescent="0.3">
      <c r="A326" s="831">
        <v>25</v>
      </c>
      <c r="B326" s="832" t="s">
        <v>1206</v>
      </c>
      <c r="C326" s="832" t="s">
        <v>1211</v>
      </c>
      <c r="D326" s="833" t="s">
        <v>1775</v>
      </c>
      <c r="E326" s="834" t="s">
        <v>1220</v>
      </c>
      <c r="F326" s="832" t="s">
        <v>1207</v>
      </c>
      <c r="G326" s="832" t="s">
        <v>1270</v>
      </c>
      <c r="H326" s="832" t="s">
        <v>607</v>
      </c>
      <c r="I326" s="832" t="s">
        <v>1068</v>
      </c>
      <c r="J326" s="832" t="s">
        <v>940</v>
      </c>
      <c r="K326" s="832" t="s">
        <v>1069</v>
      </c>
      <c r="L326" s="835">
        <v>154.36000000000001</v>
      </c>
      <c r="M326" s="835">
        <v>1697.9600000000005</v>
      </c>
      <c r="N326" s="832">
        <v>11</v>
      </c>
      <c r="O326" s="836">
        <v>9</v>
      </c>
      <c r="P326" s="835">
        <v>154.36000000000001</v>
      </c>
      <c r="Q326" s="837">
        <v>9.0909090909090898E-2</v>
      </c>
      <c r="R326" s="832">
        <v>1</v>
      </c>
      <c r="S326" s="837">
        <v>9.0909090909090912E-2</v>
      </c>
      <c r="T326" s="836">
        <v>1</v>
      </c>
      <c r="U326" s="838">
        <v>0.1111111111111111</v>
      </c>
    </row>
    <row r="327" spans="1:21" ht="14.4" customHeight="1" x14ac:dyDescent="0.3">
      <c r="A327" s="831">
        <v>25</v>
      </c>
      <c r="B327" s="832" t="s">
        <v>1206</v>
      </c>
      <c r="C327" s="832" t="s">
        <v>1211</v>
      </c>
      <c r="D327" s="833" t="s">
        <v>1775</v>
      </c>
      <c r="E327" s="834" t="s">
        <v>1222</v>
      </c>
      <c r="F327" s="832" t="s">
        <v>1207</v>
      </c>
      <c r="G327" s="832" t="s">
        <v>1287</v>
      </c>
      <c r="H327" s="832" t="s">
        <v>607</v>
      </c>
      <c r="I327" s="832" t="s">
        <v>1077</v>
      </c>
      <c r="J327" s="832" t="s">
        <v>1078</v>
      </c>
      <c r="K327" s="832" t="s">
        <v>1079</v>
      </c>
      <c r="L327" s="835">
        <v>170.52</v>
      </c>
      <c r="M327" s="835">
        <v>341.04</v>
      </c>
      <c r="N327" s="832">
        <v>2</v>
      </c>
      <c r="O327" s="836">
        <v>2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25</v>
      </c>
      <c r="B328" s="832" t="s">
        <v>1206</v>
      </c>
      <c r="C328" s="832" t="s">
        <v>1211</v>
      </c>
      <c r="D328" s="833" t="s">
        <v>1775</v>
      </c>
      <c r="E328" s="834" t="s">
        <v>1222</v>
      </c>
      <c r="F328" s="832" t="s">
        <v>1207</v>
      </c>
      <c r="G328" s="832" t="s">
        <v>1287</v>
      </c>
      <c r="H328" s="832" t="s">
        <v>607</v>
      </c>
      <c r="I328" s="832" t="s">
        <v>1379</v>
      </c>
      <c r="J328" s="832" t="s">
        <v>1078</v>
      </c>
      <c r="K328" s="832" t="s">
        <v>1380</v>
      </c>
      <c r="L328" s="835">
        <v>272.83</v>
      </c>
      <c r="M328" s="835">
        <v>272.83</v>
      </c>
      <c r="N328" s="832">
        <v>1</v>
      </c>
      <c r="O328" s="836">
        <v>0.5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25</v>
      </c>
      <c r="B329" s="832" t="s">
        <v>1206</v>
      </c>
      <c r="C329" s="832" t="s">
        <v>1211</v>
      </c>
      <c r="D329" s="833" t="s">
        <v>1775</v>
      </c>
      <c r="E329" s="834" t="s">
        <v>1222</v>
      </c>
      <c r="F329" s="832" t="s">
        <v>1207</v>
      </c>
      <c r="G329" s="832" t="s">
        <v>1381</v>
      </c>
      <c r="H329" s="832" t="s">
        <v>566</v>
      </c>
      <c r="I329" s="832" t="s">
        <v>1382</v>
      </c>
      <c r="J329" s="832" t="s">
        <v>1383</v>
      </c>
      <c r="K329" s="832" t="s">
        <v>1384</v>
      </c>
      <c r="L329" s="835">
        <v>58.86</v>
      </c>
      <c r="M329" s="835">
        <v>176.57999999999998</v>
      </c>
      <c r="N329" s="832">
        <v>3</v>
      </c>
      <c r="O329" s="836">
        <v>2</v>
      </c>
      <c r="P329" s="835">
        <v>176.57999999999998</v>
      </c>
      <c r="Q329" s="837">
        <v>1</v>
      </c>
      <c r="R329" s="832">
        <v>3</v>
      </c>
      <c r="S329" s="837">
        <v>1</v>
      </c>
      <c r="T329" s="836">
        <v>2</v>
      </c>
      <c r="U329" s="838">
        <v>1</v>
      </c>
    </row>
    <row r="330" spans="1:21" ht="14.4" customHeight="1" x14ac:dyDescent="0.3">
      <c r="A330" s="831">
        <v>25</v>
      </c>
      <c r="B330" s="832" t="s">
        <v>1206</v>
      </c>
      <c r="C330" s="832" t="s">
        <v>1211</v>
      </c>
      <c r="D330" s="833" t="s">
        <v>1775</v>
      </c>
      <c r="E330" s="834" t="s">
        <v>1222</v>
      </c>
      <c r="F330" s="832" t="s">
        <v>1207</v>
      </c>
      <c r="G330" s="832" t="s">
        <v>1390</v>
      </c>
      <c r="H330" s="832" t="s">
        <v>566</v>
      </c>
      <c r="I330" s="832" t="s">
        <v>1695</v>
      </c>
      <c r="J330" s="832" t="s">
        <v>1526</v>
      </c>
      <c r="K330" s="832" t="s">
        <v>1620</v>
      </c>
      <c r="L330" s="835">
        <v>846.47</v>
      </c>
      <c r="M330" s="835">
        <v>1692.94</v>
      </c>
      <c r="N330" s="832">
        <v>2</v>
      </c>
      <c r="O330" s="836">
        <v>1</v>
      </c>
      <c r="P330" s="835">
        <v>1692.94</v>
      </c>
      <c r="Q330" s="837">
        <v>1</v>
      </c>
      <c r="R330" s="832">
        <v>2</v>
      </c>
      <c r="S330" s="837">
        <v>1</v>
      </c>
      <c r="T330" s="836">
        <v>1</v>
      </c>
      <c r="U330" s="838">
        <v>1</v>
      </c>
    </row>
    <row r="331" spans="1:21" ht="14.4" customHeight="1" x14ac:dyDescent="0.3">
      <c r="A331" s="831">
        <v>25</v>
      </c>
      <c r="B331" s="832" t="s">
        <v>1206</v>
      </c>
      <c r="C331" s="832" t="s">
        <v>1211</v>
      </c>
      <c r="D331" s="833" t="s">
        <v>1775</v>
      </c>
      <c r="E331" s="834" t="s">
        <v>1222</v>
      </c>
      <c r="F331" s="832" t="s">
        <v>1207</v>
      </c>
      <c r="G331" s="832" t="s">
        <v>1320</v>
      </c>
      <c r="H331" s="832" t="s">
        <v>566</v>
      </c>
      <c r="I331" s="832" t="s">
        <v>1321</v>
      </c>
      <c r="J331" s="832" t="s">
        <v>1322</v>
      </c>
      <c r="K331" s="832" t="s">
        <v>1323</v>
      </c>
      <c r="L331" s="835">
        <v>68.599999999999994</v>
      </c>
      <c r="M331" s="835">
        <v>137.19999999999999</v>
      </c>
      <c r="N331" s="832">
        <v>2</v>
      </c>
      <c r="O331" s="836">
        <v>1</v>
      </c>
      <c r="P331" s="835">
        <v>137.19999999999999</v>
      </c>
      <c r="Q331" s="837">
        <v>1</v>
      </c>
      <c r="R331" s="832">
        <v>2</v>
      </c>
      <c r="S331" s="837">
        <v>1</v>
      </c>
      <c r="T331" s="836">
        <v>1</v>
      </c>
      <c r="U331" s="838">
        <v>1</v>
      </c>
    </row>
    <row r="332" spans="1:21" ht="14.4" customHeight="1" x14ac:dyDescent="0.3">
      <c r="A332" s="831">
        <v>25</v>
      </c>
      <c r="B332" s="832" t="s">
        <v>1206</v>
      </c>
      <c r="C332" s="832" t="s">
        <v>1211</v>
      </c>
      <c r="D332" s="833" t="s">
        <v>1775</v>
      </c>
      <c r="E332" s="834" t="s">
        <v>1222</v>
      </c>
      <c r="F332" s="832" t="s">
        <v>1207</v>
      </c>
      <c r="G332" s="832" t="s">
        <v>1324</v>
      </c>
      <c r="H332" s="832" t="s">
        <v>566</v>
      </c>
      <c r="I332" s="832" t="s">
        <v>1325</v>
      </c>
      <c r="J332" s="832" t="s">
        <v>1326</v>
      </c>
      <c r="K332" s="832" t="s">
        <v>1327</v>
      </c>
      <c r="L332" s="835">
        <v>26.9</v>
      </c>
      <c r="M332" s="835">
        <v>403.5</v>
      </c>
      <c r="N332" s="832">
        <v>15</v>
      </c>
      <c r="O332" s="836">
        <v>10.5</v>
      </c>
      <c r="P332" s="835">
        <v>188.3</v>
      </c>
      <c r="Q332" s="837">
        <v>0.46666666666666667</v>
      </c>
      <c r="R332" s="832">
        <v>7</v>
      </c>
      <c r="S332" s="837">
        <v>0.46666666666666667</v>
      </c>
      <c r="T332" s="836">
        <v>5</v>
      </c>
      <c r="U332" s="838">
        <v>0.47619047619047616</v>
      </c>
    </row>
    <row r="333" spans="1:21" ht="14.4" customHeight="1" x14ac:dyDescent="0.3">
      <c r="A333" s="831">
        <v>25</v>
      </c>
      <c r="B333" s="832" t="s">
        <v>1206</v>
      </c>
      <c r="C333" s="832" t="s">
        <v>1211</v>
      </c>
      <c r="D333" s="833" t="s">
        <v>1775</v>
      </c>
      <c r="E333" s="834" t="s">
        <v>1222</v>
      </c>
      <c r="F333" s="832" t="s">
        <v>1207</v>
      </c>
      <c r="G333" s="832" t="s">
        <v>1324</v>
      </c>
      <c r="H333" s="832" t="s">
        <v>566</v>
      </c>
      <c r="I333" s="832" t="s">
        <v>1676</v>
      </c>
      <c r="J333" s="832" t="s">
        <v>1677</v>
      </c>
      <c r="K333" s="832" t="s">
        <v>1678</v>
      </c>
      <c r="L333" s="835">
        <v>76.180000000000007</v>
      </c>
      <c r="M333" s="835">
        <v>837.98</v>
      </c>
      <c r="N333" s="832">
        <v>11</v>
      </c>
      <c r="O333" s="836">
        <v>7.5</v>
      </c>
      <c r="P333" s="835">
        <v>380.90000000000003</v>
      </c>
      <c r="Q333" s="837">
        <v>0.45454545454545459</v>
      </c>
      <c r="R333" s="832">
        <v>5</v>
      </c>
      <c r="S333" s="837">
        <v>0.45454545454545453</v>
      </c>
      <c r="T333" s="836">
        <v>4</v>
      </c>
      <c r="U333" s="838">
        <v>0.53333333333333333</v>
      </c>
    </row>
    <row r="334" spans="1:21" ht="14.4" customHeight="1" x14ac:dyDescent="0.3">
      <c r="A334" s="831">
        <v>25</v>
      </c>
      <c r="B334" s="832" t="s">
        <v>1206</v>
      </c>
      <c r="C334" s="832" t="s">
        <v>1211</v>
      </c>
      <c r="D334" s="833" t="s">
        <v>1775</v>
      </c>
      <c r="E334" s="834" t="s">
        <v>1222</v>
      </c>
      <c r="F334" s="832" t="s">
        <v>1207</v>
      </c>
      <c r="G334" s="832" t="s">
        <v>1254</v>
      </c>
      <c r="H334" s="832" t="s">
        <v>566</v>
      </c>
      <c r="I334" s="832" t="s">
        <v>1255</v>
      </c>
      <c r="J334" s="832" t="s">
        <v>1256</v>
      </c>
      <c r="K334" s="832" t="s">
        <v>1257</v>
      </c>
      <c r="L334" s="835">
        <v>132.97999999999999</v>
      </c>
      <c r="M334" s="835">
        <v>2260.66</v>
      </c>
      <c r="N334" s="832">
        <v>17</v>
      </c>
      <c r="O334" s="836">
        <v>10</v>
      </c>
      <c r="P334" s="835">
        <v>664.9</v>
      </c>
      <c r="Q334" s="837">
        <v>0.29411764705882354</v>
      </c>
      <c r="R334" s="832">
        <v>5</v>
      </c>
      <c r="S334" s="837">
        <v>0.29411764705882354</v>
      </c>
      <c r="T334" s="836">
        <v>3</v>
      </c>
      <c r="U334" s="838">
        <v>0.3</v>
      </c>
    </row>
    <row r="335" spans="1:21" ht="14.4" customHeight="1" x14ac:dyDescent="0.3">
      <c r="A335" s="831">
        <v>25</v>
      </c>
      <c r="B335" s="832" t="s">
        <v>1206</v>
      </c>
      <c r="C335" s="832" t="s">
        <v>1211</v>
      </c>
      <c r="D335" s="833" t="s">
        <v>1775</v>
      </c>
      <c r="E335" s="834" t="s">
        <v>1222</v>
      </c>
      <c r="F335" s="832" t="s">
        <v>1207</v>
      </c>
      <c r="G335" s="832" t="s">
        <v>1696</v>
      </c>
      <c r="H335" s="832" t="s">
        <v>566</v>
      </c>
      <c r="I335" s="832" t="s">
        <v>1697</v>
      </c>
      <c r="J335" s="832" t="s">
        <v>1698</v>
      </c>
      <c r="K335" s="832" t="s">
        <v>1699</v>
      </c>
      <c r="L335" s="835">
        <v>57.48</v>
      </c>
      <c r="M335" s="835">
        <v>57.48</v>
      </c>
      <c r="N335" s="832">
        <v>1</v>
      </c>
      <c r="O335" s="836">
        <v>1</v>
      </c>
      <c r="P335" s="835">
        <v>57.48</v>
      </c>
      <c r="Q335" s="837">
        <v>1</v>
      </c>
      <c r="R335" s="832">
        <v>1</v>
      </c>
      <c r="S335" s="837">
        <v>1</v>
      </c>
      <c r="T335" s="836">
        <v>1</v>
      </c>
      <c r="U335" s="838">
        <v>1</v>
      </c>
    </row>
    <row r="336" spans="1:21" ht="14.4" customHeight="1" x14ac:dyDescent="0.3">
      <c r="A336" s="831">
        <v>25</v>
      </c>
      <c r="B336" s="832" t="s">
        <v>1206</v>
      </c>
      <c r="C336" s="832" t="s">
        <v>1211</v>
      </c>
      <c r="D336" s="833" t="s">
        <v>1775</v>
      </c>
      <c r="E336" s="834" t="s">
        <v>1222</v>
      </c>
      <c r="F336" s="832" t="s">
        <v>1207</v>
      </c>
      <c r="G336" s="832" t="s">
        <v>1262</v>
      </c>
      <c r="H336" s="832" t="s">
        <v>607</v>
      </c>
      <c r="I336" s="832" t="s">
        <v>1263</v>
      </c>
      <c r="J336" s="832" t="s">
        <v>628</v>
      </c>
      <c r="K336" s="832" t="s">
        <v>1264</v>
      </c>
      <c r="L336" s="835">
        <v>24.22</v>
      </c>
      <c r="M336" s="835">
        <v>48.44</v>
      </c>
      <c r="N336" s="832">
        <v>2</v>
      </c>
      <c r="O336" s="836">
        <v>1.5</v>
      </c>
      <c r="P336" s="835">
        <v>48.44</v>
      </c>
      <c r="Q336" s="837">
        <v>1</v>
      </c>
      <c r="R336" s="832">
        <v>2</v>
      </c>
      <c r="S336" s="837">
        <v>1</v>
      </c>
      <c r="T336" s="836">
        <v>1.5</v>
      </c>
      <c r="U336" s="838">
        <v>1</v>
      </c>
    </row>
    <row r="337" spans="1:21" ht="14.4" customHeight="1" x14ac:dyDescent="0.3">
      <c r="A337" s="831">
        <v>25</v>
      </c>
      <c r="B337" s="832" t="s">
        <v>1206</v>
      </c>
      <c r="C337" s="832" t="s">
        <v>1211</v>
      </c>
      <c r="D337" s="833" t="s">
        <v>1775</v>
      </c>
      <c r="E337" s="834" t="s">
        <v>1222</v>
      </c>
      <c r="F337" s="832" t="s">
        <v>1207</v>
      </c>
      <c r="G337" s="832" t="s">
        <v>1262</v>
      </c>
      <c r="H337" s="832" t="s">
        <v>607</v>
      </c>
      <c r="I337" s="832" t="s">
        <v>1122</v>
      </c>
      <c r="J337" s="832" t="s">
        <v>628</v>
      </c>
      <c r="K337" s="832" t="s">
        <v>1123</v>
      </c>
      <c r="L337" s="835">
        <v>48.42</v>
      </c>
      <c r="M337" s="835">
        <v>193.68</v>
      </c>
      <c r="N337" s="832">
        <v>4</v>
      </c>
      <c r="O337" s="836">
        <v>3.5</v>
      </c>
      <c r="P337" s="835">
        <v>145.26</v>
      </c>
      <c r="Q337" s="837">
        <v>0.74999999999999989</v>
      </c>
      <c r="R337" s="832">
        <v>3</v>
      </c>
      <c r="S337" s="837">
        <v>0.75</v>
      </c>
      <c r="T337" s="836">
        <v>2.5</v>
      </c>
      <c r="U337" s="838">
        <v>0.7142857142857143</v>
      </c>
    </row>
    <row r="338" spans="1:21" ht="14.4" customHeight="1" x14ac:dyDescent="0.3">
      <c r="A338" s="831">
        <v>25</v>
      </c>
      <c r="B338" s="832" t="s">
        <v>1206</v>
      </c>
      <c r="C338" s="832" t="s">
        <v>1211</v>
      </c>
      <c r="D338" s="833" t="s">
        <v>1775</v>
      </c>
      <c r="E338" s="834" t="s">
        <v>1222</v>
      </c>
      <c r="F338" s="832" t="s">
        <v>1207</v>
      </c>
      <c r="G338" s="832" t="s">
        <v>1262</v>
      </c>
      <c r="H338" s="832" t="s">
        <v>566</v>
      </c>
      <c r="I338" s="832" t="s">
        <v>1265</v>
      </c>
      <c r="J338" s="832" t="s">
        <v>628</v>
      </c>
      <c r="K338" s="832" t="s">
        <v>1266</v>
      </c>
      <c r="L338" s="835">
        <v>48.42</v>
      </c>
      <c r="M338" s="835">
        <v>774.72000000000014</v>
      </c>
      <c r="N338" s="832">
        <v>16</v>
      </c>
      <c r="O338" s="836">
        <v>12</v>
      </c>
      <c r="P338" s="835">
        <v>532.62000000000012</v>
      </c>
      <c r="Q338" s="837">
        <v>0.6875</v>
      </c>
      <c r="R338" s="832">
        <v>11</v>
      </c>
      <c r="S338" s="837">
        <v>0.6875</v>
      </c>
      <c r="T338" s="836">
        <v>9</v>
      </c>
      <c r="U338" s="838">
        <v>0.75</v>
      </c>
    </row>
    <row r="339" spans="1:21" ht="14.4" customHeight="1" x14ac:dyDescent="0.3">
      <c r="A339" s="831">
        <v>25</v>
      </c>
      <c r="B339" s="832" t="s">
        <v>1206</v>
      </c>
      <c r="C339" s="832" t="s">
        <v>1211</v>
      </c>
      <c r="D339" s="833" t="s">
        <v>1775</v>
      </c>
      <c r="E339" s="834" t="s">
        <v>1222</v>
      </c>
      <c r="F339" s="832" t="s">
        <v>1207</v>
      </c>
      <c r="G339" s="832" t="s">
        <v>1262</v>
      </c>
      <c r="H339" s="832" t="s">
        <v>566</v>
      </c>
      <c r="I339" s="832" t="s">
        <v>1267</v>
      </c>
      <c r="J339" s="832" t="s">
        <v>628</v>
      </c>
      <c r="K339" s="832" t="s">
        <v>1268</v>
      </c>
      <c r="L339" s="835">
        <v>24.22</v>
      </c>
      <c r="M339" s="835">
        <v>435.96000000000004</v>
      </c>
      <c r="N339" s="832">
        <v>18</v>
      </c>
      <c r="O339" s="836">
        <v>11</v>
      </c>
      <c r="P339" s="835">
        <v>121.1</v>
      </c>
      <c r="Q339" s="837">
        <v>0.27777777777777773</v>
      </c>
      <c r="R339" s="832">
        <v>5</v>
      </c>
      <c r="S339" s="837">
        <v>0.27777777777777779</v>
      </c>
      <c r="T339" s="836">
        <v>3</v>
      </c>
      <c r="U339" s="838">
        <v>0.27272727272727271</v>
      </c>
    </row>
    <row r="340" spans="1:21" ht="14.4" customHeight="1" x14ac:dyDescent="0.3">
      <c r="A340" s="831">
        <v>25</v>
      </c>
      <c r="B340" s="832" t="s">
        <v>1206</v>
      </c>
      <c r="C340" s="832" t="s">
        <v>1211</v>
      </c>
      <c r="D340" s="833" t="s">
        <v>1775</v>
      </c>
      <c r="E340" s="834" t="s">
        <v>1222</v>
      </c>
      <c r="F340" s="832" t="s">
        <v>1207</v>
      </c>
      <c r="G340" s="832" t="s">
        <v>1476</v>
      </c>
      <c r="H340" s="832" t="s">
        <v>566</v>
      </c>
      <c r="I340" s="832" t="s">
        <v>1639</v>
      </c>
      <c r="J340" s="832" t="s">
        <v>619</v>
      </c>
      <c r="K340" s="832" t="s">
        <v>1640</v>
      </c>
      <c r="L340" s="835">
        <v>52.61</v>
      </c>
      <c r="M340" s="835">
        <v>105.22</v>
      </c>
      <c r="N340" s="832">
        <v>2</v>
      </c>
      <c r="O340" s="836">
        <v>1.5</v>
      </c>
      <c r="P340" s="835">
        <v>105.22</v>
      </c>
      <c r="Q340" s="837">
        <v>1</v>
      </c>
      <c r="R340" s="832">
        <v>2</v>
      </c>
      <c r="S340" s="837">
        <v>1</v>
      </c>
      <c r="T340" s="836">
        <v>1.5</v>
      </c>
      <c r="U340" s="838">
        <v>1</v>
      </c>
    </row>
    <row r="341" spans="1:21" ht="14.4" customHeight="1" x14ac:dyDescent="0.3">
      <c r="A341" s="831">
        <v>25</v>
      </c>
      <c r="B341" s="832" t="s">
        <v>1206</v>
      </c>
      <c r="C341" s="832" t="s">
        <v>1211</v>
      </c>
      <c r="D341" s="833" t="s">
        <v>1775</v>
      </c>
      <c r="E341" s="834" t="s">
        <v>1222</v>
      </c>
      <c r="F341" s="832" t="s">
        <v>1207</v>
      </c>
      <c r="G341" s="832" t="s">
        <v>1269</v>
      </c>
      <c r="H341" s="832" t="s">
        <v>607</v>
      </c>
      <c r="I341" s="832" t="s">
        <v>1137</v>
      </c>
      <c r="J341" s="832" t="s">
        <v>1138</v>
      </c>
      <c r="K341" s="832" t="s">
        <v>1139</v>
      </c>
      <c r="L341" s="835">
        <v>0</v>
      </c>
      <c r="M341" s="835">
        <v>0</v>
      </c>
      <c r="N341" s="832">
        <v>3</v>
      </c>
      <c r="O341" s="836">
        <v>1.5</v>
      </c>
      <c r="P341" s="835">
        <v>0</v>
      </c>
      <c r="Q341" s="837"/>
      <c r="R341" s="832">
        <v>1</v>
      </c>
      <c r="S341" s="837">
        <v>0.33333333333333331</v>
      </c>
      <c r="T341" s="836">
        <v>0.5</v>
      </c>
      <c r="U341" s="838">
        <v>0.33333333333333331</v>
      </c>
    </row>
    <row r="342" spans="1:21" ht="14.4" customHeight="1" x14ac:dyDescent="0.3">
      <c r="A342" s="831">
        <v>25</v>
      </c>
      <c r="B342" s="832" t="s">
        <v>1206</v>
      </c>
      <c r="C342" s="832" t="s">
        <v>1211</v>
      </c>
      <c r="D342" s="833" t="s">
        <v>1775</v>
      </c>
      <c r="E342" s="834" t="s">
        <v>1222</v>
      </c>
      <c r="F342" s="832" t="s">
        <v>1207</v>
      </c>
      <c r="G342" s="832" t="s">
        <v>1349</v>
      </c>
      <c r="H342" s="832" t="s">
        <v>566</v>
      </c>
      <c r="I342" s="832" t="s">
        <v>1350</v>
      </c>
      <c r="J342" s="832" t="s">
        <v>1351</v>
      </c>
      <c r="K342" s="832" t="s">
        <v>1352</v>
      </c>
      <c r="L342" s="835">
        <v>0</v>
      </c>
      <c r="M342" s="835">
        <v>0</v>
      </c>
      <c r="N342" s="832">
        <v>2</v>
      </c>
      <c r="O342" s="836">
        <v>1</v>
      </c>
      <c r="P342" s="835"/>
      <c r="Q342" s="837"/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25</v>
      </c>
      <c r="B343" s="832" t="s">
        <v>1206</v>
      </c>
      <c r="C343" s="832" t="s">
        <v>1211</v>
      </c>
      <c r="D343" s="833" t="s">
        <v>1775</v>
      </c>
      <c r="E343" s="834" t="s">
        <v>1222</v>
      </c>
      <c r="F343" s="832" t="s">
        <v>1207</v>
      </c>
      <c r="G343" s="832" t="s">
        <v>1349</v>
      </c>
      <c r="H343" s="832" t="s">
        <v>566</v>
      </c>
      <c r="I343" s="832" t="s">
        <v>1700</v>
      </c>
      <c r="J343" s="832" t="s">
        <v>1701</v>
      </c>
      <c r="K343" s="832" t="s">
        <v>1702</v>
      </c>
      <c r="L343" s="835">
        <v>0</v>
      </c>
      <c r="M343" s="835">
        <v>0</v>
      </c>
      <c r="N343" s="832">
        <v>2</v>
      </c>
      <c r="O343" s="836">
        <v>1.5</v>
      </c>
      <c r="P343" s="835"/>
      <c r="Q343" s="837"/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25</v>
      </c>
      <c r="B344" s="832" t="s">
        <v>1206</v>
      </c>
      <c r="C344" s="832" t="s">
        <v>1211</v>
      </c>
      <c r="D344" s="833" t="s">
        <v>1775</v>
      </c>
      <c r="E344" s="834" t="s">
        <v>1222</v>
      </c>
      <c r="F344" s="832" t="s">
        <v>1207</v>
      </c>
      <c r="G344" s="832" t="s">
        <v>1270</v>
      </c>
      <c r="H344" s="832" t="s">
        <v>607</v>
      </c>
      <c r="I344" s="832" t="s">
        <v>1068</v>
      </c>
      <c r="J344" s="832" t="s">
        <v>940</v>
      </c>
      <c r="K344" s="832" t="s">
        <v>1069</v>
      </c>
      <c r="L344" s="835">
        <v>154.36000000000001</v>
      </c>
      <c r="M344" s="835">
        <v>10805.199999999999</v>
      </c>
      <c r="N344" s="832">
        <v>70</v>
      </c>
      <c r="O344" s="836">
        <v>57</v>
      </c>
      <c r="P344" s="835">
        <v>6174.3999999999978</v>
      </c>
      <c r="Q344" s="837">
        <v>0.57142857142857129</v>
      </c>
      <c r="R344" s="832">
        <v>40</v>
      </c>
      <c r="S344" s="837">
        <v>0.5714285714285714</v>
      </c>
      <c r="T344" s="836">
        <v>34</v>
      </c>
      <c r="U344" s="838">
        <v>0.59649122807017541</v>
      </c>
    </row>
    <row r="345" spans="1:21" ht="14.4" customHeight="1" x14ac:dyDescent="0.3">
      <c r="A345" s="831">
        <v>25</v>
      </c>
      <c r="B345" s="832" t="s">
        <v>1206</v>
      </c>
      <c r="C345" s="832" t="s">
        <v>1211</v>
      </c>
      <c r="D345" s="833" t="s">
        <v>1775</v>
      </c>
      <c r="E345" s="834" t="s">
        <v>1243</v>
      </c>
      <c r="F345" s="832" t="s">
        <v>1207</v>
      </c>
      <c r="G345" s="832" t="s">
        <v>1457</v>
      </c>
      <c r="H345" s="832" t="s">
        <v>566</v>
      </c>
      <c r="I345" s="832" t="s">
        <v>1703</v>
      </c>
      <c r="J345" s="832" t="s">
        <v>1704</v>
      </c>
      <c r="K345" s="832" t="s">
        <v>1705</v>
      </c>
      <c r="L345" s="835">
        <v>462.73</v>
      </c>
      <c r="M345" s="835">
        <v>462.73</v>
      </c>
      <c r="N345" s="832">
        <v>1</v>
      </c>
      <c r="O345" s="836">
        <v>1</v>
      </c>
      <c r="P345" s="835">
        <v>462.73</v>
      </c>
      <c r="Q345" s="837">
        <v>1</v>
      </c>
      <c r="R345" s="832">
        <v>1</v>
      </c>
      <c r="S345" s="837">
        <v>1</v>
      </c>
      <c r="T345" s="836">
        <v>1</v>
      </c>
      <c r="U345" s="838">
        <v>1</v>
      </c>
    </row>
    <row r="346" spans="1:21" ht="14.4" customHeight="1" x14ac:dyDescent="0.3">
      <c r="A346" s="831">
        <v>25</v>
      </c>
      <c r="B346" s="832" t="s">
        <v>1206</v>
      </c>
      <c r="C346" s="832" t="s">
        <v>1211</v>
      </c>
      <c r="D346" s="833" t="s">
        <v>1775</v>
      </c>
      <c r="E346" s="834" t="s">
        <v>1243</v>
      </c>
      <c r="F346" s="832" t="s">
        <v>1207</v>
      </c>
      <c r="G346" s="832" t="s">
        <v>1310</v>
      </c>
      <c r="H346" s="832" t="s">
        <v>566</v>
      </c>
      <c r="I346" s="832" t="s">
        <v>1540</v>
      </c>
      <c r="J346" s="832" t="s">
        <v>1462</v>
      </c>
      <c r="K346" s="832" t="s">
        <v>1541</v>
      </c>
      <c r="L346" s="835">
        <v>0</v>
      </c>
      <c r="M346" s="835">
        <v>0</v>
      </c>
      <c r="N346" s="832">
        <v>1</v>
      </c>
      <c r="O346" s="836">
        <v>0.5</v>
      </c>
      <c r="P346" s="835">
        <v>0</v>
      </c>
      <c r="Q346" s="837"/>
      <c r="R346" s="832">
        <v>1</v>
      </c>
      <c r="S346" s="837">
        <v>1</v>
      </c>
      <c r="T346" s="836">
        <v>0.5</v>
      </c>
      <c r="U346" s="838">
        <v>1</v>
      </c>
    </row>
    <row r="347" spans="1:21" ht="14.4" customHeight="1" x14ac:dyDescent="0.3">
      <c r="A347" s="831">
        <v>25</v>
      </c>
      <c r="B347" s="832" t="s">
        <v>1206</v>
      </c>
      <c r="C347" s="832" t="s">
        <v>1211</v>
      </c>
      <c r="D347" s="833" t="s">
        <v>1775</v>
      </c>
      <c r="E347" s="834" t="s">
        <v>1243</v>
      </c>
      <c r="F347" s="832" t="s">
        <v>1207</v>
      </c>
      <c r="G347" s="832" t="s">
        <v>1381</v>
      </c>
      <c r="H347" s="832" t="s">
        <v>566</v>
      </c>
      <c r="I347" s="832" t="s">
        <v>1382</v>
      </c>
      <c r="J347" s="832" t="s">
        <v>1383</v>
      </c>
      <c r="K347" s="832" t="s">
        <v>1384</v>
      </c>
      <c r="L347" s="835">
        <v>58.86</v>
      </c>
      <c r="M347" s="835">
        <v>58.86</v>
      </c>
      <c r="N347" s="832">
        <v>1</v>
      </c>
      <c r="O347" s="836">
        <v>1</v>
      </c>
      <c r="P347" s="835">
        <v>58.86</v>
      </c>
      <c r="Q347" s="837">
        <v>1</v>
      </c>
      <c r="R347" s="832">
        <v>1</v>
      </c>
      <c r="S347" s="837">
        <v>1</v>
      </c>
      <c r="T347" s="836">
        <v>1</v>
      </c>
      <c r="U347" s="838">
        <v>1</v>
      </c>
    </row>
    <row r="348" spans="1:21" ht="14.4" customHeight="1" x14ac:dyDescent="0.3">
      <c r="A348" s="831">
        <v>25</v>
      </c>
      <c r="B348" s="832" t="s">
        <v>1206</v>
      </c>
      <c r="C348" s="832" t="s">
        <v>1211</v>
      </c>
      <c r="D348" s="833" t="s">
        <v>1775</v>
      </c>
      <c r="E348" s="834" t="s">
        <v>1243</v>
      </c>
      <c r="F348" s="832" t="s">
        <v>1207</v>
      </c>
      <c r="G348" s="832" t="s">
        <v>1426</v>
      </c>
      <c r="H348" s="832" t="s">
        <v>566</v>
      </c>
      <c r="I348" s="832" t="s">
        <v>1427</v>
      </c>
      <c r="J348" s="832" t="s">
        <v>1428</v>
      </c>
      <c r="K348" s="832" t="s">
        <v>1079</v>
      </c>
      <c r="L348" s="835">
        <v>78.33</v>
      </c>
      <c r="M348" s="835">
        <v>234.99</v>
      </c>
      <c r="N348" s="832">
        <v>3</v>
      </c>
      <c r="O348" s="836">
        <v>3</v>
      </c>
      <c r="P348" s="835">
        <v>156.66</v>
      </c>
      <c r="Q348" s="837">
        <v>0.66666666666666663</v>
      </c>
      <c r="R348" s="832">
        <v>2</v>
      </c>
      <c r="S348" s="837">
        <v>0.66666666666666663</v>
      </c>
      <c r="T348" s="836">
        <v>2</v>
      </c>
      <c r="U348" s="838">
        <v>0.66666666666666663</v>
      </c>
    </row>
    <row r="349" spans="1:21" ht="14.4" customHeight="1" x14ac:dyDescent="0.3">
      <c r="A349" s="831">
        <v>25</v>
      </c>
      <c r="B349" s="832" t="s">
        <v>1206</v>
      </c>
      <c r="C349" s="832" t="s">
        <v>1211</v>
      </c>
      <c r="D349" s="833" t="s">
        <v>1775</v>
      </c>
      <c r="E349" s="834" t="s">
        <v>1243</v>
      </c>
      <c r="F349" s="832" t="s">
        <v>1207</v>
      </c>
      <c r="G349" s="832" t="s">
        <v>1288</v>
      </c>
      <c r="H349" s="832" t="s">
        <v>607</v>
      </c>
      <c r="I349" s="832" t="s">
        <v>1314</v>
      </c>
      <c r="J349" s="832" t="s">
        <v>1315</v>
      </c>
      <c r="K349" s="832" t="s">
        <v>641</v>
      </c>
      <c r="L349" s="835">
        <v>65.989999999999995</v>
      </c>
      <c r="M349" s="835">
        <v>197.96999999999997</v>
      </c>
      <c r="N349" s="832">
        <v>3</v>
      </c>
      <c r="O349" s="836">
        <v>0.5</v>
      </c>
      <c r="P349" s="835">
        <v>197.96999999999997</v>
      </c>
      <c r="Q349" s="837">
        <v>1</v>
      </c>
      <c r="R349" s="832">
        <v>3</v>
      </c>
      <c r="S349" s="837">
        <v>1</v>
      </c>
      <c r="T349" s="836">
        <v>0.5</v>
      </c>
      <c r="U349" s="838">
        <v>1</v>
      </c>
    </row>
    <row r="350" spans="1:21" ht="14.4" customHeight="1" x14ac:dyDescent="0.3">
      <c r="A350" s="831">
        <v>25</v>
      </c>
      <c r="B350" s="832" t="s">
        <v>1206</v>
      </c>
      <c r="C350" s="832" t="s">
        <v>1211</v>
      </c>
      <c r="D350" s="833" t="s">
        <v>1775</v>
      </c>
      <c r="E350" s="834" t="s">
        <v>1243</v>
      </c>
      <c r="F350" s="832" t="s">
        <v>1207</v>
      </c>
      <c r="G350" s="832" t="s">
        <v>1363</v>
      </c>
      <c r="H350" s="832" t="s">
        <v>566</v>
      </c>
      <c r="I350" s="832" t="s">
        <v>1706</v>
      </c>
      <c r="J350" s="832" t="s">
        <v>672</v>
      </c>
      <c r="K350" s="832" t="s">
        <v>1397</v>
      </c>
      <c r="L350" s="835">
        <v>48.42</v>
      </c>
      <c r="M350" s="835">
        <v>48.42</v>
      </c>
      <c r="N350" s="832">
        <v>1</v>
      </c>
      <c r="O350" s="836">
        <v>1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25</v>
      </c>
      <c r="B351" s="832" t="s">
        <v>1206</v>
      </c>
      <c r="C351" s="832" t="s">
        <v>1211</v>
      </c>
      <c r="D351" s="833" t="s">
        <v>1775</v>
      </c>
      <c r="E351" s="834" t="s">
        <v>1243</v>
      </c>
      <c r="F351" s="832" t="s">
        <v>1207</v>
      </c>
      <c r="G351" s="832" t="s">
        <v>1363</v>
      </c>
      <c r="H351" s="832" t="s">
        <v>566</v>
      </c>
      <c r="I351" s="832" t="s">
        <v>1707</v>
      </c>
      <c r="J351" s="832" t="s">
        <v>1708</v>
      </c>
      <c r="K351" s="832" t="s">
        <v>1709</v>
      </c>
      <c r="L351" s="835">
        <v>64.56</v>
      </c>
      <c r="M351" s="835">
        <v>64.56</v>
      </c>
      <c r="N351" s="832">
        <v>1</v>
      </c>
      <c r="O351" s="836">
        <v>1</v>
      </c>
      <c r="P351" s="835">
        <v>64.56</v>
      </c>
      <c r="Q351" s="837">
        <v>1</v>
      </c>
      <c r="R351" s="832">
        <v>1</v>
      </c>
      <c r="S351" s="837">
        <v>1</v>
      </c>
      <c r="T351" s="836">
        <v>1</v>
      </c>
      <c r="U351" s="838">
        <v>1</v>
      </c>
    </row>
    <row r="352" spans="1:21" ht="14.4" customHeight="1" x14ac:dyDescent="0.3">
      <c r="A352" s="831">
        <v>25</v>
      </c>
      <c r="B352" s="832" t="s">
        <v>1206</v>
      </c>
      <c r="C352" s="832" t="s">
        <v>1211</v>
      </c>
      <c r="D352" s="833" t="s">
        <v>1775</v>
      </c>
      <c r="E352" s="834" t="s">
        <v>1243</v>
      </c>
      <c r="F352" s="832" t="s">
        <v>1207</v>
      </c>
      <c r="G352" s="832" t="s">
        <v>1363</v>
      </c>
      <c r="H352" s="832" t="s">
        <v>566</v>
      </c>
      <c r="I352" s="832" t="s">
        <v>1429</v>
      </c>
      <c r="J352" s="832" t="s">
        <v>1430</v>
      </c>
      <c r="K352" s="832" t="s">
        <v>1366</v>
      </c>
      <c r="L352" s="835">
        <v>32.28</v>
      </c>
      <c r="M352" s="835">
        <v>64.56</v>
      </c>
      <c r="N352" s="832">
        <v>2</v>
      </c>
      <c r="O352" s="836">
        <v>1.5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25</v>
      </c>
      <c r="B353" s="832" t="s">
        <v>1206</v>
      </c>
      <c r="C353" s="832" t="s">
        <v>1211</v>
      </c>
      <c r="D353" s="833" t="s">
        <v>1775</v>
      </c>
      <c r="E353" s="834" t="s">
        <v>1243</v>
      </c>
      <c r="F353" s="832" t="s">
        <v>1207</v>
      </c>
      <c r="G353" s="832" t="s">
        <v>1363</v>
      </c>
      <c r="H353" s="832" t="s">
        <v>566</v>
      </c>
      <c r="I353" s="832" t="s">
        <v>1710</v>
      </c>
      <c r="J353" s="832" t="s">
        <v>1430</v>
      </c>
      <c r="K353" s="832" t="s">
        <v>1711</v>
      </c>
      <c r="L353" s="835">
        <v>80.7</v>
      </c>
      <c r="M353" s="835">
        <v>161.4</v>
      </c>
      <c r="N353" s="832">
        <v>2</v>
      </c>
      <c r="O353" s="836">
        <v>1.5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25</v>
      </c>
      <c r="B354" s="832" t="s">
        <v>1206</v>
      </c>
      <c r="C354" s="832" t="s">
        <v>1211</v>
      </c>
      <c r="D354" s="833" t="s">
        <v>1775</v>
      </c>
      <c r="E354" s="834" t="s">
        <v>1243</v>
      </c>
      <c r="F354" s="832" t="s">
        <v>1207</v>
      </c>
      <c r="G354" s="832" t="s">
        <v>1363</v>
      </c>
      <c r="H354" s="832" t="s">
        <v>566</v>
      </c>
      <c r="I354" s="832" t="s">
        <v>1712</v>
      </c>
      <c r="J354" s="832" t="s">
        <v>1713</v>
      </c>
      <c r="K354" s="832" t="s">
        <v>1714</v>
      </c>
      <c r="L354" s="835">
        <v>0</v>
      </c>
      <c r="M354" s="835">
        <v>0</v>
      </c>
      <c r="N354" s="832">
        <v>2</v>
      </c>
      <c r="O354" s="836">
        <v>1</v>
      </c>
      <c r="P354" s="835">
        <v>0</v>
      </c>
      <c r="Q354" s="837"/>
      <c r="R354" s="832">
        <v>1</v>
      </c>
      <c r="S354" s="837">
        <v>0.5</v>
      </c>
      <c r="T354" s="836">
        <v>0.5</v>
      </c>
      <c r="U354" s="838">
        <v>0.5</v>
      </c>
    </row>
    <row r="355" spans="1:21" ht="14.4" customHeight="1" x14ac:dyDescent="0.3">
      <c r="A355" s="831">
        <v>25</v>
      </c>
      <c r="B355" s="832" t="s">
        <v>1206</v>
      </c>
      <c r="C355" s="832" t="s">
        <v>1211</v>
      </c>
      <c r="D355" s="833" t="s">
        <v>1775</v>
      </c>
      <c r="E355" s="834" t="s">
        <v>1243</v>
      </c>
      <c r="F355" s="832" t="s">
        <v>1207</v>
      </c>
      <c r="G355" s="832" t="s">
        <v>1575</v>
      </c>
      <c r="H355" s="832" t="s">
        <v>566</v>
      </c>
      <c r="I355" s="832" t="s">
        <v>1715</v>
      </c>
      <c r="J355" s="832" t="s">
        <v>690</v>
      </c>
      <c r="K355" s="832" t="s">
        <v>1716</v>
      </c>
      <c r="L355" s="835">
        <v>159.16999999999999</v>
      </c>
      <c r="M355" s="835">
        <v>318.33999999999997</v>
      </c>
      <c r="N355" s="832">
        <v>2</v>
      </c>
      <c r="O355" s="836">
        <v>1.5</v>
      </c>
      <c r="P355" s="835">
        <v>318.33999999999997</v>
      </c>
      <c r="Q355" s="837">
        <v>1</v>
      </c>
      <c r="R355" s="832">
        <v>2</v>
      </c>
      <c r="S355" s="837">
        <v>1</v>
      </c>
      <c r="T355" s="836">
        <v>1.5</v>
      </c>
      <c r="U355" s="838">
        <v>1</v>
      </c>
    </row>
    <row r="356" spans="1:21" ht="14.4" customHeight="1" x14ac:dyDescent="0.3">
      <c r="A356" s="831">
        <v>25</v>
      </c>
      <c r="B356" s="832" t="s">
        <v>1206</v>
      </c>
      <c r="C356" s="832" t="s">
        <v>1211</v>
      </c>
      <c r="D356" s="833" t="s">
        <v>1775</v>
      </c>
      <c r="E356" s="834" t="s">
        <v>1243</v>
      </c>
      <c r="F356" s="832" t="s">
        <v>1207</v>
      </c>
      <c r="G356" s="832" t="s">
        <v>1273</v>
      </c>
      <c r="H356" s="832" t="s">
        <v>566</v>
      </c>
      <c r="I356" s="832" t="s">
        <v>1274</v>
      </c>
      <c r="J356" s="832" t="s">
        <v>1275</v>
      </c>
      <c r="K356" s="832" t="s">
        <v>1276</v>
      </c>
      <c r="L356" s="835">
        <v>121.07</v>
      </c>
      <c r="M356" s="835">
        <v>121.07</v>
      </c>
      <c r="N356" s="832">
        <v>1</v>
      </c>
      <c r="O356" s="836">
        <v>0.5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25</v>
      </c>
      <c r="B357" s="832" t="s">
        <v>1206</v>
      </c>
      <c r="C357" s="832" t="s">
        <v>1211</v>
      </c>
      <c r="D357" s="833" t="s">
        <v>1775</v>
      </c>
      <c r="E357" s="834" t="s">
        <v>1243</v>
      </c>
      <c r="F357" s="832" t="s">
        <v>1207</v>
      </c>
      <c r="G357" s="832" t="s">
        <v>1445</v>
      </c>
      <c r="H357" s="832" t="s">
        <v>566</v>
      </c>
      <c r="I357" s="832" t="s">
        <v>1446</v>
      </c>
      <c r="J357" s="832" t="s">
        <v>1447</v>
      </c>
      <c r="K357" s="832" t="s">
        <v>1448</v>
      </c>
      <c r="L357" s="835">
        <v>32.28</v>
      </c>
      <c r="M357" s="835">
        <v>32.28</v>
      </c>
      <c r="N357" s="832">
        <v>1</v>
      </c>
      <c r="O357" s="836">
        <v>1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25</v>
      </c>
      <c r="B358" s="832" t="s">
        <v>1206</v>
      </c>
      <c r="C358" s="832" t="s">
        <v>1211</v>
      </c>
      <c r="D358" s="833" t="s">
        <v>1775</v>
      </c>
      <c r="E358" s="834" t="s">
        <v>1243</v>
      </c>
      <c r="F358" s="832" t="s">
        <v>1207</v>
      </c>
      <c r="G358" s="832" t="s">
        <v>1277</v>
      </c>
      <c r="H358" s="832" t="s">
        <v>566</v>
      </c>
      <c r="I358" s="832" t="s">
        <v>1278</v>
      </c>
      <c r="J358" s="832" t="s">
        <v>894</v>
      </c>
      <c r="K358" s="832" t="s">
        <v>1279</v>
      </c>
      <c r="L358" s="835">
        <v>48.09</v>
      </c>
      <c r="M358" s="835">
        <v>192.36</v>
      </c>
      <c r="N358" s="832">
        <v>4</v>
      </c>
      <c r="O358" s="836">
        <v>4</v>
      </c>
      <c r="P358" s="835">
        <v>48.09</v>
      </c>
      <c r="Q358" s="837">
        <v>0.25</v>
      </c>
      <c r="R358" s="832">
        <v>1</v>
      </c>
      <c r="S358" s="837">
        <v>0.25</v>
      </c>
      <c r="T358" s="836">
        <v>1</v>
      </c>
      <c r="U358" s="838">
        <v>0.25</v>
      </c>
    </row>
    <row r="359" spans="1:21" ht="14.4" customHeight="1" x14ac:dyDescent="0.3">
      <c r="A359" s="831">
        <v>25</v>
      </c>
      <c r="B359" s="832" t="s">
        <v>1206</v>
      </c>
      <c r="C359" s="832" t="s">
        <v>1211</v>
      </c>
      <c r="D359" s="833" t="s">
        <v>1775</v>
      </c>
      <c r="E359" s="834" t="s">
        <v>1243</v>
      </c>
      <c r="F359" s="832" t="s">
        <v>1207</v>
      </c>
      <c r="G359" s="832" t="s">
        <v>1324</v>
      </c>
      <c r="H359" s="832" t="s">
        <v>566</v>
      </c>
      <c r="I359" s="832" t="s">
        <v>1717</v>
      </c>
      <c r="J359" s="832" t="s">
        <v>1718</v>
      </c>
      <c r="K359" s="832" t="s">
        <v>1719</v>
      </c>
      <c r="L359" s="835">
        <v>76.180000000000007</v>
      </c>
      <c r="M359" s="835">
        <v>76.180000000000007</v>
      </c>
      <c r="N359" s="832">
        <v>1</v>
      </c>
      <c r="O359" s="836">
        <v>0.5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25</v>
      </c>
      <c r="B360" s="832" t="s">
        <v>1206</v>
      </c>
      <c r="C360" s="832" t="s">
        <v>1211</v>
      </c>
      <c r="D360" s="833" t="s">
        <v>1775</v>
      </c>
      <c r="E360" s="834" t="s">
        <v>1243</v>
      </c>
      <c r="F360" s="832" t="s">
        <v>1207</v>
      </c>
      <c r="G360" s="832" t="s">
        <v>1324</v>
      </c>
      <c r="H360" s="832" t="s">
        <v>566</v>
      </c>
      <c r="I360" s="832" t="s">
        <v>1325</v>
      </c>
      <c r="J360" s="832" t="s">
        <v>1326</v>
      </c>
      <c r="K360" s="832" t="s">
        <v>1327</v>
      </c>
      <c r="L360" s="835">
        <v>26.9</v>
      </c>
      <c r="M360" s="835">
        <v>53.8</v>
      </c>
      <c r="N360" s="832">
        <v>2</v>
      </c>
      <c r="O360" s="836">
        <v>2</v>
      </c>
      <c r="P360" s="835">
        <v>26.9</v>
      </c>
      <c r="Q360" s="837">
        <v>0.5</v>
      </c>
      <c r="R360" s="832">
        <v>1</v>
      </c>
      <c r="S360" s="837">
        <v>0.5</v>
      </c>
      <c r="T360" s="836">
        <v>1</v>
      </c>
      <c r="U360" s="838">
        <v>0.5</v>
      </c>
    </row>
    <row r="361" spans="1:21" ht="14.4" customHeight="1" x14ac:dyDescent="0.3">
      <c r="A361" s="831">
        <v>25</v>
      </c>
      <c r="B361" s="832" t="s">
        <v>1206</v>
      </c>
      <c r="C361" s="832" t="s">
        <v>1211</v>
      </c>
      <c r="D361" s="833" t="s">
        <v>1775</v>
      </c>
      <c r="E361" s="834" t="s">
        <v>1243</v>
      </c>
      <c r="F361" s="832" t="s">
        <v>1207</v>
      </c>
      <c r="G361" s="832" t="s">
        <v>1324</v>
      </c>
      <c r="H361" s="832" t="s">
        <v>566</v>
      </c>
      <c r="I361" s="832" t="s">
        <v>1676</v>
      </c>
      <c r="J361" s="832" t="s">
        <v>1677</v>
      </c>
      <c r="K361" s="832" t="s">
        <v>1678</v>
      </c>
      <c r="L361" s="835">
        <v>76.180000000000007</v>
      </c>
      <c r="M361" s="835">
        <v>914.16000000000008</v>
      </c>
      <c r="N361" s="832">
        <v>12</v>
      </c>
      <c r="O361" s="836">
        <v>10</v>
      </c>
      <c r="P361" s="835">
        <v>304.72000000000003</v>
      </c>
      <c r="Q361" s="837">
        <v>0.33333333333333331</v>
      </c>
      <c r="R361" s="832">
        <v>4</v>
      </c>
      <c r="S361" s="837">
        <v>0.33333333333333331</v>
      </c>
      <c r="T361" s="836">
        <v>3</v>
      </c>
      <c r="U361" s="838">
        <v>0.3</v>
      </c>
    </row>
    <row r="362" spans="1:21" ht="14.4" customHeight="1" x14ac:dyDescent="0.3">
      <c r="A362" s="831">
        <v>25</v>
      </c>
      <c r="B362" s="832" t="s">
        <v>1206</v>
      </c>
      <c r="C362" s="832" t="s">
        <v>1211</v>
      </c>
      <c r="D362" s="833" t="s">
        <v>1775</v>
      </c>
      <c r="E362" s="834" t="s">
        <v>1243</v>
      </c>
      <c r="F362" s="832" t="s">
        <v>1207</v>
      </c>
      <c r="G362" s="832" t="s">
        <v>1254</v>
      </c>
      <c r="H362" s="832" t="s">
        <v>566</v>
      </c>
      <c r="I362" s="832" t="s">
        <v>1255</v>
      </c>
      <c r="J362" s="832" t="s">
        <v>1256</v>
      </c>
      <c r="K362" s="832" t="s">
        <v>1257</v>
      </c>
      <c r="L362" s="835">
        <v>132.97999999999999</v>
      </c>
      <c r="M362" s="835">
        <v>1595.7599999999998</v>
      </c>
      <c r="N362" s="832">
        <v>12</v>
      </c>
      <c r="O362" s="836">
        <v>7</v>
      </c>
      <c r="P362" s="835">
        <v>531.91999999999996</v>
      </c>
      <c r="Q362" s="837">
        <v>0.33333333333333337</v>
      </c>
      <c r="R362" s="832">
        <v>4</v>
      </c>
      <c r="S362" s="837">
        <v>0.33333333333333331</v>
      </c>
      <c r="T362" s="836">
        <v>2</v>
      </c>
      <c r="U362" s="838">
        <v>0.2857142857142857</v>
      </c>
    </row>
    <row r="363" spans="1:21" ht="14.4" customHeight="1" x14ac:dyDescent="0.3">
      <c r="A363" s="831">
        <v>25</v>
      </c>
      <c r="B363" s="832" t="s">
        <v>1206</v>
      </c>
      <c r="C363" s="832" t="s">
        <v>1211</v>
      </c>
      <c r="D363" s="833" t="s">
        <v>1775</v>
      </c>
      <c r="E363" s="834" t="s">
        <v>1243</v>
      </c>
      <c r="F363" s="832" t="s">
        <v>1207</v>
      </c>
      <c r="G363" s="832" t="s">
        <v>1720</v>
      </c>
      <c r="H363" s="832" t="s">
        <v>566</v>
      </c>
      <c r="I363" s="832" t="s">
        <v>1721</v>
      </c>
      <c r="J363" s="832" t="s">
        <v>1722</v>
      </c>
      <c r="K363" s="832" t="s">
        <v>1723</v>
      </c>
      <c r="L363" s="835">
        <v>38.5</v>
      </c>
      <c r="M363" s="835">
        <v>77</v>
      </c>
      <c r="N363" s="832">
        <v>2</v>
      </c>
      <c r="O363" s="836">
        <v>0.5</v>
      </c>
      <c r="P363" s="835">
        <v>77</v>
      </c>
      <c r="Q363" s="837">
        <v>1</v>
      </c>
      <c r="R363" s="832">
        <v>2</v>
      </c>
      <c r="S363" s="837">
        <v>1</v>
      </c>
      <c r="T363" s="836">
        <v>0.5</v>
      </c>
      <c r="U363" s="838">
        <v>1</v>
      </c>
    </row>
    <row r="364" spans="1:21" ht="14.4" customHeight="1" x14ac:dyDescent="0.3">
      <c r="A364" s="831">
        <v>25</v>
      </c>
      <c r="B364" s="832" t="s">
        <v>1206</v>
      </c>
      <c r="C364" s="832" t="s">
        <v>1211</v>
      </c>
      <c r="D364" s="833" t="s">
        <v>1775</v>
      </c>
      <c r="E364" s="834" t="s">
        <v>1243</v>
      </c>
      <c r="F364" s="832" t="s">
        <v>1207</v>
      </c>
      <c r="G364" s="832" t="s">
        <v>1720</v>
      </c>
      <c r="H364" s="832" t="s">
        <v>566</v>
      </c>
      <c r="I364" s="832" t="s">
        <v>1724</v>
      </c>
      <c r="J364" s="832" t="s">
        <v>1722</v>
      </c>
      <c r="K364" s="832" t="s">
        <v>1725</v>
      </c>
      <c r="L364" s="835">
        <v>73.989999999999995</v>
      </c>
      <c r="M364" s="835">
        <v>73.989999999999995</v>
      </c>
      <c r="N364" s="832">
        <v>1</v>
      </c>
      <c r="O364" s="836">
        <v>1</v>
      </c>
      <c r="P364" s="835">
        <v>73.989999999999995</v>
      </c>
      <c r="Q364" s="837">
        <v>1</v>
      </c>
      <c r="R364" s="832">
        <v>1</v>
      </c>
      <c r="S364" s="837">
        <v>1</v>
      </c>
      <c r="T364" s="836">
        <v>1</v>
      </c>
      <c r="U364" s="838">
        <v>1</v>
      </c>
    </row>
    <row r="365" spans="1:21" ht="14.4" customHeight="1" x14ac:dyDescent="0.3">
      <c r="A365" s="831">
        <v>25</v>
      </c>
      <c r="B365" s="832" t="s">
        <v>1206</v>
      </c>
      <c r="C365" s="832" t="s">
        <v>1211</v>
      </c>
      <c r="D365" s="833" t="s">
        <v>1775</v>
      </c>
      <c r="E365" s="834" t="s">
        <v>1243</v>
      </c>
      <c r="F365" s="832" t="s">
        <v>1207</v>
      </c>
      <c r="G365" s="832" t="s">
        <v>1726</v>
      </c>
      <c r="H365" s="832" t="s">
        <v>566</v>
      </c>
      <c r="I365" s="832" t="s">
        <v>1727</v>
      </c>
      <c r="J365" s="832" t="s">
        <v>1728</v>
      </c>
      <c r="K365" s="832" t="s">
        <v>1161</v>
      </c>
      <c r="L365" s="835">
        <v>38.56</v>
      </c>
      <c r="M365" s="835">
        <v>154.24</v>
      </c>
      <c r="N365" s="832">
        <v>4</v>
      </c>
      <c r="O365" s="836">
        <v>2.5</v>
      </c>
      <c r="P365" s="835">
        <v>77.12</v>
      </c>
      <c r="Q365" s="837">
        <v>0.5</v>
      </c>
      <c r="R365" s="832">
        <v>2</v>
      </c>
      <c r="S365" s="837">
        <v>0.5</v>
      </c>
      <c r="T365" s="836">
        <v>1.5</v>
      </c>
      <c r="U365" s="838">
        <v>0.6</v>
      </c>
    </row>
    <row r="366" spans="1:21" ht="14.4" customHeight="1" x14ac:dyDescent="0.3">
      <c r="A366" s="831">
        <v>25</v>
      </c>
      <c r="B366" s="832" t="s">
        <v>1206</v>
      </c>
      <c r="C366" s="832" t="s">
        <v>1211</v>
      </c>
      <c r="D366" s="833" t="s">
        <v>1775</v>
      </c>
      <c r="E366" s="834" t="s">
        <v>1243</v>
      </c>
      <c r="F366" s="832" t="s">
        <v>1207</v>
      </c>
      <c r="G366" s="832" t="s">
        <v>1280</v>
      </c>
      <c r="H366" s="832" t="s">
        <v>607</v>
      </c>
      <c r="I366" s="832" t="s">
        <v>1729</v>
      </c>
      <c r="J366" s="832" t="s">
        <v>1730</v>
      </c>
      <c r="K366" s="832" t="s">
        <v>1731</v>
      </c>
      <c r="L366" s="835">
        <v>369.5</v>
      </c>
      <c r="M366" s="835">
        <v>369.5</v>
      </c>
      <c r="N366" s="832">
        <v>1</v>
      </c>
      <c r="O366" s="836">
        <v>1</v>
      </c>
      <c r="P366" s="835">
        <v>369.5</v>
      </c>
      <c r="Q366" s="837">
        <v>1</v>
      </c>
      <c r="R366" s="832">
        <v>1</v>
      </c>
      <c r="S366" s="837">
        <v>1</v>
      </c>
      <c r="T366" s="836">
        <v>1</v>
      </c>
      <c r="U366" s="838">
        <v>1</v>
      </c>
    </row>
    <row r="367" spans="1:21" ht="14.4" customHeight="1" x14ac:dyDescent="0.3">
      <c r="A367" s="831">
        <v>25</v>
      </c>
      <c r="B367" s="832" t="s">
        <v>1206</v>
      </c>
      <c r="C367" s="832" t="s">
        <v>1211</v>
      </c>
      <c r="D367" s="833" t="s">
        <v>1775</v>
      </c>
      <c r="E367" s="834" t="s">
        <v>1243</v>
      </c>
      <c r="F367" s="832" t="s">
        <v>1207</v>
      </c>
      <c r="G367" s="832" t="s">
        <v>1262</v>
      </c>
      <c r="H367" s="832" t="s">
        <v>566</v>
      </c>
      <c r="I367" s="832" t="s">
        <v>1265</v>
      </c>
      <c r="J367" s="832" t="s">
        <v>628</v>
      </c>
      <c r="K367" s="832" t="s">
        <v>1266</v>
      </c>
      <c r="L367" s="835">
        <v>48.42</v>
      </c>
      <c r="M367" s="835">
        <v>629.46</v>
      </c>
      <c r="N367" s="832">
        <v>13</v>
      </c>
      <c r="O367" s="836">
        <v>10.5</v>
      </c>
      <c r="P367" s="835">
        <v>435.78000000000009</v>
      </c>
      <c r="Q367" s="837">
        <v>0.6923076923076924</v>
      </c>
      <c r="R367" s="832">
        <v>9</v>
      </c>
      <c r="S367" s="837">
        <v>0.69230769230769229</v>
      </c>
      <c r="T367" s="836">
        <v>7</v>
      </c>
      <c r="U367" s="838">
        <v>0.66666666666666663</v>
      </c>
    </row>
    <row r="368" spans="1:21" ht="14.4" customHeight="1" x14ac:dyDescent="0.3">
      <c r="A368" s="831">
        <v>25</v>
      </c>
      <c r="B368" s="832" t="s">
        <v>1206</v>
      </c>
      <c r="C368" s="832" t="s">
        <v>1211</v>
      </c>
      <c r="D368" s="833" t="s">
        <v>1775</v>
      </c>
      <c r="E368" s="834" t="s">
        <v>1243</v>
      </c>
      <c r="F368" s="832" t="s">
        <v>1207</v>
      </c>
      <c r="G368" s="832" t="s">
        <v>1262</v>
      </c>
      <c r="H368" s="832" t="s">
        <v>566</v>
      </c>
      <c r="I368" s="832" t="s">
        <v>1302</v>
      </c>
      <c r="J368" s="832" t="s">
        <v>1303</v>
      </c>
      <c r="K368" s="832" t="s">
        <v>1304</v>
      </c>
      <c r="L368" s="835">
        <v>48.42</v>
      </c>
      <c r="M368" s="835">
        <v>145.26</v>
      </c>
      <c r="N368" s="832">
        <v>3</v>
      </c>
      <c r="O368" s="836">
        <v>2</v>
      </c>
      <c r="P368" s="835">
        <v>48.42</v>
      </c>
      <c r="Q368" s="837">
        <v>0.33333333333333337</v>
      </c>
      <c r="R368" s="832">
        <v>1</v>
      </c>
      <c r="S368" s="837">
        <v>0.33333333333333331</v>
      </c>
      <c r="T368" s="836">
        <v>0.5</v>
      </c>
      <c r="U368" s="838">
        <v>0.25</v>
      </c>
    </row>
    <row r="369" spans="1:21" ht="14.4" customHeight="1" x14ac:dyDescent="0.3">
      <c r="A369" s="831">
        <v>25</v>
      </c>
      <c r="B369" s="832" t="s">
        <v>1206</v>
      </c>
      <c r="C369" s="832" t="s">
        <v>1211</v>
      </c>
      <c r="D369" s="833" t="s">
        <v>1775</v>
      </c>
      <c r="E369" s="834" t="s">
        <v>1243</v>
      </c>
      <c r="F369" s="832" t="s">
        <v>1207</v>
      </c>
      <c r="G369" s="832" t="s">
        <v>1262</v>
      </c>
      <c r="H369" s="832" t="s">
        <v>566</v>
      </c>
      <c r="I369" s="832" t="s">
        <v>1267</v>
      </c>
      <c r="J369" s="832" t="s">
        <v>628</v>
      </c>
      <c r="K369" s="832" t="s">
        <v>1268</v>
      </c>
      <c r="L369" s="835">
        <v>24.22</v>
      </c>
      <c r="M369" s="835">
        <v>290.64</v>
      </c>
      <c r="N369" s="832">
        <v>12</v>
      </c>
      <c r="O369" s="836">
        <v>9.5</v>
      </c>
      <c r="P369" s="835">
        <v>96.88</v>
      </c>
      <c r="Q369" s="837">
        <v>0.33333333333333331</v>
      </c>
      <c r="R369" s="832">
        <v>4</v>
      </c>
      <c r="S369" s="837">
        <v>0.33333333333333331</v>
      </c>
      <c r="T369" s="836">
        <v>3</v>
      </c>
      <c r="U369" s="838">
        <v>0.31578947368421051</v>
      </c>
    </row>
    <row r="370" spans="1:21" ht="14.4" customHeight="1" x14ac:dyDescent="0.3">
      <c r="A370" s="831">
        <v>25</v>
      </c>
      <c r="B370" s="832" t="s">
        <v>1206</v>
      </c>
      <c r="C370" s="832" t="s">
        <v>1211</v>
      </c>
      <c r="D370" s="833" t="s">
        <v>1775</v>
      </c>
      <c r="E370" s="834" t="s">
        <v>1243</v>
      </c>
      <c r="F370" s="832" t="s">
        <v>1207</v>
      </c>
      <c r="G370" s="832" t="s">
        <v>1476</v>
      </c>
      <c r="H370" s="832" t="s">
        <v>566</v>
      </c>
      <c r="I370" s="832" t="s">
        <v>1477</v>
      </c>
      <c r="J370" s="832" t="s">
        <v>619</v>
      </c>
      <c r="K370" s="832" t="s">
        <v>1478</v>
      </c>
      <c r="L370" s="835">
        <v>108.44</v>
      </c>
      <c r="M370" s="835">
        <v>108.44</v>
      </c>
      <c r="N370" s="832">
        <v>1</v>
      </c>
      <c r="O370" s="836">
        <v>1</v>
      </c>
      <c r="P370" s="835"/>
      <c r="Q370" s="837">
        <v>0</v>
      </c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25</v>
      </c>
      <c r="B371" s="832" t="s">
        <v>1206</v>
      </c>
      <c r="C371" s="832" t="s">
        <v>1211</v>
      </c>
      <c r="D371" s="833" t="s">
        <v>1775</v>
      </c>
      <c r="E371" s="834" t="s">
        <v>1243</v>
      </c>
      <c r="F371" s="832" t="s">
        <v>1207</v>
      </c>
      <c r="G371" s="832" t="s">
        <v>1269</v>
      </c>
      <c r="H371" s="832" t="s">
        <v>607</v>
      </c>
      <c r="I371" s="832" t="s">
        <v>1137</v>
      </c>
      <c r="J371" s="832" t="s">
        <v>1138</v>
      </c>
      <c r="K371" s="832" t="s">
        <v>1139</v>
      </c>
      <c r="L371" s="835">
        <v>0</v>
      </c>
      <c r="M371" s="835">
        <v>0</v>
      </c>
      <c r="N371" s="832">
        <v>4</v>
      </c>
      <c r="O371" s="836">
        <v>3</v>
      </c>
      <c r="P371" s="835">
        <v>0</v>
      </c>
      <c r="Q371" s="837"/>
      <c r="R371" s="832">
        <v>3</v>
      </c>
      <c r="S371" s="837">
        <v>0.75</v>
      </c>
      <c r="T371" s="836">
        <v>2.5</v>
      </c>
      <c r="U371" s="838">
        <v>0.83333333333333337</v>
      </c>
    </row>
    <row r="372" spans="1:21" ht="14.4" customHeight="1" x14ac:dyDescent="0.3">
      <c r="A372" s="831">
        <v>25</v>
      </c>
      <c r="B372" s="832" t="s">
        <v>1206</v>
      </c>
      <c r="C372" s="832" t="s">
        <v>1211</v>
      </c>
      <c r="D372" s="833" t="s">
        <v>1775</v>
      </c>
      <c r="E372" s="834" t="s">
        <v>1243</v>
      </c>
      <c r="F372" s="832" t="s">
        <v>1207</v>
      </c>
      <c r="G372" s="832" t="s">
        <v>1349</v>
      </c>
      <c r="H372" s="832" t="s">
        <v>566</v>
      </c>
      <c r="I372" s="832" t="s">
        <v>1350</v>
      </c>
      <c r="J372" s="832" t="s">
        <v>1351</v>
      </c>
      <c r="K372" s="832" t="s">
        <v>1352</v>
      </c>
      <c r="L372" s="835">
        <v>0</v>
      </c>
      <c r="M372" s="835">
        <v>0</v>
      </c>
      <c r="N372" s="832">
        <v>4</v>
      </c>
      <c r="O372" s="836">
        <v>1.5</v>
      </c>
      <c r="P372" s="835"/>
      <c r="Q372" s="837"/>
      <c r="R372" s="832"/>
      <c r="S372" s="837">
        <v>0</v>
      </c>
      <c r="T372" s="836"/>
      <c r="U372" s="838">
        <v>0</v>
      </c>
    </row>
    <row r="373" spans="1:21" ht="14.4" customHeight="1" x14ac:dyDescent="0.3">
      <c r="A373" s="831">
        <v>25</v>
      </c>
      <c r="B373" s="832" t="s">
        <v>1206</v>
      </c>
      <c r="C373" s="832" t="s">
        <v>1211</v>
      </c>
      <c r="D373" s="833" t="s">
        <v>1775</v>
      </c>
      <c r="E373" s="834" t="s">
        <v>1243</v>
      </c>
      <c r="F373" s="832" t="s">
        <v>1207</v>
      </c>
      <c r="G373" s="832" t="s">
        <v>1349</v>
      </c>
      <c r="H373" s="832" t="s">
        <v>566</v>
      </c>
      <c r="I373" s="832" t="s">
        <v>1686</v>
      </c>
      <c r="J373" s="832" t="s">
        <v>1351</v>
      </c>
      <c r="K373" s="832" t="s">
        <v>1687</v>
      </c>
      <c r="L373" s="835">
        <v>0</v>
      </c>
      <c r="M373" s="835">
        <v>0</v>
      </c>
      <c r="N373" s="832">
        <v>3</v>
      </c>
      <c r="O373" s="836">
        <v>2</v>
      </c>
      <c r="P373" s="835">
        <v>0</v>
      </c>
      <c r="Q373" s="837"/>
      <c r="R373" s="832">
        <v>3</v>
      </c>
      <c r="S373" s="837">
        <v>1</v>
      </c>
      <c r="T373" s="836">
        <v>2</v>
      </c>
      <c r="U373" s="838">
        <v>1</v>
      </c>
    </row>
    <row r="374" spans="1:21" ht="14.4" customHeight="1" x14ac:dyDescent="0.3">
      <c r="A374" s="831">
        <v>25</v>
      </c>
      <c r="B374" s="832" t="s">
        <v>1206</v>
      </c>
      <c r="C374" s="832" t="s">
        <v>1211</v>
      </c>
      <c r="D374" s="833" t="s">
        <v>1775</v>
      </c>
      <c r="E374" s="834" t="s">
        <v>1243</v>
      </c>
      <c r="F374" s="832" t="s">
        <v>1207</v>
      </c>
      <c r="G374" s="832" t="s">
        <v>1414</v>
      </c>
      <c r="H374" s="832" t="s">
        <v>566</v>
      </c>
      <c r="I374" s="832" t="s">
        <v>1415</v>
      </c>
      <c r="J374" s="832" t="s">
        <v>1416</v>
      </c>
      <c r="K374" s="832" t="s">
        <v>1417</v>
      </c>
      <c r="L374" s="835">
        <v>50.32</v>
      </c>
      <c r="M374" s="835">
        <v>100.64</v>
      </c>
      <c r="N374" s="832">
        <v>2</v>
      </c>
      <c r="O374" s="836">
        <v>1.5</v>
      </c>
      <c r="P374" s="835">
        <v>50.32</v>
      </c>
      <c r="Q374" s="837">
        <v>0.5</v>
      </c>
      <c r="R374" s="832">
        <v>1</v>
      </c>
      <c r="S374" s="837">
        <v>0.5</v>
      </c>
      <c r="T374" s="836">
        <v>0.5</v>
      </c>
      <c r="U374" s="838">
        <v>0.33333333333333331</v>
      </c>
    </row>
    <row r="375" spans="1:21" ht="14.4" customHeight="1" x14ac:dyDescent="0.3">
      <c r="A375" s="831">
        <v>25</v>
      </c>
      <c r="B375" s="832" t="s">
        <v>1206</v>
      </c>
      <c r="C375" s="832" t="s">
        <v>1211</v>
      </c>
      <c r="D375" s="833" t="s">
        <v>1775</v>
      </c>
      <c r="E375" s="834" t="s">
        <v>1243</v>
      </c>
      <c r="F375" s="832" t="s">
        <v>1207</v>
      </c>
      <c r="G375" s="832" t="s">
        <v>1270</v>
      </c>
      <c r="H375" s="832" t="s">
        <v>607</v>
      </c>
      <c r="I375" s="832" t="s">
        <v>1068</v>
      </c>
      <c r="J375" s="832" t="s">
        <v>940</v>
      </c>
      <c r="K375" s="832" t="s">
        <v>1069</v>
      </c>
      <c r="L375" s="835">
        <v>154.36000000000001</v>
      </c>
      <c r="M375" s="835">
        <v>5402.6000000000022</v>
      </c>
      <c r="N375" s="832">
        <v>35</v>
      </c>
      <c r="O375" s="836">
        <v>30</v>
      </c>
      <c r="P375" s="835">
        <v>2932.8400000000015</v>
      </c>
      <c r="Q375" s="837">
        <v>0.54285714285714293</v>
      </c>
      <c r="R375" s="832">
        <v>19</v>
      </c>
      <c r="S375" s="837">
        <v>0.54285714285714282</v>
      </c>
      <c r="T375" s="836">
        <v>16</v>
      </c>
      <c r="U375" s="838">
        <v>0.53333333333333333</v>
      </c>
    </row>
    <row r="376" spans="1:21" ht="14.4" customHeight="1" x14ac:dyDescent="0.3">
      <c r="A376" s="831">
        <v>25</v>
      </c>
      <c r="B376" s="832" t="s">
        <v>1206</v>
      </c>
      <c r="C376" s="832" t="s">
        <v>1211</v>
      </c>
      <c r="D376" s="833" t="s">
        <v>1775</v>
      </c>
      <c r="E376" s="834" t="s">
        <v>1243</v>
      </c>
      <c r="F376" s="832" t="s">
        <v>1207</v>
      </c>
      <c r="G376" s="832" t="s">
        <v>1270</v>
      </c>
      <c r="H376" s="832" t="s">
        <v>566</v>
      </c>
      <c r="I376" s="832" t="s">
        <v>1271</v>
      </c>
      <c r="J376" s="832" t="s">
        <v>940</v>
      </c>
      <c r="K376" s="832" t="s">
        <v>1069</v>
      </c>
      <c r="L376" s="835">
        <v>154.36000000000001</v>
      </c>
      <c r="M376" s="835">
        <v>771.80000000000007</v>
      </c>
      <c r="N376" s="832">
        <v>5</v>
      </c>
      <c r="O376" s="836">
        <v>4</v>
      </c>
      <c r="P376" s="835">
        <v>154.36000000000001</v>
      </c>
      <c r="Q376" s="837">
        <v>0.2</v>
      </c>
      <c r="R376" s="832">
        <v>1</v>
      </c>
      <c r="S376" s="837">
        <v>0.2</v>
      </c>
      <c r="T376" s="836">
        <v>0.5</v>
      </c>
      <c r="U376" s="838">
        <v>0.125</v>
      </c>
    </row>
    <row r="377" spans="1:21" ht="14.4" customHeight="1" x14ac:dyDescent="0.3">
      <c r="A377" s="831">
        <v>25</v>
      </c>
      <c r="B377" s="832" t="s">
        <v>1206</v>
      </c>
      <c r="C377" s="832" t="s">
        <v>1211</v>
      </c>
      <c r="D377" s="833" t="s">
        <v>1775</v>
      </c>
      <c r="E377" s="834" t="s">
        <v>1243</v>
      </c>
      <c r="F377" s="832" t="s">
        <v>1207</v>
      </c>
      <c r="G377" s="832" t="s">
        <v>1270</v>
      </c>
      <c r="H377" s="832" t="s">
        <v>566</v>
      </c>
      <c r="I377" s="832" t="s">
        <v>1353</v>
      </c>
      <c r="J377" s="832" t="s">
        <v>940</v>
      </c>
      <c r="K377" s="832" t="s">
        <v>1194</v>
      </c>
      <c r="L377" s="835">
        <v>225.06</v>
      </c>
      <c r="M377" s="835">
        <v>225.06</v>
      </c>
      <c r="N377" s="832">
        <v>1</v>
      </c>
      <c r="O377" s="836">
        <v>0.5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25</v>
      </c>
      <c r="B378" s="832" t="s">
        <v>1206</v>
      </c>
      <c r="C378" s="832" t="s">
        <v>1211</v>
      </c>
      <c r="D378" s="833" t="s">
        <v>1775</v>
      </c>
      <c r="E378" s="834" t="s">
        <v>1243</v>
      </c>
      <c r="F378" s="832" t="s">
        <v>1208</v>
      </c>
      <c r="G378" s="832" t="s">
        <v>1354</v>
      </c>
      <c r="H378" s="832" t="s">
        <v>566</v>
      </c>
      <c r="I378" s="832" t="s">
        <v>1663</v>
      </c>
      <c r="J378" s="832" t="s">
        <v>1356</v>
      </c>
      <c r="K378" s="832"/>
      <c r="L378" s="835">
        <v>0</v>
      </c>
      <c r="M378" s="835">
        <v>0</v>
      </c>
      <c r="N378" s="832">
        <v>1</v>
      </c>
      <c r="O378" s="836">
        <v>1</v>
      </c>
      <c r="P378" s="835">
        <v>0</v>
      </c>
      <c r="Q378" s="837"/>
      <c r="R378" s="832">
        <v>1</v>
      </c>
      <c r="S378" s="837">
        <v>1</v>
      </c>
      <c r="T378" s="836">
        <v>1</v>
      </c>
      <c r="U378" s="838">
        <v>1</v>
      </c>
    </row>
    <row r="379" spans="1:21" ht="14.4" customHeight="1" x14ac:dyDescent="0.3">
      <c r="A379" s="831">
        <v>25</v>
      </c>
      <c r="B379" s="832" t="s">
        <v>1206</v>
      </c>
      <c r="C379" s="832" t="s">
        <v>1211</v>
      </c>
      <c r="D379" s="833" t="s">
        <v>1775</v>
      </c>
      <c r="E379" s="834" t="s">
        <v>1243</v>
      </c>
      <c r="F379" s="832" t="s">
        <v>1208</v>
      </c>
      <c r="G379" s="832" t="s">
        <v>1354</v>
      </c>
      <c r="H379" s="832" t="s">
        <v>566</v>
      </c>
      <c r="I379" s="832" t="s">
        <v>1732</v>
      </c>
      <c r="J379" s="832" t="s">
        <v>1356</v>
      </c>
      <c r="K379" s="832"/>
      <c r="L379" s="835">
        <v>0</v>
      </c>
      <c r="M379" s="835">
        <v>0</v>
      </c>
      <c r="N379" s="832">
        <v>1</v>
      </c>
      <c r="O379" s="836">
        <v>1</v>
      </c>
      <c r="P379" s="835">
        <v>0</v>
      </c>
      <c r="Q379" s="837"/>
      <c r="R379" s="832">
        <v>1</v>
      </c>
      <c r="S379" s="837">
        <v>1</v>
      </c>
      <c r="T379" s="836">
        <v>1</v>
      </c>
      <c r="U379" s="838">
        <v>1</v>
      </c>
    </row>
    <row r="380" spans="1:21" ht="14.4" customHeight="1" x14ac:dyDescent="0.3">
      <c r="A380" s="831">
        <v>25</v>
      </c>
      <c r="B380" s="832" t="s">
        <v>1206</v>
      </c>
      <c r="C380" s="832" t="s">
        <v>1211</v>
      </c>
      <c r="D380" s="833" t="s">
        <v>1775</v>
      </c>
      <c r="E380" s="834" t="s">
        <v>1243</v>
      </c>
      <c r="F380" s="832" t="s">
        <v>1208</v>
      </c>
      <c r="G380" s="832" t="s">
        <v>1354</v>
      </c>
      <c r="H380" s="832" t="s">
        <v>566</v>
      </c>
      <c r="I380" s="832" t="s">
        <v>1665</v>
      </c>
      <c r="J380" s="832" t="s">
        <v>1356</v>
      </c>
      <c r="K380" s="832"/>
      <c r="L380" s="835">
        <v>0</v>
      </c>
      <c r="M380" s="835">
        <v>0</v>
      </c>
      <c r="N380" s="832">
        <v>1</v>
      </c>
      <c r="O380" s="836">
        <v>1</v>
      </c>
      <c r="P380" s="835">
        <v>0</v>
      </c>
      <c r="Q380" s="837"/>
      <c r="R380" s="832">
        <v>1</v>
      </c>
      <c r="S380" s="837">
        <v>1</v>
      </c>
      <c r="T380" s="836">
        <v>1</v>
      </c>
      <c r="U380" s="838">
        <v>1</v>
      </c>
    </row>
    <row r="381" spans="1:21" ht="14.4" customHeight="1" x14ac:dyDescent="0.3">
      <c r="A381" s="831">
        <v>25</v>
      </c>
      <c r="B381" s="832" t="s">
        <v>1206</v>
      </c>
      <c r="C381" s="832" t="s">
        <v>1211</v>
      </c>
      <c r="D381" s="833" t="s">
        <v>1775</v>
      </c>
      <c r="E381" s="834" t="s">
        <v>1224</v>
      </c>
      <c r="F381" s="832" t="s">
        <v>1207</v>
      </c>
      <c r="G381" s="832" t="s">
        <v>1363</v>
      </c>
      <c r="H381" s="832" t="s">
        <v>566</v>
      </c>
      <c r="I381" s="832" t="s">
        <v>1707</v>
      </c>
      <c r="J381" s="832" t="s">
        <v>1708</v>
      </c>
      <c r="K381" s="832" t="s">
        <v>1709</v>
      </c>
      <c r="L381" s="835">
        <v>64.56</v>
      </c>
      <c r="M381" s="835">
        <v>64.56</v>
      </c>
      <c r="N381" s="832">
        <v>1</v>
      </c>
      <c r="O381" s="836">
        <v>0.5</v>
      </c>
      <c r="P381" s="835"/>
      <c r="Q381" s="837">
        <v>0</v>
      </c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25</v>
      </c>
      <c r="B382" s="832" t="s">
        <v>1206</v>
      </c>
      <c r="C382" s="832" t="s">
        <v>1211</v>
      </c>
      <c r="D382" s="833" t="s">
        <v>1775</v>
      </c>
      <c r="E382" s="834" t="s">
        <v>1224</v>
      </c>
      <c r="F382" s="832" t="s">
        <v>1207</v>
      </c>
      <c r="G382" s="832" t="s">
        <v>1363</v>
      </c>
      <c r="H382" s="832" t="s">
        <v>566</v>
      </c>
      <c r="I382" s="832" t="s">
        <v>1733</v>
      </c>
      <c r="J382" s="832" t="s">
        <v>1734</v>
      </c>
      <c r="K382" s="832" t="s">
        <v>1709</v>
      </c>
      <c r="L382" s="835">
        <v>64.56</v>
      </c>
      <c r="M382" s="835">
        <v>64.56</v>
      </c>
      <c r="N382" s="832">
        <v>1</v>
      </c>
      <c r="O382" s="836">
        <v>1</v>
      </c>
      <c r="P382" s="835">
        <v>64.56</v>
      </c>
      <c r="Q382" s="837">
        <v>1</v>
      </c>
      <c r="R382" s="832">
        <v>1</v>
      </c>
      <c r="S382" s="837">
        <v>1</v>
      </c>
      <c r="T382" s="836">
        <v>1</v>
      </c>
      <c r="U382" s="838">
        <v>1</v>
      </c>
    </row>
    <row r="383" spans="1:21" ht="14.4" customHeight="1" x14ac:dyDescent="0.3">
      <c r="A383" s="831">
        <v>25</v>
      </c>
      <c r="B383" s="832" t="s">
        <v>1206</v>
      </c>
      <c r="C383" s="832" t="s">
        <v>1211</v>
      </c>
      <c r="D383" s="833" t="s">
        <v>1775</v>
      </c>
      <c r="E383" s="834" t="s">
        <v>1224</v>
      </c>
      <c r="F383" s="832" t="s">
        <v>1207</v>
      </c>
      <c r="G383" s="832" t="s">
        <v>1519</v>
      </c>
      <c r="H383" s="832" t="s">
        <v>566</v>
      </c>
      <c r="I383" s="832" t="s">
        <v>1520</v>
      </c>
      <c r="J383" s="832" t="s">
        <v>1521</v>
      </c>
      <c r="K383" s="832" t="s">
        <v>1522</v>
      </c>
      <c r="L383" s="835">
        <v>182.22</v>
      </c>
      <c r="M383" s="835">
        <v>182.22</v>
      </c>
      <c r="N383" s="832">
        <v>1</v>
      </c>
      <c r="O383" s="836">
        <v>0.5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25</v>
      </c>
      <c r="B384" s="832" t="s">
        <v>1206</v>
      </c>
      <c r="C384" s="832" t="s">
        <v>1211</v>
      </c>
      <c r="D384" s="833" t="s">
        <v>1775</v>
      </c>
      <c r="E384" s="834" t="s">
        <v>1224</v>
      </c>
      <c r="F384" s="832" t="s">
        <v>1207</v>
      </c>
      <c r="G384" s="832" t="s">
        <v>1390</v>
      </c>
      <c r="H384" s="832" t="s">
        <v>566</v>
      </c>
      <c r="I384" s="832" t="s">
        <v>1695</v>
      </c>
      <c r="J384" s="832" t="s">
        <v>1526</v>
      </c>
      <c r="K384" s="832" t="s">
        <v>1620</v>
      </c>
      <c r="L384" s="835">
        <v>846.47</v>
      </c>
      <c r="M384" s="835">
        <v>846.47</v>
      </c>
      <c r="N384" s="832">
        <v>1</v>
      </c>
      <c r="O384" s="836">
        <v>1</v>
      </c>
      <c r="P384" s="835">
        <v>846.47</v>
      </c>
      <c r="Q384" s="837">
        <v>1</v>
      </c>
      <c r="R384" s="832">
        <v>1</v>
      </c>
      <c r="S384" s="837">
        <v>1</v>
      </c>
      <c r="T384" s="836">
        <v>1</v>
      </c>
      <c r="U384" s="838">
        <v>1</v>
      </c>
    </row>
    <row r="385" spans="1:21" ht="14.4" customHeight="1" x14ac:dyDescent="0.3">
      <c r="A385" s="831">
        <v>25</v>
      </c>
      <c r="B385" s="832" t="s">
        <v>1206</v>
      </c>
      <c r="C385" s="832" t="s">
        <v>1211</v>
      </c>
      <c r="D385" s="833" t="s">
        <v>1775</v>
      </c>
      <c r="E385" s="834" t="s">
        <v>1224</v>
      </c>
      <c r="F385" s="832" t="s">
        <v>1207</v>
      </c>
      <c r="G385" s="832" t="s">
        <v>1445</v>
      </c>
      <c r="H385" s="832" t="s">
        <v>566</v>
      </c>
      <c r="I385" s="832" t="s">
        <v>1735</v>
      </c>
      <c r="J385" s="832" t="s">
        <v>1736</v>
      </c>
      <c r="K385" s="832" t="s">
        <v>1737</v>
      </c>
      <c r="L385" s="835">
        <v>0</v>
      </c>
      <c r="M385" s="835">
        <v>0</v>
      </c>
      <c r="N385" s="832">
        <v>1</v>
      </c>
      <c r="O385" s="836">
        <v>0.5</v>
      </c>
      <c r="P385" s="835"/>
      <c r="Q385" s="837"/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25</v>
      </c>
      <c r="B386" s="832" t="s">
        <v>1206</v>
      </c>
      <c r="C386" s="832" t="s">
        <v>1211</v>
      </c>
      <c r="D386" s="833" t="s">
        <v>1775</v>
      </c>
      <c r="E386" s="834" t="s">
        <v>1224</v>
      </c>
      <c r="F386" s="832" t="s">
        <v>1207</v>
      </c>
      <c r="G386" s="832" t="s">
        <v>1277</v>
      </c>
      <c r="H386" s="832" t="s">
        <v>566</v>
      </c>
      <c r="I386" s="832" t="s">
        <v>1278</v>
      </c>
      <c r="J386" s="832" t="s">
        <v>894</v>
      </c>
      <c r="K386" s="832" t="s">
        <v>1279</v>
      </c>
      <c r="L386" s="835">
        <v>48.09</v>
      </c>
      <c r="M386" s="835">
        <v>48.09</v>
      </c>
      <c r="N386" s="832">
        <v>1</v>
      </c>
      <c r="O386" s="836">
        <v>1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25</v>
      </c>
      <c r="B387" s="832" t="s">
        <v>1206</v>
      </c>
      <c r="C387" s="832" t="s">
        <v>1211</v>
      </c>
      <c r="D387" s="833" t="s">
        <v>1775</v>
      </c>
      <c r="E387" s="834" t="s">
        <v>1224</v>
      </c>
      <c r="F387" s="832" t="s">
        <v>1207</v>
      </c>
      <c r="G387" s="832" t="s">
        <v>1277</v>
      </c>
      <c r="H387" s="832" t="s">
        <v>566</v>
      </c>
      <c r="I387" s="832" t="s">
        <v>1402</v>
      </c>
      <c r="J387" s="832" t="s">
        <v>1403</v>
      </c>
      <c r="K387" s="832" t="s">
        <v>1404</v>
      </c>
      <c r="L387" s="835">
        <v>89.91</v>
      </c>
      <c r="M387" s="835">
        <v>89.91</v>
      </c>
      <c r="N387" s="832">
        <v>1</v>
      </c>
      <c r="O387" s="836">
        <v>1</v>
      </c>
      <c r="P387" s="835">
        <v>89.91</v>
      </c>
      <c r="Q387" s="837">
        <v>1</v>
      </c>
      <c r="R387" s="832">
        <v>1</v>
      </c>
      <c r="S387" s="837">
        <v>1</v>
      </c>
      <c r="T387" s="836">
        <v>1</v>
      </c>
      <c r="U387" s="838">
        <v>1</v>
      </c>
    </row>
    <row r="388" spans="1:21" ht="14.4" customHeight="1" x14ac:dyDescent="0.3">
      <c r="A388" s="831">
        <v>25</v>
      </c>
      <c r="B388" s="832" t="s">
        <v>1206</v>
      </c>
      <c r="C388" s="832" t="s">
        <v>1211</v>
      </c>
      <c r="D388" s="833" t="s">
        <v>1775</v>
      </c>
      <c r="E388" s="834" t="s">
        <v>1224</v>
      </c>
      <c r="F388" s="832" t="s">
        <v>1207</v>
      </c>
      <c r="G388" s="832" t="s">
        <v>1254</v>
      </c>
      <c r="H388" s="832" t="s">
        <v>566</v>
      </c>
      <c r="I388" s="832" t="s">
        <v>1255</v>
      </c>
      <c r="J388" s="832" t="s">
        <v>1256</v>
      </c>
      <c r="K388" s="832" t="s">
        <v>1257</v>
      </c>
      <c r="L388" s="835">
        <v>132.97999999999999</v>
      </c>
      <c r="M388" s="835">
        <v>3856.42</v>
      </c>
      <c r="N388" s="832">
        <v>29</v>
      </c>
      <c r="O388" s="836">
        <v>21</v>
      </c>
      <c r="P388" s="835">
        <v>930.8599999999999</v>
      </c>
      <c r="Q388" s="837">
        <v>0.24137931034482757</v>
      </c>
      <c r="R388" s="832">
        <v>7</v>
      </c>
      <c r="S388" s="837">
        <v>0.2413793103448276</v>
      </c>
      <c r="T388" s="836">
        <v>4.5</v>
      </c>
      <c r="U388" s="838">
        <v>0.21428571428571427</v>
      </c>
    </row>
    <row r="389" spans="1:21" ht="14.4" customHeight="1" x14ac:dyDescent="0.3">
      <c r="A389" s="831">
        <v>25</v>
      </c>
      <c r="B389" s="832" t="s">
        <v>1206</v>
      </c>
      <c r="C389" s="832" t="s">
        <v>1211</v>
      </c>
      <c r="D389" s="833" t="s">
        <v>1775</v>
      </c>
      <c r="E389" s="834" t="s">
        <v>1224</v>
      </c>
      <c r="F389" s="832" t="s">
        <v>1207</v>
      </c>
      <c r="G389" s="832" t="s">
        <v>1528</v>
      </c>
      <c r="H389" s="832" t="s">
        <v>566</v>
      </c>
      <c r="I389" s="832" t="s">
        <v>1529</v>
      </c>
      <c r="J389" s="832" t="s">
        <v>900</v>
      </c>
      <c r="K389" s="832" t="s">
        <v>1530</v>
      </c>
      <c r="L389" s="835">
        <v>61.97</v>
      </c>
      <c r="M389" s="835">
        <v>61.97</v>
      </c>
      <c r="N389" s="832">
        <v>1</v>
      </c>
      <c r="O389" s="836">
        <v>0.5</v>
      </c>
      <c r="P389" s="835"/>
      <c r="Q389" s="837">
        <v>0</v>
      </c>
      <c r="R389" s="832"/>
      <c r="S389" s="837">
        <v>0</v>
      </c>
      <c r="T389" s="836"/>
      <c r="U389" s="838">
        <v>0</v>
      </c>
    </row>
    <row r="390" spans="1:21" ht="14.4" customHeight="1" x14ac:dyDescent="0.3">
      <c r="A390" s="831">
        <v>25</v>
      </c>
      <c r="B390" s="832" t="s">
        <v>1206</v>
      </c>
      <c r="C390" s="832" t="s">
        <v>1211</v>
      </c>
      <c r="D390" s="833" t="s">
        <v>1775</v>
      </c>
      <c r="E390" s="834" t="s">
        <v>1224</v>
      </c>
      <c r="F390" s="832" t="s">
        <v>1207</v>
      </c>
      <c r="G390" s="832" t="s">
        <v>1405</v>
      </c>
      <c r="H390" s="832" t="s">
        <v>566</v>
      </c>
      <c r="I390" s="832" t="s">
        <v>1406</v>
      </c>
      <c r="J390" s="832" t="s">
        <v>1407</v>
      </c>
      <c r="K390" s="832" t="s">
        <v>1408</v>
      </c>
      <c r="L390" s="835">
        <v>257.52</v>
      </c>
      <c r="M390" s="835">
        <v>257.52</v>
      </c>
      <c r="N390" s="832">
        <v>1</v>
      </c>
      <c r="O390" s="836">
        <v>1</v>
      </c>
      <c r="P390" s="835">
        <v>257.52</v>
      </c>
      <c r="Q390" s="837">
        <v>1</v>
      </c>
      <c r="R390" s="832">
        <v>1</v>
      </c>
      <c r="S390" s="837">
        <v>1</v>
      </c>
      <c r="T390" s="836">
        <v>1</v>
      </c>
      <c r="U390" s="838">
        <v>1</v>
      </c>
    </row>
    <row r="391" spans="1:21" ht="14.4" customHeight="1" x14ac:dyDescent="0.3">
      <c r="A391" s="831">
        <v>25</v>
      </c>
      <c r="B391" s="832" t="s">
        <v>1206</v>
      </c>
      <c r="C391" s="832" t="s">
        <v>1211</v>
      </c>
      <c r="D391" s="833" t="s">
        <v>1775</v>
      </c>
      <c r="E391" s="834" t="s">
        <v>1224</v>
      </c>
      <c r="F391" s="832" t="s">
        <v>1207</v>
      </c>
      <c r="G391" s="832" t="s">
        <v>1280</v>
      </c>
      <c r="H391" s="832" t="s">
        <v>607</v>
      </c>
      <c r="I391" s="832" t="s">
        <v>1738</v>
      </c>
      <c r="J391" s="832" t="s">
        <v>1730</v>
      </c>
      <c r="K391" s="832" t="s">
        <v>1739</v>
      </c>
      <c r="L391" s="835">
        <v>1385.62</v>
      </c>
      <c r="M391" s="835">
        <v>1385.62</v>
      </c>
      <c r="N391" s="832">
        <v>1</v>
      </c>
      <c r="O391" s="836">
        <v>1</v>
      </c>
      <c r="P391" s="835">
        <v>1385.62</v>
      </c>
      <c r="Q391" s="837">
        <v>1</v>
      </c>
      <c r="R391" s="832">
        <v>1</v>
      </c>
      <c r="S391" s="837">
        <v>1</v>
      </c>
      <c r="T391" s="836">
        <v>1</v>
      </c>
      <c r="U391" s="838">
        <v>1</v>
      </c>
    </row>
    <row r="392" spans="1:21" ht="14.4" customHeight="1" x14ac:dyDescent="0.3">
      <c r="A392" s="831">
        <v>25</v>
      </c>
      <c r="B392" s="832" t="s">
        <v>1206</v>
      </c>
      <c r="C392" s="832" t="s">
        <v>1211</v>
      </c>
      <c r="D392" s="833" t="s">
        <v>1775</v>
      </c>
      <c r="E392" s="834" t="s">
        <v>1224</v>
      </c>
      <c r="F392" s="832" t="s">
        <v>1207</v>
      </c>
      <c r="G392" s="832" t="s">
        <v>1262</v>
      </c>
      <c r="H392" s="832" t="s">
        <v>607</v>
      </c>
      <c r="I392" s="832" t="s">
        <v>1263</v>
      </c>
      <c r="J392" s="832" t="s">
        <v>628</v>
      </c>
      <c r="K392" s="832" t="s">
        <v>1264</v>
      </c>
      <c r="L392" s="835">
        <v>24.22</v>
      </c>
      <c r="M392" s="835">
        <v>121.1</v>
      </c>
      <c r="N392" s="832">
        <v>5</v>
      </c>
      <c r="O392" s="836">
        <v>3.5</v>
      </c>
      <c r="P392" s="835">
        <v>24.22</v>
      </c>
      <c r="Q392" s="837">
        <v>0.2</v>
      </c>
      <c r="R392" s="832">
        <v>1</v>
      </c>
      <c r="S392" s="837">
        <v>0.2</v>
      </c>
      <c r="T392" s="836">
        <v>0.5</v>
      </c>
      <c r="U392" s="838">
        <v>0.14285714285714285</v>
      </c>
    </row>
    <row r="393" spans="1:21" ht="14.4" customHeight="1" x14ac:dyDescent="0.3">
      <c r="A393" s="831">
        <v>25</v>
      </c>
      <c r="B393" s="832" t="s">
        <v>1206</v>
      </c>
      <c r="C393" s="832" t="s">
        <v>1211</v>
      </c>
      <c r="D393" s="833" t="s">
        <v>1775</v>
      </c>
      <c r="E393" s="834" t="s">
        <v>1224</v>
      </c>
      <c r="F393" s="832" t="s">
        <v>1207</v>
      </c>
      <c r="G393" s="832" t="s">
        <v>1262</v>
      </c>
      <c r="H393" s="832" t="s">
        <v>607</v>
      </c>
      <c r="I393" s="832" t="s">
        <v>1122</v>
      </c>
      <c r="J393" s="832" t="s">
        <v>628</v>
      </c>
      <c r="K393" s="832" t="s">
        <v>1123</v>
      </c>
      <c r="L393" s="835">
        <v>48.42</v>
      </c>
      <c r="M393" s="835">
        <v>629.46</v>
      </c>
      <c r="N393" s="832">
        <v>13</v>
      </c>
      <c r="O393" s="836">
        <v>11</v>
      </c>
      <c r="P393" s="835">
        <v>145.26</v>
      </c>
      <c r="Q393" s="837">
        <v>0.23076923076923075</v>
      </c>
      <c r="R393" s="832">
        <v>3</v>
      </c>
      <c r="S393" s="837">
        <v>0.23076923076923078</v>
      </c>
      <c r="T393" s="836">
        <v>2.5</v>
      </c>
      <c r="U393" s="838">
        <v>0.22727272727272727</v>
      </c>
    </row>
    <row r="394" spans="1:21" ht="14.4" customHeight="1" x14ac:dyDescent="0.3">
      <c r="A394" s="831">
        <v>25</v>
      </c>
      <c r="B394" s="832" t="s">
        <v>1206</v>
      </c>
      <c r="C394" s="832" t="s">
        <v>1211</v>
      </c>
      <c r="D394" s="833" t="s">
        <v>1775</v>
      </c>
      <c r="E394" s="834" t="s">
        <v>1224</v>
      </c>
      <c r="F394" s="832" t="s">
        <v>1207</v>
      </c>
      <c r="G394" s="832" t="s">
        <v>1262</v>
      </c>
      <c r="H394" s="832" t="s">
        <v>566</v>
      </c>
      <c r="I394" s="832" t="s">
        <v>1265</v>
      </c>
      <c r="J394" s="832" t="s">
        <v>628</v>
      </c>
      <c r="K394" s="832" t="s">
        <v>1266</v>
      </c>
      <c r="L394" s="835">
        <v>48.42</v>
      </c>
      <c r="M394" s="835">
        <v>387.36000000000007</v>
      </c>
      <c r="N394" s="832">
        <v>8</v>
      </c>
      <c r="O394" s="836">
        <v>5</v>
      </c>
      <c r="P394" s="835"/>
      <c r="Q394" s="837">
        <v>0</v>
      </c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25</v>
      </c>
      <c r="B395" s="832" t="s">
        <v>1206</v>
      </c>
      <c r="C395" s="832" t="s">
        <v>1211</v>
      </c>
      <c r="D395" s="833" t="s">
        <v>1775</v>
      </c>
      <c r="E395" s="834" t="s">
        <v>1224</v>
      </c>
      <c r="F395" s="832" t="s">
        <v>1207</v>
      </c>
      <c r="G395" s="832" t="s">
        <v>1262</v>
      </c>
      <c r="H395" s="832" t="s">
        <v>566</v>
      </c>
      <c r="I395" s="832" t="s">
        <v>1267</v>
      </c>
      <c r="J395" s="832" t="s">
        <v>628</v>
      </c>
      <c r="K395" s="832" t="s">
        <v>1268</v>
      </c>
      <c r="L395" s="835">
        <v>24.22</v>
      </c>
      <c r="M395" s="835">
        <v>48.44</v>
      </c>
      <c r="N395" s="832">
        <v>2</v>
      </c>
      <c r="O395" s="836">
        <v>1.5</v>
      </c>
      <c r="P395" s="835">
        <v>24.22</v>
      </c>
      <c r="Q395" s="837">
        <v>0.5</v>
      </c>
      <c r="R395" s="832">
        <v>1</v>
      </c>
      <c r="S395" s="837">
        <v>0.5</v>
      </c>
      <c r="T395" s="836">
        <v>0.5</v>
      </c>
      <c r="U395" s="838">
        <v>0.33333333333333331</v>
      </c>
    </row>
    <row r="396" spans="1:21" ht="14.4" customHeight="1" x14ac:dyDescent="0.3">
      <c r="A396" s="831">
        <v>25</v>
      </c>
      <c r="B396" s="832" t="s">
        <v>1206</v>
      </c>
      <c r="C396" s="832" t="s">
        <v>1211</v>
      </c>
      <c r="D396" s="833" t="s">
        <v>1775</v>
      </c>
      <c r="E396" s="834" t="s">
        <v>1224</v>
      </c>
      <c r="F396" s="832" t="s">
        <v>1207</v>
      </c>
      <c r="G396" s="832" t="s">
        <v>1431</v>
      </c>
      <c r="H396" s="832" t="s">
        <v>566</v>
      </c>
      <c r="I396" s="832" t="s">
        <v>1740</v>
      </c>
      <c r="J396" s="832" t="s">
        <v>1741</v>
      </c>
      <c r="K396" s="832" t="s">
        <v>1742</v>
      </c>
      <c r="L396" s="835">
        <v>87.67</v>
      </c>
      <c r="M396" s="835">
        <v>87.67</v>
      </c>
      <c r="N396" s="832">
        <v>1</v>
      </c>
      <c r="O396" s="836">
        <v>1</v>
      </c>
      <c r="P396" s="835">
        <v>87.67</v>
      </c>
      <c r="Q396" s="837">
        <v>1</v>
      </c>
      <c r="R396" s="832">
        <v>1</v>
      </c>
      <c r="S396" s="837">
        <v>1</v>
      </c>
      <c r="T396" s="836">
        <v>1</v>
      </c>
      <c r="U396" s="838">
        <v>1</v>
      </c>
    </row>
    <row r="397" spans="1:21" ht="14.4" customHeight="1" x14ac:dyDescent="0.3">
      <c r="A397" s="831">
        <v>25</v>
      </c>
      <c r="B397" s="832" t="s">
        <v>1206</v>
      </c>
      <c r="C397" s="832" t="s">
        <v>1211</v>
      </c>
      <c r="D397" s="833" t="s">
        <v>1775</v>
      </c>
      <c r="E397" s="834" t="s">
        <v>1224</v>
      </c>
      <c r="F397" s="832" t="s">
        <v>1207</v>
      </c>
      <c r="G397" s="832" t="s">
        <v>1269</v>
      </c>
      <c r="H397" s="832" t="s">
        <v>607</v>
      </c>
      <c r="I397" s="832" t="s">
        <v>1137</v>
      </c>
      <c r="J397" s="832" t="s">
        <v>1138</v>
      </c>
      <c r="K397" s="832" t="s">
        <v>1139</v>
      </c>
      <c r="L397" s="835">
        <v>0</v>
      </c>
      <c r="M397" s="835">
        <v>0</v>
      </c>
      <c r="N397" s="832">
        <v>2</v>
      </c>
      <c r="O397" s="836">
        <v>1</v>
      </c>
      <c r="P397" s="835">
        <v>0</v>
      </c>
      <c r="Q397" s="837"/>
      <c r="R397" s="832">
        <v>2</v>
      </c>
      <c r="S397" s="837">
        <v>1</v>
      </c>
      <c r="T397" s="836">
        <v>1</v>
      </c>
      <c r="U397" s="838">
        <v>1</v>
      </c>
    </row>
    <row r="398" spans="1:21" ht="14.4" customHeight="1" x14ac:dyDescent="0.3">
      <c r="A398" s="831">
        <v>25</v>
      </c>
      <c r="B398" s="832" t="s">
        <v>1206</v>
      </c>
      <c r="C398" s="832" t="s">
        <v>1211</v>
      </c>
      <c r="D398" s="833" t="s">
        <v>1775</v>
      </c>
      <c r="E398" s="834" t="s">
        <v>1224</v>
      </c>
      <c r="F398" s="832" t="s">
        <v>1207</v>
      </c>
      <c r="G398" s="832" t="s">
        <v>1289</v>
      </c>
      <c r="H398" s="832" t="s">
        <v>566</v>
      </c>
      <c r="I398" s="832" t="s">
        <v>1743</v>
      </c>
      <c r="J398" s="832" t="s">
        <v>1483</v>
      </c>
      <c r="K398" s="832" t="s">
        <v>1657</v>
      </c>
      <c r="L398" s="835">
        <v>300.68</v>
      </c>
      <c r="M398" s="835">
        <v>601.36</v>
      </c>
      <c r="N398" s="832">
        <v>2</v>
      </c>
      <c r="O398" s="836">
        <v>1</v>
      </c>
      <c r="P398" s="835">
        <v>300.68</v>
      </c>
      <c r="Q398" s="837">
        <v>0.5</v>
      </c>
      <c r="R398" s="832">
        <v>1</v>
      </c>
      <c r="S398" s="837">
        <v>0.5</v>
      </c>
      <c r="T398" s="836">
        <v>0.5</v>
      </c>
      <c r="U398" s="838">
        <v>0.5</v>
      </c>
    </row>
    <row r="399" spans="1:21" ht="14.4" customHeight="1" x14ac:dyDescent="0.3">
      <c r="A399" s="831">
        <v>25</v>
      </c>
      <c r="B399" s="832" t="s">
        <v>1206</v>
      </c>
      <c r="C399" s="832" t="s">
        <v>1211</v>
      </c>
      <c r="D399" s="833" t="s">
        <v>1775</v>
      </c>
      <c r="E399" s="834" t="s">
        <v>1224</v>
      </c>
      <c r="F399" s="832" t="s">
        <v>1207</v>
      </c>
      <c r="G399" s="832" t="s">
        <v>1289</v>
      </c>
      <c r="H399" s="832" t="s">
        <v>566</v>
      </c>
      <c r="I399" s="832" t="s">
        <v>1656</v>
      </c>
      <c r="J399" s="832" t="s">
        <v>1483</v>
      </c>
      <c r="K399" s="832" t="s">
        <v>1657</v>
      </c>
      <c r="L399" s="835">
        <v>300.68</v>
      </c>
      <c r="M399" s="835">
        <v>300.68</v>
      </c>
      <c r="N399" s="832">
        <v>1</v>
      </c>
      <c r="O399" s="836">
        <v>1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25</v>
      </c>
      <c r="B400" s="832" t="s">
        <v>1206</v>
      </c>
      <c r="C400" s="832" t="s">
        <v>1211</v>
      </c>
      <c r="D400" s="833" t="s">
        <v>1775</v>
      </c>
      <c r="E400" s="834" t="s">
        <v>1224</v>
      </c>
      <c r="F400" s="832" t="s">
        <v>1207</v>
      </c>
      <c r="G400" s="832" t="s">
        <v>1289</v>
      </c>
      <c r="H400" s="832" t="s">
        <v>566</v>
      </c>
      <c r="I400" s="832" t="s">
        <v>1744</v>
      </c>
      <c r="J400" s="832" t="s">
        <v>1532</v>
      </c>
      <c r="K400" s="832" t="s">
        <v>1745</v>
      </c>
      <c r="L400" s="835">
        <v>47.35</v>
      </c>
      <c r="M400" s="835">
        <v>47.35</v>
      </c>
      <c r="N400" s="832">
        <v>1</v>
      </c>
      <c r="O400" s="836">
        <v>1</v>
      </c>
      <c r="P400" s="835">
        <v>47.35</v>
      </c>
      <c r="Q400" s="837">
        <v>1</v>
      </c>
      <c r="R400" s="832">
        <v>1</v>
      </c>
      <c r="S400" s="837">
        <v>1</v>
      </c>
      <c r="T400" s="836">
        <v>1</v>
      </c>
      <c r="U400" s="838">
        <v>1</v>
      </c>
    </row>
    <row r="401" spans="1:21" ht="14.4" customHeight="1" x14ac:dyDescent="0.3">
      <c r="A401" s="831">
        <v>25</v>
      </c>
      <c r="B401" s="832" t="s">
        <v>1206</v>
      </c>
      <c r="C401" s="832" t="s">
        <v>1211</v>
      </c>
      <c r="D401" s="833" t="s">
        <v>1775</v>
      </c>
      <c r="E401" s="834" t="s">
        <v>1224</v>
      </c>
      <c r="F401" s="832" t="s">
        <v>1207</v>
      </c>
      <c r="G401" s="832" t="s">
        <v>1746</v>
      </c>
      <c r="H401" s="832" t="s">
        <v>566</v>
      </c>
      <c r="I401" s="832" t="s">
        <v>1747</v>
      </c>
      <c r="J401" s="832" t="s">
        <v>1748</v>
      </c>
      <c r="K401" s="832" t="s">
        <v>1749</v>
      </c>
      <c r="L401" s="835">
        <v>258.12</v>
      </c>
      <c r="M401" s="835">
        <v>258.12</v>
      </c>
      <c r="N401" s="832">
        <v>1</v>
      </c>
      <c r="O401" s="836">
        <v>0.5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25</v>
      </c>
      <c r="B402" s="832" t="s">
        <v>1206</v>
      </c>
      <c r="C402" s="832" t="s">
        <v>1211</v>
      </c>
      <c r="D402" s="833" t="s">
        <v>1775</v>
      </c>
      <c r="E402" s="834" t="s">
        <v>1224</v>
      </c>
      <c r="F402" s="832" t="s">
        <v>1207</v>
      </c>
      <c r="G402" s="832" t="s">
        <v>1270</v>
      </c>
      <c r="H402" s="832" t="s">
        <v>607</v>
      </c>
      <c r="I402" s="832" t="s">
        <v>1068</v>
      </c>
      <c r="J402" s="832" t="s">
        <v>940</v>
      </c>
      <c r="K402" s="832" t="s">
        <v>1069</v>
      </c>
      <c r="L402" s="835">
        <v>154.36000000000001</v>
      </c>
      <c r="M402" s="835">
        <v>14046.760000000004</v>
      </c>
      <c r="N402" s="832">
        <v>91</v>
      </c>
      <c r="O402" s="836">
        <v>79.5</v>
      </c>
      <c r="P402" s="835">
        <v>3395.9200000000019</v>
      </c>
      <c r="Q402" s="837">
        <v>0.24175824175824182</v>
      </c>
      <c r="R402" s="832">
        <v>22</v>
      </c>
      <c r="S402" s="837">
        <v>0.24175824175824176</v>
      </c>
      <c r="T402" s="836">
        <v>20.5</v>
      </c>
      <c r="U402" s="838">
        <v>0.25786163522012578</v>
      </c>
    </row>
    <row r="403" spans="1:21" ht="14.4" customHeight="1" x14ac:dyDescent="0.3">
      <c r="A403" s="831">
        <v>25</v>
      </c>
      <c r="B403" s="832" t="s">
        <v>1206</v>
      </c>
      <c r="C403" s="832" t="s">
        <v>1211</v>
      </c>
      <c r="D403" s="833" t="s">
        <v>1775</v>
      </c>
      <c r="E403" s="834" t="s">
        <v>1224</v>
      </c>
      <c r="F403" s="832" t="s">
        <v>1207</v>
      </c>
      <c r="G403" s="832" t="s">
        <v>1270</v>
      </c>
      <c r="H403" s="832" t="s">
        <v>566</v>
      </c>
      <c r="I403" s="832" t="s">
        <v>1271</v>
      </c>
      <c r="J403" s="832" t="s">
        <v>940</v>
      </c>
      <c r="K403" s="832" t="s">
        <v>1069</v>
      </c>
      <c r="L403" s="835">
        <v>154.36000000000001</v>
      </c>
      <c r="M403" s="835">
        <v>308.72000000000003</v>
      </c>
      <c r="N403" s="832">
        <v>2</v>
      </c>
      <c r="O403" s="836">
        <v>2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25</v>
      </c>
      <c r="B404" s="832" t="s">
        <v>1206</v>
      </c>
      <c r="C404" s="832" t="s">
        <v>1211</v>
      </c>
      <c r="D404" s="833" t="s">
        <v>1775</v>
      </c>
      <c r="E404" s="834" t="s">
        <v>1224</v>
      </c>
      <c r="F404" s="832" t="s">
        <v>1207</v>
      </c>
      <c r="G404" s="832" t="s">
        <v>1270</v>
      </c>
      <c r="H404" s="832" t="s">
        <v>607</v>
      </c>
      <c r="I404" s="832" t="s">
        <v>1193</v>
      </c>
      <c r="J404" s="832" t="s">
        <v>940</v>
      </c>
      <c r="K404" s="832" t="s">
        <v>1194</v>
      </c>
      <c r="L404" s="835">
        <v>225.06</v>
      </c>
      <c r="M404" s="835">
        <v>225.06</v>
      </c>
      <c r="N404" s="832">
        <v>1</v>
      </c>
      <c r="O404" s="836">
        <v>1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25</v>
      </c>
      <c r="B405" s="832" t="s">
        <v>1206</v>
      </c>
      <c r="C405" s="832" t="s">
        <v>1211</v>
      </c>
      <c r="D405" s="833" t="s">
        <v>1775</v>
      </c>
      <c r="E405" s="834" t="s">
        <v>1238</v>
      </c>
      <c r="F405" s="832" t="s">
        <v>1207</v>
      </c>
      <c r="G405" s="832" t="s">
        <v>1750</v>
      </c>
      <c r="H405" s="832" t="s">
        <v>566</v>
      </c>
      <c r="I405" s="832" t="s">
        <v>1751</v>
      </c>
      <c r="J405" s="832" t="s">
        <v>1752</v>
      </c>
      <c r="K405" s="832" t="s">
        <v>1753</v>
      </c>
      <c r="L405" s="835">
        <v>0</v>
      </c>
      <c r="M405" s="835">
        <v>0</v>
      </c>
      <c r="N405" s="832">
        <v>2</v>
      </c>
      <c r="O405" s="836">
        <v>2</v>
      </c>
      <c r="P405" s="835"/>
      <c r="Q405" s="837"/>
      <c r="R405" s="832"/>
      <c r="S405" s="837">
        <v>0</v>
      </c>
      <c r="T405" s="836"/>
      <c r="U405" s="838">
        <v>0</v>
      </c>
    </row>
    <row r="406" spans="1:21" ht="14.4" customHeight="1" x14ac:dyDescent="0.3">
      <c r="A406" s="831">
        <v>25</v>
      </c>
      <c r="B406" s="832" t="s">
        <v>1206</v>
      </c>
      <c r="C406" s="832" t="s">
        <v>1211</v>
      </c>
      <c r="D406" s="833" t="s">
        <v>1775</v>
      </c>
      <c r="E406" s="834" t="s">
        <v>1238</v>
      </c>
      <c r="F406" s="832" t="s">
        <v>1207</v>
      </c>
      <c r="G406" s="832" t="s">
        <v>1262</v>
      </c>
      <c r="H406" s="832" t="s">
        <v>607</v>
      </c>
      <c r="I406" s="832" t="s">
        <v>1263</v>
      </c>
      <c r="J406" s="832" t="s">
        <v>628</v>
      </c>
      <c r="K406" s="832" t="s">
        <v>1264</v>
      </c>
      <c r="L406" s="835">
        <v>24.22</v>
      </c>
      <c r="M406" s="835">
        <v>24.22</v>
      </c>
      <c r="N406" s="832">
        <v>1</v>
      </c>
      <c r="O406" s="836">
        <v>1</v>
      </c>
      <c r="P406" s="835">
        <v>24.22</v>
      </c>
      <c r="Q406" s="837">
        <v>1</v>
      </c>
      <c r="R406" s="832">
        <v>1</v>
      </c>
      <c r="S406" s="837">
        <v>1</v>
      </c>
      <c r="T406" s="836">
        <v>1</v>
      </c>
      <c r="U406" s="838">
        <v>1</v>
      </c>
    </row>
    <row r="407" spans="1:21" ht="14.4" customHeight="1" x14ac:dyDescent="0.3">
      <c r="A407" s="831">
        <v>25</v>
      </c>
      <c r="B407" s="832" t="s">
        <v>1206</v>
      </c>
      <c r="C407" s="832" t="s">
        <v>1211</v>
      </c>
      <c r="D407" s="833" t="s">
        <v>1775</v>
      </c>
      <c r="E407" s="834" t="s">
        <v>1238</v>
      </c>
      <c r="F407" s="832" t="s">
        <v>1207</v>
      </c>
      <c r="G407" s="832" t="s">
        <v>1270</v>
      </c>
      <c r="H407" s="832" t="s">
        <v>607</v>
      </c>
      <c r="I407" s="832" t="s">
        <v>1068</v>
      </c>
      <c r="J407" s="832" t="s">
        <v>940</v>
      </c>
      <c r="K407" s="832" t="s">
        <v>1069</v>
      </c>
      <c r="L407" s="835">
        <v>154.36000000000001</v>
      </c>
      <c r="M407" s="835">
        <v>154.36000000000001</v>
      </c>
      <c r="N407" s="832">
        <v>1</v>
      </c>
      <c r="O407" s="836">
        <v>1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" customHeight="1" x14ac:dyDescent="0.3">
      <c r="A408" s="831">
        <v>25</v>
      </c>
      <c r="B408" s="832" t="s">
        <v>1206</v>
      </c>
      <c r="C408" s="832" t="s">
        <v>1211</v>
      </c>
      <c r="D408" s="833" t="s">
        <v>1775</v>
      </c>
      <c r="E408" s="834" t="s">
        <v>1238</v>
      </c>
      <c r="F408" s="832" t="s">
        <v>1207</v>
      </c>
      <c r="G408" s="832" t="s">
        <v>1270</v>
      </c>
      <c r="H408" s="832" t="s">
        <v>566</v>
      </c>
      <c r="I408" s="832" t="s">
        <v>1272</v>
      </c>
      <c r="J408" s="832" t="s">
        <v>940</v>
      </c>
      <c r="K408" s="832" t="s">
        <v>1069</v>
      </c>
      <c r="L408" s="835">
        <v>154.36000000000001</v>
      </c>
      <c r="M408" s="835">
        <v>617.44000000000005</v>
      </c>
      <c r="N408" s="832">
        <v>4</v>
      </c>
      <c r="O408" s="836">
        <v>4</v>
      </c>
      <c r="P408" s="835">
        <v>154.36000000000001</v>
      </c>
      <c r="Q408" s="837">
        <v>0.25</v>
      </c>
      <c r="R408" s="832">
        <v>1</v>
      </c>
      <c r="S408" s="837">
        <v>0.25</v>
      </c>
      <c r="T408" s="836">
        <v>1</v>
      </c>
      <c r="U408" s="838">
        <v>0.25</v>
      </c>
    </row>
    <row r="409" spans="1:21" ht="14.4" customHeight="1" x14ac:dyDescent="0.3">
      <c r="A409" s="831">
        <v>25</v>
      </c>
      <c r="B409" s="832" t="s">
        <v>1206</v>
      </c>
      <c r="C409" s="832" t="s">
        <v>1211</v>
      </c>
      <c r="D409" s="833" t="s">
        <v>1775</v>
      </c>
      <c r="E409" s="834" t="s">
        <v>1248</v>
      </c>
      <c r="F409" s="832" t="s">
        <v>1207</v>
      </c>
      <c r="G409" s="832" t="s">
        <v>1457</v>
      </c>
      <c r="H409" s="832" t="s">
        <v>566</v>
      </c>
      <c r="I409" s="832" t="s">
        <v>1458</v>
      </c>
      <c r="J409" s="832" t="s">
        <v>1459</v>
      </c>
      <c r="K409" s="832" t="s">
        <v>1460</v>
      </c>
      <c r="L409" s="835">
        <v>263.26</v>
      </c>
      <c r="M409" s="835">
        <v>263.26</v>
      </c>
      <c r="N409" s="832">
        <v>1</v>
      </c>
      <c r="O409" s="836">
        <v>1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25</v>
      </c>
      <c r="B410" s="832" t="s">
        <v>1206</v>
      </c>
      <c r="C410" s="832" t="s">
        <v>1211</v>
      </c>
      <c r="D410" s="833" t="s">
        <v>1775</v>
      </c>
      <c r="E410" s="834" t="s">
        <v>1248</v>
      </c>
      <c r="F410" s="832" t="s">
        <v>1207</v>
      </c>
      <c r="G410" s="832" t="s">
        <v>1363</v>
      </c>
      <c r="H410" s="832" t="s">
        <v>566</v>
      </c>
      <c r="I410" s="832" t="s">
        <v>1712</v>
      </c>
      <c r="J410" s="832" t="s">
        <v>1713</v>
      </c>
      <c r="K410" s="832" t="s">
        <v>1714</v>
      </c>
      <c r="L410" s="835">
        <v>0</v>
      </c>
      <c r="M410" s="835">
        <v>0</v>
      </c>
      <c r="N410" s="832">
        <v>1</v>
      </c>
      <c r="O410" s="836">
        <v>1</v>
      </c>
      <c r="P410" s="835"/>
      <c r="Q410" s="837"/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25</v>
      </c>
      <c r="B411" s="832" t="s">
        <v>1206</v>
      </c>
      <c r="C411" s="832" t="s">
        <v>1211</v>
      </c>
      <c r="D411" s="833" t="s">
        <v>1775</v>
      </c>
      <c r="E411" s="834" t="s">
        <v>1248</v>
      </c>
      <c r="F411" s="832" t="s">
        <v>1207</v>
      </c>
      <c r="G411" s="832" t="s">
        <v>1270</v>
      </c>
      <c r="H411" s="832" t="s">
        <v>607</v>
      </c>
      <c r="I411" s="832" t="s">
        <v>1068</v>
      </c>
      <c r="J411" s="832" t="s">
        <v>940</v>
      </c>
      <c r="K411" s="832" t="s">
        <v>1069</v>
      </c>
      <c r="L411" s="835">
        <v>154.36000000000001</v>
      </c>
      <c r="M411" s="835">
        <v>308.72000000000003</v>
      </c>
      <c r="N411" s="832">
        <v>2</v>
      </c>
      <c r="O411" s="836">
        <v>2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25</v>
      </c>
      <c r="B412" s="832" t="s">
        <v>1206</v>
      </c>
      <c r="C412" s="832" t="s">
        <v>1213</v>
      </c>
      <c r="D412" s="833" t="s">
        <v>1776</v>
      </c>
      <c r="E412" s="834" t="s">
        <v>1227</v>
      </c>
      <c r="F412" s="832" t="s">
        <v>1207</v>
      </c>
      <c r="G412" s="832" t="s">
        <v>1262</v>
      </c>
      <c r="H412" s="832" t="s">
        <v>607</v>
      </c>
      <c r="I412" s="832" t="s">
        <v>1263</v>
      </c>
      <c r="J412" s="832" t="s">
        <v>628</v>
      </c>
      <c r="K412" s="832" t="s">
        <v>1264</v>
      </c>
      <c r="L412" s="835">
        <v>24.22</v>
      </c>
      <c r="M412" s="835">
        <v>145.32</v>
      </c>
      <c r="N412" s="832">
        <v>6</v>
      </c>
      <c r="O412" s="836">
        <v>4</v>
      </c>
      <c r="P412" s="835">
        <v>96.88</v>
      </c>
      <c r="Q412" s="837">
        <v>0.66666666666666663</v>
      </c>
      <c r="R412" s="832">
        <v>4</v>
      </c>
      <c r="S412" s="837">
        <v>0.66666666666666663</v>
      </c>
      <c r="T412" s="836">
        <v>2.5</v>
      </c>
      <c r="U412" s="838">
        <v>0.625</v>
      </c>
    </row>
    <row r="413" spans="1:21" ht="14.4" customHeight="1" x14ac:dyDescent="0.3">
      <c r="A413" s="831">
        <v>25</v>
      </c>
      <c r="B413" s="832" t="s">
        <v>1206</v>
      </c>
      <c r="C413" s="832" t="s">
        <v>1213</v>
      </c>
      <c r="D413" s="833" t="s">
        <v>1776</v>
      </c>
      <c r="E413" s="834" t="s">
        <v>1227</v>
      </c>
      <c r="F413" s="832" t="s">
        <v>1207</v>
      </c>
      <c r="G413" s="832" t="s">
        <v>1270</v>
      </c>
      <c r="H413" s="832" t="s">
        <v>607</v>
      </c>
      <c r="I413" s="832" t="s">
        <v>1068</v>
      </c>
      <c r="J413" s="832" t="s">
        <v>940</v>
      </c>
      <c r="K413" s="832" t="s">
        <v>1069</v>
      </c>
      <c r="L413" s="835">
        <v>154.36000000000001</v>
      </c>
      <c r="M413" s="835">
        <v>771.80000000000007</v>
      </c>
      <c r="N413" s="832">
        <v>5</v>
      </c>
      <c r="O413" s="836">
        <v>3</v>
      </c>
      <c r="P413" s="835">
        <v>463.08000000000004</v>
      </c>
      <c r="Q413" s="837">
        <v>0.6</v>
      </c>
      <c r="R413" s="832">
        <v>3</v>
      </c>
      <c r="S413" s="837">
        <v>0.6</v>
      </c>
      <c r="T413" s="836">
        <v>1.5</v>
      </c>
      <c r="U413" s="838">
        <v>0.5</v>
      </c>
    </row>
    <row r="414" spans="1:21" ht="14.4" customHeight="1" x14ac:dyDescent="0.3">
      <c r="A414" s="831">
        <v>25</v>
      </c>
      <c r="B414" s="832" t="s">
        <v>1206</v>
      </c>
      <c r="C414" s="832" t="s">
        <v>1213</v>
      </c>
      <c r="D414" s="833" t="s">
        <v>1776</v>
      </c>
      <c r="E414" s="834" t="s">
        <v>1228</v>
      </c>
      <c r="F414" s="832" t="s">
        <v>1207</v>
      </c>
      <c r="G414" s="832" t="s">
        <v>1754</v>
      </c>
      <c r="H414" s="832" t="s">
        <v>566</v>
      </c>
      <c r="I414" s="832" t="s">
        <v>1755</v>
      </c>
      <c r="J414" s="832" t="s">
        <v>1756</v>
      </c>
      <c r="K414" s="832" t="s">
        <v>1757</v>
      </c>
      <c r="L414" s="835">
        <v>62.47</v>
      </c>
      <c r="M414" s="835">
        <v>62.47</v>
      </c>
      <c r="N414" s="832">
        <v>1</v>
      </c>
      <c r="O414" s="836">
        <v>1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25</v>
      </c>
      <c r="B415" s="832" t="s">
        <v>1206</v>
      </c>
      <c r="C415" s="832" t="s">
        <v>1213</v>
      </c>
      <c r="D415" s="833" t="s">
        <v>1776</v>
      </c>
      <c r="E415" s="834" t="s">
        <v>1229</v>
      </c>
      <c r="F415" s="832" t="s">
        <v>1207</v>
      </c>
      <c r="G415" s="832" t="s">
        <v>1254</v>
      </c>
      <c r="H415" s="832" t="s">
        <v>566</v>
      </c>
      <c r="I415" s="832" t="s">
        <v>1255</v>
      </c>
      <c r="J415" s="832" t="s">
        <v>1256</v>
      </c>
      <c r="K415" s="832" t="s">
        <v>1257</v>
      </c>
      <c r="L415" s="835">
        <v>132.97999999999999</v>
      </c>
      <c r="M415" s="835">
        <v>265.95999999999998</v>
      </c>
      <c r="N415" s="832">
        <v>2</v>
      </c>
      <c r="O415" s="836">
        <v>1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25</v>
      </c>
      <c r="B416" s="832" t="s">
        <v>1206</v>
      </c>
      <c r="C416" s="832" t="s">
        <v>1213</v>
      </c>
      <c r="D416" s="833" t="s">
        <v>1776</v>
      </c>
      <c r="E416" s="834" t="s">
        <v>1229</v>
      </c>
      <c r="F416" s="832" t="s">
        <v>1207</v>
      </c>
      <c r="G416" s="832" t="s">
        <v>1270</v>
      </c>
      <c r="H416" s="832" t="s">
        <v>607</v>
      </c>
      <c r="I416" s="832" t="s">
        <v>1068</v>
      </c>
      <c r="J416" s="832" t="s">
        <v>940</v>
      </c>
      <c r="K416" s="832" t="s">
        <v>1069</v>
      </c>
      <c r="L416" s="835">
        <v>154.36000000000001</v>
      </c>
      <c r="M416" s="835">
        <v>771.80000000000007</v>
      </c>
      <c r="N416" s="832">
        <v>5</v>
      </c>
      <c r="O416" s="836">
        <v>5</v>
      </c>
      <c r="P416" s="835">
        <v>463.08000000000004</v>
      </c>
      <c r="Q416" s="837">
        <v>0.6</v>
      </c>
      <c r="R416" s="832">
        <v>3</v>
      </c>
      <c r="S416" s="837">
        <v>0.6</v>
      </c>
      <c r="T416" s="836">
        <v>3</v>
      </c>
      <c r="U416" s="838">
        <v>0.6</v>
      </c>
    </row>
    <row r="417" spans="1:21" ht="14.4" customHeight="1" x14ac:dyDescent="0.3">
      <c r="A417" s="831">
        <v>25</v>
      </c>
      <c r="B417" s="832" t="s">
        <v>1206</v>
      </c>
      <c r="C417" s="832" t="s">
        <v>1213</v>
      </c>
      <c r="D417" s="833" t="s">
        <v>1776</v>
      </c>
      <c r="E417" s="834" t="s">
        <v>1231</v>
      </c>
      <c r="F417" s="832" t="s">
        <v>1207</v>
      </c>
      <c r="G417" s="832" t="s">
        <v>1270</v>
      </c>
      <c r="H417" s="832" t="s">
        <v>607</v>
      </c>
      <c r="I417" s="832" t="s">
        <v>1068</v>
      </c>
      <c r="J417" s="832" t="s">
        <v>940</v>
      </c>
      <c r="K417" s="832" t="s">
        <v>1069</v>
      </c>
      <c r="L417" s="835">
        <v>154.36000000000001</v>
      </c>
      <c r="M417" s="835">
        <v>308.72000000000003</v>
      </c>
      <c r="N417" s="832">
        <v>2</v>
      </c>
      <c r="O417" s="836">
        <v>2</v>
      </c>
      <c r="P417" s="835">
        <v>154.36000000000001</v>
      </c>
      <c r="Q417" s="837">
        <v>0.5</v>
      </c>
      <c r="R417" s="832">
        <v>1</v>
      </c>
      <c r="S417" s="837">
        <v>0.5</v>
      </c>
      <c r="T417" s="836">
        <v>1</v>
      </c>
      <c r="U417" s="838">
        <v>0.5</v>
      </c>
    </row>
    <row r="418" spans="1:21" ht="14.4" customHeight="1" x14ac:dyDescent="0.3">
      <c r="A418" s="831">
        <v>25</v>
      </c>
      <c r="B418" s="832" t="s">
        <v>1206</v>
      </c>
      <c r="C418" s="832" t="s">
        <v>1213</v>
      </c>
      <c r="D418" s="833" t="s">
        <v>1776</v>
      </c>
      <c r="E418" s="834" t="s">
        <v>1236</v>
      </c>
      <c r="F418" s="832" t="s">
        <v>1207</v>
      </c>
      <c r="G418" s="832" t="s">
        <v>1277</v>
      </c>
      <c r="H418" s="832" t="s">
        <v>566</v>
      </c>
      <c r="I418" s="832" t="s">
        <v>1402</v>
      </c>
      <c r="J418" s="832" t="s">
        <v>1403</v>
      </c>
      <c r="K418" s="832" t="s">
        <v>1404</v>
      </c>
      <c r="L418" s="835">
        <v>89.91</v>
      </c>
      <c r="M418" s="835">
        <v>89.91</v>
      </c>
      <c r="N418" s="832">
        <v>1</v>
      </c>
      <c r="O418" s="836">
        <v>1</v>
      </c>
      <c r="P418" s="835">
        <v>89.91</v>
      </c>
      <c r="Q418" s="837">
        <v>1</v>
      </c>
      <c r="R418" s="832">
        <v>1</v>
      </c>
      <c r="S418" s="837">
        <v>1</v>
      </c>
      <c r="T418" s="836">
        <v>1</v>
      </c>
      <c r="U418" s="838">
        <v>1</v>
      </c>
    </row>
    <row r="419" spans="1:21" ht="14.4" customHeight="1" x14ac:dyDescent="0.3">
      <c r="A419" s="831">
        <v>25</v>
      </c>
      <c r="B419" s="832" t="s">
        <v>1206</v>
      </c>
      <c r="C419" s="832" t="s">
        <v>1213</v>
      </c>
      <c r="D419" s="833" t="s">
        <v>1776</v>
      </c>
      <c r="E419" s="834" t="s">
        <v>1236</v>
      </c>
      <c r="F419" s="832" t="s">
        <v>1207</v>
      </c>
      <c r="G419" s="832" t="s">
        <v>1254</v>
      </c>
      <c r="H419" s="832" t="s">
        <v>566</v>
      </c>
      <c r="I419" s="832" t="s">
        <v>1255</v>
      </c>
      <c r="J419" s="832" t="s">
        <v>1256</v>
      </c>
      <c r="K419" s="832" t="s">
        <v>1257</v>
      </c>
      <c r="L419" s="835">
        <v>132.97999999999999</v>
      </c>
      <c r="M419" s="835">
        <v>398.93999999999994</v>
      </c>
      <c r="N419" s="832">
        <v>3</v>
      </c>
      <c r="O419" s="836">
        <v>3</v>
      </c>
      <c r="P419" s="835">
        <v>132.97999999999999</v>
      </c>
      <c r="Q419" s="837">
        <v>0.33333333333333337</v>
      </c>
      <c r="R419" s="832">
        <v>1</v>
      </c>
      <c r="S419" s="837">
        <v>0.33333333333333331</v>
      </c>
      <c r="T419" s="836">
        <v>1</v>
      </c>
      <c r="U419" s="838">
        <v>0.33333333333333331</v>
      </c>
    </row>
    <row r="420" spans="1:21" ht="14.4" customHeight="1" x14ac:dyDescent="0.3">
      <c r="A420" s="831">
        <v>25</v>
      </c>
      <c r="B420" s="832" t="s">
        <v>1206</v>
      </c>
      <c r="C420" s="832" t="s">
        <v>1213</v>
      </c>
      <c r="D420" s="833" t="s">
        <v>1776</v>
      </c>
      <c r="E420" s="834" t="s">
        <v>1236</v>
      </c>
      <c r="F420" s="832" t="s">
        <v>1207</v>
      </c>
      <c r="G420" s="832" t="s">
        <v>1262</v>
      </c>
      <c r="H420" s="832" t="s">
        <v>607</v>
      </c>
      <c r="I420" s="832" t="s">
        <v>1263</v>
      </c>
      <c r="J420" s="832" t="s">
        <v>628</v>
      </c>
      <c r="K420" s="832" t="s">
        <v>1264</v>
      </c>
      <c r="L420" s="835">
        <v>24.22</v>
      </c>
      <c r="M420" s="835">
        <v>24.22</v>
      </c>
      <c r="N420" s="832">
        <v>1</v>
      </c>
      <c r="O420" s="836">
        <v>0.5</v>
      </c>
      <c r="P420" s="835">
        <v>24.22</v>
      </c>
      <c r="Q420" s="837">
        <v>1</v>
      </c>
      <c r="R420" s="832">
        <v>1</v>
      </c>
      <c r="S420" s="837">
        <v>1</v>
      </c>
      <c r="T420" s="836">
        <v>0.5</v>
      </c>
      <c r="U420" s="838">
        <v>1</v>
      </c>
    </row>
    <row r="421" spans="1:21" ht="14.4" customHeight="1" x14ac:dyDescent="0.3">
      <c r="A421" s="831">
        <v>25</v>
      </c>
      <c r="B421" s="832" t="s">
        <v>1206</v>
      </c>
      <c r="C421" s="832" t="s">
        <v>1213</v>
      </c>
      <c r="D421" s="833" t="s">
        <v>1776</v>
      </c>
      <c r="E421" s="834" t="s">
        <v>1236</v>
      </c>
      <c r="F421" s="832" t="s">
        <v>1207</v>
      </c>
      <c r="G421" s="832" t="s">
        <v>1262</v>
      </c>
      <c r="H421" s="832" t="s">
        <v>566</v>
      </c>
      <c r="I421" s="832" t="s">
        <v>1267</v>
      </c>
      <c r="J421" s="832" t="s">
        <v>628</v>
      </c>
      <c r="K421" s="832" t="s">
        <v>1268</v>
      </c>
      <c r="L421" s="835">
        <v>24.22</v>
      </c>
      <c r="M421" s="835">
        <v>24.22</v>
      </c>
      <c r="N421" s="832">
        <v>1</v>
      </c>
      <c r="O421" s="836">
        <v>0.5</v>
      </c>
      <c r="P421" s="835">
        <v>24.22</v>
      </c>
      <c r="Q421" s="837">
        <v>1</v>
      </c>
      <c r="R421" s="832">
        <v>1</v>
      </c>
      <c r="S421" s="837">
        <v>1</v>
      </c>
      <c r="T421" s="836">
        <v>0.5</v>
      </c>
      <c r="U421" s="838">
        <v>1</v>
      </c>
    </row>
    <row r="422" spans="1:21" ht="14.4" customHeight="1" x14ac:dyDescent="0.3">
      <c r="A422" s="831">
        <v>25</v>
      </c>
      <c r="B422" s="832" t="s">
        <v>1206</v>
      </c>
      <c r="C422" s="832" t="s">
        <v>1213</v>
      </c>
      <c r="D422" s="833" t="s">
        <v>1776</v>
      </c>
      <c r="E422" s="834" t="s">
        <v>1236</v>
      </c>
      <c r="F422" s="832" t="s">
        <v>1207</v>
      </c>
      <c r="G422" s="832" t="s">
        <v>1270</v>
      </c>
      <c r="H422" s="832" t="s">
        <v>607</v>
      </c>
      <c r="I422" s="832" t="s">
        <v>1068</v>
      </c>
      <c r="J422" s="832" t="s">
        <v>940</v>
      </c>
      <c r="K422" s="832" t="s">
        <v>1069</v>
      </c>
      <c r="L422" s="835">
        <v>154.36000000000001</v>
      </c>
      <c r="M422" s="835">
        <v>771.80000000000007</v>
      </c>
      <c r="N422" s="832">
        <v>5</v>
      </c>
      <c r="O422" s="836">
        <v>4</v>
      </c>
      <c r="P422" s="835">
        <v>463.08000000000004</v>
      </c>
      <c r="Q422" s="837">
        <v>0.6</v>
      </c>
      <c r="R422" s="832">
        <v>3</v>
      </c>
      <c r="S422" s="837">
        <v>0.6</v>
      </c>
      <c r="T422" s="836">
        <v>2</v>
      </c>
      <c r="U422" s="838">
        <v>0.5</v>
      </c>
    </row>
    <row r="423" spans="1:21" ht="14.4" customHeight="1" x14ac:dyDescent="0.3">
      <c r="A423" s="831">
        <v>25</v>
      </c>
      <c r="B423" s="832" t="s">
        <v>1206</v>
      </c>
      <c r="C423" s="832" t="s">
        <v>1213</v>
      </c>
      <c r="D423" s="833" t="s">
        <v>1776</v>
      </c>
      <c r="E423" s="834" t="s">
        <v>1241</v>
      </c>
      <c r="F423" s="832" t="s">
        <v>1207</v>
      </c>
      <c r="G423" s="832" t="s">
        <v>1254</v>
      </c>
      <c r="H423" s="832" t="s">
        <v>566</v>
      </c>
      <c r="I423" s="832" t="s">
        <v>1255</v>
      </c>
      <c r="J423" s="832" t="s">
        <v>1256</v>
      </c>
      <c r="K423" s="832" t="s">
        <v>1257</v>
      </c>
      <c r="L423" s="835">
        <v>132.97999999999999</v>
      </c>
      <c r="M423" s="835">
        <v>132.97999999999999</v>
      </c>
      <c r="N423" s="832">
        <v>1</v>
      </c>
      <c r="O423" s="836">
        <v>0.5</v>
      </c>
      <c r="P423" s="835"/>
      <c r="Q423" s="837">
        <v>0</v>
      </c>
      <c r="R423" s="832"/>
      <c r="S423" s="837">
        <v>0</v>
      </c>
      <c r="T423" s="836"/>
      <c r="U423" s="838">
        <v>0</v>
      </c>
    </row>
    <row r="424" spans="1:21" ht="14.4" customHeight="1" x14ac:dyDescent="0.3">
      <c r="A424" s="831">
        <v>25</v>
      </c>
      <c r="B424" s="832" t="s">
        <v>1206</v>
      </c>
      <c r="C424" s="832" t="s">
        <v>1213</v>
      </c>
      <c r="D424" s="833" t="s">
        <v>1776</v>
      </c>
      <c r="E424" s="834" t="s">
        <v>1241</v>
      </c>
      <c r="F424" s="832" t="s">
        <v>1207</v>
      </c>
      <c r="G424" s="832" t="s">
        <v>1262</v>
      </c>
      <c r="H424" s="832" t="s">
        <v>566</v>
      </c>
      <c r="I424" s="832" t="s">
        <v>1267</v>
      </c>
      <c r="J424" s="832" t="s">
        <v>628</v>
      </c>
      <c r="K424" s="832" t="s">
        <v>1268</v>
      </c>
      <c r="L424" s="835">
        <v>24.22</v>
      </c>
      <c r="M424" s="835">
        <v>96.88</v>
      </c>
      <c r="N424" s="832">
        <v>4</v>
      </c>
      <c r="O424" s="836">
        <v>3</v>
      </c>
      <c r="P424" s="835">
        <v>48.44</v>
      </c>
      <c r="Q424" s="837">
        <v>0.5</v>
      </c>
      <c r="R424" s="832">
        <v>2</v>
      </c>
      <c r="S424" s="837">
        <v>0.5</v>
      </c>
      <c r="T424" s="836">
        <v>1.5</v>
      </c>
      <c r="U424" s="838">
        <v>0.5</v>
      </c>
    </row>
    <row r="425" spans="1:21" ht="14.4" customHeight="1" x14ac:dyDescent="0.3">
      <c r="A425" s="831">
        <v>25</v>
      </c>
      <c r="B425" s="832" t="s">
        <v>1206</v>
      </c>
      <c r="C425" s="832" t="s">
        <v>1213</v>
      </c>
      <c r="D425" s="833" t="s">
        <v>1776</v>
      </c>
      <c r="E425" s="834" t="s">
        <v>1241</v>
      </c>
      <c r="F425" s="832" t="s">
        <v>1207</v>
      </c>
      <c r="G425" s="832" t="s">
        <v>1270</v>
      </c>
      <c r="H425" s="832" t="s">
        <v>607</v>
      </c>
      <c r="I425" s="832" t="s">
        <v>1068</v>
      </c>
      <c r="J425" s="832" t="s">
        <v>940</v>
      </c>
      <c r="K425" s="832" t="s">
        <v>1069</v>
      </c>
      <c r="L425" s="835">
        <v>154.36000000000001</v>
      </c>
      <c r="M425" s="835">
        <v>617.44000000000005</v>
      </c>
      <c r="N425" s="832">
        <v>4</v>
      </c>
      <c r="O425" s="836">
        <v>2.5</v>
      </c>
      <c r="P425" s="835">
        <v>308.72000000000003</v>
      </c>
      <c r="Q425" s="837">
        <v>0.5</v>
      </c>
      <c r="R425" s="832">
        <v>2</v>
      </c>
      <c r="S425" s="837">
        <v>0.5</v>
      </c>
      <c r="T425" s="836">
        <v>1.5</v>
      </c>
      <c r="U425" s="838">
        <v>0.6</v>
      </c>
    </row>
    <row r="426" spans="1:21" ht="14.4" customHeight="1" x14ac:dyDescent="0.3">
      <c r="A426" s="831">
        <v>25</v>
      </c>
      <c r="B426" s="832" t="s">
        <v>1206</v>
      </c>
      <c r="C426" s="832" t="s">
        <v>1213</v>
      </c>
      <c r="D426" s="833" t="s">
        <v>1776</v>
      </c>
      <c r="E426" s="834" t="s">
        <v>1242</v>
      </c>
      <c r="F426" s="832" t="s">
        <v>1207</v>
      </c>
      <c r="G426" s="832" t="s">
        <v>1262</v>
      </c>
      <c r="H426" s="832" t="s">
        <v>566</v>
      </c>
      <c r="I426" s="832" t="s">
        <v>1265</v>
      </c>
      <c r="J426" s="832" t="s">
        <v>628</v>
      </c>
      <c r="K426" s="832" t="s">
        <v>1266</v>
      </c>
      <c r="L426" s="835">
        <v>48.42</v>
      </c>
      <c r="M426" s="835">
        <v>145.26</v>
      </c>
      <c r="N426" s="832">
        <v>3</v>
      </c>
      <c r="O426" s="836">
        <v>2</v>
      </c>
      <c r="P426" s="835">
        <v>96.84</v>
      </c>
      <c r="Q426" s="837">
        <v>0.66666666666666674</v>
      </c>
      <c r="R426" s="832">
        <v>2</v>
      </c>
      <c r="S426" s="837">
        <v>0.66666666666666663</v>
      </c>
      <c r="T426" s="836">
        <v>1.5</v>
      </c>
      <c r="U426" s="838">
        <v>0.75</v>
      </c>
    </row>
    <row r="427" spans="1:21" ht="14.4" customHeight="1" x14ac:dyDescent="0.3">
      <c r="A427" s="831">
        <v>25</v>
      </c>
      <c r="B427" s="832" t="s">
        <v>1206</v>
      </c>
      <c r="C427" s="832" t="s">
        <v>1213</v>
      </c>
      <c r="D427" s="833" t="s">
        <v>1776</v>
      </c>
      <c r="E427" s="834" t="s">
        <v>1242</v>
      </c>
      <c r="F427" s="832" t="s">
        <v>1207</v>
      </c>
      <c r="G427" s="832" t="s">
        <v>1270</v>
      </c>
      <c r="H427" s="832" t="s">
        <v>607</v>
      </c>
      <c r="I427" s="832" t="s">
        <v>1068</v>
      </c>
      <c r="J427" s="832" t="s">
        <v>940</v>
      </c>
      <c r="K427" s="832" t="s">
        <v>1069</v>
      </c>
      <c r="L427" s="835">
        <v>154.36000000000001</v>
      </c>
      <c r="M427" s="835">
        <v>463.08000000000004</v>
      </c>
      <c r="N427" s="832">
        <v>3</v>
      </c>
      <c r="O427" s="836">
        <v>2</v>
      </c>
      <c r="P427" s="835">
        <v>308.72000000000003</v>
      </c>
      <c r="Q427" s="837">
        <v>0.66666666666666663</v>
      </c>
      <c r="R427" s="832">
        <v>2</v>
      </c>
      <c r="S427" s="837">
        <v>0.66666666666666663</v>
      </c>
      <c r="T427" s="836">
        <v>1.5</v>
      </c>
      <c r="U427" s="838">
        <v>0.75</v>
      </c>
    </row>
    <row r="428" spans="1:21" ht="14.4" customHeight="1" x14ac:dyDescent="0.3">
      <c r="A428" s="831">
        <v>25</v>
      </c>
      <c r="B428" s="832" t="s">
        <v>1206</v>
      </c>
      <c r="C428" s="832" t="s">
        <v>1213</v>
      </c>
      <c r="D428" s="833" t="s">
        <v>1776</v>
      </c>
      <c r="E428" s="834" t="s">
        <v>1252</v>
      </c>
      <c r="F428" s="832" t="s">
        <v>1207</v>
      </c>
      <c r="G428" s="832" t="s">
        <v>1270</v>
      </c>
      <c r="H428" s="832" t="s">
        <v>607</v>
      </c>
      <c r="I428" s="832" t="s">
        <v>1068</v>
      </c>
      <c r="J428" s="832" t="s">
        <v>940</v>
      </c>
      <c r="K428" s="832" t="s">
        <v>1069</v>
      </c>
      <c r="L428" s="835">
        <v>154.36000000000001</v>
      </c>
      <c r="M428" s="835">
        <v>154.36000000000001</v>
      </c>
      <c r="N428" s="832">
        <v>1</v>
      </c>
      <c r="O428" s="836">
        <v>1</v>
      </c>
      <c r="P428" s="835"/>
      <c r="Q428" s="837">
        <v>0</v>
      </c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25</v>
      </c>
      <c r="B429" s="832" t="s">
        <v>1206</v>
      </c>
      <c r="C429" s="832" t="s">
        <v>1213</v>
      </c>
      <c r="D429" s="833" t="s">
        <v>1776</v>
      </c>
      <c r="E429" s="834" t="s">
        <v>1223</v>
      </c>
      <c r="F429" s="832" t="s">
        <v>1207</v>
      </c>
      <c r="G429" s="832" t="s">
        <v>1277</v>
      </c>
      <c r="H429" s="832" t="s">
        <v>566</v>
      </c>
      <c r="I429" s="832" t="s">
        <v>1278</v>
      </c>
      <c r="J429" s="832" t="s">
        <v>894</v>
      </c>
      <c r="K429" s="832" t="s">
        <v>1279</v>
      </c>
      <c r="L429" s="835">
        <v>48.09</v>
      </c>
      <c r="M429" s="835">
        <v>48.09</v>
      </c>
      <c r="N429" s="832">
        <v>1</v>
      </c>
      <c r="O429" s="836">
        <v>1</v>
      </c>
      <c r="P429" s="835"/>
      <c r="Q429" s="837">
        <v>0</v>
      </c>
      <c r="R429" s="832"/>
      <c r="S429" s="837">
        <v>0</v>
      </c>
      <c r="T429" s="836"/>
      <c r="U429" s="838">
        <v>0</v>
      </c>
    </row>
    <row r="430" spans="1:21" ht="14.4" customHeight="1" x14ac:dyDescent="0.3">
      <c r="A430" s="831">
        <v>25</v>
      </c>
      <c r="B430" s="832" t="s">
        <v>1206</v>
      </c>
      <c r="C430" s="832" t="s">
        <v>1213</v>
      </c>
      <c r="D430" s="833" t="s">
        <v>1776</v>
      </c>
      <c r="E430" s="834" t="s">
        <v>1223</v>
      </c>
      <c r="F430" s="832" t="s">
        <v>1207</v>
      </c>
      <c r="G430" s="832" t="s">
        <v>1254</v>
      </c>
      <c r="H430" s="832" t="s">
        <v>566</v>
      </c>
      <c r="I430" s="832" t="s">
        <v>1255</v>
      </c>
      <c r="J430" s="832" t="s">
        <v>1256</v>
      </c>
      <c r="K430" s="832" t="s">
        <v>1257</v>
      </c>
      <c r="L430" s="835">
        <v>132.97999999999999</v>
      </c>
      <c r="M430" s="835">
        <v>265.95999999999998</v>
      </c>
      <c r="N430" s="832">
        <v>2</v>
      </c>
      <c r="O430" s="836">
        <v>2</v>
      </c>
      <c r="P430" s="835">
        <v>265.95999999999998</v>
      </c>
      <c r="Q430" s="837">
        <v>1</v>
      </c>
      <c r="R430" s="832">
        <v>2</v>
      </c>
      <c r="S430" s="837">
        <v>1</v>
      </c>
      <c r="T430" s="836">
        <v>2</v>
      </c>
      <c r="U430" s="838">
        <v>1</v>
      </c>
    </row>
    <row r="431" spans="1:21" ht="14.4" customHeight="1" x14ac:dyDescent="0.3">
      <c r="A431" s="831">
        <v>25</v>
      </c>
      <c r="B431" s="832" t="s">
        <v>1206</v>
      </c>
      <c r="C431" s="832" t="s">
        <v>1213</v>
      </c>
      <c r="D431" s="833" t="s">
        <v>1776</v>
      </c>
      <c r="E431" s="834" t="s">
        <v>1223</v>
      </c>
      <c r="F431" s="832" t="s">
        <v>1207</v>
      </c>
      <c r="G431" s="832" t="s">
        <v>1262</v>
      </c>
      <c r="H431" s="832" t="s">
        <v>566</v>
      </c>
      <c r="I431" s="832" t="s">
        <v>1265</v>
      </c>
      <c r="J431" s="832" t="s">
        <v>628</v>
      </c>
      <c r="K431" s="832" t="s">
        <v>1266</v>
      </c>
      <c r="L431" s="835">
        <v>48.42</v>
      </c>
      <c r="M431" s="835">
        <v>48.42</v>
      </c>
      <c r="N431" s="832">
        <v>1</v>
      </c>
      <c r="O431" s="836">
        <v>0.5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25</v>
      </c>
      <c r="B432" s="832" t="s">
        <v>1206</v>
      </c>
      <c r="C432" s="832" t="s">
        <v>1213</v>
      </c>
      <c r="D432" s="833" t="s">
        <v>1776</v>
      </c>
      <c r="E432" s="834" t="s">
        <v>1223</v>
      </c>
      <c r="F432" s="832" t="s">
        <v>1207</v>
      </c>
      <c r="G432" s="832" t="s">
        <v>1269</v>
      </c>
      <c r="H432" s="832" t="s">
        <v>607</v>
      </c>
      <c r="I432" s="832" t="s">
        <v>1137</v>
      </c>
      <c r="J432" s="832" t="s">
        <v>1138</v>
      </c>
      <c r="K432" s="832" t="s">
        <v>1139</v>
      </c>
      <c r="L432" s="835">
        <v>0</v>
      </c>
      <c r="M432" s="835">
        <v>0</v>
      </c>
      <c r="N432" s="832">
        <v>1</v>
      </c>
      <c r="O432" s="836">
        <v>0.5</v>
      </c>
      <c r="P432" s="835"/>
      <c r="Q432" s="837"/>
      <c r="R432" s="832"/>
      <c r="S432" s="837">
        <v>0</v>
      </c>
      <c r="T432" s="836"/>
      <c r="U432" s="838">
        <v>0</v>
      </c>
    </row>
    <row r="433" spans="1:21" ht="14.4" customHeight="1" x14ac:dyDescent="0.3">
      <c r="A433" s="831">
        <v>25</v>
      </c>
      <c r="B433" s="832" t="s">
        <v>1206</v>
      </c>
      <c r="C433" s="832" t="s">
        <v>1213</v>
      </c>
      <c r="D433" s="833" t="s">
        <v>1776</v>
      </c>
      <c r="E433" s="834" t="s">
        <v>1223</v>
      </c>
      <c r="F433" s="832" t="s">
        <v>1207</v>
      </c>
      <c r="G433" s="832" t="s">
        <v>1270</v>
      </c>
      <c r="H433" s="832" t="s">
        <v>607</v>
      </c>
      <c r="I433" s="832" t="s">
        <v>1068</v>
      </c>
      <c r="J433" s="832" t="s">
        <v>940</v>
      </c>
      <c r="K433" s="832" t="s">
        <v>1069</v>
      </c>
      <c r="L433" s="835">
        <v>154.36000000000001</v>
      </c>
      <c r="M433" s="835">
        <v>1697.96</v>
      </c>
      <c r="N433" s="832">
        <v>11</v>
      </c>
      <c r="O433" s="836">
        <v>10</v>
      </c>
      <c r="P433" s="835">
        <v>926.16000000000008</v>
      </c>
      <c r="Q433" s="837">
        <v>0.54545454545454553</v>
      </c>
      <c r="R433" s="832">
        <v>6</v>
      </c>
      <c r="S433" s="837">
        <v>0.54545454545454541</v>
      </c>
      <c r="T433" s="836">
        <v>6</v>
      </c>
      <c r="U433" s="838">
        <v>0.6</v>
      </c>
    </row>
    <row r="434" spans="1:21" ht="14.4" customHeight="1" x14ac:dyDescent="0.3">
      <c r="A434" s="831">
        <v>25</v>
      </c>
      <c r="B434" s="832" t="s">
        <v>1206</v>
      </c>
      <c r="C434" s="832" t="s">
        <v>1213</v>
      </c>
      <c r="D434" s="833" t="s">
        <v>1776</v>
      </c>
      <c r="E434" s="834" t="s">
        <v>1223</v>
      </c>
      <c r="F434" s="832" t="s">
        <v>1207</v>
      </c>
      <c r="G434" s="832" t="s">
        <v>1270</v>
      </c>
      <c r="H434" s="832" t="s">
        <v>566</v>
      </c>
      <c r="I434" s="832" t="s">
        <v>1272</v>
      </c>
      <c r="J434" s="832" t="s">
        <v>940</v>
      </c>
      <c r="K434" s="832" t="s">
        <v>1069</v>
      </c>
      <c r="L434" s="835">
        <v>154.36000000000001</v>
      </c>
      <c r="M434" s="835">
        <v>154.36000000000001</v>
      </c>
      <c r="N434" s="832">
        <v>1</v>
      </c>
      <c r="O434" s="836">
        <v>1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25</v>
      </c>
      <c r="B435" s="832" t="s">
        <v>1206</v>
      </c>
      <c r="C435" s="832" t="s">
        <v>1213</v>
      </c>
      <c r="D435" s="833" t="s">
        <v>1776</v>
      </c>
      <c r="E435" s="834" t="s">
        <v>1226</v>
      </c>
      <c r="F435" s="832" t="s">
        <v>1207</v>
      </c>
      <c r="G435" s="832" t="s">
        <v>1277</v>
      </c>
      <c r="H435" s="832" t="s">
        <v>566</v>
      </c>
      <c r="I435" s="832" t="s">
        <v>1278</v>
      </c>
      <c r="J435" s="832" t="s">
        <v>894</v>
      </c>
      <c r="K435" s="832" t="s">
        <v>1279</v>
      </c>
      <c r="L435" s="835">
        <v>48.09</v>
      </c>
      <c r="M435" s="835">
        <v>48.09</v>
      </c>
      <c r="N435" s="832">
        <v>1</v>
      </c>
      <c r="O435" s="836">
        <v>1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25</v>
      </c>
      <c r="B436" s="832" t="s">
        <v>1206</v>
      </c>
      <c r="C436" s="832" t="s">
        <v>1213</v>
      </c>
      <c r="D436" s="833" t="s">
        <v>1776</v>
      </c>
      <c r="E436" s="834" t="s">
        <v>1226</v>
      </c>
      <c r="F436" s="832" t="s">
        <v>1207</v>
      </c>
      <c r="G436" s="832" t="s">
        <v>1262</v>
      </c>
      <c r="H436" s="832" t="s">
        <v>566</v>
      </c>
      <c r="I436" s="832" t="s">
        <v>1302</v>
      </c>
      <c r="J436" s="832" t="s">
        <v>1303</v>
      </c>
      <c r="K436" s="832" t="s">
        <v>1304</v>
      </c>
      <c r="L436" s="835">
        <v>48.42</v>
      </c>
      <c r="M436" s="835">
        <v>193.68</v>
      </c>
      <c r="N436" s="832">
        <v>4</v>
      </c>
      <c r="O436" s="836">
        <v>3.5</v>
      </c>
      <c r="P436" s="835">
        <v>193.68</v>
      </c>
      <c r="Q436" s="837">
        <v>1</v>
      </c>
      <c r="R436" s="832">
        <v>4</v>
      </c>
      <c r="S436" s="837">
        <v>1</v>
      </c>
      <c r="T436" s="836">
        <v>3.5</v>
      </c>
      <c r="U436" s="838">
        <v>1</v>
      </c>
    </row>
    <row r="437" spans="1:21" ht="14.4" customHeight="1" x14ac:dyDescent="0.3">
      <c r="A437" s="831">
        <v>25</v>
      </c>
      <c r="B437" s="832" t="s">
        <v>1206</v>
      </c>
      <c r="C437" s="832" t="s">
        <v>1213</v>
      </c>
      <c r="D437" s="833" t="s">
        <v>1776</v>
      </c>
      <c r="E437" s="834" t="s">
        <v>1226</v>
      </c>
      <c r="F437" s="832" t="s">
        <v>1207</v>
      </c>
      <c r="G437" s="832" t="s">
        <v>1262</v>
      </c>
      <c r="H437" s="832" t="s">
        <v>566</v>
      </c>
      <c r="I437" s="832" t="s">
        <v>1684</v>
      </c>
      <c r="J437" s="832" t="s">
        <v>628</v>
      </c>
      <c r="K437" s="832" t="s">
        <v>1685</v>
      </c>
      <c r="L437" s="835">
        <v>24.22</v>
      </c>
      <c r="M437" s="835">
        <v>24.22</v>
      </c>
      <c r="N437" s="832">
        <v>1</v>
      </c>
      <c r="O437" s="836">
        <v>0.5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25</v>
      </c>
      <c r="B438" s="832" t="s">
        <v>1206</v>
      </c>
      <c r="C438" s="832" t="s">
        <v>1213</v>
      </c>
      <c r="D438" s="833" t="s">
        <v>1776</v>
      </c>
      <c r="E438" s="834" t="s">
        <v>1226</v>
      </c>
      <c r="F438" s="832" t="s">
        <v>1207</v>
      </c>
      <c r="G438" s="832" t="s">
        <v>1262</v>
      </c>
      <c r="H438" s="832" t="s">
        <v>566</v>
      </c>
      <c r="I438" s="832" t="s">
        <v>1758</v>
      </c>
      <c r="J438" s="832" t="s">
        <v>628</v>
      </c>
      <c r="K438" s="832" t="s">
        <v>1264</v>
      </c>
      <c r="L438" s="835">
        <v>24.22</v>
      </c>
      <c r="M438" s="835">
        <v>24.22</v>
      </c>
      <c r="N438" s="832">
        <v>1</v>
      </c>
      <c r="O438" s="836">
        <v>0.5</v>
      </c>
      <c r="P438" s="835"/>
      <c r="Q438" s="837">
        <v>0</v>
      </c>
      <c r="R438" s="832"/>
      <c r="S438" s="837">
        <v>0</v>
      </c>
      <c r="T438" s="836"/>
      <c r="U438" s="838">
        <v>0</v>
      </c>
    </row>
    <row r="439" spans="1:21" ht="14.4" customHeight="1" x14ac:dyDescent="0.3">
      <c r="A439" s="831">
        <v>25</v>
      </c>
      <c r="B439" s="832" t="s">
        <v>1206</v>
      </c>
      <c r="C439" s="832" t="s">
        <v>1213</v>
      </c>
      <c r="D439" s="833" t="s">
        <v>1776</v>
      </c>
      <c r="E439" s="834" t="s">
        <v>1226</v>
      </c>
      <c r="F439" s="832" t="s">
        <v>1207</v>
      </c>
      <c r="G439" s="832" t="s">
        <v>1270</v>
      </c>
      <c r="H439" s="832" t="s">
        <v>566</v>
      </c>
      <c r="I439" s="832" t="s">
        <v>1309</v>
      </c>
      <c r="J439" s="832" t="s">
        <v>940</v>
      </c>
      <c r="K439" s="832" t="s">
        <v>1069</v>
      </c>
      <c r="L439" s="835">
        <v>154.36000000000001</v>
      </c>
      <c r="M439" s="835">
        <v>1852.3200000000002</v>
      </c>
      <c r="N439" s="832">
        <v>12</v>
      </c>
      <c r="O439" s="836">
        <v>10.5</v>
      </c>
      <c r="P439" s="835">
        <v>1080.52</v>
      </c>
      <c r="Q439" s="837">
        <v>0.58333333333333326</v>
      </c>
      <c r="R439" s="832">
        <v>7</v>
      </c>
      <c r="S439" s="837">
        <v>0.58333333333333337</v>
      </c>
      <c r="T439" s="836">
        <v>6.5</v>
      </c>
      <c r="U439" s="838">
        <v>0.61904761904761907</v>
      </c>
    </row>
    <row r="440" spans="1:21" ht="14.4" customHeight="1" x14ac:dyDescent="0.3">
      <c r="A440" s="831">
        <v>25</v>
      </c>
      <c r="B440" s="832" t="s">
        <v>1206</v>
      </c>
      <c r="C440" s="832" t="s">
        <v>1213</v>
      </c>
      <c r="D440" s="833" t="s">
        <v>1776</v>
      </c>
      <c r="E440" s="834" t="s">
        <v>1222</v>
      </c>
      <c r="F440" s="832" t="s">
        <v>1207</v>
      </c>
      <c r="G440" s="832" t="s">
        <v>1254</v>
      </c>
      <c r="H440" s="832" t="s">
        <v>566</v>
      </c>
      <c r="I440" s="832" t="s">
        <v>1255</v>
      </c>
      <c r="J440" s="832" t="s">
        <v>1256</v>
      </c>
      <c r="K440" s="832" t="s">
        <v>1257</v>
      </c>
      <c r="L440" s="835">
        <v>132.97999999999999</v>
      </c>
      <c r="M440" s="835">
        <v>265.95999999999998</v>
      </c>
      <c r="N440" s="832">
        <v>2</v>
      </c>
      <c r="O440" s="836">
        <v>0.5</v>
      </c>
      <c r="P440" s="835"/>
      <c r="Q440" s="837">
        <v>0</v>
      </c>
      <c r="R440" s="832"/>
      <c r="S440" s="837">
        <v>0</v>
      </c>
      <c r="T440" s="836"/>
      <c r="U440" s="838">
        <v>0</v>
      </c>
    </row>
    <row r="441" spans="1:21" ht="14.4" customHeight="1" x14ac:dyDescent="0.3">
      <c r="A441" s="831">
        <v>25</v>
      </c>
      <c r="B441" s="832" t="s">
        <v>1206</v>
      </c>
      <c r="C441" s="832" t="s">
        <v>1213</v>
      </c>
      <c r="D441" s="833" t="s">
        <v>1776</v>
      </c>
      <c r="E441" s="834" t="s">
        <v>1222</v>
      </c>
      <c r="F441" s="832" t="s">
        <v>1207</v>
      </c>
      <c r="G441" s="832" t="s">
        <v>1262</v>
      </c>
      <c r="H441" s="832" t="s">
        <v>607</v>
      </c>
      <c r="I441" s="832" t="s">
        <v>1263</v>
      </c>
      <c r="J441" s="832" t="s">
        <v>628</v>
      </c>
      <c r="K441" s="832" t="s">
        <v>1264</v>
      </c>
      <c r="L441" s="835">
        <v>24.22</v>
      </c>
      <c r="M441" s="835">
        <v>24.22</v>
      </c>
      <c r="N441" s="832">
        <v>1</v>
      </c>
      <c r="O441" s="836">
        <v>0.5</v>
      </c>
      <c r="P441" s="835">
        <v>24.22</v>
      </c>
      <c r="Q441" s="837">
        <v>1</v>
      </c>
      <c r="R441" s="832">
        <v>1</v>
      </c>
      <c r="S441" s="837">
        <v>1</v>
      </c>
      <c r="T441" s="836">
        <v>0.5</v>
      </c>
      <c r="U441" s="838">
        <v>1</v>
      </c>
    </row>
    <row r="442" spans="1:21" ht="14.4" customHeight="1" x14ac:dyDescent="0.3">
      <c r="A442" s="831">
        <v>25</v>
      </c>
      <c r="B442" s="832" t="s">
        <v>1206</v>
      </c>
      <c r="C442" s="832" t="s">
        <v>1213</v>
      </c>
      <c r="D442" s="833" t="s">
        <v>1776</v>
      </c>
      <c r="E442" s="834" t="s">
        <v>1222</v>
      </c>
      <c r="F442" s="832" t="s">
        <v>1207</v>
      </c>
      <c r="G442" s="832" t="s">
        <v>1262</v>
      </c>
      <c r="H442" s="832" t="s">
        <v>607</v>
      </c>
      <c r="I442" s="832" t="s">
        <v>1122</v>
      </c>
      <c r="J442" s="832" t="s">
        <v>628</v>
      </c>
      <c r="K442" s="832" t="s">
        <v>1123</v>
      </c>
      <c r="L442" s="835">
        <v>48.42</v>
      </c>
      <c r="M442" s="835">
        <v>48.42</v>
      </c>
      <c r="N442" s="832">
        <v>1</v>
      </c>
      <c r="O442" s="836">
        <v>1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" customHeight="1" x14ac:dyDescent="0.3">
      <c r="A443" s="831">
        <v>25</v>
      </c>
      <c r="B443" s="832" t="s">
        <v>1206</v>
      </c>
      <c r="C443" s="832" t="s">
        <v>1213</v>
      </c>
      <c r="D443" s="833" t="s">
        <v>1776</v>
      </c>
      <c r="E443" s="834" t="s">
        <v>1222</v>
      </c>
      <c r="F443" s="832" t="s">
        <v>1207</v>
      </c>
      <c r="G443" s="832" t="s">
        <v>1262</v>
      </c>
      <c r="H443" s="832" t="s">
        <v>566</v>
      </c>
      <c r="I443" s="832" t="s">
        <v>1265</v>
      </c>
      <c r="J443" s="832" t="s">
        <v>628</v>
      </c>
      <c r="K443" s="832" t="s">
        <v>1266</v>
      </c>
      <c r="L443" s="835">
        <v>48.42</v>
      </c>
      <c r="M443" s="835">
        <v>338.94</v>
      </c>
      <c r="N443" s="832">
        <v>7</v>
      </c>
      <c r="O443" s="836">
        <v>4.5</v>
      </c>
      <c r="P443" s="835">
        <v>193.68</v>
      </c>
      <c r="Q443" s="837">
        <v>0.57142857142857151</v>
      </c>
      <c r="R443" s="832">
        <v>4</v>
      </c>
      <c r="S443" s="837">
        <v>0.5714285714285714</v>
      </c>
      <c r="T443" s="836">
        <v>2</v>
      </c>
      <c r="U443" s="838">
        <v>0.44444444444444442</v>
      </c>
    </row>
    <row r="444" spans="1:21" ht="14.4" customHeight="1" x14ac:dyDescent="0.3">
      <c r="A444" s="831">
        <v>25</v>
      </c>
      <c r="B444" s="832" t="s">
        <v>1206</v>
      </c>
      <c r="C444" s="832" t="s">
        <v>1213</v>
      </c>
      <c r="D444" s="833" t="s">
        <v>1776</v>
      </c>
      <c r="E444" s="834" t="s">
        <v>1222</v>
      </c>
      <c r="F444" s="832" t="s">
        <v>1207</v>
      </c>
      <c r="G444" s="832" t="s">
        <v>1262</v>
      </c>
      <c r="H444" s="832" t="s">
        <v>566</v>
      </c>
      <c r="I444" s="832" t="s">
        <v>1267</v>
      </c>
      <c r="J444" s="832" t="s">
        <v>628</v>
      </c>
      <c r="K444" s="832" t="s">
        <v>1268</v>
      </c>
      <c r="L444" s="835">
        <v>24.22</v>
      </c>
      <c r="M444" s="835">
        <v>96.88</v>
      </c>
      <c r="N444" s="832">
        <v>4</v>
      </c>
      <c r="O444" s="836">
        <v>2</v>
      </c>
      <c r="P444" s="835">
        <v>72.66</v>
      </c>
      <c r="Q444" s="837">
        <v>0.75</v>
      </c>
      <c r="R444" s="832">
        <v>3</v>
      </c>
      <c r="S444" s="837">
        <v>0.75</v>
      </c>
      <c r="T444" s="836">
        <v>1.5</v>
      </c>
      <c r="U444" s="838">
        <v>0.75</v>
      </c>
    </row>
    <row r="445" spans="1:21" ht="14.4" customHeight="1" x14ac:dyDescent="0.3">
      <c r="A445" s="831">
        <v>25</v>
      </c>
      <c r="B445" s="832" t="s">
        <v>1206</v>
      </c>
      <c r="C445" s="832" t="s">
        <v>1213</v>
      </c>
      <c r="D445" s="833" t="s">
        <v>1776</v>
      </c>
      <c r="E445" s="834" t="s">
        <v>1222</v>
      </c>
      <c r="F445" s="832" t="s">
        <v>1207</v>
      </c>
      <c r="G445" s="832" t="s">
        <v>1270</v>
      </c>
      <c r="H445" s="832" t="s">
        <v>607</v>
      </c>
      <c r="I445" s="832" t="s">
        <v>1068</v>
      </c>
      <c r="J445" s="832" t="s">
        <v>940</v>
      </c>
      <c r="K445" s="832" t="s">
        <v>1069</v>
      </c>
      <c r="L445" s="835">
        <v>154.36000000000001</v>
      </c>
      <c r="M445" s="835">
        <v>3395.920000000001</v>
      </c>
      <c r="N445" s="832">
        <v>22</v>
      </c>
      <c r="O445" s="836">
        <v>17.5</v>
      </c>
      <c r="P445" s="835">
        <v>1852.3200000000006</v>
      </c>
      <c r="Q445" s="837">
        <v>0.54545454545454553</v>
      </c>
      <c r="R445" s="832">
        <v>12</v>
      </c>
      <c r="S445" s="837">
        <v>0.54545454545454541</v>
      </c>
      <c r="T445" s="836">
        <v>8</v>
      </c>
      <c r="U445" s="838">
        <v>0.45714285714285713</v>
      </c>
    </row>
    <row r="446" spans="1:21" ht="14.4" customHeight="1" x14ac:dyDescent="0.3">
      <c r="A446" s="831">
        <v>25</v>
      </c>
      <c r="B446" s="832" t="s">
        <v>1206</v>
      </c>
      <c r="C446" s="832" t="s">
        <v>1213</v>
      </c>
      <c r="D446" s="833" t="s">
        <v>1776</v>
      </c>
      <c r="E446" s="834" t="s">
        <v>1243</v>
      </c>
      <c r="F446" s="832" t="s">
        <v>1207</v>
      </c>
      <c r="G446" s="832" t="s">
        <v>1254</v>
      </c>
      <c r="H446" s="832" t="s">
        <v>566</v>
      </c>
      <c r="I446" s="832" t="s">
        <v>1255</v>
      </c>
      <c r="J446" s="832" t="s">
        <v>1256</v>
      </c>
      <c r="K446" s="832" t="s">
        <v>1257</v>
      </c>
      <c r="L446" s="835">
        <v>132.97999999999999</v>
      </c>
      <c r="M446" s="835">
        <v>664.89999999999986</v>
      </c>
      <c r="N446" s="832">
        <v>5</v>
      </c>
      <c r="O446" s="836">
        <v>3</v>
      </c>
      <c r="P446" s="835">
        <v>398.93999999999994</v>
      </c>
      <c r="Q446" s="837">
        <v>0.60000000000000009</v>
      </c>
      <c r="R446" s="832">
        <v>3</v>
      </c>
      <c r="S446" s="837">
        <v>0.6</v>
      </c>
      <c r="T446" s="836">
        <v>2</v>
      </c>
      <c r="U446" s="838">
        <v>0.66666666666666663</v>
      </c>
    </row>
    <row r="447" spans="1:21" ht="14.4" customHeight="1" x14ac:dyDescent="0.3">
      <c r="A447" s="831">
        <v>25</v>
      </c>
      <c r="B447" s="832" t="s">
        <v>1206</v>
      </c>
      <c r="C447" s="832" t="s">
        <v>1213</v>
      </c>
      <c r="D447" s="833" t="s">
        <v>1776</v>
      </c>
      <c r="E447" s="834" t="s">
        <v>1243</v>
      </c>
      <c r="F447" s="832" t="s">
        <v>1207</v>
      </c>
      <c r="G447" s="832" t="s">
        <v>1262</v>
      </c>
      <c r="H447" s="832" t="s">
        <v>607</v>
      </c>
      <c r="I447" s="832" t="s">
        <v>1122</v>
      </c>
      <c r="J447" s="832" t="s">
        <v>628</v>
      </c>
      <c r="K447" s="832" t="s">
        <v>1123</v>
      </c>
      <c r="L447" s="835">
        <v>48.42</v>
      </c>
      <c r="M447" s="835">
        <v>48.42</v>
      </c>
      <c r="N447" s="832">
        <v>1</v>
      </c>
      <c r="O447" s="836">
        <v>0.5</v>
      </c>
      <c r="P447" s="835">
        <v>48.42</v>
      </c>
      <c r="Q447" s="837">
        <v>1</v>
      </c>
      <c r="R447" s="832">
        <v>1</v>
      </c>
      <c r="S447" s="837">
        <v>1</v>
      </c>
      <c r="T447" s="836">
        <v>0.5</v>
      </c>
      <c r="U447" s="838">
        <v>1</v>
      </c>
    </row>
    <row r="448" spans="1:21" ht="14.4" customHeight="1" x14ac:dyDescent="0.3">
      <c r="A448" s="831">
        <v>25</v>
      </c>
      <c r="B448" s="832" t="s">
        <v>1206</v>
      </c>
      <c r="C448" s="832" t="s">
        <v>1213</v>
      </c>
      <c r="D448" s="833" t="s">
        <v>1776</v>
      </c>
      <c r="E448" s="834" t="s">
        <v>1243</v>
      </c>
      <c r="F448" s="832" t="s">
        <v>1207</v>
      </c>
      <c r="G448" s="832" t="s">
        <v>1262</v>
      </c>
      <c r="H448" s="832" t="s">
        <v>566</v>
      </c>
      <c r="I448" s="832" t="s">
        <v>1265</v>
      </c>
      <c r="J448" s="832" t="s">
        <v>628</v>
      </c>
      <c r="K448" s="832" t="s">
        <v>1266</v>
      </c>
      <c r="L448" s="835">
        <v>48.42</v>
      </c>
      <c r="M448" s="835">
        <v>387.36000000000007</v>
      </c>
      <c r="N448" s="832">
        <v>8</v>
      </c>
      <c r="O448" s="836">
        <v>4.5</v>
      </c>
      <c r="P448" s="835">
        <v>387.36000000000007</v>
      </c>
      <c r="Q448" s="837">
        <v>1</v>
      </c>
      <c r="R448" s="832">
        <v>8</v>
      </c>
      <c r="S448" s="837">
        <v>1</v>
      </c>
      <c r="T448" s="836">
        <v>4.5</v>
      </c>
      <c r="U448" s="838">
        <v>1</v>
      </c>
    </row>
    <row r="449" spans="1:21" ht="14.4" customHeight="1" x14ac:dyDescent="0.3">
      <c r="A449" s="831">
        <v>25</v>
      </c>
      <c r="B449" s="832" t="s">
        <v>1206</v>
      </c>
      <c r="C449" s="832" t="s">
        <v>1213</v>
      </c>
      <c r="D449" s="833" t="s">
        <v>1776</v>
      </c>
      <c r="E449" s="834" t="s">
        <v>1243</v>
      </c>
      <c r="F449" s="832" t="s">
        <v>1207</v>
      </c>
      <c r="G449" s="832" t="s">
        <v>1262</v>
      </c>
      <c r="H449" s="832" t="s">
        <v>566</v>
      </c>
      <c r="I449" s="832" t="s">
        <v>1302</v>
      </c>
      <c r="J449" s="832" t="s">
        <v>1303</v>
      </c>
      <c r="K449" s="832" t="s">
        <v>1304</v>
      </c>
      <c r="L449" s="835">
        <v>48.42</v>
      </c>
      <c r="M449" s="835">
        <v>48.42</v>
      </c>
      <c r="N449" s="832">
        <v>1</v>
      </c>
      <c r="O449" s="836">
        <v>1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25</v>
      </c>
      <c r="B450" s="832" t="s">
        <v>1206</v>
      </c>
      <c r="C450" s="832" t="s">
        <v>1213</v>
      </c>
      <c r="D450" s="833" t="s">
        <v>1776</v>
      </c>
      <c r="E450" s="834" t="s">
        <v>1243</v>
      </c>
      <c r="F450" s="832" t="s">
        <v>1207</v>
      </c>
      <c r="G450" s="832" t="s">
        <v>1262</v>
      </c>
      <c r="H450" s="832" t="s">
        <v>566</v>
      </c>
      <c r="I450" s="832" t="s">
        <v>1267</v>
      </c>
      <c r="J450" s="832" t="s">
        <v>628</v>
      </c>
      <c r="K450" s="832" t="s">
        <v>1268</v>
      </c>
      <c r="L450" s="835">
        <v>24.22</v>
      </c>
      <c r="M450" s="835">
        <v>145.32</v>
      </c>
      <c r="N450" s="832">
        <v>6</v>
      </c>
      <c r="O450" s="836">
        <v>3.5</v>
      </c>
      <c r="P450" s="835">
        <v>96.88</v>
      </c>
      <c r="Q450" s="837">
        <v>0.66666666666666663</v>
      </c>
      <c r="R450" s="832">
        <v>4</v>
      </c>
      <c r="S450" s="837">
        <v>0.66666666666666663</v>
      </c>
      <c r="T450" s="836">
        <v>2.5</v>
      </c>
      <c r="U450" s="838">
        <v>0.7142857142857143</v>
      </c>
    </row>
    <row r="451" spans="1:21" ht="14.4" customHeight="1" x14ac:dyDescent="0.3">
      <c r="A451" s="831">
        <v>25</v>
      </c>
      <c r="B451" s="832" t="s">
        <v>1206</v>
      </c>
      <c r="C451" s="832" t="s">
        <v>1213</v>
      </c>
      <c r="D451" s="833" t="s">
        <v>1776</v>
      </c>
      <c r="E451" s="834" t="s">
        <v>1243</v>
      </c>
      <c r="F451" s="832" t="s">
        <v>1207</v>
      </c>
      <c r="G451" s="832" t="s">
        <v>1270</v>
      </c>
      <c r="H451" s="832" t="s">
        <v>607</v>
      </c>
      <c r="I451" s="832" t="s">
        <v>1068</v>
      </c>
      <c r="J451" s="832" t="s">
        <v>940</v>
      </c>
      <c r="K451" s="832" t="s">
        <v>1069</v>
      </c>
      <c r="L451" s="835">
        <v>154.36000000000001</v>
      </c>
      <c r="M451" s="835">
        <v>4013.3600000000019</v>
      </c>
      <c r="N451" s="832">
        <v>26</v>
      </c>
      <c r="O451" s="836">
        <v>20</v>
      </c>
      <c r="P451" s="835">
        <v>3241.5600000000018</v>
      </c>
      <c r="Q451" s="837">
        <v>0.80769230769230771</v>
      </c>
      <c r="R451" s="832">
        <v>21</v>
      </c>
      <c r="S451" s="837">
        <v>0.80769230769230771</v>
      </c>
      <c r="T451" s="836">
        <v>16</v>
      </c>
      <c r="U451" s="838">
        <v>0.8</v>
      </c>
    </row>
    <row r="452" spans="1:21" ht="14.4" customHeight="1" x14ac:dyDescent="0.3">
      <c r="A452" s="831">
        <v>25</v>
      </c>
      <c r="B452" s="832" t="s">
        <v>1206</v>
      </c>
      <c r="C452" s="832" t="s">
        <v>1213</v>
      </c>
      <c r="D452" s="833" t="s">
        <v>1776</v>
      </c>
      <c r="E452" s="834" t="s">
        <v>1243</v>
      </c>
      <c r="F452" s="832" t="s">
        <v>1207</v>
      </c>
      <c r="G452" s="832" t="s">
        <v>1270</v>
      </c>
      <c r="H452" s="832" t="s">
        <v>566</v>
      </c>
      <c r="I452" s="832" t="s">
        <v>1271</v>
      </c>
      <c r="J452" s="832" t="s">
        <v>940</v>
      </c>
      <c r="K452" s="832" t="s">
        <v>1069</v>
      </c>
      <c r="L452" s="835">
        <v>154.36000000000001</v>
      </c>
      <c r="M452" s="835">
        <v>154.36000000000001</v>
      </c>
      <c r="N452" s="832">
        <v>1</v>
      </c>
      <c r="O452" s="836">
        <v>0.5</v>
      </c>
      <c r="P452" s="835">
        <v>154.36000000000001</v>
      </c>
      <c r="Q452" s="837">
        <v>1</v>
      </c>
      <c r="R452" s="832">
        <v>1</v>
      </c>
      <c r="S452" s="837">
        <v>1</v>
      </c>
      <c r="T452" s="836">
        <v>0.5</v>
      </c>
      <c r="U452" s="838">
        <v>1</v>
      </c>
    </row>
    <row r="453" spans="1:21" ht="14.4" customHeight="1" x14ac:dyDescent="0.3">
      <c r="A453" s="831">
        <v>25</v>
      </c>
      <c r="B453" s="832" t="s">
        <v>1206</v>
      </c>
      <c r="C453" s="832" t="s">
        <v>1213</v>
      </c>
      <c r="D453" s="833" t="s">
        <v>1776</v>
      </c>
      <c r="E453" s="834" t="s">
        <v>1234</v>
      </c>
      <c r="F453" s="832" t="s">
        <v>1207</v>
      </c>
      <c r="G453" s="832" t="s">
        <v>1310</v>
      </c>
      <c r="H453" s="832" t="s">
        <v>566</v>
      </c>
      <c r="I453" s="832" t="s">
        <v>1540</v>
      </c>
      <c r="J453" s="832" t="s">
        <v>1462</v>
      </c>
      <c r="K453" s="832" t="s">
        <v>1541</v>
      </c>
      <c r="L453" s="835">
        <v>0</v>
      </c>
      <c r="M453" s="835">
        <v>0</v>
      </c>
      <c r="N453" s="832">
        <v>1</v>
      </c>
      <c r="O453" s="836">
        <v>0.5</v>
      </c>
      <c r="P453" s="835"/>
      <c r="Q453" s="837"/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25</v>
      </c>
      <c r="B454" s="832" t="s">
        <v>1206</v>
      </c>
      <c r="C454" s="832" t="s">
        <v>1213</v>
      </c>
      <c r="D454" s="833" t="s">
        <v>1776</v>
      </c>
      <c r="E454" s="834" t="s">
        <v>1234</v>
      </c>
      <c r="F454" s="832" t="s">
        <v>1207</v>
      </c>
      <c r="G454" s="832" t="s">
        <v>1277</v>
      </c>
      <c r="H454" s="832" t="s">
        <v>566</v>
      </c>
      <c r="I454" s="832" t="s">
        <v>1402</v>
      </c>
      <c r="J454" s="832" t="s">
        <v>1403</v>
      </c>
      <c r="K454" s="832" t="s">
        <v>1404</v>
      </c>
      <c r="L454" s="835">
        <v>89.91</v>
      </c>
      <c r="M454" s="835">
        <v>89.91</v>
      </c>
      <c r="N454" s="832">
        <v>1</v>
      </c>
      <c r="O454" s="836">
        <v>0.5</v>
      </c>
      <c r="P454" s="835"/>
      <c r="Q454" s="837">
        <v>0</v>
      </c>
      <c r="R454" s="832"/>
      <c r="S454" s="837">
        <v>0</v>
      </c>
      <c r="T454" s="836"/>
      <c r="U454" s="838">
        <v>0</v>
      </c>
    </row>
    <row r="455" spans="1:21" ht="14.4" customHeight="1" x14ac:dyDescent="0.3">
      <c r="A455" s="831">
        <v>25</v>
      </c>
      <c r="B455" s="832" t="s">
        <v>1206</v>
      </c>
      <c r="C455" s="832" t="s">
        <v>1213</v>
      </c>
      <c r="D455" s="833" t="s">
        <v>1776</v>
      </c>
      <c r="E455" s="834" t="s">
        <v>1234</v>
      </c>
      <c r="F455" s="832" t="s">
        <v>1207</v>
      </c>
      <c r="G455" s="832" t="s">
        <v>1270</v>
      </c>
      <c r="H455" s="832" t="s">
        <v>607</v>
      </c>
      <c r="I455" s="832" t="s">
        <v>1068</v>
      </c>
      <c r="J455" s="832" t="s">
        <v>940</v>
      </c>
      <c r="K455" s="832" t="s">
        <v>1069</v>
      </c>
      <c r="L455" s="835">
        <v>154.36000000000001</v>
      </c>
      <c r="M455" s="835">
        <v>617.44000000000005</v>
      </c>
      <c r="N455" s="832">
        <v>4</v>
      </c>
      <c r="O455" s="836">
        <v>4</v>
      </c>
      <c r="P455" s="835">
        <v>308.72000000000003</v>
      </c>
      <c r="Q455" s="837">
        <v>0.5</v>
      </c>
      <c r="R455" s="832">
        <v>2</v>
      </c>
      <c r="S455" s="837">
        <v>0.5</v>
      </c>
      <c r="T455" s="836">
        <v>2</v>
      </c>
      <c r="U455" s="838">
        <v>0.5</v>
      </c>
    </row>
    <row r="456" spans="1:21" ht="14.4" customHeight="1" x14ac:dyDescent="0.3">
      <c r="A456" s="831">
        <v>25</v>
      </c>
      <c r="B456" s="832" t="s">
        <v>1206</v>
      </c>
      <c r="C456" s="832" t="s">
        <v>1213</v>
      </c>
      <c r="D456" s="833" t="s">
        <v>1776</v>
      </c>
      <c r="E456" s="834" t="s">
        <v>1233</v>
      </c>
      <c r="F456" s="832" t="s">
        <v>1207</v>
      </c>
      <c r="G456" s="832" t="s">
        <v>1262</v>
      </c>
      <c r="H456" s="832" t="s">
        <v>566</v>
      </c>
      <c r="I456" s="832" t="s">
        <v>1267</v>
      </c>
      <c r="J456" s="832" t="s">
        <v>628</v>
      </c>
      <c r="K456" s="832" t="s">
        <v>1268</v>
      </c>
      <c r="L456" s="835">
        <v>24.22</v>
      </c>
      <c r="M456" s="835">
        <v>72.66</v>
      </c>
      <c r="N456" s="832">
        <v>3</v>
      </c>
      <c r="O456" s="836">
        <v>3</v>
      </c>
      <c r="P456" s="835">
        <v>48.44</v>
      </c>
      <c r="Q456" s="837">
        <v>0.66666666666666663</v>
      </c>
      <c r="R456" s="832">
        <v>2</v>
      </c>
      <c r="S456" s="837">
        <v>0.66666666666666663</v>
      </c>
      <c r="T456" s="836">
        <v>2</v>
      </c>
      <c r="U456" s="838">
        <v>0.66666666666666663</v>
      </c>
    </row>
    <row r="457" spans="1:21" ht="14.4" customHeight="1" x14ac:dyDescent="0.3">
      <c r="A457" s="831">
        <v>25</v>
      </c>
      <c r="B457" s="832" t="s">
        <v>1206</v>
      </c>
      <c r="C457" s="832" t="s">
        <v>1213</v>
      </c>
      <c r="D457" s="833" t="s">
        <v>1776</v>
      </c>
      <c r="E457" s="834" t="s">
        <v>1233</v>
      </c>
      <c r="F457" s="832" t="s">
        <v>1207</v>
      </c>
      <c r="G457" s="832" t="s">
        <v>1270</v>
      </c>
      <c r="H457" s="832" t="s">
        <v>607</v>
      </c>
      <c r="I457" s="832" t="s">
        <v>1068</v>
      </c>
      <c r="J457" s="832" t="s">
        <v>940</v>
      </c>
      <c r="K457" s="832" t="s">
        <v>1069</v>
      </c>
      <c r="L457" s="835">
        <v>154.36000000000001</v>
      </c>
      <c r="M457" s="835">
        <v>463.08000000000004</v>
      </c>
      <c r="N457" s="832">
        <v>3</v>
      </c>
      <c r="O457" s="836">
        <v>3</v>
      </c>
      <c r="P457" s="835">
        <v>154.36000000000001</v>
      </c>
      <c r="Q457" s="837">
        <v>0.33333333333333331</v>
      </c>
      <c r="R457" s="832">
        <v>1</v>
      </c>
      <c r="S457" s="837">
        <v>0.33333333333333331</v>
      </c>
      <c r="T457" s="836">
        <v>1</v>
      </c>
      <c r="U457" s="838">
        <v>0.33333333333333331</v>
      </c>
    </row>
    <row r="458" spans="1:21" ht="14.4" customHeight="1" x14ac:dyDescent="0.3">
      <c r="A458" s="831">
        <v>25</v>
      </c>
      <c r="B458" s="832" t="s">
        <v>1206</v>
      </c>
      <c r="C458" s="832" t="s">
        <v>1213</v>
      </c>
      <c r="D458" s="833" t="s">
        <v>1776</v>
      </c>
      <c r="E458" s="834" t="s">
        <v>1230</v>
      </c>
      <c r="F458" s="832" t="s">
        <v>1207</v>
      </c>
      <c r="G458" s="832" t="s">
        <v>1488</v>
      </c>
      <c r="H458" s="832" t="s">
        <v>607</v>
      </c>
      <c r="I458" s="832" t="s">
        <v>1092</v>
      </c>
      <c r="J458" s="832" t="s">
        <v>1093</v>
      </c>
      <c r="K458" s="832" t="s">
        <v>1094</v>
      </c>
      <c r="L458" s="835">
        <v>70.540000000000006</v>
      </c>
      <c r="M458" s="835">
        <v>70.540000000000006</v>
      </c>
      <c r="N458" s="832">
        <v>1</v>
      </c>
      <c r="O458" s="836">
        <v>1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25</v>
      </c>
      <c r="B459" s="832" t="s">
        <v>1206</v>
      </c>
      <c r="C459" s="832" t="s">
        <v>1213</v>
      </c>
      <c r="D459" s="833" t="s">
        <v>1776</v>
      </c>
      <c r="E459" s="834" t="s">
        <v>1230</v>
      </c>
      <c r="F459" s="832" t="s">
        <v>1207</v>
      </c>
      <c r="G459" s="832" t="s">
        <v>1254</v>
      </c>
      <c r="H459" s="832" t="s">
        <v>566</v>
      </c>
      <c r="I459" s="832" t="s">
        <v>1255</v>
      </c>
      <c r="J459" s="832" t="s">
        <v>1256</v>
      </c>
      <c r="K459" s="832" t="s">
        <v>1257</v>
      </c>
      <c r="L459" s="835">
        <v>132.97999999999999</v>
      </c>
      <c r="M459" s="835">
        <v>797.87999999999988</v>
      </c>
      <c r="N459" s="832">
        <v>6</v>
      </c>
      <c r="O459" s="836">
        <v>3.5</v>
      </c>
      <c r="P459" s="835">
        <v>265.95999999999998</v>
      </c>
      <c r="Q459" s="837">
        <v>0.33333333333333337</v>
      </c>
      <c r="R459" s="832">
        <v>2</v>
      </c>
      <c r="S459" s="837">
        <v>0.33333333333333331</v>
      </c>
      <c r="T459" s="836">
        <v>1</v>
      </c>
      <c r="U459" s="838">
        <v>0.2857142857142857</v>
      </c>
    </row>
    <row r="460" spans="1:21" ht="14.4" customHeight="1" x14ac:dyDescent="0.3">
      <c r="A460" s="831">
        <v>25</v>
      </c>
      <c r="B460" s="832" t="s">
        <v>1206</v>
      </c>
      <c r="C460" s="832" t="s">
        <v>1213</v>
      </c>
      <c r="D460" s="833" t="s">
        <v>1776</v>
      </c>
      <c r="E460" s="834" t="s">
        <v>1230</v>
      </c>
      <c r="F460" s="832" t="s">
        <v>1207</v>
      </c>
      <c r="G460" s="832" t="s">
        <v>1262</v>
      </c>
      <c r="H460" s="832" t="s">
        <v>607</v>
      </c>
      <c r="I460" s="832" t="s">
        <v>1263</v>
      </c>
      <c r="J460" s="832" t="s">
        <v>628</v>
      </c>
      <c r="K460" s="832" t="s">
        <v>1264</v>
      </c>
      <c r="L460" s="835">
        <v>24.22</v>
      </c>
      <c r="M460" s="835">
        <v>24.22</v>
      </c>
      <c r="N460" s="832">
        <v>1</v>
      </c>
      <c r="O460" s="836">
        <v>0.5</v>
      </c>
      <c r="P460" s="835">
        <v>24.22</v>
      </c>
      <c r="Q460" s="837">
        <v>1</v>
      </c>
      <c r="R460" s="832">
        <v>1</v>
      </c>
      <c r="S460" s="837">
        <v>1</v>
      </c>
      <c r="T460" s="836">
        <v>0.5</v>
      </c>
      <c r="U460" s="838">
        <v>1</v>
      </c>
    </row>
    <row r="461" spans="1:21" ht="14.4" customHeight="1" x14ac:dyDescent="0.3">
      <c r="A461" s="831">
        <v>25</v>
      </c>
      <c r="B461" s="832" t="s">
        <v>1206</v>
      </c>
      <c r="C461" s="832" t="s">
        <v>1213</v>
      </c>
      <c r="D461" s="833" t="s">
        <v>1776</v>
      </c>
      <c r="E461" s="834" t="s">
        <v>1230</v>
      </c>
      <c r="F461" s="832" t="s">
        <v>1207</v>
      </c>
      <c r="G461" s="832" t="s">
        <v>1262</v>
      </c>
      <c r="H461" s="832" t="s">
        <v>566</v>
      </c>
      <c r="I461" s="832" t="s">
        <v>1267</v>
      </c>
      <c r="J461" s="832" t="s">
        <v>628</v>
      </c>
      <c r="K461" s="832" t="s">
        <v>1268</v>
      </c>
      <c r="L461" s="835">
        <v>24.22</v>
      </c>
      <c r="M461" s="835">
        <v>72.66</v>
      </c>
      <c r="N461" s="832">
        <v>3</v>
      </c>
      <c r="O461" s="836">
        <v>2</v>
      </c>
      <c r="P461" s="835">
        <v>24.22</v>
      </c>
      <c r="Q461" s="837">
        <v>0.33333333333333331</v>
      </c>
      <c r="R461" s="832">
        <v>1</v>
      </c>
      <c r="S461" s="837">
        <v>0.33333333333333331</v>
      </c>
      <c r="T461" s="836">
        <v>0.5</v>
      </c>
      <c r="U461" s="838">
        <v>0.25</v>
      </c>
    </row>
    <row r="462" spans="1:21" ht="14.4" customHeight="1" x14ac:dyDescent="0.3">
      <c r="A462" s="831">
        <v>25</v>
      </c>
      <c r="B462" s="832" t="s">
        <v>1206</v>
      </c>
      <c r="C462" s="832" t="s">
        <v>1213</v>
      </c>
      <c r="D462" s="833" t="s">
        <v>1776</v>
      </c>
      <c r="E462" s="834" t="s">
        <v>1230</v>
      </c>
      <c r="F462" s="832" t="s">
        <v>1207</v>
      </c>
      <c r="G462" s="832" t="s">
        <v>1270</v>
      </c>
      <c r="H462" s="832" t="s">
        <v>607</v>
      </c>
      <c r="I462" s="832" t="s">
        <v>1068</v>
      </c>
      <c r="J462" s="832" t="s">
        <v>940</v>
      </c>
      <c r="K462" s="832" t="s">
        <v>1069</v>
      </c>
      <c r="L462" s="835">
        <v>154.36000000000001</v>
      </c>
      <c r="M462" s="835">
        <v>308.72000000000003</v>
      </c>
      <c r="N462" s="832">
        <v>2</v>
      </c>
      <c r="O462" s="836">
        <v>2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25</v>
      </c>
      <c r="B463" s="832" t="s">
        <v>1206</v>
      </c>
      <c r="C463" s="832" t="s">
        <v>1213</v>
      </c>
      <c r="D463" s="833" t="s">
        <v>1776</v>
      </c>
      <c r="E463" s="834" t="s">
        <v>1221</v>
      </c>
      <c r="F463" s="832" t="s">
        <v>1207</v>
      </c>
      <c r="G463" s="832" t="s">
        <v>1270</v>
      </c>
      <c r="H463" s="832" t="s">
        <v>607</v>
      </c>
      <c r="I463" s="832" t="s">
        <v>1068</v>
      </c>
      <c r="J463" s="832" t="s">
        <v>940</v>
      </c>
      <c r="K463" s="832" t="s">
        <v>1069</v>
      </c>
      <c r="L463" s="835">
        <v>154.36000000000001</v>
      </c>
      <c r="M463" s="835">
        <v>463.08000000000004</v>
      </c>
      <c r="N463" s="832">
        <v>3</v>
      </c>
      <c r="O463" s="836">
        <v>3</v>
      </c>
      <c r="P463" s="835">
        <v>463.08000000000004</v>
      </c>
      <c r="Q463" s="837">
        <v>1</v>
      </c>
      <c r="R463" s="832">
        <v>3</v>
      </c>
      <c r="S463" s="837">
        <v>1</v>
      </c>
      <c r="T463" s="836">
        <v>3</v>
      </c>
      <c r="U463" s="838">
        <v>1</v>
      </c>
    </row>
    <row r="464" spans="1:21" ht="14.4" customHeight="1" x14ac:dyDescent="0.3">
      <c r="A464" s="831">
        <v>25</v>
      </c>
      <c r="B464" s="832" t="s">
        <v>1206</v>
      </c>
      <c r="C464" s="832" t="s">
        <v>1213</v>
      </c>
      <c r="D464" s="833" t="s">
        <v>1776</v>
      </c>
      <c r="E464" s="834" t="s">
        <v>1221</v>
      </c>
      <c r="F464" s="832" t="s">
        <v>1207</v>
      </c>
      <c r="G464" s="832" t="s">
        <v>1270</v>
      </c>
      <c r="H464" s="832" t="s">
        <v>607</v>
      </c>
      <c r="I464" s="832" t="s">
        <v>1420</v>
      </c>
      <c r="J464" s="832" t="s">
        <v>1421</v>
      </c>
      <c r="K464" s="832" t="s">
        <v>1422</v>
      </c>
      <c r="L464" s="835">
        <v>111.22</v>
      </c>
      <c r="M464" s="835">
        <v>111.22</v>
      </c>
      <c r="N464" s="832">
        <v>1</v>
      </c>
      <c r="O464" s="836">
        <v>1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25</v>
      </c>
      <c r="B465" s="832" t="s">
        <v>1206</v>
      </c>
      <c r="C465" s="832" t="s">
        <v>1213</v>
      </c>
      <c r="D465" s="833" t="s">
        <v>1776</v>
      </c>
      <c r="E465" s="834" t="s">
        <v>1250</v>
      </c>
      <c r="F465" s="832" t="s">
        <v>1207</v>
      </c>
      <c r="G465" s="832" t="s">
        <v>1270</v>
      </c>
      <c r="H465" s="832" t="s">
        <v>607</v>
      </c>
      <c r="I465" s="832" t="s">
        <v>1068</v>
      </c>
      <c r="J465" s="832" t="s">
        <v>940</v>
      </c>
      <c r="K465" s="832" t="s">
        <v>1069</v>
      </c>
      <c r="L465" s="835">
        <v>154.36000000000001</v>
      </c>
      <c r="M465" s="835">
        <v>154.36000000000001</v>
      </c>
      <c r="N465" s="832">
        <v>1</v>
      </c>
      <c r="O465" s="836">
        <v>1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25</v>
      </c>
      <c r="B466" s="832" t="s">
        <v>1206</v>
      </c>
      <c r="C466" s="832" t="s">
        <v>1213</v>
      </c>
      <c r="D466" s="833" t="s">
        <v>1776</v>
      </c>
      <c r="E466" s="834" t="s">
        <v>1244</v>
      </c>
      <c r="F466" s="832" t="s">
        <v>1207</v>
      </c>
      <c r="G466" s="832" t="s">
        <v>1270</v>
      </c>
      <c r="H466" s="832" t="s">
        <v>607</v>
      </c>
      <c r="I466" s="832" t="s">
        <v>1068</v>
      </c>
      <c r="J466" s="832" t="s">
        <v>940</v>
      </c>
      <c r="K466" s="832" t="s">
        <v>1069</v>
      </c>
      <c r="L466" s="835">
        <v>154.36000000000001</v>
      </c>
      <c r="M466" s="835">
        <v>154.36000000000001</v>
      </c>
      <c r="N466" s="832">
        <v>1</v>
      </c>
      <c r="O466" s="836">
        <v>1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" customHeight="1" x14ac:dyDescent="0.3">
      <c r="A467" s="831">
        <v>25</v>
      </c>
      <c r="B467" s="832" t="s">
        <v>1206</v>
      </c>
      <c r="C467" s="832" t="s">
        <v>1213</v>
      </c>
      <c r="D467" s="833" t="s">
        <v>1776</v>
      </c>
      <c r="E467" s="834" t="s">
        <v>1237</v>
      </c>
      <c r="F467" s="832" t="s">
        <v>1207</v>
      </c>
      <c r="G467" s="832" t="s">
        <v>1270</v>
      </c>
      <c r="H467" s="832" t="s">
        <v>607</v>
      </c>
      <c r="I467" s="832" t="s">
        <v>1068</v>
      </c>
      <c r="J467" s="832" t="s">
        <v>940</v>
      </c>
      <c r="K467" s="832" t="s">
        <v>1069</v>
      </c>
      <c r="L467" s="835">
        <v>154.36000000000001</v>
      </c>
      <c r="M467" s="835">
        <v>154.36000000000001</v>
      </c>
      <c r="N467" s="832">
        <v>1</v>
      </c>
      <c r="O467" s="836">
        <v>1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25</v>
      </c>
      <c r="B468" s="832" t="s">
        <v>1206</v>
      </c>
      <c r="C468" s="832" t="s">
        <v>1213</v>
      </c>
      <c r="D468" s="833" t="s">
        <v>1776</v>
      </c>
      <c r="E468" s="834" t="s">
        <v>1224</v>
      </c>
      <c r="F468" s="832" t="s">
        <v>1207</v>
      </c>
      <c r="G468" s="832" t="s">
        <v>1262</v>
      </c>
      <c r="H468" s="832" t="s">
        <v>607</v>
      </c>
      <c r="I468" s="832" t="s">
        <v>1263</v>
      </c>
      <c r="J468" s="832" t="s">
        <v>628</v>
      </c>
      <c r="K468" s="832" t="s">
        <v>1264</v>
      </c>
      <c r="L468" s="835">
        <v>24.22</v>
      </c>
      <c r="M468" s="835">
        <v>24.22</v>
      </c>
      <c r="N468" s="832">
        <v>1</v>
      </c>
      <c r="O468" s="836">
        <v>0.5</v>
      </c>
      <c r="P468" s="835">
        <v>24.22</v>
      </c>
      <c r="Q468" s="837">
        <v>1</v>
      </c>
      <c r="R468" s="832">
        <v>1</v>
      </c>
      <c r="S468" s="837">
        <v>1</v>
      </c>
      <c r="T468" s="836">
        <v>0.5</v>
      </c>
      <c r="U468" s="838">
        <v>1</v>
      </c>
    </row>
    <row r="469" spans="1:21" ht="14.4" customHeight="1" x14ac:dyDescent="0.3">
      <c r="A469" s="831">
        <v>25</v>
      </c>
      <c r="B469" s="832" t="s">
        <v>1206</v>
      </c>
      <c r="C469" s="832" t="s">
        <v>1213</v>
      </c>
      <c r="D469" s="833" t="s">
        <v>1776</v>
      </c>
      <c r="E469" s="834" t="s">
        <v>1224</v>
      </c>
      <c r="F469" s="832" t="s">
        <v>1207</v>
      </c>
      <c r="G469" s="832" t="s">
        <v>1270</v>
      </c>
      <c r="H469" s="832" t="s">
        <v>607</v>
      </c>
      <c r="I469" s="832" t="s">
        <v>1068</v>
      </c>
      <c r="J469" s="832" t="s">
        <v>940</v>
      </c>
      <c r="K469" s="832" t="s">
        <v>1069</v>
      </c>
      <c r="L469" s="835">
        <v>154.36000000000001</v>
      </c>
      <c r="M469" s="835">
        <v>1080.52</v>
      </c>
      <c r="N469" s="832">
        <v>7</v>
      </c>
      <c r="O469" s="836">
        <v>6.5</v>
      </c>
      <c r="P469" s="835">
        <v>617.44000000000005</v>
      </c>
      <c r="Q469" s="837">
        <v>0.57142857142857151</v>
      </c>
      <c r="R469" s="832">
        <v>4</v>
      </c>
      <c r="S469" s="837">
        <v>0.5714285714285714</v>
      </c>
      <c r="T469" s="836">
        <v>3.5</v>
      </c>
      <c r="U469" s="838">
        <v>0.53846153846153844</v>
      </c>
    </row>
    <row r="470" spans="1:21" ht="14.4" customHeight="1" x14ac:dyDescent="0.3">
      <c r="A470" s="831">
        <v>25</v>
      </c>
      <c r="B470" s="832" t="s">
        <v>1206</v>
      </c>
      <c r="C470" s="832" t="s">
        <v>1213</v>
      </c>
      <c r="D470" s="833" t="s">
        <v>1776</v>
      </c>
      <c r="E470" s="834" t="s">
        <v>1238</v>
      </c>
      <c r="F470" s="832" t="s">
        <v>1207</v>
      </c>
      <c r="G470" s="832" t="s">
        <v>1270</v>
      </c>
      <c r="H470" s="832" t="s">
        <v>607</v>
      </c>
      <c r="I470" s="832" t="s">
        <v>1068</v>
      </c>
      <c r="J470" s="832" t="s">
        <v>940</v>
      </c>
      <c r="K470" s="832" t="s">
        <v>1069</v>
      </c>
      <c r="L470" s="835">
        <v>154.36000000000001</v>
      </c>
      <c r="M470" s="835">
        <v>463.08000000000004</v>
      </c>
      <c r="N470" s="832">
        <v>3</v>
      </c>
      <c r="O470" s="836">
        <v>3</v>
      </c>
      <c r="P470" s="835">
        <v>308.72000000000003</v>
      </c>
      <c r="Q470" s="837">
        <v>0.66666666666666663</v>
      </c>
      <c r="R470" s="832">
        <v>2</v>
      </c>
      <c r="S470" s="837">
        <v>0.66666666666666663</v>
      </c>
      <c r="T470" s="836">
        <v>2</v>
      </c>
      <c r="U470" s="838">
        <v>0.66666666666666663</v>
      </c>
    </row>
    <row r="471" spans="1:21" ht="14.4" customHeight="1" x14ac:dyDescent="0.3">
      <c r="A471" s="831">
        <v>25</v>
      </c>
      <c r="B471" s="832" t="s">
        <v>1206</v>
      </c>
      <c r="C471" s="832" t="s">
        <v>1215</v>
      </c>
      <c r="D471" s="833" t="s">
        <v>1777</v>
      </c>
      <c r="E471" s="834" t="s">
        <v>1225</v>
      </c>
      <c r="F471" s="832" t="s">
        <v>1207</v>
      </c>
      <c r="G471" s="832" t="s">
        <v>1277</v>
      </c>
      <c r="H471" s="832" t="s">
        <v>566</v>
      </c>
      <c r="I471" s="832" t="s">
        <v>1278</v>
      </c>
      <c r="J471" s="832" t="s">
        <v>894</v>
      </c>
      <c r="K471" s="832" t="s">
        <v>1279</v>
      </c>
      <c r="L471" s="835">
        <v>48.09</v>
      </c>
      <c r="M471" s="835">
        <v>48.09</v>
      </c>
      <c r="N471" s="832">
        <v>1</v>
      </c>
      <c r="O471" s="836">
        <v>1</v>
      </c>
      <c r="P471" s="835">
        <v>48.09</v>
      </c>
      <c r="Q471" s="837">
        <v>1</v>
      </c>
      <c r="R471" s="832">
        <v>1</v>
      </c>
      <c r="S471" s="837">
        <v>1</v>
      </c>
      <c r="T471" s="836">
        <v>1</v>
      </c>
      <c r="U471" s="838">
        <v>1</v>
      </c>
    </row>
    <row r="472" spans="1:21" ht="14.4" customHeight="1" x14ac:dyDescent="0.3">
      <c r="A472" s="831">
        <v>25</v>
      </c>
      <c r="B472" s="832" t="s">
        <v>1206</v>
      </c>
      <c r="C472" s="832" t="s">
        <v>1215</v>
      </c>
      <c r="D472" s="833" t="s">
        <v>1777</v>
      </c>
      <c r="E472" s="834" t="s">
        <v>1225</v>
      </c>
      <c r="F472" s="832" t="s">
        <v>1207</v>
      </c>
      <c r="G472" s="832" t="s">
        <v>1270</v>
      </c>
      <c r="H472" s="832" t="s">
        <v>607</v>
      </c>
      <c r="I472" s="832" t="s">
        <v>1068</v>
      </c>
      <c r="J472" s="832" t="s">
        <v>940</v>
      </c>
      <c r="K472" s="832" t="s">
        <v>1069</v>
      </c>
      <c r="L472" s="835">
        <v>154.36000000000001</v>
      </c>
      <c r="M472" s="835">
        <v>1080.52</v>
      </c>
      <c r="N472" s="832">
        <v>7</v>
      </c>
      <c r="O472" s="836">
        <v>7</v>
      </c>
      <c r="P472" s="835">
        <v>617.44000000000005</v>
      </c>
      <c r="Q472" s="837">
        <v>0.57142857142857151</v>
      </c>
      <c r="R472" s="832">
        <v>4</v>
      </c>
      <c r="S472" s="837">
        <v>0.5714285714285714</v>
      </c>
      <c r="T472" s="836">
        <v>4</v>
      </c>
      <c r="U472" s="838">
        <v>0.5714285714285714</v>
      </c>
    </row>
    <row r="473" spans="1:21" ht="14.4" customHeight="1" x14ac:dyDescent="0.3">
      <c r="A473" s="831">
        <v>25</v>
      </c>
      <c r="B473" s="832" t="s">
        <v>1206</v>
      </c>
      <c r="C473" s="832" t="s">
        <v>1215</v>
      </c>
      <c r="D473" s="833" t="s">
        <v>1777</v>
      </c>
      <c r="E473" s="834" t="s">
        <v>1225</v>
      </c>
      <c r="F473" s="832" t="s">
        <v>1207</v>
      </c>
      <c r="G473" s="832" t="s">
        <v>1270</v>
      </c>
      <c r="H473" s="832" t="s">
        <v>607</v>
      </c>
      <c r="I473" s="832" t="s">
        <v>1438</v>
      </c>
      <c r="J473" s="832" t="s">
        <v>1439</v>
      </c>
      <c r="K473" s="832" t="s">
        <v>1440</v>
      </c>
      <c r="L473" s="835">
        <v>75.73</v>
      </c>
      <c r="M473" s="835">
        <v>75.73</v>
      </c>
      <c r="N473" s="832">
        <v>1</v>
      </c>
      <c r="O473" s="836">
        <v>1</v>
      </c>
      <c r="P473" s="835">
        <v>75.73</v>
      </c>
      <c r="Q473" s="837">
        <v>1</v>
      </c>
      <c r="R473" s="832">
        <v>1</v>
      </c>
      <c r="S473" s="837">
        <v>1</v>
      </c>
      <c r="T473" s="836">
        <v>1</v>
      </c>
      <c r="U473" s="838">
        <v>1</v>
      </c>
    </row>
    <row r="474" spans="1:21" ht="14.4" customHeight="1" x14ac:dyDescent="0.3">
      <c r="A474" s="831">
        <v>25</v>
      </c>
      <c r="B474" s="832" t="s">
        <v>1206</v>
      </c>
      <c r="C474" s="832" t="s">
        <v>1215</v>
      </c>
      <c r="D474" s="833" t="s">
        <v>1777</v>
      </c>
      <c r="E474" s="834" t="s">
        <v>1225</v>
      </c>
      <c r="F474" s="832" t="s">
        <v>1207</v>
      </c>
      <c r="G474" s="832" t="s">
        <v>1270</v>
      </c>
      <c r="H474" s="832" t="s">
        <v>566</v>
      </c>
      <c r="I474" s="832" t="s">
        <v>1272</v>
      </c>
      <c r="J474" s="832" t="s">
        <v>940</v>
      </c>
      <c r="K474" s="832" t="s">
        <v>1069</v>
      </c>
      <c r="L474" s="835">
        <v>154.36000000000001</v>
      </c>
      <c r="M474" s="835">
        <v>154.36000000000001</v>
      </c>
      <c r="N474" s="832">
        <v>1</v>
      </c>
      <c r="O474" s="836">
        <v>1</v>
      </c>
      <c r="P474" s="835"/>
      <c r="Q474" s="837">
        <v>0</v>
      </c>
      <c r="R474" s="832"/>
      <c r="S474" s="837">
        <v>0</v>
      </c>
      <c r="T474" s="836"/>
      <c r="U474" s="838">
        <v>0</v>
      </c>
    </row>
    <row r="475" spans="1:21" ht="14.4" customHeight="1" x14ac:dyDescent="0.3">
      <c r="A475" s="831">
        <v>25</v>
      </c>
      <c r="B475" s="832" t="s">
        <v>1206</v>
      </c>
      <c r="C475" s="832" t="s">
        <v>1215</v>
      </c>
      <c r="D475" s="833" t="s">
        <v>1777</v>
      </c>
      <c r="E475" s="834" t="s">
        <v>1227</v>
      </c>
      <c r="F475" s="832" t="s">
        <v>1207</v>
      </c>
      <c r="G475" s="832" t="s">
        <v>1324</v>
      </c>
      <c r="H475" s="832" t="s">
        <v>566</v>
      </c>
      <c r="I475" s="832" t="s">
        <v>1328</v>
      </c>
      <c r="J475" s="832" t="s">
        <v>1326</v>
      </c>
      <c r="K475" s="832" t="s">
        <v>1329</v>
      </c>
      <c r="L475" s="835">
        <v>34.68</v>
      </c>
      <c r="M475" s="835">
        <v>34.68</v>
      </c>
      <c r="N475" s="832">
        <v>1</v>
      </c>
      <c r="O475" s="836">
        <v>1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25</v>
      </c>
      <c r="B476" s="832" t="s">
        <v>1206</v>
      </c>
      <c r="C476" s="832" t="s">
        <v>1215</v>
      </c>
      <c r="D476" s="833" t="s">
        <v>1777</v>
      </c>
      <c r="E476" s="834" t="s">
        <v>1227</v>
      </c>
      <c r="F476" s="832" t="s">
        <v>1207</v>
      </c>
      <c r="G476" s="832" t="s">
        <v>1254</v>
      </c>
      <c r="H476" s="832" t="s">
        <v>566</v>
      </c>
      <c r="I476" s="832" t="s">
        <v>1255</v>
      </c>
      <c r="J476" s="832" t="s">
        <v>1256</v>
      </c>
      <c r="K476" s="832" t="s">
        <v>1257</v>
      </c>
      <c r="L476" s="835">
        <v>132.97999999999999</v>
      </c>
      <c r="M476" s="835">
        <v>664.89999999999986</v>
      </c>
      <c r="N476" s="832">
        <v>5</v>
      </c>
      <c r="O476" s="836">
        <v>4.5</v>
      </c>
      <c r="P476" s="835">
        <v>398.93999999999994</v>
      </c>
      <c r="Q476" s="837">
        <v>0.60000000000000009</v>
      </c>
      <c r="R476" s="832">
        <v>3</v>
      </c>
      <c r="S476" s="837">
        <v>0.6</v>
      </c>
      <c r="T476" s="836">
        <v>3</v>
      </c>
      <c r="U476" s="838">
        <v>0.66666666666666663</v>
      </c>
    </row>
    <row r="477" spans="1:21" ht="14.4" customHeight="1" x14ac:dyDescent="0.3">
      <c r="A477" s="831">
        <v>25</v>
      </c>
      <c r="B477" s="832" t="s">
        <v>1206</v>
      </c>
      <c r="C477" s="832" t="s">
        <v>1215</v>
      </c>
      <c r="D477" s="833" t="s">
        <v>1777</v>
      </c>
      <c r="E477" s="834" t="s">
        <v>1227</v>
      </c>
      <c r="F477" s="832" t="s">
        <v>1207</v>
      </c>
      <c r="G477" s="832" t="s">
        <v>1528</v>
      </c>
      <c r="H477" s="832" t="s">
        <v>566</v>
      </c>
      <c r="I477" s="832" t="s">
        <v>1529</v>
      </c>
      <c r="J477" s="832" t="s">
        <v>900</v>
      </c>
      <c r="K477" s="832" t="s">
        <v>1530</v>
      </c>
      <c r="L477" s="835">
        <v>61.97</v>
      </c>
      <c r="M477" s="835">
        <v>61.97</v>
      </c>
      <c r="N477" s="832">
        <v>1</v>
      </c>
      <c r="O477" s="836">
        <v>1</v>
      </c>
      <c r="P477" s="835"/>
      <c r="Q477" s="837">
        <v>0</v>
      </c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25</v>
      </c>
      <c r="B478" s="832" t="s">
        <v>1206</v>
      </c>
      <c r="C478" s="832" t="s">
        <v>1215</v>
      </c>
      <c r="D478" s="833" t="s">
        <v>1777</v>
      </c>
      <c r="E478" s="834" t="s">
        <v>1227</v>
      </c>
      <c r="F478" s="832" t="s">
        <v>1207</v>
      </c>
      <c r="G478" s="832" t="s">
        <v>1262</v>
      </c>
      <c r="H478" s="832" t="s">
        <v>607</v>
      </c>
      <c r="I478" s="832" t="s">
        <v>1263</v>
      </c>
      <c r="J478" s="832" t="s">
        <v>628</v>
      </c>
      <c r="K478" s="832" t="s">
        <v>1264</v>
      </c>
      <c r="L478" s="835">
        <v>24.22</v>
      </c>
      <c r="M478" s="835">
        <v>217.98</v>
      </c>
      <c r="N478" s="832">
        <v>9</v>
      </c>
      <c r="O478" s="836">
        <v>5.5</v>
      </c>
      <c r="P478" s="835">
        <v>72.66</v>
      </c>
      <c r="Q478" s="837">
        <v>0.33333333333333331</v>
      </c>
      <c r="R478" s="832">
        <v>3</v>
      </c>
      <c r="S478" s="837">
        <v>0.33333333333333331</v>
      </c>
      <c r="T478" s="836">
        <v>2</v>
      </c>
      <c r="U478" s="838">
        <v>0.36363636363636365</v>
      </c>
    </row>
    <row r="479" spans="1:21" ht="14.4" customHeight="1" x14ac:dyDescent="0.3">
      <c r="A479" s="831">
        <v>25</v>
      </c>
      <c r="B479" s="832" t="s">
        <v>1206</v>
      </c>
      <c r="C479" s="832" t="s">
        <v>1215</v>
      </c>
      <c r="D479" s="833" t="s">
        <v>1777</v>
      </c>
      <c r="E479" s="834" t="s">
        <v>1227</v>
      </c>
      <c r="F479" s="832" t="s">
        <v>1207</v>
      </c>
      <c r="G479" s="832" t="s">
        <v>1262</v>
      </c>
      <c r="H479" s="832" t="s">
        <v>566</v>
      </c>
      <c r="I479" s="832" t="s">
        <v>1267</v>
      </c>
      <c r="J479" s="832" t="s">
        <v>628</v>
      </c>
      <c r="K479" s="832" t="s">
        <v>1268</v>
      </c>
      <c r="L479" s="835">
        <v>24.22</v>
      </c>
      <c r="M479" s="835">
        <v>24.22</v>
      </c>
      <c r="N479" s="832">
        <v>1</v>
      </c>
      <c r="O479" s="836">
        <v>1</v>
      </c>
      <c r="P479" s="835">
        <v>24.22</v>
      </c>
      <c r="Q479" s="837">
        <v>1</v>
      </c>
      <c r="R479" s="832">
        <v>1</v>
      </c>
      <c r="S479" s="837">
        <v>1</v>
      </c>
      <c r="T479" s="836">
        <v>1</v>
      </c>
      <c r="U479" s="838">
        <v>1</v>
      </c>
    </row>
    <row r="480" spans="1:21" ht="14.4" customHeight="1" x14ac:dyDescent="0.3">
      <c r="A480" s="831">
        <v>25</v>
      </c>
      <c r="B480" s="832" t="s">
        <v>1206</v>
      </c>
      <c r="C480" s="832" t="s">
        <v>1215</v>
      </c>
      <c r="D480" s="833" t="s">
        <v>1777</v>
      </c>
      <c r="E480" s="834" t="s">
        <v>1227</v>
      </c>
      <c r="F480" s="832" t="s">
        <v>1207</v>
      </c>
      <c r="G480" s="832" t="s">
        <v>1270</v>
      </c>
      <c r="H480" s="832" t="s">
        <v>607</v>
      </c>
      <c r="I480" s="832" t="s">
        <v>1068</v>
      </c>
      <c r="J480" s="832" t="s">
        <v>940</v>
      </c>
      <c r="K480" s="832" t="s">
        <v>1069</v>
      </c>
      <c r="L480" s="835">
        <v>154.36000000000001</v>
      </c>
      <c r="M480" s="835">
        <v>3395.920000000001</v>
      </c>
      <c r="N480" s="832">
        <v>22</v>
      </c>
      <c r="O480" s="836">
        <v>18.5</v>
      </c>
      <c r="P480" s="835">
        <v>1697.9600000000005</v>
      </c>
      <c r="Q480" s="837">
        <v>0.5</v>
      </c>
      <c r="R480" s="832">
        <v>11</v>
      </c>
      <c r="S480" s="837">
        <v>0.5</v>
      </c>
      <c r="T480" s="836">
        <v>9</v>
      </c>
      <c r="U480" s="838">
        <v>0.48648648648648651</v>
      </c>
    </row>
    <row r="481" spans="1:21" ht="14.4" customHeight="1" x14ac:dyDescent="0.3">
      <c r="A481" s="831">
        <v>25</v>
      </c>
      <c r="B481" s="832" t="s">
        <v>1206</v>
      </c>
      <c r="C481" s="832" t="s">
        <v>1215</v>
      </c>
      <c r="D481" s="833" t="s">
        <v>1777</v>
      </c>
      <c r="E481" s="834" t="s">
        <v>1227</v>
      </c>
      <c r="F481" s="832" t="s">
        <v>1207</v>
      </c>
      <c r="G481" s="832" t="s">
        <v>1270</v>
      </c>
      <c r="H481" s="832" t="s">
        <v>607</v>
      </c>
      <c r="I481" s="832" t="s">
        <v>1438</v>
      </c>
      <c r="J481" s="832" t="s">
        <v>1439</v>
      </c>
      <c r="K481" s="832" t="s">
        <v>1440</v>
      </c>
      <c r="L481" s="835">
        <v>75.73</v>
      </c>
      <c r="M481" s="835">
        <v>151.46</v>
      </c>
      <c r="N481" s="832">
        <v>2</v>
      </c>
      <c r="O481" s="836">
        <v>2</v>
      </c>
      <c r="P481" s="835">
        <v>75.73</v>
      </c>
      <c r="Q481" s="837">
        <v>0.5</v>
      </c>
      <c r="R481" s="832">
        <v>1</v>
      </c>
      <c r="S481" s="837">
        <v>0.5</v>
      </c>
      <c r="T481" s="836">
        <v>1</v>
      </c>
      <c r="U481" s="838">
        <v>0.5</v>
      </c>
    </row>
    <row r="482" spans="1:21" ht="14.4" customHeight="1" x14ac:dyDescent="0.3">
      <c r="A482" s="831">
        <v>25</v>
      </c>
      <c r="B482" s="832" t="s">
        <v>1206</v>
      </c>
      <c r="C482" s="832" t="s">
        <v>1215</v>
      </c>
      <c r="D482" s="833" t="s">
        <v>1777</v>
      </c>
      <c r="E482" s="834" t="s">
        <v>1227</v>
      </c>
      <c r="F482" s="832" t="s">
        <v>1207</v>
      </c>
      <c r="G482" s="832" t="s">
        <v>1270</v>
      </c>
      <c r="H482" s="832" t="s">
        <v>566</v>
      </c>
      <c r="I482" s="832" t="s">
        <v>1271</v>
      </c>
      <c r="J482" s="832" t="s">
        <v>940</v>
      </c>
      <c r="K482" s="832" t="s">
        <v>1069</v>
      </c>
      <c r="L482" s="835">
        <v>154.36000000000001</v>
      </c>
      <c r="M482" s="835">
        <v>308.72000000000003</v>
      </c>
      <c r="N482" s="832">
        <v>2</v>
      </c>
      <c r="O482" s="836">
        <v>1.5</v>
      </c>
      <c r="P482" s="835">
        <v>154.36000000000001</v>
      </c>
      <c r="Q482" s="837">
        <v>0.5</v>
      </c>
      <c r="R482" s="832">
        <v>1</v>
      </c>
      <c r="S482" s="837">
        <v>0.5</v>
      </c>
      <c r="T482" s="836">
        <v>1</v>
      </c>
      <c r="U482" s="838">
        <v>0.66666666666666663</v>
      </c>
    </row>
    <row r="483" spans="1:21" ht="14.4" customHeight="1" x14ac:dyDescent="0.3">
      <c r="A483" s="831">
        <v>25</v>
      </c>
      <c r="B483" s="832" t="s">
        <v>1206</v>
      </c>
      <c r="C483" s="832" t="s">
        <v>1215</v>
      </c>
      <c r="D483" s="833" t="s">
        <v>1777</v>
      </c>
      <c r="E483" s="834" t="s">
        <v>1229</v>
      </c>
      <c r="F483" s="832" t="s">
        <v>1207</v>
      </c>
      <c r="G483" s="832" t="s">
        <v>1476</v>
      </c>
      <c r="H483" s="832" t="s">
        <v>566</v>
      </c>
      <c r="I483" s="832" t="s">
        <v>1639</v>
      </c>
      <c r="J483" s="832" t="s">
        <v>619</v>
      </c>
      <c r="K483" s="832" t="s">
        <v>1640</v>
      </c>
      <c r="L483" s="835">
        <v>52.61</v>
      </c>
      <c r="M483" s="835">
        <v>52.61</v>
      </c>
      <c r="N483" s="832">
        <v>1</v>
      </c>
      <c r="O483" s="836">
        <v>1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25</v>
      </c>
      <c r="B484" s="832" t="s">
        <v>1206</v>
      </c>
      <c r="C484" s="832" t="s">
        <v>1215</v>
      </c>
      <c r="D484" s="833" t="s">
        <v>1777</v>
      </c>
      <c r="E484" s="834" t="s">
        <v>1236</v>
      </c>
      <c r="F484" s="832" t="s">
        <v>1207</v>
      </c>
      <c r="G484" s="832" t="s">
        <v>1254</v>
      </c>
      <c r="H484" s="832" t="s">
        <v>566</v>
      </c>
      <c r="I484" s="832" t="s">
        <v>1255</v>
      </c>
      <c r="J484" s="832" t="s">
        <v>1256</v>
      </c>
      <c r="K484" s="832" t="s">
        <v>1257</v>
      </c>
      <c r="L484" s="835">
        <v>132.97999999999999</v>
      </c>
      <c r="M484" s="835">
        <v>132.97999999999999</v>
      </c>
      <c r="N484" s="832">
        <v>1</v>
      </c>
      <c r="O484" s="836">
        <v>1</v>
      </c>
      <c r="P484" s="835">
        <v>132.97999999999999</v>
      </c>
      <c r="Q484" s="837">
        <v>1</v>
      </c>
      <c r="R484" s="832">
        <v>1</v>
      </c>
      <c r="S484" s="837">
        <v>1</v>
      </c>
      <c r="T484" s="836">
        <v>1</v>
      </c>
      <c r="U484" s="838">
        <v>1</v>
      </c>
    </row>
    <row r="485" spans="1:21" ht="14.4" customHeight="1" x14ac:dyDescent="0.3">
      <c r="A485" s="831">
        <v>25</v>
      </c>
      <c r="B485" s="832" t="s">
        <v>1206</v>
      </c>
      <c r="C485" s="832" t="s">
        <v>1215</v>
      </c>
      <c r="D485" s="833" t="s">
        <v>1777</v>
      </c>
      <c r="E485" s="834" t="s">
        <v>1236</v>
      </c>
      <c r="F485" s="832" t="s">
        <v>1207</v>
      </c>
      <c r="G485" s="832" t="s">
        <v>1262</v>
      </c>
      <c r="H485" s="832" t="s">
        <v>607</v>
      </c>
      <c r="I485" s="832" t="s">
        <v>1263</v>
      </c>
      <c r="J485" s="832" t="s">
        <v>628</v>
      </c>
      <c r="K485" s="832" t="s">
        <v>1264</v>
      </c>
      <c r="L485" s="835">
        <v>24.22</v>
      </c>
      <c r="M485" s="835">
        <v>72.66</v>
      </c>
      <c r="N485" s="832">
        <v>3</v>
      </c>
      <c r="O485" s="836">
        <v>2</v>
      </c>
      <c r="P485" s="835">
        <v>72.66</v>
      </c>
      <c r="Q485" s="837">
        <v>1</v>
      </c>
      <c r="R485" s="832">
        <v>3</v>
      </c>
      <c r="S485" s="837">
        <v>1</v>
      </c>
      <c r="T485" s="836">
        <v>2</v>
      </c>
      <c r="U485" s="838">
        <v>1</v>
      </c>
    </row>
    <row r="486" spans="1:21" ht="14.4" customHeight="1" x14ac:dyDescent="0.3">
      <c r="A486" s="831">
        <v>25</v>
      </c>
      <c r="B486" s="832" t="s">
        <v>1206</v>
      </c>
      <c r="C486" s="832" t="s">
        <v>1215</v>
      </c>
      <c r="D486" s="833" t="s">
        <v>1777</v>
      </c>
      <c r="E486" s="834" t="s">
        <v>1236</v>
      </c>
      <c r="F486" s="832" t="s">
        <v>1207</v>
      </c>
      <c r="G486" s="832" t="s">
        <v>1262</v>
      </c>
      <c r="H486" s="832" t="s">
        <v>566</v>
      </c>
      <c r="I486" s="832" t="s">
        <v>1267</v>
      </c>
      <c r="J486" s="832" t="s">
        <v>628</v>
      </c>
      <c r="K486" s="832" t="s">
        <v>1268</v>
      </c>
      <c r="L486" s="835">
        <v>24.22</v>
      </c>
      <c r="M486" s="835">
        <v>24.22</v>
      </c>
      <c r="N486" s="832">
        <v>1</v>
      </c>
      <c r="O486" s="836">
        <v>1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25</v>
      </c>
      <c r="B487" s="832" t="s">
        <v>1206</v>
      </c>
      <c r="C487" s="832" t="s">
        <v>1215</v>
      </c>
      <c r="D487" s="833" t="s">
        <v>1777</v>
      </c>
      <c r="E487" s="834" t="s">
        <v>1236</v>
      </c>
      <c r="F487" s="832" t="s">
        <v>1207</v>
      </c>
      <c r="G487" s="832" t="s">
        <v>1270</v>
      </c>
      <c r="H487" s="832" t="s">
        <v>607</v>
      </c>
      <c r="I487" s="832" t="s">
        <v>1068</v>
      </c>
      <c r="J487" s="832" t="s">
        <v>940</v>
      </c>
      <c r="K487" s="832" t="s">
        <v>1069</v>
      </c>
      <c r="L487" s="835">
        <v>154.36000000000001</v>
      </c>
      <c r="M487" s="835">
        <v>5402.6000000000022</v>
      </c>
      <c r="N487" s="832">
        <v>35</v>
      </c>
      <c r="O487" s="836">
        <v>34</v>
      </c>
      <c r="P487" s="835">
        <v>2624.1200000000013</v>
      </c>
      <c r="Q487" s="837">
        <v>0.48571428571428577</v>
      </c>
      <c r="R487" s="832">
        <v>17</v>
      </c>
      <c r="S487" s="837">
        <v>0.48571428571428571</v>
      </c>
      <c r="T487" s="836">
        <v>16</v>
      </c>
      <c r="U487" s="838">
        <v>0.47058823529411764</v>
      </c>
    </row>
    <row r="488" spans="1:21" ht="14.4" customHeight="1" x14ac:dyDescent="0.3">
      <c r="A488" s="831">
        <v>25</v>
      </c>
      <c r="B488" s="832" t="s">
        <v>1206</v>
      </c>
      <c r="C488" s="832" t="s">
        <v>1215</v>
      </c>
      <c r="D488" s="833" t="s">
        <v>1777</v>
      </c>
      <c r="E488" s="834" t="s">
        <v>1236</v>
      </c>
      <c r="F488" s="832" t="s">
        <v>1207</v>
      </c>
      <c r="G488" s="832" t="s">
        <v>1270</v>
      </c>
      <c r="H488" s="832" t="s">
        <v>607</v>
      </c>
      <c r="I488" s="832" t="s">
        <v>1420</v>
      </c>
      <c r="J488" s="832" t="s">
        <v>1421</v>
      </c>
      <c r="K488" s="832" t="s">
        <v>1422</v>
      </c>
      <c r="L488" s="835">
        <v>111.22</v>
      </c>
      <c r="M488" s="835">
        <v>111.22</v>
      </c>
      <c r="N488" s="832">
        <v>1</v>
      </c>
      <c r="O488" s="836">
        <v>1</v>
      </c>
      <c r="P488" s="835">
        <v>111.22</v>
      </c>
      <c r="Q488" s="837">
        <v>1</v>
      </c>
      <c r="R488" s="832">
        <v>1</v>
      </c>
      <c r="S488" s="837">
        <v>1</v>
      </c>
      <c r="T488" s="836">
        <v>1</v>
      </c>
      <c r="U488" s="838">
        <v>1</v>
      </c>
    </row>
    <row r="489" spans="1:21" ht="14.4" customHeight="1" x14ac:dyDescent="0.3">
      <c r="A489" s="831">
        <v>25</v>
      </c>
      <c r="B489" s="832" t="s">
        <v>1206</v>
      </c>
      <c r="C489" s="832" t="s">
        <v>1215</v>
      </c>
      <c r="D489" s="833" t="s">
        <v>1777</v>
      </c>
      <c r="E489" s="834" t="s">
        <v>1239</v>
      </c>
      <c r="F489" s="832" t="s">
        <v>1207</v>
      </c>
      <c r="G489" s="832" t="s">
        <v>1262</v>
      </c>
      <c r="H489" s="832" t="s">
        <v>566</v>
      </c>
      <c r="I489" s="832" t="s">
        <v>1267</v>
      </c>
      <c r="J489" s="832" t="s">
        <v>628</v>
      </c>
      <c r="K489" s="832" t="s">
        <v>1268</v>
      </c>
      <c r="L489" s="835">
        <v>24.22</v>
      </c>
      <c r="M489" s="835">
        <v>48.44</v>
      </c>
      <c r="N489" s="832">
        <v>2</v>
      </c>
      <c r="O489" s="836">
        <v>1.5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25</v>
      </c>
      <c r="B490" s="832" t="s">
        <v>1206</v>
      </c>
      <c r="C490" s="832" t="s">
        <v>1215</v>
      </c>
      <c r="D490" s="833" t="s">
        <v>1777</v>
      </c>
      <c r="E490" s="834" t="s">
        <v>1239</v>
      </c>
      <c r="F490" s="832" t="s">
        <v>1207</v>
      </c>
      <c r="G490" s="832" t="s">
        <v>1269</v>
      </c>
      <c r="H490" s="832" t="s">
        <v>607</v>
      </c>
      <c r="I490" s="832" t="s">
        <v>1137</v>
      </c>
      <c r="J490" s="832" t="s">
        <v>1138</v>
      </c>
      <c r="K490" s="832" t="s">
        <v>1139</v>
      </c>
      <c r="L490" s="835">
        <v>0</v>
      </c>
      <c r="M490" s="835">
        <v>0</v>
      </c>
      <c r="N490" s="832">
        <v>1</v>
      </c>
      <c r="O490" s="836">
        <v>0.5</v>
      </c>
      <c r="P490" s="835"/>
      <c r="Q490" s="837"/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25</v>
      </c>
      <c r="B491" s="832" t="s">
        <v>1206</v>
      </c>
      <c r="C491" s="832" t="s">
        <v>1215</v>
      </c>
      <c r="D491" s="833" t="s">
        <v>1777</v>
      </c>
      <c r="E491" s="834" t="s">
        <v>1239</v>
      </c>
      <c r="F491" s="832" t="s">
        <v>1207</v>
      </c>
      <c r="G491" s="832" t="s">
        <v>1270</v>
      </c>
      <c r="H491" s="832" t="s">
        <v>607</v>
      </c>
      <c r="I491" s="832" t="s">
        <v>1068</v>
      </c>
      <c r="J491" s="832" t="s">
        <v>940</v>
      </c>
      <c r="K491" s="832" t="s">
        <v>1069</v>
      </c>
      <c r="L491" s="835">
        <v>154.36000000000001</v>
      </c>
      <c r="M491" s="835">
        <v>308.72000000000003</v>
      </c>
      <c r="N491" s="832">
        <v>2</v>
      </c>
      <c r="O491" s="836">
        <v>1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25</v>
      </c>
      <c r="B492" s="832" t="s">
        <v>1206</v>
      </c>
      <c r="C492" s="832" t="s">
        <v>1215</v>
      </c>
      <c r="D492" s="833" t="s">
        <v>1777</v>
      </c>
      <c r="E492" s="834" t="s">
        <v>1240</v>
      </c>
      <c r="F492" s="832" t="s">
        <v>1207</v>
      </c>
      <c r="G492" s="832" t="s">
        <v>1254</v>
      </c>
      <c r="H492" s="832" t="s">
        <v>566</v>
      </c>
      <c r="I492" s="832" t="s">
        <v>1255</v>
      </c>
      <c r="J492" s="832" t="s">
        <v>1256</v>
      </c>
      <c r="K492" s="832" t="s">
        <v>1257</v>
      </c>
      <c r="L492" s="835">
        <v>132.97999999999999</v>
      </c>
      <c r="M492" s="835">
        <v>132.97999999999999</v>
      </c>
      <c r="N492" s="832">
        <v>1</v>
      </c>
      <c r="O492" s="836">
        <v>1</v>
      </c>
      <c r="P492" s="835">
        <v>132.97999999999999</v>
      </c>
      <c r="Q492" s="837">
        <v>1</v>
      </c>
      <c r="R492" s="832">
        <v>1</v>
      </c>
      <c r="S492" s="837">
        <v>1</v>
      </c>
      <c r="T492" s="836">
        <v>1</v>
      </c>
      <c r="U492" s="838">
        <v>1</v>
      </c>
    </row>
    <row r="493" spans="1:21" ht="14.4" customHeight="1" x14ac:dyDescent="0.3">
      <c r="A493" s="831">
        <v>25</v>
      </c>
      <c r="B493" s="832" t="s">
        <v>1206</v>
      </c>
      <c r="C493" s="832" t="s">
        <v>1215</v>
      </c>
      <c r="D493" s="833" t="s">
        <v>1777</v>
      </c>
      <c r="E493" s="834" t="s">
        <v>1240</v>
      </c>
      <c r="F493" s="832" t="s">
        <v>1207</v>
      </c>
      <c r="G493" s="832" t="s">
        <v>1262</v>
      </c>
      <c r="H493" s="832" t="s">
        <v>607</v>
      </c>
      <c r="I493" s="832" t="s">
        <v>1263</v>
      </c>
      <c r="J493" s="832" t="s">
        <v>628</v>
      </c>
      <c r="K493" s="832" t="s">
        <v>1264</v>
      </c>
      <c r="L493" s="835">
        <v>24.22</v>
      </c>
      <c r="M493" s="835">
        <v>24.22</v>
      </c>
      <c r="N493" s="832">
        <v>1</v>
      </c>
      <c r="O493" s="836">
        <v>1</v>
      </c>
      <c r="P493" s="835">
        <v>24.22</v>
      </c>
      <c r="Q493" s="837">
        <v>1</v>
      </c>
      <c r="R493" s="832">
        <v>1</v>
      </c>
      <c r="S493" s="837">
        <v>1</v>
      </c>
      <c r="T493" s="836">
        <v>1</v>
      </c>
      <c r="U493" s="838">
        <v>1</v>
      </c>
    </row>
    <row r="494" spans="1:21" ht="14.4" customHeight="1" x14ac:dyDescent="0.3">
      <c r="A494" s="831">
        <v>25</v>
      </c>
      <c r="B494" s="832" t="s">
        <v>1206</v>
      </c>
      <c r="C494" s="832" t="s">
        <v>1215</v>
      </c>
      <c r="D494" s="833" t="s">
        <v>1777</v>
      </c>
      <c r="E494" s="834" t="s">
        <v>1240</v>
      </c>
      <c r="F494" s="832" t="s">
        <v>1207</v>
      </c>
      <c r="G494" s="832" t="s">
        <v>1262</v>
      </c>
      <c r="H494" s="832" t="s">
        <v>566</v>
      </c>
      <c r="I494" s="832" t="s">
        <v>1759</v>
      </c>
      <c r="J494" s="832" t="s">
        <v>628</v>
      </c>
      <c r="K494" s="832" t="s">
        <v>1264</v>
      </c>
      <c r="L494" s="835">
        <v>24.22</v>
      </c>
      <c r="M494" s="835">
        <v>24.22</v>
      </c>
      <c r="N494" s="832">
        <v>1</v>
      </c>
      <c r="O494" s="836">
        <v>1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25</v>
      </c>
      <c r="B495" s="832" t="s">
        <v>1206</v>
      </c>
      <c r="C495" s="832" t="s">
        <v>1215</v>
      </c>
      <c r="D495" s="833" t="s">
        <v>1777</v>
      </c>
      <c r="E495" s="834" t="s">
        <v>1240</v>
      </c>
      <c r="F495" s="832" t="s">
        <v>1207</v>
      </c>
      <c r="G495" s="832" t="s">
        <v>1476</v>
      </c>
      <c r="H495" s="832" t="s">
        <v>566</v>
      </c>
      <c r="I495" s="832" t="s">
        <v>1479</v>
      </c>
      <c r="J495" s="832" t="s">
        <v>1480</v>
      </c>
      <c r="K495" s="832" t="s">
        <v>1481</v>
      </c>
      <c r="L495" s="835">
        <v>42.09</v>
      </c>
      <c r="M495" s="835">
        <v>42.09</v>
      </c>
      <c r="N495" s="832">
        <v>1</v>
      </c>
      <c r="O495" s="836">
        <v>1</v>
      </c>
      <c r="P495" s="835"/>
      <c r="Q495" s="837">
        <v>0</v>
      </c>
      <c r="R495" s="832"/>
      <c r="S495" s="837">
        <v>0</v>
      </c>
      <c r="T495" s="836"/>
      <c r="U495" s="838">
        <v>0</v>
      </c>
    </row>
    <row r="496" spans="1:21" ht="14.4" customHeight="1" x14ac:dyDescent="0.3">
      <c r="A496" s="831">
        <v>25</v>
      </c>
      <c r="B496" s="832" t="s">
        <v>1206</v>
      </c>
      <c r="C496" s="832" t="s">
        <v>1215</v>
      </c>
      <c r="D496" s="833" t="s">
        <v>1777</v>
      </c>
      <c r="E496" s="834" t="s">
        <v>1240</v>
      </c>
      <c r="F496" s="832" t="s">
        <v>1207</v>
      </c>
      <c r="G496" s="832" t="s">
        <v>1270</v>
      </c>
      <c r="H496" s="832" t="s">
        <v>607</v>
      </c>
      <c r="I496" s="832" t="s">
        <v>1068</v>
      </c>
      <c r="J496" s="832" t="s">
        <v>940</v>
      </c>
      <c r="K496" s="832" t="s">
        <v>1069</v>
      </c>
      <c r="L496" s="835">
        <v>154.36000000000001</v>
      </c>
      <c r="M496" s="835">
        <v>1234.8800000000001</v>
      </c>
      <c r="N496" s="832">
        <v>8</v>
      </c>
      <c r="O496" s="836">
        <v>8</v>
      </c>
      <c r="P496" s="835">
        <v>617.44000000000005</v>
      </c>
      <c r="Q496" s="837">
        <v>0.5</v>
      </c>
      <c r="R496" s="832">
        <v>4</v>
      </c>
      <c r="S496" s="837">
        <v>0.5</v>
      </c>
      <c r="T496" s="836">
        <v>4</v>
      </c>
      <c r="U496" s="838">
        <v>0.5</v>
      </c>
    </row>
    <row r="497" spans="1:21" ht="14.4" customHeight="1" x14ac:dyDescent="0.3">
      <c r="A497" s="831">
        <v>25</v>
      </c>
      <c r="B497" s="832" t="s">
        <v>1206</v>
      </c>
      <c r="C497" s="832" t="s">
        <v>1215</v>
      </c>
      <c r="D497" s="833" t="s">
        <v>1777</v>
      </c>
      <c r="E497" s="834" t="s">
        <v>1240</v>
      </c>
      <c r="F497" s="832" t="s">
        <v>1207</v>
      </c>
      <c r="G497" s="832" t="s">
        <v>1270</v>
      </c>
      <c r="H497" s="832" t="s">
        <v>566</v>
      </c>
      <c r="I497" s="832" t="s">
        <v>1760</v>
      </c>
      <c r="J497" s="832" t="s">
        <v>1761</v>
      </c>
      <c r="K497" s="832" t="s">
        <v>1069</v>
      </c>
      <c r="L497" s="835">
        <v>154.36000000000001</v>
      </c>
      <c r="M497" s="835">
        <v>154.36000000000001</v>
      </c>
      <c r="N497" s="832">
        <v>1</v>
      </c>
      <c r="O497" s="836">
        <v>1</v>
      </c>
      <c r="P497" s="835"/>
      <c r="Q497" s="837">
        <v>0</v>
      </c>
      <c r="R497" s="832"/>
      <c r="S497" s="837">
        <v>0</v>
      </c>
      <c r="T497" s="836"/>
      <c r="U497" s="838">
        <v>0</v>
      </c>
    </row>
    <row r="498" spans="1:21" ht="14.4" customHeight="1" x14ac:dyDescent="0.3">
      <c r="A498" s="831">
        <v>25</v>
      </c>
      <c r="B498" s="832" t="s">
        <v>1206</v>
      </c>
      <c r="C498" s="832" t="s">
        <v>1215</v>
      </c>
      <c r="D498" s="833" t="s">
        <v>1777</v>
      </c>
      <c r="E498" s="834" t="s">
        <v>1252</v>
      </c>
      <c r="F498" s="832" t="s">
        <v>1207</v>
      </c>
      <c r="G498" s="832" t="s">
        <v>1270</v>
      </c>
      <c r="H498" s="832" t="s">
        <v>607</v>
      </c>
      <c r="I498" s="832" t="s">
        <v>1068</v>
      </c>
      <c r="J498" s="832" t="s">
        <v>940</v>
      </c>
      <c r="K498" s="832" t="s">
        <v>1069</v>
      </c>
      <c r="L498" s="835">
        <v>154.36000000000001</v>
      </c>
      <c r="M498" s="835">
        <v>926.16000000000008</v>
      </c>
      <c r="N498" s="832">
        <v>6</v>
      </c>
      <c r="O498" s="836">
        <v>6</v>
      </c>
      <c r="P498" s="835">
        <v>617.44000000000005</v>
      </c>
      <c r="Q498" s="837">
        <v>0.66666666666666663</v>
      </c>
      <c r="R498" s="832">
        <v>4</v>
      </c>
      <c r="S498" s="837">
        <v>0.66666666666666663</v>
      </c>
      <c r="T498" s="836">
        <v>4</v>
      </c>
      <c r="U498" s="838">
        <v>0.66666666666666663</v>
      </c>
    </row>
    <row r="499" spans="1:21" ht="14.4" customHeight="1" x14ac:dyDescent="0.3">
      <c r="A499" s="831">
        <v>25</v>
      </c>
      <c r="B499" s="832" t="s">
        <v>1206</v>
      </c>
      <c r="C499" s="832" t="s">
        <v>1215</v>
      </c>
      <c r="D499" s="833" t="s">
        <v>1777</v>
      </c>
      <c r="E499" s="834" t="s">
        <v>1252</v>
      </c>
      <c r="F499" s="832" t="s">
        <v>1207</v>
      </c>
      <c r="G499" s="832" t="s">
        <v>1270</v>
      </c>
      <c r="H499" s="832" t="s">
        <v>607</v>
      </c>
      <c r="I499" s="832" t="s">
        <v>1691</v>
      </c>
      <c r="J499" s="832" t="s">
        <v>1692</v>
      </c>
      <c r="K499" s="832" t="s">
        <v>1693</v>
      </c>
      <c r="L499" s="835">
        <v>149.52000000000001</v>
      </c>
      <c r="M499" s="835">
        <v>149.52000000000001</v>
      </c>
      <c r="N499" s="832">
        <v>1</v>
      </c>
      <c r="O499" s="836">
        <v>1</v>
      </c>
      <c r="P499" s="835">
        <v>149.52000000000001</v>
      </c>
      <c r="Q499" s="837">
        <v>1</v>
      </c>
      <c r="R499" s="832">
        <v>1</v>
      </c>
      <c r="S499" s="837">
        <v>1</v>
      </c>
      <c r="T499" s="836">
        <v>1</v>
      </c>
      <c r="U499" s="838">
        <v>1</v>
      </c>
    </row>
    <row r="500" spans="1:21" ht="14.4" customHeight="1" x14ac:dyDescent="0.3">
      <c r="A500" s="831">
        <v>25</v>
      </c>
      <c r="B500" s="832" t="s">
        <v>1206</v>
      </c>
      <c r="C500" s="832" t="s">
        <v>1215</v>
      </c>
      <c r="D500" s="833" t="s">
        <v>1777</v>
      </c>
      <c r="E500" s="834" t="s">
        <v>1223</v>
      </c>
      <c r="F500" s="832" t="s">
        <v>1207</v>
      </c>
      <c r="G500" s="832" t="s">
        <v>1254</v>
      </c>
      <c r="H500" s="832" t="s">
        <v>566</v>
      </c>
      <c r="I500" s="832" t="s">
        <v>1255</v>
      </c>
      <c r="J500" s="832" t="s">
        <v>1256</v>
      </c>
      <c r="K500" s="832" t="s">
        <v>1257</v>
      </c>
      <c r="L500" s="835">
        <v>132.97999999999999</v>
      </c>
      <c r="M500" s="835">
        <v>398.93999999999994</v>
      </c>
      <c r="N500" s="832">
        <v>3</v>
      </c>
      <c r="O500" s="836">
        <v>3</v>
      </c>
      <c r="P500" s="835">
        <v>265.95999999999998</v>
      </c>
      <c r="Q500" s="837">
        <v>0.66666666666666674</v>
      </c>
      <c r="R500" s="832">
        <v>2</v>
      </c>
      <c r="S500" s="837">
        <v>0.66666666666666663</v>
      </c>
      <c r="T500" s="836">
        <v>2</v>
      </c>
      <c r="U500" s="838">
        <v>0.66666666666666663</v>
      </c>
    </row>
    <row r="501" spans="1:21" ht="14.4" customHeight="1" x14ac:dyDescent="0.3">
      <c r="A501" s="831">
        <v>25</v>
      </c>
      <c r="B501" s="832" t="s">
        <v>1206</v>
      </c>
      <c r="C501" s="832" t="s">
        <v>1215</v>
      </c>
      <c r="D501" s="833" t="s">
        <v>1777</v>
      </c>
      <c r="E501" s="834" t="s">
        <v>1223</v>
      </c>
      <c r="F501" s="832" t="s">
        <v>1207</v>
      </c>
      <c r="G501" s="832" t="s">
        <v>1254</v>
      </c>
      <c r="H501" s="832" t="s">
        <v>566</v>
      </c>
      <c r="I501" s="832" t="s">
        <v>1621</v>
      </c>
      <c r="J501" s="832" t="s">
        <v>1256</v>
      </c>
      <c r="K501" s="832" t="s">
        <v>1622</v>
      </c>
      <c r="L501" s="835">
        <v>77.52</v>
      </c>
      <c r="M501" s="835">
        <v>155.04</v>
      </c>
      <c r="N501" s="832">
        <v>2</v>
      </c>
      <c r="O501" s="836">
        <v>1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" customHeight="1" x14ac:dyDescent="0.3">
      <c r="A502" s="831">
        <v>25</v>
      </c>
      <c r="B502" s="832" t="s">
        <v>1206</v>
      </c>
      <c r="C502" s="832" t="s">
        <v>1215</v>
      </c>
      <c r="D502" s="833" t="s">
        <v>1777</v>
      </c>
      <c r="E502" s="834" t="s">
        <v>1223</v>
      </c>
      <c r="F502" s="832" t="s">
        <v>1207</v>
      </c>
      <c r="G502" s="832" t="s">
        <v>1258</v>
      </c>
      <c r="H502" s="832" t="s">
        <v>566</v>
      </c>
      <c r="I502" s="832" t="s">
        <v>1259</v>
      </c>
      <c r="J502" s="832" t="s">
        <v>1260</v>
      </c>
      <c r="K502" s="832" t="s">
        <v>1261</v>
      </c>
      <c r="L502" s="835">
        <v>34.19</v>
      </c>
      <c r="M502" s="835">
        <v>68.38</v>
      </c>
      <c r="N502" s="832">
        <v>2</v>
      </c>
      <c r="O502" s="836">
        <v>0.5</v>
      </c>
      <c r="P502" s="835">
        <v>68.38</v>
      </c>
      <c r="Q502" s="837">
        <v>1</v>
      </c>
      <c r="R502" s="832">
        <v>2</v>
      </c>
      <c r="S502" s="837">
        <v>1</v>
      </c>
      <c r="T502" s="836">
        <v>0.5</v>
      </c>
      <c r="U502" s="838">
        <v>1</v>
      </c>
    </row>
    <row r="503" spans="1:21" ht="14.4" customHeight="1" x14ac:dyDescent="0.3">
      <c r="A503" s="831">
        <v>25</v>
      </c>
      <c r="B503" s="832" t="s">
        <v>1206</v>
      </c>
      <c r="C503" s="832" t="s">
        <v>1215</v>
      </c>
      <c r="D503" s="833" t="s">
        <v>1777</v>
      </c>
      <c r="E503" s="834" t="s">
        <v>1223</v>
      </c>
      <c r="F503" s="832" t="s">
        <v>1207</v>
      </c>
      <c r="G503" s="832" t="s">
        <v>1262</v>
      </c>
      <c r="H503" s="832" t="s">
        <v>607</v>
      </c>
      <c r="I503" s="832" t="s">
        <v>1122</v>
      </c>
      <c r="J503" s="832" t="s">
        <v>628</v>
      </c>
      <c r="K503" s="832" t="s">
        <v>1123</v>
      </c>
      <c r="L503" s="835">
        <v>48.42</v>
      </c>
      <c r="M503" s="835">
        <v>48.42</v>
      </c>
      <c r="N503" s="832">
        <v>1</v>
      </c>
      <c r="O503" s="836">
        <v>1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" customHeight="1" x14ac:dyDescent="0.3">
      <c r="A504" s="831">
        <v>25</v>
      </c>
      <c r="B504" s="832" t="s">
        <v>1206</v>
      </c>
      <c r="C504" s="832" t="s">
        <v>1215</v>
      </c>
      <c r="D504" s="833" t="s">
        <v>1777</v>
      </c>
      <c r="E504" s="834" t="s">
        <v>1223</v>
      </c>
      <c r="F504" s="832" t="s">
        <v>1207</v>
      </c>
      <c r="G504" s="832" t="s">
        <v>1262</v>
      </c>
      <c r="H504" s="832" t="s">
        <v>566</v>
      </c>
      <c r="I504" s="832" t="s">
        <v>1265</v>
      </c>
      <c r="J504" s="832" t="s">
        <v>628</v>
      </c>
      <c r="K504" s="832" t="s">
        <v>1266</v>
      </c>
      <c r="L504" s="835">
        <v>48.42</v>
      </c>
      <c r="M504" s="835">
        <v>193.68</v>
      </c>
      <c r="N504" s="832">
        <v>4</v>
      </c>
      <c r="O504" s="836">
        <v>2.5</v>
      </c>
      <c r="P504" s="835">
        <v>48.42</v>
      </c>
      <c r="Q504" s="837">
        <v>0.25</v>
      </c>
      <c r="R504" s="832">
        <v>1</v>
      </c>
      <c r="S504" s="837">
        <v>0.25</v>
      </c>
      <c r="T504" s="836">
        <v>0.5</v>
      </c>
      <c r="U504" s="838">
        <v>0.2</v>
      </c>
    </row>
    <row r="505" spans="1:21" ht="14.4" customHeight="1" x14ac:dyDescent="0.3">
      <c r="A505" s="831">
        <v>25</v>
      </c>
      <c r="B505" s="832" t="s">
        <v>1206</v>
      </c>
      <c r="C505" s="832" t="s">
        <v>1215</v>
      </c>
      <c r="D505" s="833" t="s">
        <v>1777</v>
      </c>
      <c r="E505" s="834" t="s">
        <v>1223</v>
      </c>
      <c r="F505" s="832" t="s">
        <v>1207</v>
      </c>
      <c r="G505" s="832" t="s">
        <v>1270</v>
      </c>
      <c r="H505" s="832" t="s">
        <v>607</v>
      </c>
      <c r="I505" s="832" t="s">
        <v>1068</v>
      </c>
      <c r="J505" s="832" t="s">
        <v>940</v>
      </c>
      <c r="K505" s="832" t="s">
        <v>1069</v>
      </c>
      <c r="L505" s="835">
        <v>154.36000000000001</v>
      </c>
      <c r="M505" s="835">
        <v>1543.6000000000001</v>
      </c>
      <c r="N505" s="832">
        <v>10</v>
      </c>
      <c r="O505" s="836">
        <v>8</v>
      </c>
      <c r="P505" s="835">
        <v>926.16000000000008</v>
      </c>
      <c r="Q505" s="837">
        <v>0.6</v>
      </c>
      <c r="R505" s="832">
        <v>6</v>
      </c>
      <c r="S505" s="837">
        <v>0.6</v>
      </c>
      <c r="T505" s="836">
        <v>5</v>
      </c>
      <c r="U505" s="838">
        <v>0.625</v>
      </c>
    </row>
    <row r="506" spans="1:21" ht="14.4" customHeight="1" x14ac:dyDescent="0.3">
      <c r="A506" s="831">
        <v>25</v>
      </c>
      <c r="B506" s="832" t="s">
        <v>1206</v>
      </c>
      <c r="C506" s="832" t="s">
        <v>1215</v>
      </c>
      <c r="D506" s="833" t="s">
        <v>1777</v>
      </c>
      <c r="E506" s="834" t="s">
        <v>1223</v>
      </c>
      <c r="F506" s="832" t="s">
        <v>1207</v>
      </c>
      <c r="G506" s="832" t="s">
        <v>1270</v>
      </c>
      <c r="H506" s="832" t="s">
        <v>607</v>
      </c>
      <c r="I506" s="832" t="s">
        <v>1420</v>
      </c>
      <c r="J506" s="832" t="s">
        <v>1421</v>
      </c>
      <c r="K506" s="832" t="s">
        <v>1422</v>
      </c>
      <c r="L506" s="835">
        <v>111.22</v>
      </c>
      <c r="M506" s="835">
        <v>111.22</v>
      </c>
      <c r="N506" s="832">
        <v>1</v>
      </c>
      <c r="O506" s="836">
        <v>1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" customHeight="1" x14ac:dyDescent="0.3">
      <c r="A507" s="831">
        <v>25</v>
      </c>
      <c r="B507" s="832" t="s">
        <v>1206</v>
      </c>
      <c r="C507" s="832" t="s">
        <v>1215</v>
      </c>
      <c r="D507" s="833" t="s">
        <v>1777</v>
      </c>
      <c r="E507" s="834" t="s">
        <v>1226</v>
      </c>
      <c r="F507" s="832" t="s">
        <v>1207</v>
      </c>
      <c r="G507" s="832" t="s">
        <v>1277</v>
      </c>
      <c r="H507" s="832" t="s">
        <v>566</v>
      </c>
      <c r="I507" s="832" t="s">
        <v>1278</v>
      </c>
      <c r="J507" s="832" t="s">
        <v>894</v>
      </c>
      <c r="K507" s="832" t="s">
        <v>1279</v>
      </c>
      <c r="L507" s="835">
        <v>48.09</v>
      </c>
      <c r="M507" s="835">
        <v>48.09</v>
      </c>
      <c r="N507" s="832">
        <v>1</v>
      </c>
      <c r="O507" s="836">
        <v>0.5</v>
      </c>
      <c r="P507" s="835">
        <v>48.09</v>
      </c>
      <c r="Q507" s="837">
        <v>1</v>
      </c>
      <c r="R507" s="832">
        <v>1</v>
      </c>
      <c r="S507" s="837">
        <v>1</v>
      </c>
      <c r="T507" s="836">
        <v>0.5</v>
      </c>
      <c r="U507" s="838">
        <v>1</v>
      </c>
    </row>
    <row r="508" spans="1:21" ht="14.4" customHeight="1" x14ac:dyDescent="0.3">
      <c r="A508" s="831">
        <v>25</v>
      </c>
      <c r="B508" s="832" t="s">
        <v>1206</v>
      </c>
      <c r="C508" s="832" t="s">
        <v>1215</v>
      </c>
      <c r="D508" s="833" t="s">
        <v>1777</v>
      </c>
      <c r="E508" s="834" t="s">
        <v>1226</v>
      </c>
      <c r="F508" s="832" t="s">
        <v>1207</v>
      </c>
      <c r="G508" s="832" t="s">
        <v>1254</v>
      </c>
      <c r="H508" s="832" t="s">
        <v>566</v>
      </c>
      <c r="I508" s="832" t="s">
        <v>1297</v>
      </c>
      <c r="J508" s="832" t="s">
        <v>1256</v>
      </c>
      <c r="K508" s="832" t="s">
        <v>1257</v>
      </c>
      <c r="L508" s="835">
        <v>132.97999999999999</v>
      </c>
      <c r="M508" s="835">
        <v>265.95999999999998</v>
      </c>
      <c r="N508" s="832">
        <v>2</v>
      </c>
      <c r="O508" s="836">
        <v>2</v>
      </c>
      <c r="P508" s="835"/>
      <c r="Q508" s="837">
        <v>0</v>
      </c>
      <c r="R508" s="832"/>
      <c r="S508" s="837">
        <v>0</v>
      </c>
      <c r="T508" s="836"/>
      <c r="U508" s="838">
        <v>0</v>
      </c>
    </row>
    <row r="509" spans="1:21" ht="14.4" customHeight="1" x14ac:dyDescent="0.3">
      <c r="A509" s="831">
        <v>25</v>
      </c>
      <c r="B509" s="832" t="s">
        <v>1206</v>
      </c>
      <c r="C509" s="832" t="s">
        <v>1215</v>
      </c>
      <c r="D509" s="833" t="s">
        <v>1777</v>
      </c>
      <c r="E509" s="834" t="s">
        <v>1226</v>
      </c>
      <c r="F509" s="832" t="s">
        <v>1207</v>
      </c>
      <c r="G509" s="832" t="s">
        <v>1262</v>
      </c>
      <c r="H509" s="832" t="s">
        <v>607</v>
      </c>
      <c r="I509" s="832" t="s">
        <v>1263</v>
      </c>
      <c r="J509" s="832" t="s">
        <v>628</v>
      </c>
      <c r="K509" s="832" t="s">
        <v>1264</v>
      </c>
      <c r="L509" s="835">
        <v>24.22</v>
      </c>
      <c r="M509" s="835">
        <v>48.44</v>
      </c>
      <c r="N509" s="832">
        <v>2</v>
      </c>
      <c r="O509" s="836">
        <v>2</v>
      </c>
      <c r="P509" s="835">
        <v>24.22</v>
      </c>
      <c r="Q509" s="837">
        <v>0.5</v>
      </c>
      <c r="R509" s="832">
        <v>1</v>
      </c>
      <c r="S509" s="837">
        <v>0.5</v>
      </c>
      <c r="T509" s="836">
        <v>1</v>
      </c>
      <c r="U509" s="838">
        <v>0.5</v>
      </c>
    </row>
    <row r="510" spans="1:21" ht="14.4" customHeight="1" x14ac:dyDescent="0.3">
      <c r="A510" s="831">
        <v>25</v>
      </c>
      <c r="B510" s="832" t="s">
        <v>1206</v>
      </c>
      <c r="C510" s="832" t="s">
        <v>1215</v>
      </c>
      <c r="D510" s="833" t="s">
        <v>1777</v>
      </c>
      <c r="E510" s="834" t="s">
        <v>1226</v>
      </c>
      <c r="F510" s="832" t="s">
        <v>1207</v>
      </c>
      <c r="G510" s="832" t="s">
        <v>1262</v>
      </c>
      <c r="H510" s="832" t="s">
        <v>607</v>
      </c>
      <c r="I510" s="832" t="s">
        <v>1122</v>
      </c>
      <c r="J510" s="832" t="s">
        <v>628</v>
      </c>
      <c r="K510" s="832" t="s">
        <v>1123</v>
      </c>
      <c r="L510" s="835">
        <v>48.42</v>
      </c>
      <c r="M510" s="835">
        <v>48.42</v>
      </c>
      <c r="N510" s="832">
        <v>1</v>
      </c>
      <c r="O510" s="836">
        <v>1</v>
      </c>
      <c r="P510" s="835"/>
      <c r="Q510" s="837">
        <v>0</v>
      </c>
      <c r="R510" s="832"/>
      <c r="S510" s="837">
        <v>0</v>
      </c>
      <c r="T510" s="836"/>
      <c r="U510" s="838">
        <v>0</v>
      </c>
    </row>
    <row r="511" spans="1:21" ht="14.4" customHeight="1" x14ac:dyDescent="0.3">
      <c r="A511" s="831">
        <v>25</v>
      </c>
      <c r="B511" s="832" t="s">
        <v>1206</v>
      </c>
      <c r="C511" s="832" t="s">
        <v>1215</v>
      </c>
      <c r="D511" s="833" t="s">
        <v>1777</v>
      </c>
      <c r="E511" s="834" t="s">
        <v>1226</v>
      </c>
      <c r="F511" s="832" t="s">
        <v>1207</v>
      </c>
      <c r="G511" s="832" t="s">
        <v>1262</v>
      </c>
      <c r="H511" s="832" t="s">
        <v>566</v>
      </c>
      <c r="I511" s="832" t="s">
        <v>1302</v>
      </c>
      <c r="J511" s="832" t="s">
        <v>1303</v>
      </c>
      <c r="K511" s="832" t="s">
        <v>1304</v>
      </c>
      <c r="L511" s="835">
        <v>48.42</v>
      </c>
      <c r="M511" s="835">
        <v>193.68</v>
      </c>
      <c r="N511" s="832">
        <v>4</v>
      </c>
      <c r="O511" s="836">
        <v>3</v>
      </c>
      <c r="P511" s="835">
        <v>48.42</v>
      </c>
      <c r="Q511" s="837">
        <v>0.25</v>
      </c>
      <c r="R511" s="832">
        <v>1</v>
      </c>
      <c r="S511" s="837">
        <v>0.25</v>
      </c>
      <c r="T511" s="836">
        <v>1</v>
      </c>
      <c r="U511" s="838">
        <v>0.33333333333333331</v>
      </c>
    </row>
    <row r="512" spans="1:21" ht="14.4" customHeight="1" x14ac:dyDescent="0.3">
      <c r="A512" s="831">
        <v>25</v>
      </c>
      <c r="B512" s="832" t="s">
        <v>1206</v>
      </c>
      <c r="C512" s="832" t="s">
        <v>1215</v>
      </c>
      <c r="D512" s="833" t="s">
        <v>1777</v>
      </c>
      <c r="E512" s="834" t="s">
        <v>1226</v>
      </c>
      <c r="F512" s="832" t="s">
        <v>1207</v>
      </c>
      <c r="G512" s="832" t="s">
        <v>1262</v>
      </c>
      <c r="H512" s="832" t="s">
        <v>566</v>
      </c>
      <c r="I512" s="832" t="s">
        <v>1758</v>
      </c>
      <c r="J512" s="832" t="s">
        <v>628</v>
      </c>
      <c r="K512" s="832" t="s">
        <v>1264</v>
      </c>
      <c r="L512" s="835">
        <v>24.22</v>
      </c>
      <c r="M512" s="835">
        <v>48.44</v>
      </c>
      <c r="N512" s="832">
        <v>2</v>
      </c>
      <c r="O512" s="836">
        <v>1.5</v>
      </c>
      <c r="P512" s="835"/>
      <c r="Q512" s="837">
        <v>0</v>
      </c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25</v>
      </c>
      <c r="B513" s="832" t="s">
        <v>1206</v>
      </c>
      <c r="C513" s="832" t="s">
        <v>1215</v>
      </c>
      <c r="D513" s="833" t="s">
        <v>1777</v>
      </c>
      <c r="E513" s="834" t="s">
        <v>1226</v>
      </c>
      <c r="F513" s="832" t="s">
        <v>1207</v>
      </c>
      <c r="G513" s="832" t="s">
        <v>1269</v>
      </c>
      <c r="H513" s="832" t="s">
        <v>607</v>
      </c>
      <c r="I513" s="832" t="s">
        <v>1137</v>
      </c>
      <c r="J513" s="832" t="s">
        <v>1138</v>
      </c>
      <c r="K513" s="832" t="s">
        <v>1139</v>
      </c>
      <c r="L513" s="835">
        <v>0</v>
      </c>
      <c r="M513" s="835">
        <v>0</v>
      </c>
      <c r="N513" s="832">
        <v>2</v>
      </c>
      <c r="O513" s="836">
        <v>1.5</v>
      </c>
      <c r="P513" s="835">
        <v>0</v>
      </c>
      <c r="Q513" s="837"/>
      <c r="R513" s="832">
        <v>1</v>
      </c>
      <c r="S513" s="837">
        <v>0.5</v>
      </c>
      <c r="T513" s="836">
        <v>0.5</v>
      </c>
      <c r="U513" s="838">
        <v>0.33333333333333331</v>
      </c>
    </row>
    <row r="514" spans="1:21" ht="14.4" customHeight="1" x14ac:dyDescent="0.3">
      <c r="A514" s="831">
        <v>25</v>
      </c>
      <c r="B514" s="832" t="s">
        <v>1206</v>
      </c>
      <c r="C514" s="832" t="s">
        <v>1215</v>
      </c>
      <c r="D514" s="833" t="s">
        <v>1777</v>
      </c>
      <c r="E514" s="834" t="s">
        <v>1226</v>
      </c>
      <c r="F514" s="832" t="s">
        <v>1207</v>
      </c>
      <c r="G514" s="832" t="s">
        <v>1270</v>
      </c>
      <c r="H514" s="832" t="s">
        <v>566</v>
      </c>
      <c r="I514" s="832" t="s">
        <v>1309</v>
      </c>
      <c r="J514" s="832" t="s">
        <v>940</v>
      </c>
      <c r="K514" s="832" t="s">
        <v>1069</v>
      </c>
      <c r="L514" s="835">
        <v>154.36000000000001</v>
      </c>
      <c r="M514" s="835">
        <v>2932.8400000000006</v>
      </c>
      <c r="N514" s="832">
        <v>19</v>
      </c>
      <c r="O514" s="836">
        <v>17.5</v>
      </c>
      <c r="P514" s="835">
        <v>1697.9600000000005</v>
      </c>
      <c r="Q514" s="837">
        <v>0.57894736842105265</v>
      </c>
      <c r="R514" s="832">
        <v>11</v>
      </c>
      <c r="S514" s="837">
        <v>0.57894736842105265</v>
      </c>
      <c r="T514" s="836">
        <v>10</v>
      </c>
      <c r="U514" s="838">
        <v>0.5714285714285714</v>
      </c>
    </row>
    <row r="515" spans="1:21" ht="14.4" customHeight="1" x14ac:dyDescent="0.3">
      <c r="A515" s="831">
        <v>25</v>
      </c>
      <c r="B515" s="832" t="s">
        <v>1206</v>
      </c>
      <c r="C515" s="832" t="s">
        <v>1215</v>
      </c>
      <c r="D515" s="833" t="s">
        <v>1777</v>
      </c>
      <c r="E515" s="834" t="s">
        <v>1226</v>
      </c>
      <c r="F515" s="832" t="s">
        <v>1207</v>
      </c>
      <c r="G515" s="832" t="s">
        <v>1270</v>
      </c>
      <c r="H515" s="832" t="s">
        <v>566</v>
      </c>
      <c r="I515" s="832" t="s">
        <v>1694</v>
      </c>
      <c r="J515" s="832" t="s">
        <v>940</v>
      </c>
      <c r="K515" s="832" t="s">
        <v>1069</v>
      </c>
      <c r="L515" s="835">
        <v>154.36000000000001</v>
      </c>
      <c r="M515" s="835">
        <v>308.72000000000003</v>
      </c>
      <c r="N515" s="832">
        <v>2</v>
      </c>
      <c r="O515" s="836">
        <v>1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25</v>
      </c>
      <c r="B516" s="832" t="s">
        <v>1206</v>
      </c>
      <c r="C516" s="832" t="s">
        <v>1215</v>
      </c>
      <c r="D516" s="833" t="s">
        <v>1777</v>
      </c>
      <c r="E516" s="834" t="s">
        <v>1235</v>
      </c>
      <c r="F516" s="832" t="s">
        <v>1207</v>
      </c>
      <c r="G516" s="832" t="s">
        <v>1254</v>
      </c>
      <c r="H516" s="832" t="s">
        <v>566</v>
      </c>
      <c r="I516" s="832" t="s">
        <v>1255</v>
      </c>
      <c r="J516" s="832" t="s">
        <v>1256</v>
      </c>
      <c r="K516" s="832" t="s">
        <v>1257</v>
      </c>
      <c r="L516" s="835">
        <v>132.97999999999999</v>
      </c>
      <c r="M516" s="835">
        <v>265.95999999999998</v>
      </c>
      <c r="N516" s="832">
        <v>2</v>
      </c>
      <c r="O516" s="836">
        <v>1.5</v>
      </c>
      <c r="P516" s="835">
        <v>265.95999999999998</v>
      </c>
      <c r="Q516" s="837">
        <v>1</v>
      </c>
      <c r="R516" s="832">
        <v>2</v>
      </c>
      <c r="S516" s="837">
        <v>1</v>
      </c>
      <c r="T516" s="836">
        <v>1.5</v>
      </c>
      <c r="U516" s="838">
        <v>1</v>
      </c>
    </row>
    <row r="517" spans="1:21" ht="14.4" customHeight="1" x14ac:dyDescent="0.3">
      <c r="A517" s="831">
        <v>25</v>
      </c>
      <c r="B517" s="832" t="s">
        <v>1206</v>
      </c>
      <c r="C517" s="832" t="s">
        <v>1215</v>
      </c>
      <c r="D517" s="833" t="s">
        <v>1777</v>
      </c>
      <c r="E517" s="834" t="s">
        <v>1235</v>
      </c>
      <c r="F517" s="832" t="s">
        <v>1207</v>
      </c>
      <c r="G517" s="832" t="s">
        <v>1262</v>
      </c>
      <c r="H517" s="832" t="s">
        <v>607</v>
      </c>
      <c r="I517" s="832" t="s">
        <v>1263</v>
      </c>
      <c r="J517" s="832" t="s">
        <v>628</v>
      </c>
      <c r="K517" s="832" t="s">
        <v>1264</v>
      </c>
      <c r="L517" s="835">
        <v>24.22</v>
      </c>
      <c r="M517" s="835">
        <v>145.32</v>
      </c>
      <c r="N517" s="832">
        <v>6</v>
      </c>
      <c r="O517" s="836">
        <v>5</v>
      </c>
      <c r="P517" s="835">
        <v>72.66</v>
      </c>
      <c r="Q517" s="837">
        <v>0.5</v>
      </c>
      <c r="R517" s="832">
        <v>3</v>
      </c>
      <c r="S517" s="837">
        <v>0.5</v>
      </c>
      <c r="T517" s="836">
        <v>3</v>
      </c>
      <c r="U517" s="838">
        <v>0.6</v>
      </c>
    </row>
    <row r="518" spans="1:21" ht="14.4" customHeight="1" x14ac:dyDescent="0.3">
      <c r="A518" s="831">
        <v>25</v>
      </c>
      <c r="B518" s="832" t="s">
        <v>1206</v>
      </c>
      <c r="C518" s="832" t="s">
        <v>1215</v>
      </c>
      <c r="D518" s="833" t="s">
        <v>1777</v>
      </c>
      <c r="E518" s="834" t="s">
        <v>1235</v>
      </c>
      <c r="F518" s="832" t="s">
        <v>1207</v>
      </c>
      <c r="G518" s="832" t="s">
        <v>1262</v>
      </c>
      <c r="H518" s="832" t="s">
        <v>607</v>
      </c>
      <c r="I518" s="832" t="s">
        <v>1122</v>
      </c>
      <c r="J518" s="832" t="s">
        <v>628</v>
      </c>
      <c r="K518" s="832" t="s">
        <v>1123</v>
      </c>
      <c r="L518" s="835">
        <v>48.42</v>
      </c>
      <c r="M518" s="835">
        <v>48.42</v>
      </c>
      <c r="N518" s="832">
        <v>1</v>
      </c>
      <c r="O518" s="836">
        <v>0.5</v>
      </c>
      <c r="P518" s="835">
        <v>48.42</v>
      </c>
      <c r="Q518" s="837">
        <v>1</v>
      </c>
      <c r="R518" s="832">
        <v>1</v>
      </c>
      <c r="S518" s="837">
        <v>1</v>
      </c>
      <c r="T518" s="836">
        <v>0.5</v>
      </c>
      <c r="U518" s="838">
        <v>1</v>
      </c>
    </row>
    <row r="519" spans="1:21" ht="14.4" customHeight="1" x14ac:dyDescent="0.3">
      <c r="A519" s="831">
        <v>25</v>
      </c>
      <c r="B519" s="832" t="s">
        <v>1206</v>
      </c>
      <c r="C519" s="832" t="s">
        <v>1215</v>
      </c>
      <c r="D519" s="833" t="s">
        <v>1777</v>
      </c>
      <c r="E519" s="834" t="s">
        <v>1235</v>
      </c>
      <c r="F519" s="832" t="s">
        <v>1207</v>
      </c>
      <c r="G519" s="832" t="s">
        <v>1262</v>
      </c>
      <c r="H519" s="832" t="s">
        <v>566</v>
      </c>
      <c r="I519" s="832" t="s">
        <v>1265</v>
      </c>
      <c r="J519" s="832" t="s">
        <v>628</v>
      </c>
      <c r="K519" s="832" t="s">
        <v>1266</v>
      </c>
      <c r="L519" s="835">
        <v>48.42</v>
      </c>
      <c r="M519" s="835">
        <v>48.42</v>
      </c>
      <c r="N519" s="832">
        <v>1</v>
      </c>
      <c r="O519" s="836">
        <v>0.5</v>
      </c>
      <c r="P519" s="835">
        <v>48.42</v>
      </c>
      <c r="Q519" s="837">
        <v>1</v>
      </c>
      <c r="R519" s="832">
        <v>1</v>
      </c>
      <c r="S519" s="837">
        <v>1</v>
      </c>
      <c r="T519" s="836">
        <v>0.5</v>
      </c>
      <c r="U519" s="838">
        <v>1</v>
      </c>
    </row>
    <row r="520" spans="1:21" ht="14.4" customHeight="1" x14ac:dyDescent="0.3">
      <c r="A520" s="831">
        <v>25</v>
      </c>
      <c r="B520" s="832" t="s">
        <v>1206</v>
      </c>
      <c r="C520" s="832" t="s">
        <v>1215</v>
      </c>
      <c r="D520" s="833" t="s">
        <v>1777</v>
      </c>
      <c r="E520" s="834" t="s">
        <v>1235</v>
      </c>
      <c r="F520" s="832" t="s">
        <v>1207</v>
      </c>
      <c r="G520" s="832" t="s">
        <v>1270</v>
      </c>
      <c r="H520" s="832" t="s">
        <v>607</v>
      </c>
      <c r="I520" s="832" t="s">
        <v>1068</v>
      </c>
      <c r="J520" s="832" t="s">
        <v>940</v>
      </c>
      <c r="K520" s="832" t="s">
        <v>1069</v>
      </c>
      <c r="L520" s="835">
        <v>154.36000000000001</v>
      </c>
      <c r="M520" s="835">
        <v>3241.5600000000009</v>
      </c>
      <c r="N520" s="832">
        <v>21</v>
      </c>
      <c r="O520" s="836">
        <v>18.5</v>
      </c>
      <c r="P520" s="835">
        <v>1389.2400000000002</v>
      </c>
      <c r="Q520" s="837">
        <v>0.42857142857142855</v>
      </c>
      <c r="R520" s="832">
        <v>9</v>
      </c>
      <c r="S520" s="837">
        <v>0.42857142857142855</v>
      </c>
      <c r="T520" s="836">
        <v>8.5</v>
      </c>
      <c r="U520" s="838">
        <v>0.45945945945945948</v>
      </c>
    </row>
    <row r="521" spans="1:21" ht="14.4" customHeight="1" x14ac:dyDescent="0.3">
      <c r="A521" s="831">
        <v>25</v>
      </c>
      <c r="B521" s="832" t="s">
        <v>1206</v>
      </c>
      <c r="C521" s="832" t="s">
        <v>1215</v>
      </c>
      <c r="D521" s="833" t="s">
        <v>1777</v>
      </c>
      <c r="E521" s="834" t="s">
        <v>1222</v>
      </c>
      <c r="F521" s="832" t="s">
        <v>1207</v>
      </c>
      <c r="G521" s="832" t="s">
        <v>1445</v>
      </c>
      <c r="H521" s="832" t="s">
        <v>566</v>
      </c>
      <c r="I521" s="832" t="s">
        <v>1762</v>
      </c>
      <c r="J521" s="832" t="s">
        <v>1763</v>
      </c>
      <c r="K521" s="832" t="s">
        <v>1764</v>
      </c>
      <c r="L521" s="835">
        <v>48.42</v>
      </c>
      <c r="M521" s="835">
        <v>48.42</v>
      </c>
      <c r="N521" s="832">
        <v>1</v>
      </c>
      <c r="O521" s="836">
        <v>1</v>
      </c>
      <c r="P521" s="835"/>
      <c r="Q521" s="837">
        <v>0</v>
      </c>
      <c r="R521" s="832"/>
      <c r="S521" s="837">
        <v>0</v>
      </c>
      <c r="T521" s="836"/>
      <c r="U521" s="838">
        <v>0</v>
      </c>
    </row>
    <row r="522" spans="1:21" ht="14.4" customHeight="1" x14ac:dyDescent="0.3">
      <c r="A522" s="831">
        <v>25</v>
      </c>
      <c r="B522" s="832" t="s">
        <v>1206</v>
      </c>
      <c r="C522" s="832" t="s">
        <v>1215</v>
      </c>
      <c r="D522" s="833" t="s">
        <v>1777</v>
      </c>
      <c r="E522" s="834" t="s">
        <v>1222</v>
      </c>
      <c r="F522" s="832" t="s">
        <v>1207</v>
      </c>
      <c r="G522" s="832" t="s">
        <v>1262</v>
      </c>
      <c r="H522" s="832" t="s">
        <v>566</v>
      </c>
      <c r="I522" s="832" t="s">
        <v>1265</v>
      </c>
      <c r="J522" s="832" t="s">
        <v>628</v>
      </c>
      <c r="K522" s="832" t="s">
        <v>1266</v>
      </c>
      <c r="L522" s="835">
        <v>48.42</v>
      </c>
      <c r="M522" s="835">
        <v>242.1</v>
      </c>
      <c r="N522" s="832">
        <v>5</v>
      </c>
      <c r="O522" s="836">
        <v>2.5</v>
      </c>
      <c r="P522" s="835">
        <v>145.26</v>
      </c>
      <c r="Q522" s="837">
        <v>0.6</v>
      </c>
      <c r="R522" s="832">
        <v>3</v>
      </c>
      <c r="S522" s="837">
        <v>0.6</v>
      </c>
      <c r="T522" s="836">
        <v>1.5</v>
      </c>
      <c r="U522" s="838">
        <v>0.6</v>
      </c>
    </row>
    <row r="523" spans="1:21" ht="14.4" customHeight="1" x14ac:dyDescent="0.3">
      <c r="A523" s="831">
        <v>25</v>
      </c>
      <c r="B523" s="832" t="s">
        <v>1206</v>
      </c>
      <c r="C523" s="832" t="s">
        <v>1215</v>
      </c>
      <c r="D523" s="833" t="s">
        <v>1777</v>
      </c>
      <c r="E523" s="834" t="s">
        <v>1222</v>
      </c>
      <c r="F523" s="832" t="s">
        <v>1207</v>
      </c>
      <c r="G523" s="832" t="s">
        <v>1262</v>
      </c>
      <c r="H523" s="832" t="s">
        <v>566</v>
      </c>
      <c r="I523" s="832" t="s">
        <v>1267</v>
      </c>
      <c r="J523" s="832" t="s">
        <v>628</v>
      </c>
      <c r="K523" s="832" t="s">
        <v>1268</v>
      </c>
      <c r="L523" s="835">
        <v>24.22</v>
      </c>
      <c r="M523" s="835">
        <v>145.32</v>
      </c>
      <c r="N523" s="832">
        <v>6</v>
      </c>
      <c r="O523" s="836">
        <v>4</v>
      </c>
      <c r="P523" s="835">
        <v>72.66</v>
      </c>
      <c r="Q523" s="837">
        <v>0.5</v>
      </c>
      <c r="R523" s="832">
        <v>3</v>
      </c>
      <c r="S523" s="837">
        <v>0.5</v>
      </c>
      <c r="T523" s="836">
        <v>2</v>
      </c>
      <c r="U523" s="838">
        <v>0.5</v>
      </c>
    </row>
    <row r="524" spans="1:21" ht="14.4" customHeight="1" x14ac:dyDescent="0.3">
      <c r="A524" s="831">
        <v>25</v>
      </c>
      <c r="B524" s="832" t="s">
        <v>1206</v>
      </c>
      <c r="C524" s="832" t="s">
        <v>1215</v>
      </c>
      <c r="D524" s="833" t="s">
        <v>1777</v>
      </c>
      <c r="E524" s="834" t="s">
        <v>1222</v>
      </c>
      <c r="F524" s="832" t="s">
        <v>1207</v>
      </c>
      <c r="G524" s="832" t="s">
        <v>1270</v>
      </c>
      <c r="H524" s="832" t="s">
        <v>607</v>
      </c>
      <c r="I524" s="832" t="s">
        <v>1068</v>
      </c>
      <c r="J524" s="832" t="s">
        <v>940</v>
      </c>
      <c r="K524" s="832" t="s">
        <v>1069</v>
      </c>
      <c r="L524" s="835">
        <v>154.36000000000001</v>
      </c>
      <c r="M524" s="835">
        <v>2161.04</v>
      </c>
      <c r="N524" s="832">
        <v>14</v>
      </c>
      <c r="O524" s="836">
        <v>9.5</v>
      </c>
      <c r="P524" s="835">
        <v>1080.52</v>
      </c>
      <c r="Q524" s="837">
        <v>0.5</v>
      </c>
      <c r="R524" s="832">
        <v>7</v>
      </c>
      <c r="S524" s="837">
        <v>0.5</v>
      </c>
      <c r="T524" s="836">
        <v>4.5</v>
      </c>
      <c r="U524" s="838">
        <v>0.47368421052631576</v>
      </c>
    </row>
    <row r="525" spans="1:21" ht="14.4" customHeight="1" x14ac:dyDescent="0.3">
      <c r="A525" s="831">
        <v>25</v>
      </c>
      <c r="B525" s="832" t="s">
        <v>1206</v>
      </c>
      <c r="C525" s="832" t="s">
        <v>1215</v>
      </c>
      <c r="D525" s="833" t="s">
        <v>1777</v>
      </c>
      <c r="E525" s="834" t="s">
        <v>1243</v>
      </c>
      <c r="F525" s="832" t="s">
        <v>1207</v>
      </c>
      <c r="G525" s="832" t="s">
        <v>1363</v>
      </c>
      <c r="H525" s="832" t="s">
        <v>566</v>
      </c>
      <c r="I525" s="832" t="s">
        <v>1706</v>
      </c>
      <c r="J525" s="832" t="s">
        <v>672</v>
      </c>
      <c r="K525" s="832" t="s">
        <v>1397</v>
      </c>
      <c r="L525" s="835">
        <v>48.42</v>
      </c>
      <c r="M525" s="835">
        <v>48.42</v>
      </c>
      <c r="N525" s="832">
        <v>1</v>
      </c>
      <c r="O525" s="836">
        <v>0.5</v>
      </c>
      <c r="P525" s="835"/>
      <c r="Q525" s="837">
        <v>0</v>
      </c>
      <c r="R525" s="832"/>
      <c r="S525" s="837">
        <v>0</v>
      </c>
      <c r="T525" s="836"/>
      <c r="U525" s="838">
        <v>0</v>
      </c>
    </row>
    <row r="526" spans="1:21" ht="14.4" customHeight="1" x14ac:dyDescent="0.3">
      <c r="A526" s="831">
        <v>25</v>
      </c>
      <c r="B526" s="832" t="s">
        <v>1206</v>
      </c>
      <c r="C526" s="832" t="s">
        <v>1215</v>
      </c>
      <c r="D526" s="833" t="s">
        <v>1777</v>
      </c>
      <c r="E526" s="834" t="s">
        <v>1243</v>
      </c>
      <c r="F526" s="832" t="s">
        <v>1207</v>
      </c>
      <c r="G526" s="832" t="s">
        <v>1254</v>
      </c>
      <c r="H526" s="832" t="s">
        <v>566</v>
      </c>
      <c r="I526" s="832" t="s">
        <v>1255</v>
      </c>
      <c r="J526" s="832" t="s">
        <v>1256</v>
      </c>
      <c r="K526" s="832" t="s">
        <v>1257</v>
      </c>
      <c r="L526" s="835">
        <v>132.97999999999999</v>
      </c>
      <c r="M526" s="835">
        <v>664.89999999999986</v>
      </c>
      <c r="N526" s="832">
        <v>5</v>
      </c>
      <c r="O526" s="836">
        <v>3.5</v>
      </c>
      <c r="P526" s="835">
        <v>664.89999999999986</v>
      </c>
      <c r="Q526" s="837">
        <v>1</v>
      </c>
      <c r="R526" s="832">
        <v>5</v>
      </c>
      <c r="S526" s="837">
        <v>1</v>
      </c>
      <c r="T526" s="836">
        <v>3.5</v>
      </c>
      <c r="U526" s="838">
        <v>1</v>
      </c>
    </row>
    <row r="527" spans="1:21" ht="14.4" customHeight="1" x14ac:dyDescent="0.3">
      <c r="A527" s="831">
        <v>25</v>
      </c>
      <c r="B527" s="832" t="s">
        <v>1206</v>
      </c>
      <c r="C527" s="832" t="s">
        <v>1215</v>
      </c>
      <c r="D527" s="833" t="s">
        <v>1777</v>
      </c>
      <c r="E527" s="834" t="s">
        <v>1243</v>
      </c>
      <c r="F527" s="832" t="s">
        <v>1207</v>
      </c>
      <c r="G527" s="832" t="s">
        <v>1626</v>
      </c>
      <c r="H527" s="832" t="s">
        <v>607</v>
      </c>
      <c r="I527" s="832" t="s">
        <v>1627</v>
      </c>
      <c r="J527" s="832" t="s">
        <v>1628</v>
      </c>
      <c r="K527" s="832" t="s">
        <v>1629</v>
      </c>
      <c r="L527" s="835">
        <v>141.25</v>
      </c>
      <c r="M527" s="835">
        <v>141.25</v>
      </c>
      <c r="N527" s="832">
        <v>1</v>
      </c>
      <c r="O527" s="836">
        <v>0.5</v>
      </c>
      <c r="P527" s="835">
        <v>141.25</v>
      </c>
      <c r="Q527" s="837">
        <v>1</v>
      </c>
      <c r="R527" s="832">
        <v>1</v>
      </c>
      <c r="S527" s="837">
        <v>1</v>
      </c>
      <c r="T527" s="836">
        <v>0.5</v>
      </c>
      <c r="U527" s="838">
        <v>1</v>
      </c>
    </row>
    <row r="528" spans="1:21" ht="14.4" customHeight="1" x14ac:dyDescent="0.3">
      <c r="A528" s="831">
        <v>25</v>
      </c>
      <c r="B528" s="832" t="s">
        <v>1206</v>
      </c>
      <c r="C528" s="832" t="s">
        <v>1215</v>
      </c>
      <c r="D528" s="833" t="s">
        <v>1777</v>
      </c>
      <c r="E528" s="834" t="s">
        <v>1243</v>
      </c>
      <c r="F528" s="832" t="s">
        <v>1207</v>
      </c>
      <c r="G528" s="832" t="s">
        <v>1262</v>
      </c>
      <c r="H528" s="832" t="s">
        <v>607</v>
      </c>
      <c r="I528" s="832" t="s">
        <v>1122</v>
      </c>
      <c r="J528" s="832" t="s">
        <v>628</v>
      </c>
      <c r="K528" s="832" t="s">
        <v>1123</v>
      </c>
      <c r="L528" s="835">
        <v>48.42</v>
      </c>
      <c r="M528" s="835">
        <v>96.84</v>
      </c>
      <c r="N528" s="832">
        <v>2</v>
      </c>
      <c r="O528" s="836">
        <v>2</v>
      </c>
      <c r="P528" s="835"/>
      <c r="Q528" s="837">
        <v>0</v>
      </c>
      <c r="R528" s="832"/>
      <c r="S528" s="837">
        <v>0</v>
      </c>
      <c r="T528" s="836"/>
      <c r="U528" s="838">
        <v>0</v>
      </c>
    </row>
    <row r="529" spans="1:21" ht="14.4" customHeight="1" x14ac:dyDescent="0.3">
      <c r="A529" s="831">
        <v>25</v>
      </c>
      <c r="B529" s="832" t="s">
        <v>1206</v>
      </c>
      <c r="C529" s="832" t="s">
        <v>1215</v>
      </c>
      <c r="D529" s="833" t="s">
        <v>1777</v>
      </c>
      <c r="E529" s="834" t="s">
        <v>1243</v>
      </c>
      <c r="F529" s="832" t="s">
        <v>1207</v>
      </c>
      <c r="G529" s="832" t="s">
        <v>1262</v>
      </c>
      <c r="H529" s="832" t="s">
        <v>566</v>
      </c>
      <c r="I529" s="832" t="s">
        <v>1265</v>
      </c>
      <c r="J529" s="832" t="s">
        <v>628</v>
      </c>
      <c r="K529" s="832" t="s">
        <v>1266</v>
      </c>
      <c r="L529" s="835">
        <v>48.42</v>
      </c>
      <c r="M529" s="835">
        <v>193.68</v>
      </c>
      <c r="N529" s="832">
        <v>4</v>
      </c>
      <c r="O529" s="836">
        <v>2.5</v>
      </c>
      <c r="P529" s="835">
        <v>96.84</v>
      </c>
      <c r="Q529" s="837">
        <v>0.5</v>
      </c>
      <c r="R529" s="832">
        <v>2</v>
      </c>
      <c r="S529" s="837">
        <v>0.5</v>
      </c>
      <c r="T529" s="836">
        <v>1</v>
      </c>
      <c r="U529" s="838">
        <v>0.4</v>
      </c>
    </row>
    <row r="530" spans="1:21" ht="14.4" customHeight="1" x14ac:dyDescent="0.3">
      <c r="A530" s="831">
        <v>25</v>
      </c>
      <c r="B530" s="832" t="s">
        <v>1206</v>
      </c>
      <c r="C530" s="832" t="s">
        <v>1215</v>
      </c>
      <c r="D530" s="833" t="s">
        <v>1777</v>
      </c>
      <c r="E530" s="834" t="s">
        <v>1243</v>
      </c>
      <c r="F530" s="832" t="s">
        <v>1207</v>
      </c>
      <c r="G530" s="832" t="s">
        <v>1262</v>
      </c>
      <c r="H530" s="832" t="s">
        <v>566</v>
      </c>
      <c r="I530" s="832" t="s">
        <v>1302</v>
      </c>
      <c r="J530" s="832" t="s">
        <v>1303</v>
      </c>
      <c r="K530" s="832" t="s">
        <v>1304</v>
      </c>
      <c r="L530" s="835">
        <v>48.42</v>
      </c>
      <c r="M530" s="835">
        <v>96.84</v>
      </c>
      <c r="N530" s="832">
        <v>2</v>
      </c>
      <c r="O530" s="836">
        <v>2</v>
      </c>
      <c r="P530" s="835"/>
      <c r="Q530" s="837">
        <v>0</v>
      </c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25</v>
      </c>
      <c r="B531" s="832" t="s">
        <v>1206</v>
      </c>
      <c r="C531" s="832" t="s">
        <v>1215</v>
      </c>
      <c r="D531" s="833" t="s">
        <v>1777</v>
      </c>
      <c r="E531" s="834" t="s">
        <v>1243</v>
      </c>
      <c r="F531" s="832" t="s">
        <v>1207</v>
      </c>
      <c r="G531" s="832" t="s">
        <v>1262</v>
      </c>
      <c r="H531" s="832" t="s">
        <v>566</v>
      </c>
      <c r="I531" s="832" t="s">
        <v>1267</v>
      </c>
      <c r="J531" s="832" t="s">
        <v>628</v>
      </c>
      <c r="K531" s="832" t="s">
        <v>1268</v>
      </c>
      <c r="L531" s="835">
        <v>24.22</v>
      </c>
      <c r="M531" s="835">
        <v>266.41999999999996</v>
      </c>
      <c r="N531" s="832">
        <v>11</v>
      </c>
      <c r="O531" s="836">
        <v>7</v>
      </c>
      <c r="P531" s="835">
        <v>96.88</v>
      </c>
      <c r="Q531" s="837">
        <v>0.3636363636363637</v>
      </c>
      <c r="R531" s="832">
        <v>4</v>
      </c>
      <c r="S531" s="837">
        <v>0.36363636363636365</v>
      </c>
      <c r="T531" s="836">
        <v>3</v>
      </c>
      <c r="U531" s="838">
        <v>0.42857142857142855</v>
      </c>
    </row>
    <row r="532" spans="1:21" ht="14.4" customHeight="1" x14ac:dyDescent="0.3">
      <c r="A532" s="831">
        <v>25</v>
      </c>
      <c r="B532" s="832" t="s">
        <v>1206</v>
      </c>
      <c r="C532" s="832" t="s">
        <v>1215</v>
      </c>
      <c r="D532" s="833" t="s">
        <v>1777</v>
      </c>
      <c r="E532" s="834" t="s">
        <v>1243</v>
      </c>
      <c r="F532" s="832" t="s">
        <v>1207</v>
      </c>
      <c r="G532" s="832" t="s">
        <v>1476</v>
      </c>
      <c r="H532" s="832" t="s">
        <v>566</v>
      </c>
      <c r="I532" s="832" t="s">
        <v>1477</v>
      </c>
      <c r="J532" s="832" t="s">
        <v>619</v>
      </c>
      <c r="K532" s="832" t="s">
        <v>1478</v>
      </c>
      <c r="L532" s="835">
        <v>108.44</v>
      </c>
      <c r="M532" s="835">
        <v>108.44</v>
      </c>
      <c r="N532" s="832">
        <v>1</v>
      </c>
      <c r="O532" s="836"/>
      <c r="P532" s="835"/>
      <c r="Q532" s="837">
        <v>0</v>
      </c>
      <c r="R532" s="832"/>
      <c r="S532" s="837">
        <v>0</v>
      </c>
      <c r="T532" s="836"/>
      <c r="U532" s="838"/>
    </row>
    <row r="533" spans="1:21" ht="14.4" customHeight="1" x14ac:dyDescent="0.3">
      <c r="A533" s="831">
        <v>25</v>
      </c>
      <c r="B533" s="832" t="s">
        <v>1206</v>
      </c>
      <c r="C533" s="832" t="s">
        <v>1215</v>
      </c>
      <c r="D533" s="833" t="s">
        <v>1777</v>
      </c>
      <c r="E533" s="834" t="s">
        <v>1243</v>
      </c>
      <c r="F533" s="832" t="s">
        <v>1207</v>
      </c>
      <c r="G533" s="832" t="s">
        <v>1269</v>
      </c>
      <c r="H533" s="832" t="s">
        <v>607</v>
      </c>
      <c r="I533" s="832" t="s">
        <v>1137</v>
      </c>
      <c r="J533" s="832" t="s">
        <v>1138</v>
      </c>
      <c r="K533" s="832" t="s">
        <v>1139</v>
      </c>
      <c r="L533" s="835">
        <v>0</v>
      </c>
      <c r="M533" s="835">
        <v>0</v>
      </c>
      <c r="N533" s="832">
        <v>1</v>
      </c>
      <c r="O533" s="836">
        <v>0.5</v>
      </c>
      <c r="P533" s="835"/>
      <c r="Q533" s="837"/>
      <c r="R533" s="832"/>
      <c r="S533" s="837">
        <v>0</v>
      </c>
      <c r="T533" s="836"/>
      <c r="U533" s="838">
        <v>0</v>
      </c>
    </row>
    <row r="534" spans="1:21" ht="14.4" customHeight="1" x14ac:dyDescent="0.3">
      <c r="A534" s="831">
        <v>25</v>
      </c>
      <c r="B534" s="832" t="s">
        <v>1206</v>
      </c>
      <c r="C534" s="832" t="s">
        <v>1215</v>
      </c>
      <c r="D534" s="833" t="s">
        <v>1777</v>
      </c>
      <c r="E534" s="834" t="s">
        <v>1243</v>
      </c>
      <c r="F534" s="832" t="s">
        <v>1207</v>
      </c>
      <c r="G534" s="832" t="s">
        <v>1349</v>
      </c>
      <c r="H534" s="832" t="s">
        <v>566</v>
      </c>
      <c r="I534" s="832" t="s">
        <v>1350</v>
      </c>
      <c r="J534" s="832" t="s">
        <v>1351</v>
      </c>
      <c r="K534" s="832" t="s">
        <v>1352</v>
      </c>
      <c r="L534" s="835">
        <v>0</v>
      </c>
      <c r="M534" s="835">
        <v>0</v>
      </c>
      <c r="N534" s="832">
        <v>1</v>
      </c>
      <c r="O534" s="836">
        <v>1</v>
      </c>
      <c r="P534" s="835"/>
      <c r="Q534" s="837"/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25</v>
      </c>
      <c r="B535" s="832" t="s">
        <v>1206</v>
      </c>
      <c r="C535" s="832" t="s">
        <v>1215</v>
      </c>
      <c r="D535" s="833" t="s">
        <v>1777</v>
      </c>
      <c r="E535" s="834" t="s">
        <v>1243</v>
      </c>
      <c r="F535" s="832" t="s">
        <v>1207</v>
      </c>
      <c r="G535" s="832" t="s">
        <v>1414</v>
      </c>
      <c r="H535" s="832" t="s">
        <v>566</v>
      </c>
      <c r="I535" s="832" t="s">
        <v>1415</v>
      </c>
      <c r="J535" s="832" t="s">
        <v>1416</v>
      </c>
      <c r="K535" s="832" t="s">
        <v>1417</v>
      </c>
      <c r="L535" s="835">
        <v>50.32</v>
      </c>
      <c r="M535" s="835">
        <v>100.64</v>
      </c>
      <c r="N535" s="832">
        <v>2</v>
      </c>
      <c r="O535" s="836">
        <v>1</v>
      </c>
      <c r="P535" s="835">
        <v>100.64</v>
      </c>
      <c r="Q535" s="837">
        <v>1</v>
      </c>
      <c r="R535" s="832">
        <v>2</v>
      </c>
      <c r="S535" s="837">
        <v>1</v>
      </c>
      <c r="T535" s="836">
        <v>1</v>
      </c>
      <c r="U535" s="838">
        <v>1</v>
      </c>
    </row>
    <row r="536" spans="1:21" ht="14.4" customHeight="1" x14ac:dyDescent="0.3">
      <c r="A536" s="831">
        <v>25</v>
      </c>
      <c r="B536" s="832" t="s">
        <v>1206</v>
      </c>
      <c r="C536" s="832" t="s">
        <v>1215</v>
      </c>
      <c r="D536" s="833" t="s">
        <v>1777</v>
      </c>
      <c r="E536" s="834" t="s">
        <v>1243</v>
      </c>
      <c r="F536" s="832" t="s">
        <v>1207</v>
      </c>
      <c r="G536" s="832" t="s">
        <v>1270</v>
      </c>
      <c r="H536" s="832" t="s">
        <v>607</v>
      </c>
      <c r="I536" s="832" t="s">
        <v>1068</v>
      </c>
      <c r="J536" s="832" t="s">
        <v>940</v>
      </c>
      <c r="K536" s="832" t="s">
        <v>1069</v>
      </c>
      <c r="L536" s="835">
        <v>154.36000000000001</v>
      </c>
      <c r="M536" s="835">
        <v>3859.0000000000014</v>
      </c>
      <c r="N536" s="832">
        <v>25</v>
      </c>
      <c r="O536" s="836">
        <v>18</v>
      </c>
      <c r="P536" s="835">
        <v>2315.400000000001</v>
      </c>
      <c r="Q536" s="837">
        <v>0.60000000000000009</v>
      </c>
      <c r="R536" s="832">
        <v>15</v>
      </c>
      <c r="S536" s="837">
        <v>0.6</v>
      </c>
      <c r="T536" s="836">
        <v>12</v>
      </c>
      <c r="U536" s="838">
        <v>0.66666666666666663</v>
      </c>
    </row>
    <row r="537" spans="1:21" ht="14.4" customHeight="1" x14ac:dyDescent="0.3">
      <c r="A537" s="831">
        <v>25</v>
      </c>
      <c r="B537" s="832" t="s">
        <v>1206</v>
      </c>
      <c r="C537" s="832" t="s">
        <v>1215</v>
      </c>
      <c r="D537" s="833" t="s">
        <v>1777</v>
      </c>
      <c r="E537" s="834" t="s">
        <v>1243</v>
      </c>
      <c r="F537" s="832" t="s">
        <v>1207</v>
      </c>
      <c r="G537" s="832" t="s">
        <v>1270</v>
      </c>
      <c r="H537" s="832" t="s">
        <v>607</v>
      </c>
      <c r="I537" s="832" t="s">
        <v>1420</v>
      </c>
      <c r="J537" s="832" t="s">
        <v>1421</v>
      </c>
      <c r="K537" s="832" t="s">
        <v>1422</v>
      </c>
      <c r="L537" s="835">
        <v>111.22</v>
      </c>
      <c r="M537" s="835">
        <v>111.22</v>
      </c>
      <c r="N537" s="832">
        <v>1</v>
      </c>
      <c r="O537" s="836">
        <v>1</v>
      </c>
      <c r="P537" s="835">
        <v>111.22</v>
      </c>
      <c r="Q537" s="837">
        <v>1</v>
      </c>
      <c r="R537" s="832">
        <v>1</v>
      </c>
      <c r="S537" s="837">
        <v>1</v>
      </c>
      <c r="T537" s="836">
        <v>1</v>
      </c>
      <c r="U537" s="838">
        <v>1</v>
      </c>
    </row>
    <row r="538" spans="1:21" ht="14.4" customHeight="1" x14ac:dyDescent="0.3">
      <c r="A538" s="831">
        <v>25</v>
      </c>
      <c r="B538" s="832" t="s">
        <v>1206</v>
      </c>
      <c r="C538" s="832" t="s">
        <v>1215</v>
      </c>
      <c r="D538" s="833" t="s">
        <v>1777</v>
      </c>
      <c r="E538" s="834" t="s">
        <v>1243</v>
      </c>
      <c r="F538" s="832" t="s">
        <v>1207</v>
      </c>
      <c r="G538" s="832" t="s">
        <v>1270</v>
      </c>
      <c r="H538" s="832" t="s">
        <v>607</v>
      </c>
      <c r="I538" s="832" t="s">
        <v>1765</v>
      </c>
      <c r="J538" s="832" t="s">
        <v>1766</v>
      </c>
      <c r="K538" s="832" t="s">
        <v>1767</v>
      </c>
      <c r="L538" s="835">
        <v>80.28</v>
      </c>
      <c r="M538" s="835">
        <v>80.28</v>
      </c>
      <c r="N538" s="832">
        <v>1</v>
      </c>
      <c r="O538" s="836">
        <v>1</v>
      </c>
      <c r="P538" s="835"/>
      <c r="Q538" s="837">
        <v>0</v>
      </c>
      <c r="R538" s="832"/>
      <c r="S538" s="837">
        <v>0</v>
      </c>
      <c r="T538" s="836"/>
      <c r="U538" s="838">
        <v>0</v>
      </c>
    </row>
    <row r="539" spans="1:21" ht="14.4" customHeight="1" x14ac:dyDescent="0.3">
      <c r="A539" s="831">
        <v>25</v>
      </c>
      <c r="B539" s="832" t="s">
        <v>1206</v>
      </c>
      <c r="C539" s="832" t="s">
        <v>1215</v>
      </c>
      <c r="D539" s="833" t="s">
        <v>1777</v>
      </c>
      <c r="E539" s="834" t="s">
        <v>1243</v>
      </c>
      <c r="F539" s="832" t="s">
        <v>1207</v>
      </c>
      <c r="G539" s="832" t="s">
        <v>1270</v>
      </c>
      <c r="H539" s="832" t="s">
        <v>566</v>
      </c>
      <c r="I539" s="832" t="s">
        <v>1272</v>
      </c>
      <c r="J539" s="832" t="s">
        <v>940</v>
      </c>
      <c r="K539" s="832" t="s">
        <v>1069</v>
      </c>
      <c r="L539" s="835">
        <v>154.36000000000001</v>
      </c>
      <c r="M539" s="835">
        <v>154.36000000000001</v>
      </c>
      <c r="N539" s="832">
        <v>1</v>
      </c>
      <c r="O539" s="836">
        <v>0.5</v>
      </c>
      <c r="P539" s="835"/>
      <c r="Q539" s="837">
        <v>0</v>
      </c>
      <c r="R539" s="832"/>
      <c r="S539" s="837">
        <v>0</v>
      </c>
      <c r="T539" s="836"/>
      <c r="U539" s="838">
        <v>0</v>
      </c>
    </row>
    <row r="540" spans="1:21" ht="14.4" customHeight="1" x14ac:dyDescent="0.3">
      <c r="A540" s="831">
        <v>25</v>
      </c>
      <c r="B540" s="832" t="s">
        <v>1206</v>
      </c>
      <c r="C540" s="832" t="s">
        <v>1215</v>
      </c>
      <c r="D540" s="833" t="s">
        <v>1777</v>
      </c>
      <c r="E540" s="834" t="s">
        <v>1234</v>
      </c>
      <c r="F540" s="832" t="s">
        <v>1207</v>
      </c>
      <c r="G540" s="832" t="s">
        <v>1254</v>
      </c>
      <c r="H540" s="832" t="s">
        <v>566</v>
      </c>
      <c r="I540" s="832" t="s">
        <v>1255</v>
      </c>
      <c r="J540" s="832" t="s">
        <v>1256</v>
      </c>
      <c r="K540" s="832" t="s">
        <v>1257</v>
      </c>
      <c r="L540" s="835">
        <v>132.97999999999999</v>
      </c>
      <c r="M540" s="835">
        <v>398.93999999999994</v>
      </c>
      <c r="N540" s="832">
        <v>3</v>
      </c>
      <c r="O540" s="836">
        <v>3</v>
      </c>
      <c r="P540" s="835">
        <v>265.95999999999998</v>
      </c>
      <c r="Q540" s="837">
        <v>0.66666666666666674</v>
      </c>
      <c r="R540" s="832">
        <v>2</v>
      </c>
      <c r="S540" s="837">
        <v>0.66666666666666663</v>
      </c>
      <c r="T540" s="836">
        <v>2</v>
      </c>
      <c r="U540" s="838">
        <v>0.66666666666666663</v>
      </c>
    </row>
    <row r="541" spans="1:21" ht="14.4" customHeight="1" x14ac:dyDescent="0.3">
      <c r="A541" s="831">
        <v>25</v>
      </c>
      <c r="B541" s="832" t="s">
        <v>1206</v>
      </c>
      <c r="C541" s="832" t="s">
        <v>1215</v>
      </c>
      <c r="D541" s="833" t="s">
        <v>1777</v>
      </c>
      <c r="E541" s="834" t="s">
        <v>1234</v>
      </c>
      <c r="F541" s="832" t="s">
        <v>1207</v>
      </c>
      <c r="G541" s="832" t="s">
        <v>1375</v>
      </c>
      <c r="H541" s="832" t="s">
        <v>607</v>
      </c>
      <c r="I541" s="832" t="s">
        <v>1376</v>
      </c>
      <c r="J541" s="832" t="s">
        <v>1377</v>
      </c>
      <c r="K541" s="832" t="s">
        <v>1378</v>
      </c>
      <c r="L541" s="835">
        <v>96.84</v>
      </c>
      <c r="M541" s="835">
        <v>96.84</v>
      </c>
      <c r="N541" s="832">
        <v>1</v>
      </c>
      <c r="O541" s="836">
        <v>1</v>
      </c>
      <c r="P541" s="835"/>
      <c r="Q541" s="837">
        <v>0</v>
      </c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25</v>
      </c>
      <c r="B542" s="832" t="s">
        <v>1206</v>
      </c>
      <c r="C542" s="832" t="s">
        <v>1215</v>
      </c>
      <c r="D542" s="833" t="s">
        <v>1777</v>
      </c>
      <c r="E542" s="834" t="s">
        <v>1234</v>
      </c>
      <c r="F542" s="832" t="s">
        <v>1207</v>
      </c>
      <c r="G542" s="832" t="s">
        <v>1270</v>
      </c>
      <c r="H542" s="832" t="s">
        <v>607</v>
      </c>
      <c r="I542" s="832" t="s">
        <v>1068</v>
      </c>
      <c r="J542" s="832" t="s">
        <v>940</v>
      </c>
      <c r="K542" s="832" t="s">
        <v>1069</v>
      </c>
      <c r="L542" s="835">
        <v>154.36000000000001</v>
      </c>
      <c r="M542" s="835">
        <v>2161.0400000000004</v>
      </c>
      <c r="N542" s="832">
        <v>14</v>
      </c>
      <c r="O542" s="836">
        <v>14</v>
      </c>
      <c r="P542" s="835">
        <v>617.44000000000005</v>
      </c>
      <c r="Q542" s="837">
        <v>0.2857142857142857</v>
      </c>
      <c r="R542" s="832">
        <v>4</v>
      </c>
      <c r="S542" s="837">
        <v>0.2857142857142857</v>
      </c>
      <c r="T542" s="836">
        <v>4</v>
      </c>
      <c r="U542" s="838">
        <v>0.2857142857142857</v>
      </c>
    </row>
    <row r="543" spans="1:21" ht="14.4" customHeight="1" x14ac:dyDescent="0.3">
      <c r="A543" s="831">
        <v>25</v>
      </c>
      <c r="B543" s="832" t="s">
        <v>1206</v>
      </c>
      <c r="C543" s="832" t="s">
        <v>1215</v>
      </c>
      <c r="D543" s="833" t="s">
        <v>1777</v>
      </c>
      <c r="E543" s="834" t="s">
        <v>1233</v>
      </c>
      <c r="F543" s="832" t="s">
        <v>1207</v>
      </c>
      <c r="G543" s="832" t="s">
        <v>1270</v>
      </c>
      <c r="H543" s="832" t="s">
        <v>607</v>
      </c>
      <c r="I543" s="832" t="s">
        <v>1068</v>
      </c>
      <c r="J543" s="832" t="s">
        <v>940</v>
      </c>
      <c r="K543" s="832" t="s">
        <v>1069</v>
      </c>
      <c r="L543" s="835">
        <v>154.36000000000001</v>
      </c>
      <c r="M543" s="835">
        <v>154.36000000000001</v>
      </c>
      <c r="N543" s="832">
        <v>1</v>
      </c>
      <c r="O543" s="836">
        <v>1</v>
      </c>
      <c r="P543" s="835">
        <v>154.36000000000001</v>
      </c>
      <c r="Q543" s="837">
        <v>1</v>
      </c>
      <c r="R543" s="832">
        <v>1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25</v>
      </c>
      <c r="B544" s="832" t="s">
        <v>1206</v>
      </c>
      <c r="C544" s="832" t="s">
        <v>1215</v>
      </c>
      <c r="D544" s="833" t="s">
        <v>1777</v>
      </c>
      <c r="E544" s="834" t="s">
        <v>1247</v>
      </c>
      <c r="F544" s="832" t="s">
        <v>1207</v>
      </c>
      <c r="G544" s="832" t="s">
        <v>1254</v>
      </c>
      <c r="H544" s="832" t="s">
        <v>566</v>
      </c>
      <c r="I544" s="832" t="s">
        <v>1621</v>
      </c>
      <c r="J544" s="832" t="s">
        <v>1256</v>
      </c>
      <c r="K544" s="832" t="s">
        <v>1622</v>
      </c>
      <c r="L544" s="835">
        <v>77.52</v>
      </c>
      <c r="M544" s="835">
        <v>77.52</v>
      </c>
      <c r="N544" s="832">
        <v>1</v>
      </c>
      <c r="O544" s="836">
        <v>1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25</v>
      </c>
      <c r="B545" s="832" t="s">
        <v>1206</v>
      </c>
      <c r="C545" s="832" t="s">
        <v>1215</v>
      </c>
      <c r="D545" s="833" t="s">
        <v>1777</v>
      </c>
      <c r="E545" s="834" t="s">
        <v>1247</v>
      </c>
      <c r="F545" s="832" t="s">
        <v>1207</v>
      </c>
      <c r="G545" s="832" t="s">
        <v>1262</v>
      </c>
      <c r="H545" s="832" t="s">
        <v>566</v>
      </c>
      <c r="I545" s="832" t="s">
        <v>1267</v>
      </c>
      <c r="J545" s="832" t="s">
        <v>628</v>
      </c>
      <c r="K545" s="832" t="s">
        <v>1268</v>
      </c>
      <c r="L545" s="835">
        <v>24.22</v>
      </c>
      <c r="M545" s="835">
        <v>48.44</v>
      </c>
      <c r="N545" s="832">
        <v>2</v>
      </c>
      <c r="O545" s="836">
        <v>2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25</v>
      </c>
      <c r="B546" s="832" t="s">
        <v>1206</v>
      </c>
      <c r="C546" s="832" t="s">
        <v>1215</v>
      </c>
      <c r="D546" s="833" t="s">
        <v>1777</v>
      </c>
      <c r="E546" s="834" t="s">
        <v>1247</v>
      </c>
      <c r="F546" s="832" t="s">
        <v>1207</v>
      </c>
      <c r="G546" s="832" t="s">
        <v>1270</v>
      </c>
      <c r="H546" s="832" t="s">
        <v>607</v>
      </c>
      <c r="I546" s="832" t="s">
        <v>1068</v>
      </c>
      <c r="J546" s="832" t="s">
        <v>940</v>
      </c>
      <c r="K546" s="832" t="s">
        <v>1069</v>
      </c>
      <c r="L546" s="835">
        <v>154.36000000000001</v>
      </c>
      <c r="M546" s="835">
        <v>1389.2400000000002</v>
      </c>
      <c r="N546" s="832">
        <v>9</v>
      </c>
      <c r="O546" s="836">
        <v>9</v>
      </c>
      <c r="P546" s="835">
        <v>617.44000000000005</v>
      </c>
      <c r="Q546" s="837">
        <v>0.44444444444444442</v>
      </c>
      <c r="R546" s="832">
        <v>4</v>
      </c>
      <c r="S546" s="837">
        <v>0.44444444444444442</v>
      </c>
      <c r="T546" s="836">
        <v>4</v>
      </c>
      <c r="U546" s="838">
        <v>0.44444444444444442</v>
      </c>
    </row>
    <row r="547" spans="1:21" ht="14.4" customHeight="1" x14ac:dyDescent="0.3">
      <c r="A547" s="831">
        <v>25</v>
      </c>
      <c r="B547" s="832" t="s">
        <v>1206</v>
      </c>
      <c r="C547" s="832" t="s">
        <v>1215</v>
      </c>
      <c r="D547" s="833" t="s">
        <v>1777</v>
      </c>
      <c r="E547" s="834" t="s">
        <v>1247</v>
      </c>
      <c r="F547" s="832" t="s">
        <v>1207</v>
      </c>
      <c r="G547" s="832" t="s">
        <v>1270</v>
      </c>
      <c r="H547" s="832" t="s">
        <v>607</v>
      </c>
      <c r="I547" s="832" t="s">
        <v>1438</v>
      </c>
      <c r="J547" s="832" t="s">
        <v>1439</v>
      </c>
      <c r="K547" s="832" t="s">
        <v>1440</v>
      </c>
      <c r="L547" s="835">
        <v>75.73</v>
      </c>
      <c r="M547" s="835">
        <v>75.73</v>
      </c>
      <c r="N547" s="832">
        <v>1</v>
      </c>
      <c r="O547" s="836">
        <v>1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" customHeight="1" x14ac:dyDescent="0.3">
      <c r="A548" s="831">
        <v>25</v>
      </c>
      <c r="B548" s="832" t="s">
        <v>1206</v>
      </c>
      <c r="C548" s="832" t="s">
        <v>1215</v>
      </c>
      <c r="D548" s="833" t="s">
        <v>1777</v>
      </c>
      <c r="E548" s="834" t="s">
        <v>1230</v>
      </c>
      <c r="F548" s="832" t="s">
        <v>1207</v>
      </c>
      <c r="G548" s="832" t="s">
        <v>1254</v>
      </c>
      <c r="H548" s="832" t="s">
        <v>566</v>
      </c>
      <c r="I548" s="832" t="s">
        <v>1255</v>
      </c>
      <c r="J548" s="832" t="s">
        <v>1256</v>
      </c>
      <c r="K548" s="832" t="s">
        <v>1257</v>
      </c>
      <c r="L548" s="835">
        <v>132.97999999999999</v>
      </c>
      <c r="M548" s="835">
        <v>1994.6999999999998</v>
      </c>
      <c r="N548" s="832">
        <v>15</v>
      </c>
      <c r="O548" s="836">
        <v>13.5</v>
      </c>
      <c r="P548" s="835">
        <v>930.86</v>
      </c>
      <c r="Q548" s="837">
        <v>0.46666666666666673</v>
      </c>
      <c r="R548" s="832">
        <v>7</v>
      </c>
      <c r="S548" s="837">
        <v>0.46666666666666667</v>
      </c>
      <c r="T548" s="836">
        <v>6.5</v>
      </c>
      <c r="U548" s="838">
        <v>0.48148148148148145</v>
      </c>
    </row>
    <row r="549" spans="1:21" ht="14.4" customHeight="1" x14ac:dyDescent="0.3">
      <c r="A549" s="831">
        <v>25</v>
      </c>
      <c r="B549" s="832" t="s">
        <v>1206</v>
      </c>
      <c r="C549" s="832" t="s">
        <v>1215</v>
      </c>
      <c r="D549" s="833" t="s">
        <v>1777</v>
      </c>
      <c r="E549" s="834" t="s">
        <v>1230</v>
      </c>
      <c r="F549" s="832" t="s">
        <v>1207</v>
      </c>
      <c r="G549" s="832" t="s">
        <v>1262</v>
      </c>
      <c r="H549" s="832" t="s">
        <v>566</v>
      </c>
      <c r="I549" s="832" t="s">
        <v>1267</v>
      </c>
      <c r="J549" s="832" t="s">
        <v>628</v>
      </c>
      <c r="K549" s="832" t="s">
        <v>1268</v>
      </c>
      <c r="L549" s="835">
        <v>24.22</v>
      </c>
      <c r="M549" s="835">
        <v>96.88</v>
      </c>
      <c r="N549" s="832">
        <v>4</v>
      </c>
      <c r="O549" s="836">
        <v>2.5</v>
      </c>
      <c r="P549" s="835">
        <v>48.44</v>
      </c>
      <c r="Q549" s="837">
        <v>0.5</v>
      </c>
      <c r="R549" s="832">
        <v>2</v>
      </c>
      <c r="S549" s="837">
        <v>0.5</v>
      </c>
      <c r="T549" s="836">
        <v>1.5</v>
      </c>
      <c r="U549" s="838">
        <v>0.6</v>
      </c>
    </row>
    <row r="550" spans="1:21" ht="14.4" customHeight="1" x14ac:dyDescent="0.3">
      <c r="A550" s="831">
        <v>25</v>
      </c>
      <c r="B550" s="832" t="s">
        <v>1206</v>
      </c>
      <c r="C550" s="832" t="s">
        <v>1215</v>
      </c>
      <c r="D550" s="833" t="s">
        <v>1777</v>
      </c>
      <c r="E550" s="834" t="s">
        <v>1230</v>
      </c>
      <c r="F550" s="832" t="s">
        <v>1207</v>
      </c>
      <c r="G550" s="832" t="s">
        <v>1270</v>
      </c>
      <c r="H550" s="832" t="s">
        <v>607</v>
      </c>
      <c r="I550" s="832" t="s">
        <v>1068</v>
      </c>
      <c r="J550" s="832" t="s">
        <v>940</v>
      </c>
      <c r="K550" s="832" t="s">
        <v>1069</v>
      </c>
      <c r="L550" s="835">
        <v>154.36000000000001</v>
      </c>
      <c r="M550" s="835">
        <v>1080.52</v>
      </c>
      <c r="N550" s="832">
        <v>7</v>
      </c>
      <c r="O550" s="836">
        <v>7</v>
      </c>
      <c r="P550" s="835">
        <v>463.08000000000004</v>
      </c>
      <c r="Q550" s="837">
        <v>0.4285714285714286</v>
      </c>
      <c r="R550" s="832">
        <v>3</v>
      </c>
      <c r="S550" s="837">
        <v>0.42857142857142855</v>
      </c>
      <c r="T550" s="836">
        <v>3</v>
      </c>
      <c r="U550" s="838">
        <v>0.42857142857142855</v>
      </c>
    </row>
    <row r="551" spans="1:21" ht="14.4" customHeight="1" x14ac:dyDescent="0.3">
      <c r="A551" s="831">
        <v>25</v>
      </c>
      <c r="B551" s="832" t="s">
        <v>1206</v>
      </c>
      <c r="C551" s="832" t="s">
        <v>1215</v>
      </c>
      <c r="D551" s="833" t="s">
        <v>1777</v>
      </c>
      <c r="E551" s="834" t="s">
        <v>1250</v>
      </c>
      <c r="F551" s="832" t="s">
        <v>1207</v>
      </c>
      <c r="G551" s="832" t="s">
        <v>1262</v>
      </c>
      <c r="H551" s="832" t="s">
        <v>607</v>
      </c>
      <c r="I551" s="832" t="s">
        <v>1263</v>
      </c>
      <c r="J551" s="832" t="s">
        <v>628</v>
      </c>
      <c r="K551" s="832" t="s">
        <v>1264</v>
      </c>
      <c r="L551" s="835">
        <v>24.22</v>
      </c>
      <c r="M551" s="835">
        <v>24.22</v>
      </c>
      <c r="N551" s="832">
        <v>1</v>
      </c>
      <c r="O551" s="836">
        <v>1</v>
      </c>
      <c r="P551" s="835">
        <v>24.22</v>
      </c>
      <c r="Q551" s="837">
        <v>1</v>
      </c>
      <c r="R551" s="832">
        <v>1</v>
      </c>
      <c r="S551" s="837">
        <v>1</v>
      </c>
      <c r="T551" s="836">
        <v>1</v>
      </c>
      <c r="U551" s="838">
        <v>1</v>
      </c>
    </row>
    <row r="552" spans="1:21" ht="14.4" customHeight="1" x14ac:dyDescent="0.3">
      <c r="A552" s="831">
        <v>25</v>
      </c>
      <c r="B552" s="832" t="s">
        <v>1206</v>
      </c>
      <c r="C552" s="832" t="s">
        <v>1215</v>
      </c>
      <c r="D552" s="833" t="s">
        <v>1777</v>
      </c>
      <c r="E552" s="834" t="s">
        <v>1250</v>
      </c>
      <c r="F552" s="832" t="s">
        <v>1207</v>
      </c>
      <c r="G552" s="832" t="s">
        <v>1262</v>
      </c>
      <c r="H552" s="832" t="s">
        <v>607</v>
      </c>
      <c r="I552" s="832" t="s">
        <v>1122</v>
      </c>
      <c r="J552" s="832" t="s">
        <v>628</v>
      </c>
      <c r="K552" s="832" t="s">
        <v>1123</v>
      </c>
      <c r="L552" s="835">
        <v>48.42</v>
      </c>
      <c r="M552" s="835">
        <v>48.42</v>
      </c>
      <c r="N552" s="832">
        <v>1</v>
      </c>
      <c r="O552" s="836">
        <v>1</v>
      </c>
      <c r="P552" s="835">
        <v>48.42</v>
      </c>
      <c r="Q552" s="837">
        <v>1</v>
      </c>
      <c r="R552" s="832">
        <v>1</v>
      </c>
      <c r="S552" s="837">
        <v>1</v>
      </c>
      <c r="T552" s="836">
        <v>1</v>
      </c>
      <c r="U552" s="838">
        <v>1</v>
      </c>
    </row>
    <row r="553" spans="1:21" ht="14.4" customHeight="1" x14ac:dyDescent="0.3">
      <c r="A553" s="831">
        <v>25</v>
      </c>
      <c r="B553" s="832" t="s">
        <v>1206</v>
      </c>
      <c r="C553" s="832" t="s">
        <v>1215</v>
      </c>
      <c r="D553" s="833" t="s">
        <v>1777</v>
      </c>
      <c r="E553" s="834" t="s">
        <v>1250</v>
      </c>
      <c r="F553" s="832" t="s">
        <v>1207</v>
      </c>
      <c r="G553" s="832" t="s">
        <v>1262</v>
      </c>
      <c r="H553" s="832" t="s">
        <v>566</v>
      </c>
      <c r="I553" s="832" t="s">
        <v>1265</v>
      </c>
      <c r="J553" s="832" t="s">
        <v>628</v>
      </c>
      <c r="K553" s="832" t="s">
        <v>1266</v>
      </c>
      <c r="L553" s="835">
        <v>48.42</v>
      </c>
      <c r="M553" s="835">
        <v>145.26</v>
      </c>
      <c r="N553" s="832">
        <v>3</v>
      </c>
      <c r="O553" s="836">
        <v>3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25</v>
      </c>
      <c r="B554" s="832" t="s">
        <v>1206</v>
      </c>
      <c r="C554" s="832" t="s">
        <v>1215</v>
      </c>
      <c r="D554" s="833" t="s">
        <v>1777</v>
      </c>
      <c r="E554" s="834" t="s">
        <v>1250</v>
      </c>
      <c r="F554" s="832" t="s">
        <v>1207</v>
      </c>
      <c r="G554" s="832" t="s">
        <v>1262</v>
      </c>
      <c r="H554" s="832" t="s">
        <v>566</v>
      </c>
      <c r="I554" s="832" t="s">
        <v>1267</v>
      </c>
      <c r="J554" s="832" t="s">
        <v>628</v>
      </c>
      <c r="K554" s="832" t="s">
        <v>1268</v>
      </c>
      <c r="L554" s="835">
        <v>24.22</v>
      </c>
      <c r="M554" s="835">
        <v>24.22</v>
      </c>
      <c r="N554" s="832">
        <v>1</v>
      </c>
      <c r="O554" s="836">
        <v>1</v>
      </c>
      <c r="P554" s="835"/>
      <c r="Q554" s="837">
        <v>0</v>
      </c>
      <c r="R554" s="832"/>
      <c r="S554" s="837">
        <v>0</v>
      </c>
      <c r="T554" s="836"/>
      <c r="U554" s="838">
        <v>0</v>
      </c>
    </row>
    <row r="555" spans="1:21" ht="14.4" customHeight="1" x14ac:dyDescent="0.3">
      <c r="A555" s="831">
        <v>25</v>
      </c>
      <c r="B555" s="832" t="s">
        <v>1206</v>
      </c>
      <c r="C555" s="832" t="s">
        <v>1215</v>
      </c>
      <c r="D555" s="833" t="s">
        <v>1777</v>
      </c>
      <c r="E555" s="834" t="s">
        <v>1250</v>
      </c>
      <c r="F555" s="832" t="s">
        <v>1207</v>
      </c>
      <c r="G555" s="832" t="s">
        <v>1270</v>
      </c>
      <c r="H555" s="832" t="s">
        <v>607</v>
      </c>
      <c r="I555" s="832" t="s">
        <v>1068</v>
      </c>
      <c r="J555" s="832" t="s">
        <v>940</v>
      </c>
      <c r="K555" s="832" t="s">
        <v>1069</v>
      </c>
      <c r="L555" s="835">
        <v>154.36000000000001</v>
      </c>
      <c r="M555" s="835">
        <v>1389.2400000000002</v>
      </c>
      <c r="N555" s="832">
        <v>9</v>
      </c>
      <c r="O555" s="836">
        <v>9</v>
      </c>
      <c r="P555" s="835">
        <v>617.44000000000005</v>
      </c>
      <c r="Q555" s="837">
        <v>0.44444444444444442</v>
      </c>
      <c r="R555" s="832">
        <v>4</v>
      </c>
      <c r="S555" s="837">
        <v>0.44444444444444442</v>
      </c>
      <c r="T555" s="836">
        <v>4</v>
      </c>
      <c r="U555" s="838">
        <v>0.44444444444444442</v>
      </c>
    </row>
    <row r="556" spans="1:21" ht="14.4" customHeight="1" x14ac:dyDescent="0.3">
      <c r="A556" s="831">
        <v>25</v>
      </c>
      <c r="B556" s="832" t="s">
        <v>1206</v>
      </c>
      <c r="C556" s="832" t="s">
        <v>1215</v>
      </c>
      <c r="D556" s="833" t="s">
        <v>1777</v>
      </c>
      <c r="E556" s="834" t="s">
        <v>1250</v>
      </c>
      <c r="F556" s="832" t="s">
        <v>1207</v>
      </c>
      <c r="G556" s="832" t="s">
        <v>1270</v>
      </c>
      <c r="H556" s="832" t="s">
        <v>566</v>
      </c>
      <c r="I556" s="832" t="s">
        <v>1353</v>
      </c>
      <c r="J556" s="832" t="s">
        <v>940</v>
      </c>
      <c r="K556" s="832" t="s">
        <v>1194</v>
      </c>
      <c r="L556" s="835">
        <v>225.06</v>
      </c>
      <c r="M556" s="835">
        <v>225.06</v>
      </c>
      <c r="N556" s="832">
        <v>1</v>
      </c>
      <c r="O556" s="836">
        <v>1</v>
      </c>
      <c r="P556" s="835">
        <v>225.06</v>
      </c>
      <c r="Q556" s="837">
        <v>1</v>
      </c>
      <c r="R556" s="832">
        <v>1</v>
      </c>
      <c r="S556" s="837">
        <v>1</v>
      </c>
      <c r="T556" s="836">
        <v>1</v>
      </c>
      <c r="U556" s="838">
        <v>1</v>
      </c>
    </row>
    <row r="557" spans="1:21" ht="14.4" customHeight="1" x14ac:dyDescent="0.3">
      <c r="A557" s="831">
        <v>25</v>
      </c>
      <c r="B557" s="832" t="s">
        <v>1206</v>
      </c>
      <c r="C557" s="832" t="s">
        <v>1215</v>
      </c>
      <c r="D557" s="833" t="s">
        <v>1777</v>
      </c>
      <c r="E557" s="834" t="s">
        <v>1250</v>
      </c>
      <c r="F557" s="832" t="s">
        <v>1207</v>
      </c>
      <c r="G557" s="832" t="s">
        <v>1270</v>
      </c>
      <c r="H557" s="832" t="s">
        <v>566</v>
      </c>
      <c r="I557" s="832" t="s">
        <v>1272</v>
      </c>
      <c r="J557" s="832" t="s">
        <v>940</v>
      </c>
      <c r="K557" s="832" t="s">
        <v>1069</v>
      </c>
      <c r="L557" s="835">
        <v>154.36000000000001</v>
      </c>
      <c r="M557" s="835">
        <v>154.36000000000001</v>
      </c>
      <c r="N557" s="832">
        <v>1</v>
      </c>
      <c r="O557" s="836">
        <v>1</v>
      </c>
      <c r="P557" s="835">
        <v>154.36000000000001</v>
      </c>
      <c r="Q557" s="837">
        <v>1</v>
      </c>
      <c r="R557" s="832">
        <v>1</v>
      </c>
      <c r="S557" s="837">
        <v>1</v>
      </c>
      <c r="T557" s="836">
        <v>1</v>
      </c>
      <c r="U557" s="838">
        <v>1</v>
      </c>
    </row>
    <row r="558" spans="1:21" ht="14.4" customHeight="1" x14ac:dyDescent="0.3">
      <c r="A558" s="831">
        <v>25</v>
      </c>
      <c r="B558" s="832" t="s">
        <v>1206</v>
      </c>
      <c r="C558" s="832" t="s">
        <v>1215</v>
      </c>
      <c r="D558" s="833" t="s">
        <v>1777</v>
      </c>
      <c r="E558" s="834" t="s">
        <v>1244</v>
      </c>
      <c r="F558" s="832" t="s">
        <v>1207</v>
      </c>
      <c r="G558" s="832" t="s">
        <v>1254</v>
      </c>
      <c r="H558" s="832" t="s">
        <v>566</v>
      </c>
      <c r="I558" s="832" t="s">
        <v>1255</v>
      </c>
      <c r="J558" s="832" t="s">
        <v>1256</v>
      </c>
      <c r="K558" s="832" t="s">
        <v>1257</v>
      </c>
      <c r="L558" s="835">
        <v>132.97999999999999</v>
      </c>
      <c r="M558" s="835">
        <v>265.95999999999998</v>
      </c>
      <c r="N558" s="832">
        <v>2</v>
      </c>
      <c r="O558" s="836">
        <v>1.5</v>
      </c>
      <c r="P558" s="835"/>
      <c r="Q558" s="837">
        <v>0</v>
      </c>
      <c r="R558" s="832"/>
      <c r="S558" s="837">
        <v>0</v>
      </c>
      <c r="T558" s="836"/>
      <c r="U558" s="838">
        <v>0</v>
      </c>
    </row>
    <row r="559" spans="1:21" ht="14.4" customHeight="1" x14ac:dyDescent="0.3">
      <c r="A559" s="831">
        <v>25</v>
      </c>
      <c r="B559" s="832" t="s">
        <v>1206</v>
      </c>
      <c r="C559" s="832" t="s">
        <v>1215</v>
      </c>
      <c r="D559" s="833" t="s">
        <v>1777</v>
      </c>
      <c r="E559" s="834" t="s">
        <v>1244</v>
      </c>
      <c r="F559" s="832" t="s">
        <v>1207</v>
      </c>
      <c r="G559" s="832" t="s">
        <v>1262</v>
      </c>
      <c r="H559" s="832" t="s">
        <v>566</v>
      </c>
      <c r="I559" s="832" t="s">
        <v>1265</v>
      </c>
      <c r="J559" s="832" t="s">
        <v>628</v>
      </c>
      <c r="K559" s="832" t="s">
        <v>1266</v>
      </c>
      <c r="L559" s="835">
        <v>48.42</v>
      </c>
      <c r="M559" s="835">
        <v>48.42</v>
      </c>
      <c r="N559" s="832">
        <v>1</v>
      </c>
      <c r="O559" s="836">
        <v>1</v>
      </c>
      <c r="P559" s="835">
        <v>48.42</v>
      </c>
      <c r="Q559" s="837">
        <v>1</v>
      </c>
      <c r="R559" s="832">
        <v>1</v>
      </c>
      <c r="S559" s="837">
        <v>1</v>
      </c>
      <c r="T559" s="836">
        <v>1</v>
      </c>
      <c r="U559" s="838">
        <v>1</v>
      </c>
    </row>
    <row r="560" spans="1:21" ht="14.4" customHeight="1" x14ac:dyDescent="0.3">
      <c r="A560" s="831">
        <v>25</v>
      </c>
      <c r="B560" s="832" t="s">
        <v>1206</v>
      </c>
      <c r="C560" s="832" t="s">
        <v>1215</v>
      </c>
      <c r="D560" s="833" t="s">
        <v>1777</v>
      </c>
      <c r="E560" s="834" t="s">
        <v>1244</v>
      </c>
      <c r="F560" s="832" t="s">
        <v>1207</v>
      </c>
      <c r="G560" s="832" t="s">
        <v>1262</v>
      </c>
      <c r="H560" s="832" t="s">
        <v>566</v>
      </c>
      <c r="I560" s="832" t="s">
        <v>1267</v>
      </c>
      <c r="J560" s="832" t="s">
        <v>628</v>
      </c>
      <c r="K560" s="832" t="s">
        <v>1268</v>
      </c>
      <c r="L560" s="835">
        <v>24.22</v>
      </c>
      <c r="M560" s="835">
        <v>169.54</v>
      </c>
      <c r="N560" s="832">
        <v>7</v>
      </c>
      <c r="O560" s="836">
        <v>5</v>
      </c>
      <c r="P560" s="835">
        <v>72.66</v>
      </c>
      <c r="Q560" s="837">
        <v>0.42857142857142855</v>
      </c>
      <c r="R560" s="832">
        <v>3</v>
      </c>
      <c r="S560" s="837">
        <v>0.42857142857142855</v>
      </c>
      <c r="T560" s="836">
        <v>2</v>
      </c>
      <c r="U560" s="838">
        <v>0.4</v>
      </c>
    </row>
    <row r="561" spans="1:21" ht="14.4" customHeight="1" x14ac:dyDescent="0.3">
      <c r="A561" s="831">
        <v>25</v>
      </c>
      <c r="B561" s="832" t="s">
        <v>1206</v>
      </c>
      <c r="C561" s="832" t="s">
        <v>1215</v>
      </c>
      <c r="D561" s="833" t="s">
        <v>1777</v>
      </c>
      <c r="E561" s="834" t="s">
        <v>1244</v>
      </c>
      <c r="F561" s="832" t="s">
        <v>1207</v>
      </c>
      <c r="G561" s="832" t="s">
        <v>1270</v>
      </c>
      <c r="H561" s="832" t="s">
        <v>607</v>
      </c>
      <c r="I561" s="832" t="s">
        <v>1068</v>
      </c>
      <c r="J561" s="832" t="s">
        <v>940</v>
      </c>
      <c r="K561" s="832" t="s">
        <v>1069</v>
      </c>
      <c r="L561" s="835">
        <v>154.36000000000001</v>
      </c>
      <c r="M561" s="835">
        <v>2624.1200000000003</v>
      </c>
      <c r="N561" s="832">
        <v>17</v>
      </c>
      <c r="O561" s="836">
        <v>15.5</v>
      </c>
      <c r="P561" s="835">
        <v>1543.6000000000004</v>
      </c>
      <c r="Q561" s="837">
        <v>0.58823529411764708</v>
      </c>
      <c r="R561" s="832">
        <v>10</v>
      </c>
      <c r="S561" s="837">
        <v>0.58823529411764708</v>
      </c>
      <c r="T561" s="836">
        <v>9</v>
      </c>
      <c r="U561" s="838">
        <v>0.58064516129032262</v>
      </c>
    </row>
    <row r="562" spans="1:21" ht="14.4" customHeight="1" x14ac:dyDescent="0.3">
      <c r="A562" s="831">
        <v>25</v>
      </c>
      <c r="B562" s="832" t="s">
        <v>1206</v>
      </c>
      <c r="C562" s="832" t="s">
        <v>1215</v>
      </c>
      <c r="D562" s="833" t="s">
        <v>1777</v>
      </c>
      <c r="E562" s="834" t="s">
        <v>1244</v>
      </c>
      <c r="F562" s="832" t="s">
        <v>1207</v>
      </c>
      <c r="G562" s="832" t="s">
        <v>1270</v>
      </c>
      <c r="H562" s="832" t="s">
        <v>607</v>
      </c>
      <c r="I562" s="832" t="s">
        <v>1420</v>
      </c>
      <c r="J562" s="832" t="s">
        <v>1421</v>
      </c>
      <c r="K562" s="832" t="s">
        <v>1422</v>
      </c>
      <c r="L562" s="835">
        <v>111.22</v>
      </c>
      <c r="M562" s="835">
        <v>111.22</v>
      </c>
      <c r="N562" s="832">
        <v>1</v>
      </c>
      <c r="O562" s="836">
        <v>1</v>
      </c>
      <c r="P562" s="835"/>
      <c r="Q562" s="837">
        <v>0</v>
      </c>
      <c r="R562" s="832"/>
      <c r="S562" s="837">
        <v>0</v>
      </c>
      <c r="T562" s="836"/>
      <c r="U562" s="838">
        <v>0</v>
      </c>
    </row>
    <row r="563" spans="1:21" ht="14.4" customHeight="1" x14ac:dyDescent="0.3">
      <c r="A563" s="831">
        <v>25</v>
      </c>
      <c r="B563" s="832" t="s">
        <v>1206</v>
      </c>
      <c r="C563" s="832" t="s">
        <v>1215</v>
      </c>
      <c r="D563" s="833" t="s">
        <v>1777</v>
      </c>
      <c r="E563" s="834" t="s">
        <v>1237</v>
      </c>
      <c r="F563" s="832" t="s">
        <v>1207</v>
      </c>
      <c r="G563" s="832" t="s">
        <v>1363</v>
      </c>
      <c r="H563" s="832" t="s">
        <v>566</v>
      </c>
      <c r="I563" s="832" t="s">
        <v>1768</v>
      </c>
      <c r="J563" s="832" t="s">
        <v>1713</v>
      </c>
      <c r="K563" s="832" t="s">
        <v>1769</v>
      </c>
      <c r="L563" s="835">
        <v>0</v>
      </c>
      <c r="M563" s="835">
        <v>0</v>
      </c>
      <c r="N563" s="832">
        <v>1</v>
      </c>
      <c r="O563" s="836">
        <v>1</v>
      </c>
      <c r="P563" s="835"/>
      <c r="Q563" s="837"/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25</v>
      </c>
      <c r="B564" s="832" t="s">
        <v>1206</v>
      </c>
      <c r="C564" s="832" t="s">
        <v>1215</v>
      </c>
      <c r="D564" s="833" t="s">
        <v>1777</v>
      </c>
      <c r="E564" s="834" t="s">
        <v>1237</v>
      </c>
      <c r="F564" s="832" t="s">
        <v>1207</v>
      </c>
      <c r="G564" s="832" t="s">
        <v>1324</v>
      </c>
      <c r="H564" s="832" t="s">
        <v>566</v>
      </c>
      <c r="I564" s="832" t="s">
        <v>1325</v>
      </c>
      <c r="J564" s="832" t="s">
        <v>1326</v>
      </c>
      <c r="K564" s="832" t="s">
        <v>1327</v>
      </c>
      <c r="L564" s="835">
        <v>26.9</v>
      </c>
      <c r="M564" s="835">
        <v>26.9</v>
      </c>
      <c r="N564" s="832">
        <v>1</v>
      </c>
      <c r="O564" s="836">
        <v>1</v>
      </c>
      <c r="P564" s="835">
        <v>26.9</v>
      </c>
      <c r="Q564" s="837">
        <v>1</v>
      </c>
      <c r="R564" s="832">
        <v>1</v>
      </c>
      <c r="S564" s="837">
        <v>1</v>
      </c>
      <c r="T564" s="836">
        <v>1</v>
      </c>
      <c r="U564" s="838">
        <v>1</v>
      </c>
    </row>
    <row r="565" spans="1:21" ht="14.4" customHeight="1" x14ac:dyDescent="0.3">
      <c r="A565" s="831">
        <v>25</v>
      </c>
      <c r="B565" s="832" t="s">
        <v>1206</v>
      </c>
      <c r="C565" s="832" t="s">
        <v>1215</v>
      </c>
      <c r="D565" s="833" t="s">
        <v>1777</v>
      </c>
      <c r="E565" s="834" t="s">
        <v>1237</v>
      </c>
      <c r="F565" s="832" t="s">
        <v>1207</v>
      </c>
      <c r="G565" s="832" t="s">
        <v>1254</v>
      </c>
      <c r="H565" s="832" t="s">
        <v>566</v>
      </c>
      <c r="I565" s="832" t="s">
        <v>1255</v>
      </c>
      <c r="J565" s="832" t="s">
        <v>1256</v>
      </c>
      <c r="K565" s="832" t="s">
        <v>1257</v>
      </c>
      <c r="L565" s="835">
        <v>132.97999999999999</v>
      </c>
      <c r="M565" s="835">
        <v>132.97999999999999</v>
      </c>
      <c r="N565" s="832">
        <v>1</v>
      </c>
      <c r="O565" s="836">
        <v>1</v>
      </c>
      <c r="P565" s="835"/>
      <c r="Q565" s="837">
        <v>0</v>
      </c>
      <c r="R565" s="832"/>
      <c r="S565" s="837">
        <v>0</v>
      </c>
      <c r="T565" s="836"/>
      <c r="U565" s="838">
        <v>0</v>
      </c>
    </row>
    <row r="566" spans="1:21" ht="14.4" customHeight="1" x14ac:dyDescent="0.3">
      <c r="A566" s="831">
        <v>25</v>
      </c>
      <c r="B566" s="832" t="s">
        <v>1206</v>
      </c>
      <c r="C566" s="832" t="s">
        <v>1215</v>
      </c>
      <c r="D566" s="833" t="s">
        <v>1777</v>
      </c>
      <c r="E566" s="834" t="s">
        <v>1237</v>
      </c>
      <c r="F566" s="832" t="s">
        <v>1207</v>
      </c>
      <c r="G566" s="832" t="s">
        <v>1262</v>
      </c>
      <c r="H566" s="832" t="s">
        <v>607</v>
      </c>
      <c r="I566" s="832" t="s">
        <v>1263</v>
      </c>
      <c r="J566" s="832" t="s">
        <v>628</v>
      </c>
      <c r="K566" s="832" t="s">
        <v>1264</v>
      </c>
      <c r="L566" s="835">
        <v>24.22</v>
      </c>
      <c r="M566" s="835">
        <v>48.44</v>
      </c>
      <c r="N566" s="832">
        <v>2</v>
      </c>
      <c r="O566" s="836">
        <v>1.5</v>
      </c>
      <c r="P566" s="835">
        <v>24.22</v>
      </c>
      <c r="Q566" s="837">
        <v>0.5</v>
      </c>
      <c r="R566" s="832">
        <v>1</v>
      </c>
      <c r="S566" s="837">
        <v>0.5</v>
      </c>
      <c r="T566" s="836">
        <v>0.5</v>
      </c>
      <c r="U566" s="838">
        <v>0.33333333333333331</v>
      </c>
    </row>
    <row r="567" spans="1:21" ht="14.4" customHeight="1" x14ac:dyDescent="0.3">
      <c r="A567" s="831">
        <v>25</v>
      </c>
      <c r="B567" s="832" t="s">
        <v>1206</v>
      </c>
      <c r="C567" s="832" t="s">
        <v>1215</v>
      </c>
      <c r="D567" s="833" t="s">
        <v>1777</v>
      </c>
      <c r="E567" s="834" t="s">
        <v>1237</v>
      </c>
      <c r="F567" s="832" t="s">
        <v>1207</v>
      </c>
      <c r="G567" s="832" t="s">
        <v>1262</v>
      </c>
      <c r="H567" s="832" t="s">
        <v>607</v>
      </c>
      <c r="I567" s="832" t="s">
        <v>1122</v>
      </c>
      <c r="J567" s="832" t="s">
        <v>628</v>
      </c>
      <c r="K567" s="832" t="s">
        <v>1123</v>
      </c>
      <c r="L567" s="835">
        <v>48.42</v>
      </c>
      <c r="M567" s="835">
        <v>48.42</v>
      </c>
      <c r="N567" s="832">
        <v>1</v>
      </c>
      <c r="O567" s="836">
        <v>1</v>
      </c>
      <c r="P567" s="835"/>
      <c r="Q567" s="837">
        <v>0</v>
      </c>
      <c r="R567" s="832"/>
      <c r="S567" s="837">
        <v>0</v>
      </c>
      <c r="T567" s="836"/>
      <c r="U567" s="838">
        <v>0</v>
      </c>
    </row>
    <row r="568" spans="1:21" ht="14.4" customHeight="1" x14ac:dyDescent="0.3">
      <c r="A568" s="831">
        <v>25</v>
      </c>
      <c r="B568" s="832" t="s">
        <v>1206</v>
      </c>
      <c r="C568" s="832" t="s">
        <v>1215</v>
      </c>
      <c r="D568" s="833" t="s">
        <v>1777</v>
      </c>
      <c r="E568" s="834" t="s">
        <v>1237</v>
      </c>
      <c r="F568" s="832" t="s">
        <v>1207</v>
      </c>
      <c r="G568" s="832" t="s">
        <v>1262</v>
      </c>
      <c r="H568" s="832" t="s">
        <v>566</v>
      </c>
      <c r="I568" s="832" t="s">
        <v>1265</v>
      </c>
      <c r="J568" s="832" t="s">
        <v>628</v>
      </c>
      <c r="K568" s="832" t="s">
        <v>1266</v>
      </c>
      <c r="L568" s="835">
        <v>48.42</v>
      </c>
      <c r="M568" s="835">
        <v>96.84</v>
      </c>
      <c r="N568" s="832">
        <v>2</v>
      </c>
      <c r="O568" s="836">
        <v>1</v>
      </c>
      <c r="P568" s="835">
        <v>48.42</v>
      </c>
      <c r="Q568" s="837">
        <v>0.5</v>
      </c>
      <c r="R568" s="832">
        <v>1</v>
      </c>
      <c r="S568" s="837">
        <v>0.5</v>
      </c>
      <c r="T568" s="836">
        <v>0.5</v>
      </c>
      <c r="U568" s="838">
        <v>0.5</v>
      </c>
    </row>
    <row r="569" spans="1:21" ht="14.4" customHeight="1" x14ac:dyDescent="0.3">
      <c r="A569" s="831">
        <v>25</v>
      </c>
      <c r="B569" s="832" t="s">
        <v>1206</v>
      </c>
      <c r="C569" s="832" t="s">
        <v>1215</v>
      </c>
      <c r="D569" s="833" t="s">
        <v>1777</v>
      </c>
      <c r="E569" s="834" t="s">
        <v>1237</v>
      </c>
      <c r="F569" s="832" t="s">
        <v>1207</v>
      </c>
      <c r="G569" s="832" t="s">
        <v>1262</v>
      </c>
      <c r="H569" s="832" t="s">
        <v>566</v>
      </c>
      <c r="I569" s="832" t="s">
        <v>1267</v>
      </c>
      <c r="J569" s="832" t="s">
        <v>628</v>
      </c>
      <c r="K569" s="832" t="s">
        <v>1268</v>
      </c>
      <c r="L569" s="835">
        <v>24.22</v>
      </c>
      <c r="M569" s="835">
        <v>121.1</v>
      </c>
      <c r="N569" s="832">
        <v>5</v>
      </c>
      <c r="O569" s="836">
        <v>4.5</v>
      </c>
      <c r="P569" s="835">
        <v>72.66</v>
      </c>
      <c r="Q569" s="837">
        <v>0.6</v>
      </c>
      <c r="R569" s="832">
        <v>3</v>
      </c>
      <c r="S569" s="837">
        <v>0.6</v>
      </c>
      <c r="T569" s="836">
        <v>2.5</v>
      </c>
      <c r="U569" s="838">
        <v>0.55555555555555558</v>
      </c>
    </row>
    <row r="570" spans="1:21" ht="14.4" customHeight="1" x14ac:dyDescent="0.3">
      <c r="A570" s="831">
        <v>25</v>
      </c>
      <c r="B570" s="832" t="s">
        <v>1206</v>
      </c>
      <c r="C570" s="832" t="s">
        <v>1215</v>
      </c>
      <c r="D570" s="833" t="s">
        <v>1777</v>
      </c>
      <c r="E570" s="834" t="s">
        <v>1237</v>
      </c>
      <c r="F570" s="832" t="s">
        <v>1207</v>
      </c>
      <c r="G570" s="832" t="s">
        <v>1270</v>
      </c>
      <c r="H570" s="832" t="s">
        <v>607</v>
      </c>
      <c r="I570" s="832" t="s">
        <v>1068</v>
      </c>
      <c r="J570" s="832" t="s">
        <v>940</v>
      </c>
      <c r="K570" s="832" t="s">
        <v>1069</v>
      </c>
      <c r="L570" s="835">
        <v>154.36000000000001</v>
      </c>
      <c r="M570" s="835">
        <v>1234.8800000000001</v>
      </c>
      <c r="N570" s="832">
        <v>8</v>
      </c>
      <c r="O570" s="836">
        <v>6</v>
      </c>
      <c r="P570" s="835">
        <v>771.80000000000007</v>
      </c>
      <c r="Q570" s="837">
        <v>0.625</v>
      </c>
      <c r="R570" s="832">
        <v>5</v>
      </c>
      <c r="S570" s="837">
        <v>0.625</v>
      </c>
      <c r="T570" s="836">
        <v>3.5</v>
      </c>
      <c r="U570" s="838">
        <v>0.58333333333333337</v>
      </c>
    </row>
    <row r="571" spans="1:21" ht="14.4" customHeight="1" x14ac:dyDescent="0.3">
      <c r="A571" s="831">
        <v>25</v>
      </c>
      <c r="B571" s="832" t="s">
        <v>1206</v>
      </c>
      <c r="C571" s="832" t="s">
        <v>1215</v>
      </c>
      <c r="D571" s="833" t="s">
        <v>1777</v>
      </c>
      <c r="E571" s="834" t="s">
        <v>1237</v>
      </c>
      <c r="F571" s="832" t="s">
        <v>1207</v>
      </c>
      <c r="G571" s="832" t="s">
        <v>1270</v>
      </c>
      <c r="H571" s="832" t="s">
        <v>566</v>
      </c>
      <c r="I571" s="832" t="s">
        <v>1272</v>
      </c>
      <c r="J571" s="832" t="s">
        <v>940</v>
      </c>
      <c r="K571" s="832" t="s">
        <v>1069</v>
      </c>
      <c r="L571" s="835">
        <v>154.36000000000001</v>
      </c>
      <c r="M571" s="835">
        <v>154.36000000000001</v>
      </c>
      <c r="N571" s="832">
        <v>1</v>
      </c>
      <c r="O571" s="836">
        <v>1</v>
      </c>
      <c r="P571" s="835">
        <v>154.36000000000001</v>
      </c>
      <c r="Q571" s="837">
        <v>1</v>
      </c>
      <c r="R571" s="832">
        <v>1</v>
      </c>
      <c r="S571" s="837">
        <v>1</v>
      </c>
      <c r="T571" s="836">
        <v>1</v>
      </c>
      <c r="U571" s="838">
        <v>1</v>
      </c>
    </row>
    <row r="572" spans="1:21" ht="14.4" customHeight="1" x14ac:dyDescent="0.3">
      <c r="A572" s="831">
        <v>25</v>
      </c>
      <c r="B572" s="832" t="s">
        <v>1206</v>
      </c>
      <c r="C572" s="832" t="s">
        <v>1215</v>
      </c>
      <c r="D572" s="833" t="s">
        <v>1777</v>
      </c>
      <c r="E572" s="834" t="s">
        <v>1232</v>
      </c>
      <c r="F572" s="832" t="s">
        <v>1207</v>
      </c>
      <c r="G572" s="832" t="s">
        <v>1287</v>
      </c>
      <c r="H572" s="832" t="s">
        <v>607</v>
      </c>
      <c r="I572" s="832" t="s">
        <v>1379</v>
      </c>
      <c r="J572" s="832" t="s">
        <v>1078</v>
      </c>
      <c r="K572" s="832" t="s">
        <v>1380</v>
      </c>
      <c r="L572" s="835">
        <v>272.83</v>
      </c>
      <c r="M572" s="835">
        <v>272.83</v>
      </c>
      <c r="N572" s="832">
        <v>1</v>
      </c>
      <c r="O572" s="836">
        <v>1</v>
      </c>
      <c r="P572" s="835">
        <v>272.83</v>
      </c>
      <c r="Q572" s="837">
        <v>1</v>
      </c>
      <c r="R572" s="832">
        <v>1</v>
      </c>
      <c r="S572" s="837">
        <v>1</v>
      </c>
      <c r="T572" s="836">
        <v>1</v>
      </c>
      <c r="U572" s="838">
        <v>1</v>
      </c>
    </row>
    <row r="573" spans="1:21" ht="14.4" customHeight="1" x14ac:dyDescent="0.3">
      <c r="A573" s="831">
        <v>25</v>
      </c>
      <c r="B573" s="832" t="s">
        <v>1206</v>
      </c>
      <c r="C573" s="832" t="s">
        <v>1215</v>
      </c>
      <c r="D573" s="833" t="s">
        <v>1777</v>
      </c>
      <c r="E573" s="834" t="s">
        <v>1232</v>
      </c>
      <c r="F573" s="832" t="s">
        <v>1207</v>
      </c>
      <c r="G573" s="832" t="s">
        <v>1770</v>
      </c>
      <c r="H573" s="832" t="s">
        <v>566</v>
      </c>
      <c r="I573" s="832" t="s">
        <v>1771</v>
      </c>
      <c r="J573" s="832" t="s">
        <v>1772</v>
      </c>
      <c r="K573" s="832" t="s">
        <v>1491</v>
      </c>
      <c r="L573" s="835">
        <v>98.75</v>
      </c>
      <c r="M573" s="835">
        <v>98.75</v>
      </c>
      <c r="N573" s="832">
        <v>1</v>
      </c>
      <c r="O573" s="836">
        <v>1</v>
      </c>
      <c r="P573" s="835"/>
      <c r="Q573" s="837">
        <v>0</v>
      </c>
      <c r="R573" s="832"/>
      <c r="S573" s="837">
        <v>0</v>
      </c>
      <c r="T573" s="836"/>
      <c r="U573" s="838">
        <v>0</v>
      </c>
    </row>
    <row r="574" spans="1:21" ht="14.4" customHeight="1" x14ac:dyDescent="0.3">
      <c r="A574" s="831">
        <v>25</v>
      </c>
      <c r="B574" s="832" t="s">
        <v>1206</v>
      </c>
      <c r="C574" s="832" t="s">
        <v>1215</v>
      </c>
      <c r="D574" s="833" t="s">
        <v>1777</v>
      </c>
      <c r="E574" s="834" t="s">
        <v>1232</v>
      </c>
      <c r="F574" s="832" t="s">
        <v>1207</v>
      </c>
      <c r="G574" s="832" t="s">
        <v>1254</v>
      </c>
      <c r="H574" s="832" t="s">
        <v>566</v>
      </c>
      <c r="I574" s="832" t="s">
        <v>1255</v>
      </c>
      <c r="J574" s="832" t="s">
        <v>1256</v>
      </c>
      <c r="K574" s="832" t="s">
        <v>1257</v>
      </c>
      <c r="L574" s="835">
        <v>132.97999999999999</v>
      </c>
      <c r="M574" s="835">
        <v>132.97999999999999</v>
      </c>
      <c r="N574" s="832">
        <v>1</v>
      </c>
      <c r="O574" s="836">
        <v>1</v>
      </c>
      <c r="P574" s="835">
        <v>132.97999999999999</v>
      </c>
      <c r="Q574" s="837">
        <v>1</v>
      </c>
      <c r="R574" s="832">
        <v>1</v>
      </c>
      <c r="S574" s="837">
        <v>1</v>
      </c>
      <c r="T574" s="836">
        <v>1</v>
      </c>
      <c r="U574" s="838">
        <v>1</v>
      </c>
    </row>
    <row r="575" spans="1:21" ht="14.4" customHeight="1" x14ac:dyDescent="0.3">
      <c r="A575" s="831">
        <v>25</v>
      </c>
      <c r="B575" s="832" t="s">
        <v>1206</v>
      </c>
      <c r="C575" s="832" t="s">
        <v>1215</v>
      </c>
      <c r="D575" s="833" t="s">
        <v>1777</v>
      </c>
      <c r="E575" s="834" t="s">
        <v>1232</v>
      </c>
      <c r="F575" s="832" t="s">
        <v>1207</v>
      </c>
      <c r="G575" s="832" t="s">
        <v>1262</v>
      </c>
      <c r="H575" s="832" t="s">
        <v>607</v>
      </c>
      <c r="I575" s="832" t="s">
        <v>1263</v>
      </c>
      <c r="J575" s="832" t="s">
        <v>628</v>
      </c>
      <c r="K575" s="832" t="s">
        <v>1264</v>
      </c>
      <c r="L575" s="835">
        <v>24.22</v>
      </c>
      <c r="M575" s="835">
        <v>121.1</v>
      </c>
      <c r="N575" s="832">
        <v>5</v>
      </c>
      <c r="O575" s="836">
        <v>5</v>
      </c>
      <c r="P575" s="835">
        <v>24.22</v>
      </c>
      <c r="Q575" s="837">
        <v>0.2</v>
      </c>
      <c r="R575" s="832">
        <v>1</v>
      </c>
      <c r="S575" s="837">
        <v>0.2</v>
      </c>
      <c r="T575" s="836">
        <v>1</v>
      </c>
      <c r="U575" s="838">
        <v>0.2</v>
      </c>
    </row>
    <row r="576" spans="1:21" ht="14.4" customHeight="1" x14ac:dyDescent="0.3">
      <c r="A576" s="831">
        <v>25</v>
      </c>
      <c r="B576" s="832" t="s">
        <v>1206</v>
      </c>
      <c r="C576" s="832" t="s">
        <v>1215</v>
      </c>
      <c r="D576" s="833" t="s">
        <v>1777</v>
      </c>
      <c r="E576" s="834" t="s">
        <v>1232</v>
      </c>
      <c r="F576" s="832" t="s">
        <v>1207</v>
      </c>
      <c r="G576" s="832" t="s">
        <v>1262</v>
      </c>
      <c r="H576" s="832" t="s">
        <v>566</v>
      </c>
      <c r="I576" s="832" t="s">
        <v>1267</v>
      </c>
      <c r="J576" s="832" t="s">
        <v>628</v>
      </c>
      <c r="K576" s="832" t="s">
        <v>1268</v>
      </c>
      <c r="L576" s="835">
        <v>24.22</v>
      </c>
      <c r="M576" s="835">
        <v>24.22</v>
      </c>
      <c r="N576" s="832">
        <v>1</v>
      </c>
      <c r="O576" s="836">
        <v>1</v>
      </c>
      <c r="P576" s="835"/>
      <c r="Q576" s="837">
        <v>0</v>
      </c>
      <c r="R576" s="832"/>
      <c r="S576" s="837">
        <v>0</v>
      </c>
      <c r="T576" s="836"/>
      <c r="U576" s="838">
        <v>0</v>
      </c>
    </row>
    <row r="577" spans="1:21" ht="14.4" customHeight="1" x14ac:dyDescent="0.3">
      <c r="A577" s="831">
        <v>25</v>
      </c>
      <c r="B577" s="832" t="s">
        <v>1206</v>
      </c>
      <c r="C577" s="832" t="s">
        <v>1215</v>
      </c>
      <c r="D577" s="833" t="s">
        <v>1777</v>
      </c>
      <c r="E577" s="834" t="s">
        <v>1232</v>
      </c>
      <c r="F577" s="832" t="s">
        <v>1207</v>
      </c>
      <c r="G577" s="832" t="s">
        <v>1476</v>
      </c>
      <c r="H577" s="832" t="s">
        <v>566</v>
      </c>
      <c r="I577" s="832" t="s">
        <v>1479</v>
      </c>
      <c r="J577" s="832" t="s">
        <v>1480</v>
      </c>
      <c r="K577" s="832" t="s">
        <v>1481</v>
      </c>
      <c r="L577" s="835">
        <v>42.09</v>
      </c>
      <c r="M577" s="835">
        <v>126.27000000000001</v>
      </c>
      <c r="N577" s="832">
        <v>3</v>
      </c>
      <c r="O577" s="836">
        <v>3</v>
      </c>
      <c r="P577" s="835">
        <v>84.18</v>
      </c>
      <c r="Q577" s="837">
        <v>0.66666666666666663</v>
      </c>
      <c r="R577" s="832">
        <v>2</v>
      </c>
      <c r="S577" s="837">
        <v>0.66666666666666663</v>
      </c>
      <c r="T577" s="836">
        <v>2</v>
      </c>
      <c r="U577" s="838">
        <v>0.66666666666666663</v>
      </c>
    </row>
    <row r="578" spans="1:21" ht="14.4" customHeight="1" x14ac:dyDescent="0.3">
      <c r="A578" s="831">
        <v>25</v>
      </c>
      <c r="B578" s="832" t="s">
        <v>1206</v>
      </c>
      <c r="C578" s="832" t="s">
        <v>1215</v>
      </c>
      <c r="D578" s="833" t="s">
        <v>1777</v>
      </c>
      <c r="E578" s="834" t="s">
        <v>1232</v>
      </c>
      <c r="F578" s="832" t="s">
        <v>1207</v>
      </c>
      <c r="G578" s="832" t="s">
        <v>1270</v>
      </c>
      <c r="H578" s="832" t="s">
        <v>607</v>
      </c>
      <c r="I578" s="832" t="s">
        <v>1068</v>
      </c>
      <c r="J578" s="832" t="s">
        <v>940</v>
      </c>
      <c r="K578" s="832" t="s">
        <v>1069</v>
      </c>
      <c r="L578" s="835">
        <v>154.36000000000001</v>
      </c>
      <c r="M578" s="835">
        <v>3087.2000000000007</v>
      </c>
      <c r="N578" s="832">
        <v>20</v>
      </c>
      <c r="O578" s="836">
        <v>20</v>
      </c>
      <c r="P578" s="835">
        <v>1697.9600000000005</v>
      </c>
      <c r="Q578" s="837">
        <v>0.55000000000000004</v>
      </c>
      <c r="R578" s="832">
        <v>11</v>
      </c>
      <c r="S578" s="837">
        <v>0.55000000000000004</v>
      </c>
      <c r="T578" s="836">
        <v>11</v>
      </c>
      <c r="U578" s="838">
        <v>0.55000000000000004</v>
      </c>
    </row>
    <row r="579" spans="1:21" ht="14.4" customHeight="1" x14ac:dyDescent="0.3">
      <c r="A579" s="831">
        <v>25</v>
      </c>
      <c r="B579" s="832" t="s">
        <v>1206</v>
      </c>
      <c r="C579" s="832" t="s">
        <v>1215</v>
      </c>
      <c r="D579" s="833" t="s">
        <v>1777</v>
      </c>
      <c r="E579" s="834" t="s">
        <v>1232</v>
      </c>
      <c r="F579" s="832" t="s">
        <v>1207</v>
      </c>
      <c r="G579" s="832" t="s">
        <v>1270</v>
      </c>
      <c r="H579" s="832" t="s">
        <v>566</v>
      </c>
      <c r="I579" s="832" t="s">
        <v>1272</v>
      </c>
      <c r="J579" s="832" t="s">
        <v>940</v>
      </c>
      <c r="K579" s="832" t="s">
        <v>1069</v>
      </c>
      <c r="L579" s="835">
        <v>154.36000000000001</v>
      </c>
      <c r="M579" s="835">
        <v>308.72000000000003</v>
      </c>
      <c r="N579" s="832">
        <v>2</v>
      </c>
      <c r="O579" s="836">
        <v>2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25</v>
      </c>
      <c r="B580" s="832" t="s">
        <v>1206</v>
      </c>
      <c r="C580" s="832" t="s">
        <v>1215</v>
      </c>
      <c r="D580" s="833" t="s">
        <v>1777</v>
      </c>
      <c r="E580" s="834" t="s">
        <v>1224</v>
      </c>
      <c r="F580" s="832" t="s">
        <v>1207</v>
      </c>
      <c r="G580" s="832" t="s">
        <v>1254</v>
      </c>
      <c r="H580" s="832" t="s">
        <v>566</v>
      </c>
      <c r="I580" s="832" t="s">
        <v>1255</v>
      </c>
      <c r="J580" s="832" t="s">
        <v>1256</v>
      </c>
      <c r="K580" s="832" t="s">
        <v>1257</v>
      </c>
      <c r="L580" s="835">
        <v>132.97999999999999</v>
      </c>
      <c r="M580" s="835">
        <v>664.9</v>
      </c>
      <c r="N580" s="832">
        <v>5</v>
      </c>
      <c r="O580" s="836">
        <v>4</v>
      </c>
      <c r="P580" s="835"/>
      <c r="Q580" s="837">
        <v>0</v>
      </c>
      <c r="R580" s="832"/>
      <c r="S580" s="837">
        <v>0</v>
      </c>
      <c r="T580" s="836"/>
      <c r="U580" s="838">
        <v>0</v>
      </c>
    </row>
    <row r="581" spans="1:21" ht="14.4" customHeight="1" x14ac:dyDescent="0.3">
      <c r="A581" s="831">
        <v>25</v>
      </c>
      <c r="B581" s="832" t="s">
        <v>1206</v>
      </c>
      <c r="C581" s="832" t="s">
        <v>1215</v>
      </c>
      <c r="D581" s="833" t="s">
        <v>1777</v>
      </c>
      <c r="E581" s="834" t="s">
        <v>1224</v>
      </c>
      <c r="F581" s="832" t="s">
        <v>1207</v>
      </c>
      <c r="G581" s="832" t="s">
        <v>1258</v>
      </c>
      <c r="H581" s="832" t="s">
        <v>566</v>
      </c>
      <c r="I581" s="832" t="s">
        <v>1259</v>
      </c>
      <c r="J581" s="832" t="s">
        <v>1260</v>
      </c>
      <c r="K581" s="832" t="s">
        <v>1261</v>
      </c>
      <c r="L581" s="835">
        <v>34.19</v>
      </c>
      <c r="M581" s="835">
        <v>34.19</v>
      </c>
      <c r="N581" s="832">
        <v>1</v>
      </c>
      <c r="O581" s="836">
        <v>0.5</v>
      </c>
      <c r="P581" s="835">
        <v>34.19</v>
      </c>
      <c r="Q581" s="837">
        <v>1</v>
      </c>
      <c r="R581" s="832">
        <v>1</v>
      </c>
      <c r="S581" s="837">
        <v>1</v>
      </c>
      <c r="T581" s="836">
        <v>0.5</v>
      </c>
      <c r="U581" s="838">
        <v>1</v>
      </c>
    </row>
    <row r="582" spans="1:21" ht="14.4" customHeight="1" x14ac:dyDescent="0.3">
      <c r="A582" s="831">
        <v>25</v>
      </c>
      <c r="B582" s="832" t="s">
        <v>1206</v>
      </c>
      <c r="C582" s="832" t="s">
        <v>1215</v>
      </c>
      <c r="D582" s="833" t="s">
        <v>1777</v>
      </c>
      <c r="E582" s="834" t="s">
        <v>1224</v>
      </c>
      <c r="F582" s="832" t="s">
        <v>1207</v>
      </c>
      <c r="G582" s="832" t="s">
        <v>1262</v>
      </c>
      <c r="H582" s="832" t="s">
        <v>607</v>
      </c>
      <c r="I582" s="832" t="s">
        <v>1263</v>
      </c>
      <c r="J582" s="832" t="s">
        <v>628</v>
      </c>
      <c r="K582" s="832" t="s">
        <v>1264</v>
      </c>
      <c r="L582" s="835">
        <v>24.22</v>
      </c>
      <c r="M582" s="835">
        <v>266.41999999999996</v>
      </c>
      <c r="N582" s="832">
        <v>11</v>
      </c>
      <c r="O582" s="836">
        <v>10</v>
      </c>
      <c r="P582" s="835">
        <v>145.32</v>
      </c>
      <c r="Q582" s="837">
        <v>0.54545454545454553</v>
      </c>
      <c r="R582" s="832">
        <v>6</v>
      </c>
      <c r="S582" s="837">
        <v>0.54545454545454541</v>
      </c>
      <c r="T582" s="836">
        <v>5</v>
      </c>
      <c r="U582" s="838">
        <v>0.5</v>
      </c>
    </row>
    <row r="583" spans="1:21" ht="14.4" customHeight="1" x14ac:dyDescent="0.3">
      <c r="A583" s="831">
        <v>25</v>
      </c>
      <c r="B583" s="832" t="s">
        <v>1206</v>
      </c>
      <c r="C583" s="832" t="s">
        <v>1215</v>
      </c>
      <c r="D583" s="833" t="s">
        <v>1777</v>
      </c>
      <c r="E583" s="834" t="s">
        <v>1224</v>
      </c>
      <c r="F583" s="832" t="s">
        <v>1207</v>
      </c>
      <c r="G583" s="832" t="s">
        <v>1262</v>
      </c>
      <c r="H583" s="832" t="s">
        <v>607</v>
      </c>
      <c r="I583" s="832" t="s">
        <v>1122</v>
      </c>
      <c r="J583" s="832" t="s">
        <v>628</v>
      </c>
      <c r="K583" s="832" t="s">
        <v>1123</v>
      </c>
      <c r="L583" s="835">
        <v>48.42</v>
      </c>
      <c r="M583" s="835">
        <v>677.88000000000011</v>
      </c>
      <c r="N583" s="832">
        <v>14</v>
      </c>
      <c r="O583" s="836">
        <v>9.5</v>
      </c>
      <c r="P583" s="835">
        <v>193.68</v>
      </c>
      <c r="Q583" s="837">
        <v>0.2857142857142857</v>
      </c>
      <c r="R583" s="832">
        <v>4</v>
      </c>
      <c r="S583" s="837">
        <v>0.2857142857142857</v>
      </c>
      <c r="T583" s="836">
        <v>3</v>
      </c>
      <c r="U583" s="838">
        <v>0.31578947368421051</v>
      </c>
    </row>
    <row r="584" spans="1:21" ht="14.4" customHeight="1" x14ac:dyDescent="0.3">
      <c r="A584" s="831">
        <v>25</v>
      </c>
      <c r="B584" s="832" t="s">
        <v>1206</v>
      </c>
      <c r="C584" s="832" t="s">
        <v>1215</v>
      </c>
      <c r="D584" s="833" t="s">
        <v>1777</v>
      </c>
      <c r="E584" s="834" t="s">
        <v>1224</v>
      </c>
      <c r="F584" s="832" t="s">
        <v>1207</v>
      </c>
      <c r="G584" s="832" t="s">
        <v>1262</v>
      </c>
      <c r="H584" s="832" t="s">
        <v>566</v>
      </c>
      <c r="I584" s="832" t="s">
        <v>1265</v>
      </c>
      <c r="J584" s="832" t="s">
        <v>628</v>
      </c>
      <c r="K584" s="832" t="s">
        <v>1266</v>
      </c>
      <c r="L584" s="835">
        <v>48.42</v>
      </c>
      <c r="M584" s="835">
        <v>290.52</v>
      </c>
      <c r="N584" s="832">
        <v>6</v>
      </c>
      <c r="O584" s="836">
        <v>5.5</v>
      </c>
      <c r="P584" s="835">
        <v>145.26</v>
      </c>
      <c r="Q584" s="837">
        <v>0.5</v>
      </c>
      <c r="R584" s="832">
        <v>3</v>
      </c>
      <c r="S584" s="837">
        <v>0.5</v>
      </c>
      <c r="T584" s="836">
        <v>2.5</v>
      </c>
      <c r="U584" s="838">
        <v>0.45454545454545453</v>
      </c>
    </row>
    <row r="585" spans="1:21" ht="14.4" customHeight="1" x14ac:dyDescent="0.3">
      <c r="A585" s="831">
        <v>25</v>
      </c>
      <c r="B585" s="832" t="s">
        <v>1206</v>
      </c>
      <c r="C585" s="832" t="s">
        <v>1215</v>
      </c>
      <c r="D585" s="833" t="s">
        <v>1777</v>
      </c>
      <c r="E585" s="834" t="s">
        <v>1224</v>
      </c>
      <c r="F585" s="832" t="s">
        <v>1207</v>
      </c>
      <c r="G585" s="832" t="s">
        <v>1262</v>
      </c>
      <c r="H585" s="832" t="s">
        <v>566</v>
      </c>
      <c r="I585" s="832" t="s">
        <v>1267</v>
      </c>
      <c r="J585" s="832" t="s">
        <v>628</v>
      </c>
      <c r="K585" s="832" t="s">
        <v>1268</v>
      </c>
      <c r="L585" s="835">
        <v>24.22</v>
      </c>
      <c r="M585" s="835">
        <v>48.44</v>
      </c>
      <c r="N585" s="832">
        <v>2</v>
      </c>
      <c r="O585" s="836">
        <v>1.5</v>
      </c>
      <c r="P585" s="835">
        <v>24.22</v>
      </c>
      <c r="Q585" s="837">
        <v>0.5</v>
      </c>
      <c r="R585" s="832">
        <v>1</v>
      </c>
      <c r="S585" s="837">
        <v>0.5</v>
      </c>
      <c r="T585" s="836">
        <v>0.5</v>
      </c>
      <c r="U585" s="838">
        <v>0.33333333333333331</v>
      </c>
    </row>
    <row r="586" spans="1:21" ht="14.4" customHeight="1" x14ac:dyDescent="0.3">
      <c r="A586" s="831">
        <v>25</v>
      </c>
      <c r="B586" s="832" t="s">
        <v>1206</v>
      </c>
      <c r="C586" s="832" t="s">
        <v>1215</v>
      </c>
      <c r="D586" s="833" t="s">
        <v>1777</v>
      </c>
      <c r="E586" s="834" t="s">
        <v>1224</v>
      </c>
      <c r="F586" s="832" t="s">
        <v>1207</v>
      </c>
      <c r="G586" s="832" t="s">
        <v>1270</v>
      </c>
      <c r="H586" s="832" t="s">
        <v>607</v>
      </c>
      <c r="I586" s="832" t="s">
        <v>1068</v>
      </c>
      <c r="J586" s="832" t="s">
        <v>940</v>
      </c>
      <c r="K586" s="832" t="s">
        <v>1069</v>
      </c>
      <c r="L586" s="835">
        <v>154.36000000000001</v>
      </c>
      <c r="M586" s="835">
        <v>7100.560000000004</v>
      </c>
      <c r="N586" s="832">
        <v>46</v>
      </c>
      <c r="O586" s="836">
        <v>40</v>
      </c>
      <c r="P586" s="835">
        <v>3859.0000000000023</v>
      </c>
      <c r="Q586" s="837">
        <v>0.54347826086956519</v>
      </c>
      <c r="R586" s="832">
        <v>25</v>
      </c>
      <c r="S586" s="837">
        <v>0.54347826086956519</v>
      </c>
      <c r="T586" s="836">
        <v>21.5</v>
      </c>
      <c r="U586" s="838">
        <v>0.53749999999999998</v>
      </c>
    </row>
    <row r="587" spans="1:21" ht="14.4" customHeight="1" x14ac:dyDescent="0.3">
      <c r="A587" s="831">
        <v>25</v>
      </c>
      <c r="B587" s="832" t="s">
        <v>1206</v>
      </c>
      <c r="C587" s="832" t="s">
        <v>1215</v>
      </c>
      <c r="D587" s="833" t="s">
        <v>1777</v>
      </c>
      <c r="E587" s="834" t="s">
        <v>1224</v>
      </c>
      <c r="F587" s="832" t="s">
        <v>1207</v>
      </c>
      <c r="G587" s="832" t="s">
        <v>1270</v>
      </c>
      <c r="H587" s="832" t="s">
        <v>607</v>
      </c>
      <c r="I587" s="832" t="s">
        <v>1691</v>
      </c>
      <c r="J587" s="832" t="s">
        <v>1692</v>
      </c>
      <c r="K587" s="832" t="s">
        <v>1693</v>
      </c>
      <c r="L587" s="835">
        <v>149.52000000000001</v>
      </c>
      <c r="M587" s="835">
        <v>149.52000000000001</v>
      </c>
      <c r="N587" s="832">
        <v>1</v>
      </c>
      <c r="O587" s="836">
        <v>1</v>
      </c>
      <c r="P587" s="835">
        <v>149.52000000000001</v>
      </c>
      <c r="Q587" s="837">
        <v>1</v>
      </c>
      <c r="R587" s="832">
        <v>1</v>
      </c>
      <c r="S587" s="837">
        <v>1</v>
      </c>
      <c r="T587" s="836">
        <v>1</v>
      </c>
      <c r="U587" s="838">
        <v>1</v>
      </c>
    </row>
    <row r="588" spans="1:21" ht="14.4" customHeight="1" x14ac:dyDescent="0.3">
      <c r="A588" s="831">
        <v>25</v>
      </c>
      <c r="B588" s="832" t="s">
        <v>1206</v>
      </c>
      <c r="C588" s="832" t="s">
        <v>1215</v>
      </c>
      <c r="D588" s="833" t="s">
        <v>1777</v>
      </c>
      <c r="E588" s="834" t="s">
        <v>1224</v>
      </c>
      <c r="F588" s="832" t="s">
        <v>1207</v>
      </c>
      <c r="G588" s="832" t="s">
        <v>1270</v>
      </c>
      <c r="H588" s="832" t="s">
        <v>607</v>
      </c>
      <c r="I588" s="832" t="s">
        <v>1765</v>
      </c>
      <c r="J588" s="832" t="s">
        <v>1766</v>
      </c>
      <c r="K588" s="832" t="s">
        <v>1767</v>
      </c>
      <c r="L588" s="835">
        <v>80.28</v>
      </c>
      <c r="M588" s="835">
        <v>160.56</v>
      </c>
      <c r="N588" s="832">
        <v>2</v>
      </c>
      <c r="O588" s="836">
        <v>2</v>
      </c>
      <c r="P588" s="835"/>
      <c r="Q588" s="837">
        <v>0</v>
      </c>
      <c r="R588" s="832"/>
      <c r="S588" s="837">
        <v>0</v>
      </c>
      <c r="T588" s="836"/>
      <c r="U588" s="838">
        <v>0</v>
      </c>
    </row>
    <row r="589" spans="1:21" ht="14.4" customHeight="1" x14ac:dyDescent="0.3">
      <c r="A589" s="831">
        <v>25</v>
      </c>
      <c r="B589" s="832" t="s">
        <v>1206</v>
      </c>
      <c r="C589" s="832" t="s">
        <v>1215</v>
      </c>
      <c r="D589" s="833" t="s">
        <v>1777</v>
      </c>
      <c r="E589" s="834" t="s">
        <v>1238</v>
      </c>
      <c r="F589" s="832" t="s">
        <v>1207</v>
      </c>
      <c r="G589" s="832" t="s">
        <v>1363</v>
      </c>
      <c r="H589" s="832" t="s">
        <v>566</v>
      </c>
      <c r="I589" s="832" t="s">
        <v>1429</v>
      </c>
      <c r="J589" s="832" t="s">
        <v>1430</v>
      </c>
      <c r="K589" s="832" t="s">
        <v>1366</v>
      </c>
      <c r="L589" s="835">
        <v>32.28</v>
      </c>
      <c r="M589" s="835">
        <v>32.28</v>
      </c>
      <c r="N589" s="832">
        <v>1</v>
      </c>
      <c r="O589" s="836">
        <v>0.5</v>
      </c>
      <c r="P589" s="835"/>
      <c r="Q589" s="837">
        <v>0</v>
      </c>
      <c r="R589" s="832"/>
      <c r="S589" s="837">
        <v>0</v>
      </c>
      <c r="T589" s="836"/>
      <c r="U589" s="838">
        <v>0</v>
      </c>
    </row>
    <row r="590" spans="1:21" ht="14.4" customHeight="1" x14ac:dyDescent="0.3">
      <c r="A590" s="831">
        <v>25</v>
      </c>
      <c r="B590" s="832" t="s">
        <v>1206</v>
      </c>
      <c r="C590" s="832" t="s">
        <v>1215</v>
      </c>
      <c r="D590" s="833" t="s">
        <v>1777</v>
      </c>
      <c r="E590" s="834" t="s">
        <v>1238</v>
      </c>
      <c r="F590" s="832" t="s">
        <v>1207</v>
      </c>
      <c r="G590" s="832" t="s">
        <v>1254</v>
      </c>
      <c r="H590" s="832" t="s">
        <v>566</v>
      </c>
      <c r="I590" s="832" t="s">
        <v>1255</v>
      </c>
      <c r="J590" s="832" t="s">
        <v>1256</v>
      </c>
      <c r="K590" s="832" t="s">
        <v>1257</v>
      </c>
      <c r="L590" s="835">
        <v>132.97999999999999</v>
      </c>
      <c r="M590" s="835">
        <v>664.89999999999986</v>
      </c>
      <c r="N590" s="832">
        <v>5</v>
      </c>
      <c r="O590" s="836">
        <v>4</v>
      </c>
      <c r="P590" s="835">
        <v>265.95999999999998</v>
      </c>
      <c r="Q590" s="837">
        <v>0.40000000000000008</v>
      </c>
      <c r="R590" s="832">
        <v>2</v>
      </c>
      <c r="S590" s="837">
        <v>0.4</v>
      </c>
      <c r="T590" s="836">
        <v>2</v>
      </c>
      <c r="U590" s="838">
        <v>0.5</v>
      </c>
    </row>
    <row r="591" spans="1:21" ht="14.4" customHeight="1" x14ac:dyDescent="0.3">
      <c r="A591" s="831">
        <v>25</v>
      </c>
      <c r="B591" s="832" t="s">
        <v>1206</v>
      </c>
      <c r="C591" s="832" t="s">
        <v>1215</v>
      </c>
      <c r="D591" s="833" t="s">
        <v>1777</v>
      </c>
      <c r="E591" s="834" t="s">
        <v>1238</v>
      </c>
      <c r="F591" s="832" t="s">
        <v>1207</v>
      </c>
      <c r="G591" s="832" t="s">
        <v>1262</v>
      </c>
      <c r="H591" s="832" t="s">
        <v>607</v>
      </c>
      <c r="I591" s="832" t="s">
        <v>1263</v>
      </c>
      <c r="J591" s="832" t="s">
        <v>628</v>
      </c>
      <c r="K591" s="832" t="s">
        <v>1264</v>
      </c>
      <c r="L591" s="835">
        <v>24.22</v>
      </c>
      <c r="M591" s="835">
        <v>72.66</v>
      </c>
      <c r="N591" s="832">
        <v>3</v>
      </c>
      <c r="O591" s="836">
        <v>2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" customHeight="1" x14ac:dyDescent="0.3">
      <c r="A592" s="831">
        <v>25</v>
      </c>
      <c r="B592" s="832" t="s">
        <v>1206</v>
      </c>
      <c r="C592" s="832" t="s">
        <v>1215</v>
      </c>
      <c r="D592" s="833" t="s">
        <v>1777</v>
      </c>
      <c r="E592" s="834" t="s">
        <v>1238</v>
      </c>
      <c r="F592" s="832" t="s">
        <v>1207</v>
      </c>
      <c r="G592" s="832" t="s">
        <v>1262</v>
      </c>
      <c r="H592" s="832" t="s">
        <v>566</v>
      </c>
      <c r="I592" s="832" t="s">
        <v>1773</v>
      </c>
      <c r="J592" s="832" t="s">
        <v>628</v>
      </c>
      <c r="K592" s="832" t="s">
        <v>1123</v>
      </c>
      <c r="L592" s="835">
        <v>48.42</v>
      </c>
      <c r="M592" s="835">
        <v>48.42</v>
      </c>
      <c r="N592" s="832">
        <v>1</v>
      </c>
      <c r="O592" s="836">
        <v>1</v>
      </c>
      <c r="P592" s="835"/>
      <c r="Q592" s="837">
        <v>0</v>
      </c>
      <c r="R592" s="832"/>
      <c r="S592" s="837">
        <v>0</v>
      </c>
      <c r="T592" s="836"/>
      <c r="U592" s="838">
        <v>0</v>
      </c>
    </row>
    <row r="593" spans="1:21" ht="14.4" customHeight="1" x14ac:dyDescent="0.3">
      <c r="A593" s="831">
        <v>25</v>
      </c>
      <c r="B593" s="832" t="s">
        <v>1206</v>
      </c>
      <c r="C593" s="832" t="s">
        <v>1215</v>
      </c>
      <c r="D593" s="833" t="s">
        <v>1777</v>
      </c>
      <c r="E593" s="834" t="s">
        <v>1238</v>
      </c>
      <c r="F593" s="832" t="s">
        <v>1207</v>
      </c>
      <c r="G593" s="832" t="s">
        <v>1270</v>
      </c>
      <c r="H593" s="832" t="s">
        <v>607</v>
      </c>
      <c r="I593" s="832" t="s">
        <v>1068</v>
      </c>
      <c r="J593" s="832" t="s">
        <v>940</v>
      </c>
      <c r="K593" s="832" t="s">
        <v>1069</v>
      </c>
      <c r="L593" s="835">
        <v>154.36000000000001</v>
      </c>
      <c r="M593" s="835">
        <v>3859.0000000000014</v>
      </c>
      <c r="N593" s="832">
        <v>25</v>
      </c>
      <c r="O593" s="836">
        <v>24.5</v>
      </c>
      <c r="P593" s="835">
        <v>1543.6000000000004</v>
      </c>
      <c r="Q593" s="837">
        <v>0.39999999999999997</v>
      </c>
      <c r="R593" s="832">
        <v>10</v>
      </c>
      <c r="S593" s="837">
        <v>0.4</v>
      </c>
      <c r="T593" s="836">
        <v>10</v>
      </c>
      <c r="U593" s="838">
        <v>0.40816326530612246</v>
      </c>
    </row>
    <row r="594" spans="1:21" ht="14.4" customHeight="1" thickBot="1" x14ac:dyDescent="0.35">
      <c r="A594" s="839">
        <v>25</v>
      </c>
      <c r="B594" s="840" t="s">
        <v>1206</v>
      </c>
      <c r="C594" s="840" t="s">
        <v>1215</v>
      </c>
      <c r="D594" s="841" t="s">
        <v>1777</v>
      </c>
      <c r="E594" s="842" t="s">
        <v>1248</v>
      </c>
      <c r="F594" s="840" t="s">
        <v>1207</v>
      </c>
      <c r="G594" s="840" t="s">
        <v>1270</v>
      </c>
      <c r="H594" s="840" t="s">
        <v>607</v>
      </c>
      <c r="I594" s="840" t="s">
        <v>1068</v>
      </c>
      <c r="J594" s="840" t="s">
        <v>940</v>
      </c>
      <c r="K594" s="840" t="s">
        <v>1069</v>
      </c>
      <c r="L594" s="843">
        <v>154.36000000000001</v>
      </c>
      <c r="M594" s="843">
        <v>463.08000000000004</v>
      </c>
      <c r="N594" s="840">
        <v>3</v>
      </c>
      <c r="O594" s="844">
        <v>3</v>
      </c>
      <c r="P594" s="843">
        <v>308.72000000000003</v>
      </c>
      <c r="Q594" s="845">
        <v>0.66666666666666663</v>
      </c>
      <c r="R594" s="840">
        <v>2</v>
      </c>
      <c r="S594" s="845">
        <v>0.66666666666666663</v>
      </c>
      <c r="T594" s="844">
        <v>2</v>
      </c>
      <c r="U594" s="846">
        <v>0.66666666666666663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1779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1226</v>
      </c>
      <c r="B5" s="225">
        <v>11560.060000000001</v>
      </c>
      <c r="C5" s="830">
        <v>0.9664955521369808</v>
      </c>
      <c r="D5" s="225">
        <v>400.74</v>
      </c>
      <c r="E5" s="830">
        <v>3.3504447863019191E-2</v>
      </c>
      <c r="F5" s="848">
        <v>11960.800000000001</v>
      </c>
    </row>
    <row r="6" spans="1:6" ht="14.4" customHeight="1" x14ac:dyDescent="0.3">
      <c r="A6" s="857" t="s">
        <v>1222</v>
      </c>
      <c r="B6" s="849">
        <v>1692.94</v>
      </c>
      <c r="C6" s="837">
        <v>8.3359840699755036E-2</v>
      </c>
      <c r="D6" s="849">
        <v>18615.880000000012</v>
      </c>
      <c r="E6" s="837">
        <v>0.91664015930024501</v>
      </c>
      <c r="F6" s="850">
        <v>20308.820000000011</v>
      </c>
    </row>
    <row r="7" spans="1:6" ht="14.4" customHeight="1" x14ac:dyDescent="0.3">
      <c r="A7" s="857" t="s">
        <v>1224</v>
      </c>
      <c r="B7" s="849">
        <v>846.47</v>
      </c>
      <c r="C7" s="837">
        <v>3.1686203753441528E-2</v>
      </c>
      <c r="D7" s="849">
        <v>25867.68</v>
      </c>
      <c r="E7" s="837">
        <v>0.96831379624655844</v>
      </c>
      <c r="F7" s="850">
        <v>26714.15</v>
      </c>
    </row>
    <row r="8" spans="1:6" ht="14.4" customHeight="1" x14ac:dyDescent="0.3">
      <c r="A8" s="857" t="s">
        <v>1253</v>
      </c>
      <c r="B8" s="849">
        <v>637.57000000000005</v>
      </c>
      <c r="C8" s="837">
        <v>0.25780924614743855</v>
      </c>
      <c r="D8" s="849">
        <v>1835.46</v>
      </c>
      <c r="E8" s="837">
        <v>0.74219075385256139</v>
      </c>
      <c r="F8" s="850">
        <v>2473.0300000000002</v>
      </c>
    </row>
    <row r="9" spans="1:6" ht="14.4" customHeight="1" x14ac:dyDescent="0.3">
      <c r="A9" s="857" t="s">
        <v>1246</v>
      </c>
      <c r="B9" s="849">
        <v>552.65000000000009</v>
      </c>
      <c r="C9" s="837">
        <v>0.18949277722726449</v>
      </c>
      <c r="D9" s="849">
        <v>2363.8200000000002</v>
      </c>
      <c r="E9" s="837">
        <v>0.81050722277273557</v>
      </c>
      <c r="F9" s="850">
        <v>2916.4700000000003</v>
      </c>
    </row>
    <row r="10" spans="1:6" ht="14.4" customHeight="1" x14ac:dyDescent="0.3">
      <c r="A10" s="857" t="s">
        <v>1242</v>
      </c>
      <c r="B10" s="849">
        <v>423.46000000000004</v>
      </c>
      <c r="C10" s="837">
        <v>3.7478216771117005E-2</v>
      </c>
      <c r="D10" s="849">
        <v>10875.370000000003</v>
      </c>
      <c r="E10" s="837">
        <v>0.96252178322888304</v>
      </c>
      <c r="F10" s="850">
        <v>11298.830000000002</v>
      </c>
    </row>
    <row r="11" spans="1:6" ht="14.4" customHeight="1" x14ac:dyDescent="0.3">
      <c r="A11" s="857" t="s">
        <v>1243</v>
      </c>
      <c r="B11" s="849">
        <v>290.52000000000004</v>
      </c>
      <c r="C11" s="837">
        <v>1.8995200200857952E-2</v>
      </c>
      <c r="D11" s="849">
        <v>15003.870000000008</v>
      </c>
      <c r="E11" s="837">
        <v>0.98100479979914201</v>
      </c>
      <c r="F11" s="850">
        <v>15294.390000000009</v>
      </c>
    </row>
    <row r="12" spans="1:6" ht="14.4" customHeight="1" x14ac:dyDescent="0.3">
      <c r="A12" s="857" t="s">
        <v>1229</v>
      </c>
      <c r="B12" s="849">
        <v>285.54999999999995</v>
      </c>
      <c r="C12" s="837">
        <v>4.7496120304653791E-2</v>
      </c>
      <c r="D12" s="849">
        <v>5726.52</v>
      </c>
      <c r="E12" s="837">
        <v>0.95250387969534622</v>
      </c>
      <c r="F12" s="850">
        <v>6012.0700000000006</v>
      </c>
    </row>
    <row r="13" spans="1:6" ht="14.4" customHeight="1" x14ac:dyDescent="0.3">
      <c r="A13" s="857" t="s">
        <v>1236</v>
      </c>
      <c r="B13" s="849">
        <v>154.36000000000001</v>
      </c>
      <c r="C13" s="837">
        <v>8.9839614520772892E-3</v>
      </c>
      <c r="D13" s="849">
        <v>17027.37000000001</v>
      </c>
      <c r="E13" s="837">
        <v>0.99101603854792264</v>
      </c>
      <c r="F13" s="850">
        <v>17181.73000000001</v>
      </c>
    </row>
    <row r="14" spans="1:6" ht="14.4" customHeight="1" x14ac:dyDescent="0.3">
      <c r="A14" s="857" t="s">
        <v>1232</v>
      </c>
      <c r="B14" s="849">
        <v>98.75</v>
      </c>
      <c r="C14" s="837">
        <v>2.758472351028526E-2</v>
      </c>
      <c r="D14" s="849">
        <v>3481.13</v>
      </c>
      <c r="E14" s="837">
        <v>0.97241527648971471</v>
      </c>
      <c r="F14" s="850">
        <v>3579.88</v>
      </c>
    </row>
    <row r="15" spans="1:6" ht="14.4" customHeight="1" x14ac:dyDescent="0.3">
      <c r="A15" s="857" t="s">
        <v>1249</v>
      </c>
      <c r="B15" s="849">
        <v>84.63</v>
      </c>
      <c r="C15" s="837">
        <v>0.29443690637720488</v>
      </c>
      <c r="D15" s="849">
        <v>202.8</v>
      </c>
      <c r="E15" s="837">
        <v>0.70556309362279512</v>
      </c>
      <c r="F15" s="850">
        <v>287.43</v>
      </c>
    </row>
    <row r="16" spans="1:6" ht="14.4" customHeight="1" x14ac:dyDescent="0.3">
      <c r="A16" s="857" t="s">
        <v>1241</v>
      </c>
      <c r="B16" s="849">
        <v>58.77</v>
      </c>
      <c r="C16" s="837">
        <v>7.7790470038690057E-3</v>
      </c>
      <c r="D16" s="849">
        <v>7496.1400000000012</v>
      </c>
      <c r="E16" s="837">
        <v>0.99222095299613089</v>
      </c>
      <c r="F16" s="850">
        <v>7554.9100000000017</v>
      </c>
    </row>
    <row r="17" spans="1:6" ht="14.4" customHeight="1" x14ac:dyDescent="0.3">
      <c r="A17" s="857" t="s">
        <v>1240</v>
      </c>
      <c r="B17" s="849">
        <v>24.22</v>
      </c>
      <c r="C17" s="837">
        <v>1.8872923355047838E-2</v>
      </c>
      <c r="D17" s="849">
        <v>1259.1000000000004</v>
      </c>
      <c r="E17" s="837">
        <v>0.98112707664495213</v>
      </c>
      <c r="F17" s="850">
        <v>1283.3200000000004</v>
      </c>
    </row>
    <row r="18" spans="1:6" ht="14.4" customHeight="1" x14ac:dyDescent="0.3">
      <c r="A18" s="857" t="s">
        <v>1237</v>
      </c>
      <c r="B18" s="849"/>
      <c r="C18" s="837">
        <v>0</v>
      </c>
      <c r="D18" s="849">
        <v>1486.1000000000001</v>
      </c>
      <c r="E18" s="837">
        <v>1</v>
      </c>
      <c r="F18" s="850">
        <v>1486.1000000000001</v>
      </c>
    </row>
    <row r="19" spans="1:6" ht="14.4" customHeight="1" x14ac:dyDescent="0.3">
      <c r="A19" s="857" t="s">
        <v>1230</v>
      </c>
      <c r="B19" s="849"/>
      <c r="C19" s="837">
        <v>0</v>
      </c>
      <c r="D19" s="849">
        <v>1484.0000000000002</v>
      </c>
      <c r="E19" s="837">
        <v>1</v>
      </c>
      <c r="F19" s="850">
        <v>1484.0000000000002</v>
      </c>
    </row>
    <row r="20" spans="1:6" ht="14.4" customHeight="1" x14ac:dyDescent="0.3">
      <c r="A20" s="857" t="s">
        <v>1247</v>
      </c>
      <c r="B20" s="849"/>
      <c r="C20" s="837">
        <v>0</v>
      </c>
      <c r="D20" s="849">
        <v>1464.97</v>
      </c>
      <c r="E20" s="837">
        <v>1</v>
      </c>
      <c r="F20" s="850">
        <v>1464.97</v>
      </c>
    </row>
    <row r="21" spans="1:6" ht="14.4" customHeight="1" x14ac:dyDescent="0.3">
      <c r="A21" s="857" t="s">
        <v>1231</v>
      </c>
      <c r="B21" s="849"/>
      <c r="C21" s="837">
        <v>0</v>
      </c>
      <c r="D21" s="849">
        <v>4577.37</v>
      </c>
      <c r="E21" s="837">
        <v>1</v>
      </c>
      <c r="F21" s="850">
        <v>4577.37</v>
      </c>
    </row>
    <row r="22" spans="1:6" ht="14.4" customHeight="1" x14ac:dyDescent="0.3">
      <c r="A22" s="857" t="s">
        <v>1250</v>
      </c>
      <c r="B22" s="849"/>
      <c r="C22" s="837">
        <v>0</v>
      </c>
      <c r="D22" s="849">
        <v>1616.2400000000002</v>
      </c>
      <c r="E22" s="837">
        <v>1</v>
      </c>
      <c r="F22" s="850">
        <v>1616.2400000000002</v>
      </c>
    </row>
    <row r="23" spans="1:6" ht="14.4" customHeight="1" x14ac:dyDescent="0.3">
      <c r="A23" s="857" t="s">
        <v>1239</v>
      </c>
      <c r="B23" s="849"/>
      <c r="C23" s="837">
        <v>0</v>
      </c>
      <c r="D23" s="849">
        <v>6571.9400000000032</v>
      </c>
      <c r="E23" s="837">
        <v>1</v>
      </c>
      <c r="F23" s="850">
        <v>6571.9400000000032</v>
      </c>
    </row>
    <row r="24" spans="1:6" ht="14.4" customHeight="1" x14ac:dyDescent="0.3">
      <c r="A24" s="857" t="s">
        <v>1234</v>
      </c>
      <c r="B24" s="849"/>
      <c r="C24" s="837">
        <v>0</v>
      </c>
      <c r="D24" s="849">
        <v>2875.3200000000006</v>
      </c>
      <c r="E24" s="837">
        <v>1</v>
      </c>
      <c r="F24" s="850">
        <v>2875.3200000000006</v>
      </c>
    </row>
    <row r="25" spans="1:6" ht="14.4" customHeight="1" x14ac:dyDescent="0.3">
      <c r="A25" s="857" t="s">
        <v>1227</v>
      </c>
      <c r="B25" s="849"/>
      <c r="C25" s="837">
        <v>0</v>
      </c>
      <c r="D25" s="849">
        <v>14393.100000000004</v>
      </c>
      <c r="E25" s="837">
        <v>1</v>
      </c>
      <c r="F25" s="850">
        <v>14393.100000000004</v>
      </c>
    </row>
    <row r="26" spans="1:6" ht="14.4" customHeight="1" x14ac:dyDescent="0.3">
      <c r="A26" s="857" t="s">
        <v>1233</v>
      </c>
      <c r="B26" s="849"/>
      <c r="C26" s="837">
        <v>0</v>
      </c>
      <c r="D26" s="849">
        <v>617.44000000000005</v>
      </c>
      <c r="E26" s="837">
        <v>1</v>
      </c>
      <c r="F26" s="850">
        <v>617.44000000000005</v>
      </c>
    </row>
    <row r="27" spans="1:6" ht="14.4" customHeight="1" x14ac:dyDescent="0.3">
      <c r="A27" s="857" t="s">
        <v>1235</v>
      </c>
      <c r="B27" s="849"/>
      <c r="C27" s="837">
        <v>0</v>
      </c>
      <c r="D27" s="849">
        <v>3435.3000000000006</v>
      </c>
      <c r="E27" s="837">
        <v>1</v>
      </c>
      <c r="F27" s="850">
        <v>3435.3000000000006</v>
      </c>
    </row>
    <row r="28" spans="1:6" ht="14.4" customHeight="1" x14ac:dyDescent="0.3">
      <c r="A28" s="857" t="s">
        <v>1221</v>
      </c>
      <c r="B28" s="849"/>
      <c r="C28" s="837">
        <v>0</v>
      </c>
      <c r="D28" s="849">
        <v>574.30000000000007</v>
      </c>
      <c r="E28" s="837">
        <v>1</v>
      </c>
      <c r="F28" s="850">
        <v>574.30000000000007</v>
      </c>
    </row>
    <row r="29" spans="1:6" ht="14.4" customHeight="1" x14ac:dyDescent="0.3">
      <c r="A29" s="857" t="s">
        <v>1220</v>
      </c>
      <c r="B29" s="849"/>
      <c r="C29" s="837">
        <v>0</v>
      </c>
      <c r="D29" s="849">
        <v>1697.96</v>
      </c>
      <c r="E29" s="837">
        <v>1</v>
      </c>
      <c r="F29" s="850">
        <v>1697.96</v>
      </c>
    </row>
    <row r="30" spans="1:6" ht="14.4" customHeight="1" x14ac:dyDescent="0.3">
      <c r="A30" s="857" t="s">
        <v>1244</v>
      </c>
      <c r="B30" s="849"/>
      <c r="C30" s="837">
        <v>0</v>
      </c>
      <c r="D30" s="849">
        <v>2889.7</v>
      </c>
      <c r="E30" s="837">
        <v>1</v>
      </c>
      <c r="F30" s="850">
        <v>2889.7</v>
      </c>
    </row>
    <row r="31" spans="1:6" ht="14.4" customHeight="1" x14ac:dyDescent="0.3">
      <c r="A31" s="857" t="s">
        <v>1251</v>
      </c>
      <c r="B31" s="849"/>
      <c r="C31" s="837">
        <v>0</v>
      </c>
      <c r="D31" s="849">
        <v>1437.6600000000003</v>
      </c>
      <c r="E31" s="837">
        <v>1</v>
      </c>
      <c r="F31" s="850">
        <v>1437.6600000000003</v>
      </c>
    </row>
    <row r="32" spans="1:6" ht="14.4" customHeight="1" x14ac:dyDescent="0.3">
      <c r="A32" s="857" t="s">
        <v>1245</v>
      </c>
      <c r="B32" s="849"/>
      <c r="C32" s="837">
        <v>0</v>
      </c>
      <c r="D32" s="849">
        <v>3276.71</v>
      </c>
      <c r="E32" s="837">
        <v>1</v>
      </c>
      <c r="F32" s="850">
        <v>3276.71</v>
      </c>
    </row>
    <row r="33" spans="1:6" ht="14.4" customHeight="1" x14ac:dyDescent="0.3">
      <c r="A33" s="857" t="s">
        <v>1252</v>
      </c>
      <c r="B33" s="849"/>
      <c r="C33" s="837">
        <v>0</v>
      </c>
      <c r="D33" s="849">
        <v>1230.04</v>
      </c>
      <c r="E33" s="837">
        <v>1</v>
      </c>
      <c r="F33" s="850">
        <v>1230.04</v>
      </c>
    </row>
    <row r="34" spans="1:6" ht="14.4" customHeight="1" x14ac:dyDescent="0.3">
      <c r="A34" s="857" t="s">
        <v>1238</v>
      </c>
      <c r="B34" s="849"/>
      <c r="C34" s="837">
        <v>0</v>
      </c>
      <c r="D34" s="849">
        <v>4573.3200000000006</v>
      </c>
      <c r="E34" s="837">
        <v>1</v>
      </c>
      <c r="F34" s="850">
        <v>4573.3200000000006</v>
      </c>
    </row>
    <row r="35" spans="1:6" ht="14.4" customHeight="1" x14ac:dyDescent="0.3">
      <c r="A35" s="857" t="s">
        <v>1248</v>
      </c>
      <c r="B35" s="849"/>
      <c r="C35" s="837">
        <v>0</v>
      </c>
      <c r="D35" s="849">
        <v>771.80000000000007</v>
      </c>
      <c r="E35" s="837">
        <v>1</v>
      </c>
      <c r="F35" s="850">
        <v>771.80000000000007</v>
      </c>
    </row>
    <row r="36" spans="1:6" ht="14.4" customHeight="1" x14ac:dyDescent="0.3">
      <c r="A36" s="857" t="s">
        <v>1225</v>
      </c>
      <c r="B36" s="849"/>
      <c r="C36" s="837">
        <v>0</v>
      </c>
      <c r="D36" s="849">
        <v>1156.25</v>
      </c>
      <c r="E36" s="837">
        <v>1</v>
      </c>
      <c r="F36" s="850">
        <v>1156.25</v>
      </c>
    </row>
    <row r="37" spans="1:6" ht="14.4" customHeight="1" thickBot="1" x14ac:dyDescent="0.35">
      <c r="A37" s="858" t="s">
        <v>1223</v>
      </c>
      <c r="B37" s="853"/>
      <c r="C37" s="854">
        <v>0</v>
      </c>
      <c r="D37" s="853">
        <v>26489.450000000004</v>
      </c>
      <c r="E37" s="854">
        <v>1</v>
      </c>
      <c r="F37" s="855">
        <v>26489.450000000004</v>
      </c>
    </row>
    <row r="38" spans="1:6" ht="14.4" customHeight="1" thickBot="1" x14ac:dyDescent="0.35">
      <c r="A38" s="771" t="s">
        <v>3</v>
      </c>
      <c r="B38" s="772">
        <v>16709.95</v>
      </c>
      <c r="C38" s="773">
        <v>7.9766885234632753E-2</v>
      </c>
      <c r="D38" s="772">
        <v>192774.85000000006</v>
      </c>
      <c r="E38" s="773">
        <v>0.92023311476536718</v>
      </c>
      <c r="F38" s="774">
        <v>209484.80000000008</v>
      </c>
    </row>
    <row r="39" spans="1:6" ht="14.4" customHeight="1" thickBot="1" x14ac:dyDescent="0.35"/>
    <row r="40" spans="1:6" ht="14.4" customHeight="1" x14ac:dyDescent="0.3">
      <c r="A40" s="856" t="s">
        <v>1003</v>
      </c>
      <c r="B40" s="225">
        <v>9724.6800000000021</v>
      </c>
      <c r="C40" s="830">
        <v>5.6674226004202695E-2</v>
      </c>
      <c r="D40" s="225">
        <v>161864.43000000011</v>
      </c>
      <c r="E40" s="830">
        <v>0.94332577399579731</v>
      </c>
      <c r="F40" s="848">
        <v>171589.1100000001</v>
      </c>
    </row>
    <row r="41" spans="1:6" ht="14.4" customHeight="1" x14ac:dyDescent="0.3">
      <c r="A41" s="857" t="s">
        <v>987</v>
      </c>
      <c r="B41" s="849">
        <v>2751.02</v>
      </c>
      <c r="C41" s="837">
        <v>0.1754671755666764</v>
      </c>
      <c r="D41" s="849">
        <v>12927.24</v>
      </c>
      <c r="E41" s="837">
        <v>0.82453282443332354</v>
      </c>
      <c r="F41" s="850">
        <v>15678.26</v>
      </c>
    </row>
    <row r="42" spans="1:6" ht="14.4" customHeight="1" x14ac:dyDescent="0.3">
      <c r="A42" s="857" t="s">
        <v>989</v>
      </c>
      <c r="B42" s="849">
        <v>1162.1399999999999</v>
      </c>
      <c r="C42" s="837">
        <v>0.21815785818068512</v>
      </c>
      <c r="D42" s="849">
        <v>4164.9199999999983</v>
      </c>
      <c r="E42" s="837">
        <v>0.781842141819315</v>
      </c>
      <c r="F42" s="850">
        <v>5327.0599999999977</v>
      </c>
    </row>
    <row r="43" spans="1:6" ht="14.4" customHeight="1" x14ac:dyDescent="0.3">
      <c r="A43" s="857" t="s">
        <v>979</v>
      </c>
      <c r="B43" s="849">
        <v>1057.2</v>
      </c>
      <c r="C43" s="837">
        <v>0.26723625838904969</v>
      </c>
      <c r="D43" s="849">
        <v>2898.85</v>
      </c>
      <c r="E43" s="837">
        <v>0.73276374161095026</v>
      </c>
      <c r="F43" s="850">
        <v>3956.05</v>
      </c>
    </row>
    <row r="44" spans="1:6" ht="14.4" customHeight="1" x14ac:dyDescent="0.3">
      <c r="A44" s="857" t="s">
        <v>984</v>
      </c>
      <c r="B44" s="849">
        <v>930.8599999999999</v>
      </c>
      <c r="C44" s="837">
        <v>1</v>
      </c>
      <c r="D44" s="849"/>
      <c r="E44" s="837">
        <v>0</v>
      </c>
      <c r="F44" s="850">
        <v>930.8599999999999</v>
      </c>
    </row>
    <row r="45" spans="1:6" ht="14.4" customHeight="1" x14ac:dyDescent="0.3">
      <c r="A45" s="857" t="s">
        <v>976</v>
      </c>
      <c r="B45" s="849">
        <v>310.58999999999997</v>
      </c>
      <c r="C45" s="837">
        <v>0.68964828137489997</v>
      </c>
      <c r="D45" s="849">
        <v>139.77000000000001</v>
      </c>
      <c r="E45" s="837">
        <v>0.31035171862509991</v>
      </c>
      <c r="F45" s="850">
        <v>450.36</v>
      </c>
    </row>
    <row r="46" spans="1:6" ht="14.4" customHeight="1" x14ac:dyDescent="0.3">
      <c r="A46" s="857" t="s">
        <v>975</v>
      </c>
      <c r="B46" s="849">
        <v>207.28</v>
      </c>
      <c r="C46" s="837">
        <v>0.52633182672286838</v>
      </c>
      <c r="D46" s="849">
        <v>186.54</v>
      </c>
      <c r="E46" s="837">
        <v>0.47366817327713168</v>
      </c>
      <c r="F46" s="850">
        <v>393.82</v>
      </c>
    </row>
    <row r="47" spans="1:6" ht="14.4" customHeight="1" x14ac:dyDescent="0.3">
      <c r="A47" s="857" t="s">
        <v>1780</v>
      </c>
      <c r="B47" s="849">
        <v>184.74</v>
      </c>
      <c r="C47" s="837">
        <v>1</v>
      </c>
      <c r="D47" s="849"/>
      <c r="E47" s="837">
        <v>0</v>
      </c>
      <c r="F47" s="850">
        <v>184.74</v>
      </c>
    </row>
    <row r="48" spans="1:6" ht="14.4" customHeight="1" x14ac:dyDescent="0.3">
      <c r="A48" s="857" t="s">
        <v>983</v>
      </c>
      <c r="B48" s="849">
        <v>119.7</v>
      </c>
      <c r="C48" s="837">
        <v>0.25338159649457037</v>
      </c>
      <c r="D48" s="849">
        <v>352.71000000000004</v>
      </c>
      <c r="E48" s="837">
        <v>0.74661840350542963</v>
      </c>
      <c r="F48" s="850">
        <v>472.41</v>
      </c>
    </row>
    <row r="49" spans="1:6" ht="14.4" customHeight="1" x14ac:dyDescent="0.3">
      <c r="A49" s="857" t="s">
        <v>1781</v>
      </c>
      <c r="B49" s="849">
        <v>98.75</v>
      </c>
      <c r="C49" s="837">
        <v>1</v>
      </c>
      <c r="D49" s="849"/>
      <c r="E49" s="837">
        <v>0</v>
      </c>
      <c r="F49" s="850">
        <v>98.75</v>
      </c>
    </row>
    <row r="50" spans="1:6" ht="14.4" customHeight="1" x14ac:dyDescent="0.3">
      <c r="A50" s="857" t="s">
        <v>996</v>
      </c>
      <c r="B50" s="849">
        <v>84.63</v>
      </c>
      <c r="C50" s="837">
        <v>0.62077312403726259</v>
      </c>
      <c r="D50" s="849">
        <v>51.7</v>
      </c>
      <c r="E50" s="837">
        <v>0.37922687596273752</v>
      </c>
      <c r="F50" s="850">
        <v>136.32999999999998</v>
      </c>
    </row>
    <row r="51" spans="1:6" ht="14.4" customHeight="1" x14ac:dyDescent="0.3">
      <c r="A51" s="857" t="s">
        <v>1782</v>
      </c>
      <c r="B51" s="849">
        <v>78.36</v>
      </c>
      <c r="C51" s="837">
        <v>0.3076802261661693</v>
      </c>
      <c r="D51" s="849">
        <v>176.32</v>
      </c>
      <c r="E51" s="837">
        <v>0.6923197738338307</v>
      </c>
      <c r="F51" s="850">
        <v>254.68</v>
      </c>
    </row>
    <row r="52" spans="1:6" ht="14.4" customHeight="1" x14ac:dyDescent="0.3">
      <c r="A52" s="857" t="s">
        <v>999</v>
      </c>
      <c r="B52" s="849"/>
      <c r="C52" s="837">
        <v>0</v>
      </c>
      <c r="D52" s="849">
        <v>989.95</v>
      </c>
      <c r="E52" s="837">
        <v>1</v>
      </c>
      <c r="F52" s="850">
        <v>989.95</v>
      </c>
    </row>
    <row r="53" spans="1:6" ht="14.4" customHeight="1" x14ac:dyDescent="0.3">
      <c r="A53" s="857" t="s">
        <v>973</v>
      </c>
      <c r="B53" s="849"/>
      <c r="C53" s="837">
        <v>0</v>
      </c>
      <c r="D53" s="849">
        <v>58.52</v>
      </c>
      <c r="E53" s="837">
        <v>1</v>
      </c>
      <c r="F53" s="850">
        <v>58.52</v>
      </c>
    </row>
    <row r="54" spans="1:6" ht="14.4" customHeight="1" x14ac:dyDescent="0.3">
      <c r="A54" s="857" t="s">
        <v>991</v>
      </c>
      <c r="B54" s="849"/>
      <c r="C54" s="837"/>
      <c r="D54" s="849">
        <v>0</v>
      </c>
      <c r="E54" s="837"/>
      <c r="F54" s="850">
        <v>0</v>
      </c>
    </row>
    <row r="55" spans="1:6" ht="14.4" customHeight="1" x14ac:dyDescent="0.3">
      <c r="A55" s="857" t="s">
        <v>1783</v>
      </c>
      <c r="B55" s="849"/>
      <c r="C55" s="837">
        <v>0</v>
      </c>
      <c r="D55" s="849">
        <v>1598.42</v>
      </c>
      <c r="E55" s="837">
        <v>1</v>
      </c>
      <c r="F55" s="850">
        <v>1598.42</v>
      </c>
    </row>
    <row r="56" spans="1:6" ht="14.4" customHeight="1" x14ac:dyDescent="0.3">
      <c r="A56" s="857" t="s">
        <v>998</v>
      </c>
      <c r="B56" s="849"/>
      <c r="C56" s="837"/>
      <c r="D56" s="849">
        <v>0</v>
      </c>
      <c r="E56" s="837"/>
      <c r="F56" s="850">
        <v>0</v>
      </c>
    </row>
    <row r="57" spans="1:6" ht="14.4" customHeight="1" x14ac:dyDescent="0.3">
      <c r="A57" s="857" t="s">
        <v>1784</v>
      </c>
      <c r="B57" s="849"/>
      <c r="C57" s="837">
        <v>0</v>
      </c>
      <c r="D57" s="849">
        <v>197.96999999999997</v>
      </c>
      <c r="E57" s="837">
        <v>1</v>
      </c>
      <c r="F57" s="850">
        <v>197.96999999999997</v>
      </c>
    </row>
    <row r="58" spans="1:6" ht="14.4" customHeight="1" x14ac:dyDescent="0.3">
      <c r="A58" s="857" t="s">
        <v>1000</v>
      </c>
      <c r="B58" s="849"/>
      <c r="C58" s="837">
        <v>0</v>
      </c>
      <c r="D58" s="849">
        <v>58.77</v>
      </c>
      <c r="E58" s="837">
        <v>1</v>
      </c>
      <c r="F58" s="850">
        <v>58.77</v>
      </c>
    </row>
    <row r="59" spans="1:6" ht="14.4" customHeight="1" x14ac:dyDescent="0.3">
      <c r="A59" s="857" t="s">
        <v>1785</v>
      </c>
      <c r="B59" s="849"/>
      <c r="C59" s="837">
        <v>0</v>
      </c>
      <c r="D59" s="849">
        <v>63.75</v>
      </c>
      <c r="E59" s="837">
        <v>1</v>
      </c>
      <c r="F59" s="850">
        <v>63.75</v>
      </c>
    </row>
    <row r="60" spans="1:6" ht="14.4" customHeight="1" x14ac:dyDescent="0.3">
      <c r="A60" s="857" t="s">
        <v>1786</v>
      </c>
      <c r="B60" s="849"/>
      <c r="C60" s="837">
        <v>0</v>
      </c>
      <c r="D60" s="849">
        <v>847.5</v>
      </c>
      <c r="E60" s="837">
        <v>1</v>
      </c>
      <c r="F60" s="850">
        <v>847.5</v>
      </c>
    </row>
    <row r="61" spans="1:6" ht="14.4" customHeight="1" x14ac:dyDescent="0.3">
      <c r="A61" s="857" t="s">
        <v>1787</v>
      </c>
      <c r="B61" s="849"/>
      <c r="C61" s="837">
        <v>0</v>
      </c>
      <c r="D61" s="849">
        <v>473.06</v>
      </c>
      <c r="E61" s="837">
        <v>1</v>
      </c>
      <c r="F61" s="850">
        <v>473.06</v>
      </c>
    </row>
    <row r="62" spans="1:6" ht="14.4" customHeight="1" x14ac:dyDescent="0.3">
      <c r="A62" s="857" t="s">
        <v>1788</v>
      </c>
      <c r="B62" s="849"/>
      <c r="C62" s="837">
        <v>0</v>
      </c>
      <c r="D62" s="849">
        <v>317.98</v>
      </c>
      <c r="E62" s="837">
        <v>1</v>
      </c>
      <c r="F62" s="850">
        <v>317.98</v>
      </c>
    </row>
    <row r="63" spans="1:6" ht="14.4" customHeight="1" x14ac:dyDescent="0.3">
      <c r="A63" s="857" t="s">
        <v>990</v>
      </c>
      <c r="B63" s="849"/>
      <c r="C63" s="837">
        <v>0</v>
      </c>
      <c r="D63" s="849">
        <v>484.75</v>
      </c>
      <c r="E63" s="837">
        <v>1</v>
      </c>
      <c r="F63" s="850">
        <v>484.75</v>
      </c>
    </row>
    <row r="64" spans="1:6" ht="14.4" customHeight="1" x14ac:dyDescent="0.3">
      <c r="A64" s="857" t="s">
        <v>970</v>
      </c>
      <c r="B64" s="849"/>
      <c r="C64" s="837">
        <v>0</v>
      </c>
      <c r="D64" s="849">
        <v>4382.46</v>
      </c>
      <c r="E64" s="837">
        <v>1</v>
      </c>
      <c r="F64" s="850">
        <v>4382.46</v>
      </c>
    </row>
    <row r="65" spans="1:6" ht="14.4" customHeight="1" x14ac:dyDescent="0.3">
      <c r="A65" s="857" t="s">
        <v>969</v>
      </c>
      <c r="B65" s="849"/>
      <c r="C65" s="837">
        <v>0</v>
      </c>
      <c r="D65" s="849">
        <v>345.56</v>
      </c>
      <c r="E65" s="837">
        <v>1</v>
      </c>
      <c r="F65" s="850">
        <v>345.56</v>
      </c>
    </row>
    <row r="66" spans="1:6" ht="14.4" customHeight="1" thickBot="1" x14ac:dyDescent="0.35">
      <c r="A66" s="858" t="s">
        <v>1789</v>
      </c>
      <c r="B66" s="853"/>
      <c r="C66" s="854">
        <v>0</v>
      </c>
      <c r="D66" s="853">
        <v>193.68</v>
      </c>
      <c r="E66" s="854">
        <v>1</v>
      </c>
      <c r="F66" s="855">
        <v>193.68</v>
      </c>
    </row>
    <row r="67" spans="1:6" ht="14.4" customHeight="1" thickBot="1" x14ac:dyDescent="0.35">
      <c r="A67" s="771" t="s">
        <v>3</v>
      </c>
      <c r="B67" s="772">
        <v>16709.95</v>
      </c>
      <c r="C67" s="773">
        <v>7.9766885234632739E-2</v>
      </c>
      <c r="D67" s="772">
        <v>192774.85000000012</v>
      </c>
      <c r="E67" s="773">
        <v>0.9202331147653674</v>
      </c>
      <c r="F67" s="774">
        <v>209484.8000000001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{3CE0418B-F067-4217-AD36-99531FA8547C}</x14:id>
        </ext>
      </extLst>
    </cfRule>
  </conditionalFormatting>
  <conditionalFormatting sqref="F40:F6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{792399AB-71F8-4A7A-803A-2458446DCA78}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CE0418B-F067-4217-AD36-99531FA8547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F5:F37</xm:sqref>
        </x14:conditionalFormatting>
        <x14:conditionalFormatting xmlns:xm="http://schemas.microsoft.com/office/excel/2006/main">
          <x14:cfRule type="dataBar" id="{792399AB-71F8-4A7A-803A-2458446DCA7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F40:F66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7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1800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123</v>
      </c>
      <c r="G3" s="47">
        <f>SUBTOTAL(9,G6:G1048576)</f>
        <v>16709.950000000004</v>
      </c>
      <c r="H3" s="48">
        <f>IF(M3=0,0,G3/M3)</f>
        <v>7.9766885234632781E-2</v>
      </c>
      <c r="I3" s="47">
        <f>SUBTOTAL(9,I6:I1048576)</f>
        <v>1310</v>
      </c>
      <c r="J3" s="47">
        <f>SUBTOTAL(9,J6:J1048576)</f>
        <v>192774.85</v>
      </c>
      <c r="K3" s="48">
        <f>IF(M3=0,0,J3/M3)</f>
        <v>0.92023311476536707</v>
      </c>
      <c r="L3" s="47">
        <f>SUBTOTAL(9,L6:L1048576)</f>
        <v>1433</v>
      </c>
      <c r="M3" s="49">
        <f>SUBTOTAL(9,M6:M1048576)</f>
        <v>209484.80000000005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1220</v>
      </c>
      <c r="B6" s="825" t="s">
        <v>1067</v>
      </c>
      <c r="C6" s="825" t="s">
        <v>1068</v>
      </c>
      <c r="D6" s="825" t="s">
        <v>940</v>
      </c>
      <c r="E6" s="825" t="s">
        <v>1069</v>
      </c>
      <c r="F6" s="225"/>
      <c r="G6" s="225"/>
      <c r="H6" s="830">
        <v>0</v>
      </c>
      <c r="I6" s="225">
        <v>11</v>
      </c>
      <c r="J6" s="225">
        <v>1697.96</v>
      </c>
      <c r="K6" s="830">
        <v>1</v>
      </c>
      <c r="L6" s="225">
        <v>11</v>
      </c>
      <c r="M6" s="848">
        <v>1697.96</v>
      </c>
    </row>
    <row r="7" spans="1:13" ht="14.4" customHeight="1" x14ac:dyDescent="0.3">
      <c r="A7" s="831" t="s">
        <v>1221</v>
      </c>
      <c r="B7" s="832" t="s">
        <v>1067</v>
      </c>
      <c r="C7" s="832" t="s">
        <v>1068</v>
      </c>
      <c r="D7" s="832" t="s">
        <v>940</v>
      </c>
      <c r="E7" s="832" t="s">
        <v>1069</v>
      </c>
      <c r="F7" s="849"/>
      <c r="G7" s="849"/>
      <c r="H7" s="837">
        <v>0</v>
      </c>
      <c r="I7" s="849">
        <v>3</v>
      </c>
      <c r="J7" s="849">
        <v>463.08000000000004</v>
      </c>
      <c r="K7" s="837">
        <v>1</v>
      </c>
      <c r="L7" s="849">
        <v>3</v>
      </c>
      <c r="M7" s="850">
        <v>463.08000000000004</v>
      </c>
    </row>
    <row r="8" spans="1:13" ht="14.4" customHeight="1" x14ac:dyDescent="0.3">
      <c r="A8" s="831" t="s">
        <v>1221</v>
      </c>
      <c r="B8" s="832" t="s">
        <v>1067</v>
      </c>
      <c r="C8" s="832" t="s">
        <v>1420</v>
      </c>
      <c r="D8" s="832" t="s">
        <v>1421</v>
      </c>
      <c r="E8" s="832" t="s">
        <v>1422</v>
      </c>
      <c r="F8" s="849"/>
      <c r="G8" s="849"/>
      <c r="H8" s="837">
        <v>0</v>
      </c>
      <c r="I8" s="849">
        <v>1</v>
      </c>
      <c r="J8" s="849">
        <v>111.22</v>
      </c>
      <c r="K8" s="837">
        <v>1</v>
      </c>
      <c r="L8" s="849">
        <v>1</v>
      </c>
      <c r="M8" s="850">
        <v>111.22</v>
      </c>
    </row>
    <row r="9" spans="1:13" ht="14.4" customHeight="1" x14ac:dyDescent="0.3">
      <c r="A9" s="831" t="s">
        <v>1222</v>
      </c>
      <c r="B9" s="832" t="s">
        <v>1067</v>
      </c>
      <c r="C9" s="832" t="s">
        <v>1068</v>
      </c>
      <c r="D9" s="832" t="s">
        <v>940</v>
      </c>
      <c r="E9" s="832" t="s">
        <v>1069</v>
      </c>
      <c r="F9" s="849"/>
      <c r="G9" s="849"/>
      <c r="H9" s="837">
        <v>0</v>
      </c>
      <c r="I9" s="849">
        <v>114</v>
      </c>
      <c r="J9" s="849">
        <v>17597.040000000012</v>
      </c>
      <c r="K9" s="837">
        <v>1</v>
      </c>
      <c r="L9" s="849">
        <v>114</v>
      </c>
      <c r="M9" s="850">
        <v>17597.040000000012</v>
      </c>
    </row>
    <row r="10" spans="1:13" ht="14.4" customHeight="1" x14ac:dyDescent="0.3">
      <c r="A10" s="831" t="s">
        <v>1222</v>
      </c>
      <c r="B10" s="832" t="s">
        <v>1076</v>
      </c>
      <c r="C10" s="832" t="s">
        <v>1077</v>
      </c>
      <c r="D10" s="832" t="s">
        <v>1078</v>
      </c>
      <c r="E10" s="832" t="s">
        <v>1079</v>
      </c>
      <c r="F10" s="849"/>
      <c r="G10" s="849"/>
      <c r="H10" s="837">
        <v>0</v>
      </c>
      <c r="I10" s="849">
        <v>2</v>
      </c>
      <c r="J10" s="849">
        <v>341.04</v>
      </c>
      <c r="K10" s="837">
        <v>1</v>
      </c>
      <c r="L10" s="849">
        <v>2</v>
      </c>
      <c r="M10" s="850">
        <v>341.04</v>
      </c>
    </row>
    <row r="11" spans="1:13" ht="14.4" customHeight="1" x14ac:dyDescent="0.3">
      <c r="A11" s="831" t="s">
        <v>1222</v>
      </c>
      <c r="B11" s="832" t="s">
        <v>1076</v>
      </c>
      <c r="C11" s="832" t="s">
        <v>1379</v>
      </c>
      <c r="D11" s="832" t="s">
        <v>1078</v>
      </c>
      <c r="E11" s="832" t="s">
        <v>1380</v>
      </c>
      <c r="F11" s="849"/>
      <c r="G11" s="849"/>
      <c r="H11" s="837">
        <v>0</v>
      </c>
      <c r="I11" s="849">
        <v>1</v>
      </c>
      <c r="J11" s="849">
        <v>272.83</v>
      </c>
      <c r="K11" s="837">
        <v>1</v>
      </c>
      <c r="L11" s="849">
        <v>1</v>
      </c>
      <c r="M11" s="850">
        <v>272.83</v>
      </c>
    </row>
    <row r="12" spans="1:13" ht="14.4" customHeight="1" x14ac:dyDescent="0.3">
      <c r="A12" s="831" t="s">
        <v>1222</v>
      </c>
      <c r="B12" s="832" t="s">
        <v>1109</v>
      </c>
      <c r="C12" s="832" t="s">
        <v>1695</v>
      </c>
      <c r="D12" s="832" t="s">
        <v>1526</v>
      </c>
      <c r="E12" s="832" t="s">
        <v>1620</v>
      </c>
      <c r="F12" s="849">
        <v>2</v>
      </c>
      <c r="G12" s="849">
        <v>1692.94</v>
      </c>
      <c r="H12" s="837">
        <v>1</v>
      </c>
      <c r="I12" s="849"/>
      <c r="J12" s="849"/>
      <c r="K12" s="837">
        <v>0</v>
      </c>
      <c r="L12" s="849">
        <v>2</v>
      </c>
      <c r="M12" s="850">
        <v>1692.94</v>
      </c>
    </row>
    <row r="13" spans="1:13" ht="14.4" customHeight="1" x14ac:dyDescent="0.3">
      <c r="A13" s="831" t="s">
        <v>1222</v>
      </c>
      <c r="B13" s="832" t="s">
        <v>1121</v>
      </c>
      <c r="C13" s="832" t="s">
        <v>1263</v>
      </c>
      <c r="D13" s="832" t="s">
        <v>628</v>
      </c>
      <c r="E13" s="832" t="s">
        <v>1264</v>
      </c>
      <c r="F13" s="849"/>
      <c r="G13" s="849"/>
      <c r="H13" s="837">
        <v>0</v>
      </c>
      <c r="I13" s="849">
        <v>4</v>
      </c>
      <c r="J13" s="849">
        <v>96.88</v>
      </c>
      <c r="K13" s="837">
        <v>1</v>
      </c>
      <c r="L13" s="849">
        <v>4</v>
      </c>
      <c r="M13" s="850">
        <v>96.88</v>
      </c>
    </row>
    <row r="14" spans="1:13" ht="14.4" customHeight="1" x14ac:dyDescent="0.3">
      <c r="A14" s="831" t="s">
        <v>1222</v>
      </c>
      <c r="B14" s="832" t="s">
        <v>1121</v>
      </c>
      <c r="C14" s="832" t="s">
        <v>1122</v>
      </c>
      <c r="D14" s="832" t="s">
        <v>628</v>
      </c>
      <c r="E14" s="832" t="s">
        <v>1123</v>
      </c>
      <c r="F14" s="849"/>
      <c r="G14" s="849"/>
      <c r="H14" s="837">
        <v>0</v>
      </c>
      <c r="I14" s="849">
        <v>5</v>
      </c>
      <c r="J14" s="849">
        <v>242.1</v>
      </c>
      <c r="K14" s="837">
        <v>1</v>
      </c>
      <c r="L14" s="849">
        <v>5</v>
      </c>
      <c r="M14" s="850">
        <v>242.1</v>
      </c>
    </row>
    <row r="15" spans="1:13" ht="14.4" customHeight="1" x14ac:dyDescent="0.3">
      <c r="A15" s="831" t="s">
        <v>1222</v>
      </c>
      <c r="B15" s="832" t="s">
        <v>1136</v>
      </c>
      <c r="C15" s="832" t="s">
        <v>1137</v>
      </c>
      <c r="D15" s="832" t="s">
        <v>1138</v>
      </c>
      <c r="E15" s="832" t="s">
        <v>1139</v>
      </c>
      <c r="F15" s="849"/>
      <c r="G15" s="849"/>
      <c r="H15" s="837"/>
      <c r="I15" s="849">
        <v>5</v>
      </c>
      <c r="J15" s="849">
        <v>0</v>
      </c>
      <c r="K15" s="837"/>
      <c r="L15" s="849">
        <v>5</v>
      </c>
      <c r="M15" s="850">
        <v>0</v>
      </c>
    </row>
    <row r="16" spans="1:13" ht="14.4" customHeight="1" x14ac:dyDescent="0.3">
      <c r="A16" s="831" t="s">
        <v>1222</v>
      </c>
      <c r="B16" s="832" t="s">
        <v>1171</v>
      </c>
      <c r="C16" s="832" t="s">
        <v>1314</v>
      </c>
      <c r="D16" s="832" t="s">
        <v>1315</v>
      </c>
      <c r="E16" s="832" t="s">
        <v>641</v>
      </c>
      <c r="F16" s="849"/>
      <c r="G16" s="849"/>
      <c r="H16" s="837">
        <v>0</v>
      </c>
      <c r="I16" s="849">
        <v>1</v>
      </c>
      <c r="J16" s="849">
        <v>65.989999999999995</v>
      </c>
      <c r="K16" s="837">
        <v>1</v>
      </c>
      <c r="L16" s="849">
        <v>1</v>
      </c>
      <c r="M16" s="850">
        <v>65.989999999999995</v>
      </c>
    </row>
    <row r="17" spans="1:13" ht="14.4" customHeight="1" x14ac:dyDescent="0.3">
      <c r="A17" s="831" t="s">
        <v>1223</v>
      </c>
      <c r="B17" s="832" t="s">
        <v>1067</v>
      </c>
      <c r="C17" s="832" t="s">
        <v>1068</v>
      </c>
      <c r="D17" s="832" t="s">
        <v>940</v>
      </c>
      <c r="E17" s="832" t="s">
        <v>1069</v>
      </c>
      <c r="F17" s="849"/>
      <c r="G17" s="849"/>
      <c r="H17" s="837">
        <v>0</v>
      </c>
      <c r="I17" s="849">
        <v>70</v>
      </c>
      <c r="J17" s="849">
        <v>10805.200000000004</v>
      </c>
      <c r="K17" s="837">
        <v>1</v>
      </c>
      <c r="L17" s="849">
        <v>70</v>
      </c>
      <c r="M17" s="850">
        <v>10805.200000000004</v>
      </c>
    </row>
    <row r="18" spans="1:13" ht="14.4" customHeight="1" x14ac:dyDescent="0.3">
      <c r="A18" s="831" t="s">
        <v>1223</v>
      </c>
      <c r="B18" s="832" t="s">
        <v>1067</v>
      </c>
      <c r="C18" s="832" t="s">
        <v>1420</v>
      </c>
      <c r="D18" s="832" t="s">
        <v>1421</v>
      </c>
      <c r="E18" s="832" t="s">
        <v>1422</v>
      </c>
      <c r="F18" s="849"/>
      <c r="G18" s="849"/>
      <c r="H18" s="837">
        <v>0</v>
      </c>
      <c r="I18" s="849">
        <v>1</v>
      </c>
      <c r="J18" s="849">
        <v>111.22</v>
      </c>
      <c r="K18" s="837">
        <v>1</v>
      </c>
      <c r="L18" s="849">
        <v>1</v>
      </c>
      <c r="M18" s="850">
        <v>111.22</v>
      </c>
    </row>
    <row r="19" spans="1:13" ht="14.4" customHeight="1" x14ac:dyDescent="0.3">
      <c r="A19" s="831" t="s">
        <v>1223</v>
      </c>
      <c r="B19" s="832" t="s">
        <v>1076</v>
      </c>
      <c r="C19" s="832" t="s">
        <v>1077</v>
      </c>
      <c r="D19" s="832" t="s">
        <v>1078</v>
      </c>
      <c r="E19" s="832" t="s">
        <v>1079</v>
      </c>
      <c r="F19" s="849"/>
      <c r="G19" s="849"/>
      <c r="H19" s="837">
        <v>0</v>
      </c>
      <c r="I19" s="849">
        <v>2</v>
      </c>
      <c r="J19" s="849">
        <v>341.04</v>
      </c>
      <c r="K19" s="837">
        <v>1</v>
      </c>
      <c r="L19" s="849">
        <v>2</v>
      </c>
      <c r="M19" s="850">
        <v>341.04</v>
      </c>
    </row>
    <row r="20" spans="1:13" ht="14.4" customHeight="1" x14ac:dyDescent="0.3">
      <c r="A20" s="831" t="s">
        <v>1223</v>
      </c>
      <c r="B20" s="832" t="s">
        <v>1109</v>
      </c>
      <c r="C20" s="832" t="s">
        <v>1618</v>
      </c>
      <c r="D20" s="832" t="s">
        <v>1619</v>
      </c>
      <c r="E20" s="832" t="s">
        <v>1620</v>
      </c>
      <c r="F20" s="849"/>
      <c r="G20" s="849"/>
      <c r="H20" s="837">
        <v>0</v>
      </c>
      <c r="I20" s="849">
        <v>4</v>
      </c>
      <c r="J20" s="849">
        <v>12927.24</v>
      </c>
      <c r="K20" s="837">
        <v>1</v>
      </c>
      <c r="L20" s="849">
        <v>4</v>
      </c>
      <c r="M20" s="850">
        <v>12927.24</v>
      </c>
    </row>
    <row r="21" spans="1:13" ht="14.4" customHeight="1" x14ac:dyDescent="0.3">
      <c r="A21" s="831" t="s">
        <v>1223</v>
      </c>
      <c r="B21" s="832" t="s">
        <v>1121</v>
      </c>
      <c r="C21" s="832" t="s">
        <v>1122</v>
      </c>
      <c r="D21" s="832" t="s">
        <v>628</v>
      </c>
      <c r="E21" s="832" t="s">
        <v>1123</v>
      </c>
      <c r="F21" s="849"/>
      <c r="G21" s="849"/>
      <c r="H21" s="837">
        <v>0</v>
      </c>
      <c r="I21" s="849">
        <v>1</v>
      </c>
      <c r="J21" s="849">
        <v>48.42</v>
      </c>
      <c r="K21" s="837">
        <v>1</v>
      </c>
      <c r="L21" s="849">
        <v>1</v>
      </c>
      <c r="M21" s="850">
        <v>48.42</v>
      </c>
    </row>
    <row r="22" spans="1:13" ht="14.4" customHeight="1" x14ac:dyDescent="0.3">
      <c r="A22" s="831" t="s">
        <v>1223</v>
      </c>
      <c r="B22" s="832" t="s">
        <v>1124</v>
      </c>
      <c r="C22" s="832" t="s">
        <v>1615</v>
      </c>
      <c r="D22" s="832" t="s">
        <v>1616</v>
      </c>
      <c r="E22" s="832" t="s">
        <v>1617</v>
      </c>
      <c r="F22" s="849"/>
      <c r="G22" s="849"/>
      <c r="H22" s="837">
        <v>0</v>
      </c>
      <c r="I22" s="849">
        <v>1</v>
      </c>
      <c r="J22" s="849">
        <v>484.75</v>
      </c>
      <c r="K22" s="837">
        <v>1</v>
      </c>
      <c r="L22" s="849">
        <v>1</v>
      </c>
      <c r="M22" s="850">
        <v>484.75</v>
      </c>
    </row>
    <row r="23" spans="1:13" ht="14.4" customHeight="1" x14ac:dyDescent="0.3">
      <c r="A23" s="831" t="s">
        <v>1223</v>
      </c>
      <c r="B23" s="832" t="s">
        <v>1136</v>
      </c>
      <c r="C23" s="832" t="s">
        <v>1137</v>
      </c>
      <c r="D23" s="832" t="s">
        <v>1138</v>
      </c>
      <c r="E23" s="832" t="s">
        <v>1139</v>
      </c>
      <c r="F23" s="849"/>
      <c r="G23" s="849"/>
      <c r="H23" s="837"/>
      <c r="I23" s="849">
        <v>9</v>
      </c>
      <c r="J23" s="849">
        <v>0</v>
      </c>
      <c r="K23" s="837"/>
      <c r="L23" s="849">
        <v>9</v>
      </c>
      <c r="M23" s="850">
        <v>0</v>
      </c>
    </row>
    <row r="24" spans="1:13" ht="14.4" customHeight="1" x14ac:dyDescent="0.3">
      <c r="A24" s="831" t="s">
        <v>1223</v>
      </c>
      <c r="B24" s="832" t="s">
        <v>1162</v>
      </c>
      <c r="C24" s="832" t="s">
        <v>1163</v>
      </c>
      <c r="D24" s="832" t="s">
        <v>1164</v>
      </c>
      <c r="E24" s="832" t="s">
        <v>1165</v>
      </c>
      <c r="F24" s="849"/>
      <c r="G24" s="849"/>
      <c r="H24" s="837">
        <v>0</v>
      </c>
      <c r="I24" s="849">
        <v>3</v>
      </c>
      <c r="J24" s="849">
        <v>28.200000000000003</v>
      </c>
      <c r="K24" s="837">
        <v>1</v>
      </c>
      <c r="L24" s="849">
        <v>3</v>
      </c>
      <c r="M24" s="850">
        <v>28.200000000000003</v>
      </c>
    </row>
    <row r="25" spans="1:13" ht="14.4" customHeight="1" x14ac:dyDescent="0.3">
      <c r="A25" s="831" t="s">
        <v>1223</v>
      </c>
      <c r="B25" s="832" t="s">
        <v>1162</v>
      </c>
      <c r="C25" s="832" t="s">
        <v>1317</v>
      </c>
      <c r="D25" s="832" t="s">
        <v>1318</v>
      </c>
      <c r="E25" s="832" t="s">
        <v>1319</v>
      </c>
      <c r="F25" s="849"/>
      <c r="G25" s="849"/>
      <c r="H25" s="837">
        <v>0</v>
      </c>
      <c r="I25" s="849">
        <v>3</v>
      </c>
      <c r="J25" s="849">
        <v>14.100000000000001</v>
      </c>
      <c r="K25" s="837">
        <v>1</v>
      </c>
      <c r="L25" s="849">
        <v>3</v>
      </c>
      <c r="M25" s="850">
        <v>14.100000000000001</v>
      </c>
    </row>
    <row r="26" spans="1:13" ht="14.4" customHeight="1" x14ac:dyDescent="0.3">
      <c r="A26" s="831" t="s">
        <v>1223</v>
      </c>
      <c r="B26" s="832" t="s">
        <v>1166</v>
      </c>
      <c r="C26" s="832" t="s">
        <v>1169</v>
      </c>
      <c r="D26" s="832" t="s">
        <v>832</v>
      </c>
      <c r="E26" s="832" t="s">
        <v>1170</v>
      </c>
      <c r="F26" s="849"/>
      <c r="G26" s="849"/>
      <c r="H26" s="837"/>
      <c r="I26" s="849">
        <v>1</v>
      </c>
      <c r="J26" s="849">
        <v>0</v>
      </c>
      <c r="K26" s="837"/>
      <c r="L26" s="849">
        <v>1</v>
      </c>
      <c r="M26" s="850">
        <v>0</v>
      </c>
    </row>
    <row r="27" spans="1:13" ht="14.4" customHeight="1" x14ac:dyDescent="0.3">
      <c r="A27" s="831" t="s">
        <v>1223</v>
      </c>
      <c r="B27" s="832" t="s">
        <v>1171</v>
      </c>
      <c r="C27" s="832" t="s">
        <v>1172</v>
      </c>
      <c r="D27" s="832" t="s">
        <v>645</v>
      </c>
      <c r="E27" s="832" t="s">
        <v>1173</v>
      </c>
      <c r="F27" s="849"/>
      <c r="G27" s="849"/>
      <c r="H27" s="837">
        <v>0</v>
      </c>
      <c r="I27" s="849">
        <v>3</v>
      </c>
      <c r="J27" s="849">
        <v>396</v>
      </c>
      <c r="K27" s="837">
        <v>1</v>
      </c>
      <c r="L27" s="849">
        <v>3</v>
      </c>
      <c r="M27" s="850">
        <v>396</v>
      </c>
    </row>
    <row r="28" spans="1:13" ht="14.4" customHeight="1" x14ac:dyDescent="0.3">
      <c r="A28" s="831" t="s">
        <v>1223</v>
      </c>
      <c r="B28" s="832" t="s">
        <v>1171</v>
      </c>
      <c r="C28" s="832" t="s">
        <v>1609</v>
      </c>
      <c r="D28" s="832" t="s">
        <v>645</v>
      </c>
      <c r="E28" s="832" t="s">
        <v>1610</v>
      </c>
      <c r="F28" s="849"/>
      <c r="G28" s="849"/>
      <c r="H28" s="837">
        <v>0</v>
      </c>
      <c r="I28" s="849">
        <v>1</v>
      </c>
      <c r="J28" s="849">
        <v>264</v>
      </c>
      <c r="K28" s="837">
        <v>1</v>
      </c>
      <c r="L28" s="849">
        <v>1</v>
      </c>
      <c r="M28" s="850">
        <v>264</v>
      </c>
    </row>
    <row r="29" spans="1:13" ht="14.4" customHeight="1" x14ac:dyDescent="0.3">
      <c r="A29" s="831" t="s">
        <v>1223</v>
      </c>
      <c r="B29" s="832" t="s">
        <v>1790</v>
      </c>
      <c r="C29" s="832" t="s">
        <v>1645</v>
      </c>
      <c r="D29" s="832" t="s">
        <v>1343</v>
      </c>
      <c r="E29" s="832" t="s">
        <v>1646</v>
      </c>
      <c r="F29" s="849"/>
      <c r="G29" s="849"/>
      <c r="H29" s="837">
        <v>0</v>
      </c>
      <c r="I29" s="849">
        <v>1</v>
      </c>
      <c r="J29" s="849">
        <v>122.96</v>
      </c>
      <c r="K29" s="837">
        <v>1</v>
      </c>
      <c r="L29" s="849">
        <v>1</v>
      </c>
      <c r="M29" s="850">
        <v>122.96</v>
      </c>
    </row>
    <row r="30" spans="1:13" ht="14.4" customHeight="1" x14ac:dyDescent="0.3">
      <c r="A30" s="831" t="s">
        <v>1223</v>
      </c>
      <c r="B30" s="832" t="s">
        <v>1791</v>
      </c>
      <c r="C30" s="832" t="s">
        <v>1627</v>
      </c>
      <c r="D30" s="832" t="s">
        <v>1628</v>
      </c>
      <c r="E30" s="832" t="s">
        <v>1629</v>
      </c>
      <c r="F30" s="849"/>
      <c r="G30" s="849"/>
      <c r="H30" s="837">
        <v>0</v>
      </c>
      <c r="I30" s="849">
        <v>5</v>
      </c>
      <c r="J30" s="849">
        <v>706.25</v>
      </c>
      <c r="K30" s="837">
        <v>1</v>
      </c>
      <c r="L30" s="849">
        <v>5</v>
      </c>
      <c r="M30" s="850">
        <v>706.25</v>
      </c>
    </row>
    <row r="31" spans="1:13" ht="14.4" customHeight="1" x14ac:dyDescent="0.3">
      <c r="A31" s="831" t="s">
        <v>1223</v>
      </c>
      <c r="B31" s="832" t="s">
        <v>1792</v>
      </c>
      <c r="C31" s="832" t="s">
        <v>1642</v>
      </c>
      <c r="D31" s="832" t="s">
        <v>1643</v>
      </c>
      <c r="E31" s="832" t="s">
        <v>1644</v>
      </c>
      <c r="F31" s="849"/>
      <c r="G31" s="849"/>
      <c r="H31" s="837">
        <v>0</v>
      </c>
      <c r="I31" s="849">
        <v>1</v>
      </c>
      <c r="J31" s="849">
        <v>63.75</v>
      </c>
      <c r="K31" s="837">
        <v>1</v>
      </c>
      <c r="L31" s="849">
        <v>1</v>
      </c>
      <c r="M31" s="850">
        <v>63.75</v>
      </c>
    </row>
    <row r="32" spans="1:13" ht="14.4" customHeight="1" x14ac:dyDescent="0.3">
      <c r="A32" s="831" t="s">
        <v>1223</v>
      </c>
      <c r="B32" s="832" t="s">
        <v>1793</v>
      </c>
      <c r="C32" s="832" t="s">
        <v>1611</v>
      </c>
      <c r="D32" s="832" t="s">
        <v>1612</v>
      </c>
      <c r="E32" s="832" t="s">
        <v>1613</v>
      </c>
      <c r="F32" s="849"/>
      <c r="G32" s="849"/>
      <c r="H32" s="837">
        <v>0</v>
      </c>
      <c r="I32" s="849">
        <v>1</v>
      </c>
      <c r="J32" s="849">
        <v>176.32</v>
      </c>
      <c r="K32" s="837">
        <v>1</v>
      </c>
      <c r="L32" s="849">
        <v>1</v>
      </c>
      <c r="M32" s="850">
        <v>176.32</v>
      </c>
    </row>
    <row r="33" spans="1:13" ht="14.4" customHeight="1" x14ac:dyDescent="0.3">
      <c r="A33" s="831" t="s">
        <v>1224</v>
      </c>
      <c r="B33" s="832" t="s">
        <v>1023</v>
      </c>
      <c r="C33" s="832" t="s">
        <v>1738</v>
      </c>
      <c r="D33" s="832" t="s">
        <v>1730</v>
      </c>
      <c r="E33" s="832" t="s">
        <v>1739</v>
      </c>
      <c r="F33" s="849"/>
      <c r="G33" s="849"/>
      <c r="H33" s="837">
        <v>0</v>
      </c>
      <c r="I33" s="849">
        <v>1</v>
      </c>
      <c r="J33" s="849">
        <v>1385.62</v>
      </c>
      <c r="K33" s="837">
        <v>1</v>
      </c>
      <c r="L33" s="849">
        <v>1</v>
      </c>
      <c r="M33" s="850">
        <v>1385.62</v>
      </c>
    </row>
    <row r="34" spans="1:13" ht="14.4" customHeight="1" x14ac:dyDescent="0.3">
      <c r="A34" s="831" t="s">
        <v>1224</v>
      </c>
      <c r="B34" s="832" t="s">
        <v>1067</v>
      </c>
      <c r="C34" s="832" t="s">
        <v>1068</v>
      </c>
      <c r="D34" s="832" t="s">
        <v>940</v>
      </c>
      <c r="E34" s="832" t="s">
        <v>1069</v>
      </c>
      <c r="F34" s="849"/>
      <c r="G34" s="849"/>
      <c r="H34" s="837">
        <v>0</v>
      </c>
      <c r="I34" s="849">
        <v>144</v>
      </c>
      <c r="J34" s="849">
        <v>22227.840000000004</v>
      </c>
      <c r="K34" s="837">
        <v>1</v>
      </c>
      <c r="L34" s="849">
        <v>144</v>
      </c>
      <c r="M34" s="850">
        <v>22227.840000000004</v>
      </c>
    </row>
    <row r="35" spans="1:13" ht="14.4" customHeight="1" x14ac:dyDescent="0.3">
      <c r="A35" s="831" t="s">
        <v>1224</v>
      </c>
      <c r="B35" s="832" t="s">
        <v>1067</v>
      </c>
      <c r="C35" s="832" t="s">
        <v>1691</v>
      </c>
      <c r="D35" s="832" t="s">
        <v>1692</v>
      </c>
      <c r="E35" s="832" t="s">
        <v>1693</v>
      </c>
      <c r="F35" s="849"/>
      <c r="G35" s="849"/>
      <c r="H35" s="837">
        <v>0</v>
      </c>
      <c r="I35" s="849">
        <v>1</v>
      </c>
      <c r="J35" s="849">
        <v>149.52000000000001</v>
      </c>
      <c r="K35" s="837">
        <v>1</v>
      </c>
      <c r="L35" s="849">
        <v>1</v>
      </c>
      <c r="M35" s="850">
        <v>149.52000000000001</v>
      </c>
    </row>
    <row r="36" spans="1:13" ht="14.4" customHeight="1" x14ac:dyDescent="0.3">
      <c r="A36" s="831" t="s">
        <v>1224</v>
      </c>
      <c r="B36" s="832" t="s">
        <v>1067</v>
      </c>
      <c r="C36" s="832" t="s">
        <v>1765</v>
      </c>
      <c r="D36" s="832" t="s">
        <v>1766</v>
      </c>
      <c r="E36" s="832" t="s">
        <v>1767</v>
      </c>
      <c r="F36" s="849"/>
      <c r="G36" s="849"/>
      <c r="H36" s="837">
        <v>0</v>
      </c>
      <c r="I36" s="849">
        <v>2</v>
      </c>
      <c r="J36" s="849">
        <v>160.56</v>
      </c>
      <c r="K36" s="837">
        <v>1</v>
      </c>
      <c r="L36" s="849">
        <v>2</v>
      </c>
      <c r="M36" s="850">
        <v>160.56</v>
      </c>
    </row>
    <row r="37" spans="1:13" ht="14.4" customHeight="1" x14ac:dyDescent="0.3">
      <c r="A37" s="831" t="s">
        <v>1224</v>
      </c>
      <c r="B37" s="832" t="s">
        <v>1067</v>
      </c>
      <c r="C37" s="832" t="s">
        <v>1193</v>
      </c>
      <c r="D37" s="832" t="s">
        <v>940</v>
      </c>
      <c r="E37" s="832" t="s">
        <v>1194</v>
      </c>
      <c r="F37" s="849"/>
      <c r="G37" s="849"/>
      <c r="H37" s="837">
        <v>0</v>
      </c>
      <c r="I37" s="849">
        <v>1</v>
      </c>
      <c r="J37" s="849">
        <v>225.06</v>
      </c>
      <c r="K37" s="837">
        <v>1</v>
      </c>
      <c r="L37" s="849">
        <v>1</v>
      </c>
      <c r="M37" s="850">
        <v>225.06</v>
      </c>
    </row>
    <row r="38" spans="1:13" ht="14.4" customHeight="1" x14ac:dyDescent="0.3">
      <c r="A38" s="831" t="s">
        <v>1224</v>
      </c>
      <c r="B38" s="832" t="s">
        <v>1109</v>
      </c>
      <c r="C38" s="832" t="s">
        <v>1695</v>
      </c>
      <c r="D38" s="832" t="s">
        <v>1526</v>
      </c>
      <c r="E38" s="832" t="s">
        <v>1620</v>
      </c>
      <c r="F38" s="849">
        <v>1</v>
      </c>
      <c r="G38" s="849">
        <v>846.47</v>
      </c>
      <c r="H38" s="837">
        <v>1</v>
      </c>
      <c r="I38" s="849"/>
      <c r="J38" s="849"/>
      <c r="K38" s="837">
        <v>0</v>
      </c>
      <c r="L38" s="849">
        <v>1</v>
      </c>
      <c r="M38" s="850">
        <v>846.47</v>
      </c>
    </row>
    <row r="39" spans="1:13" ht="14.4" customHeight="1" x14ac:dyDescent="0.3">
      <c r="A39" s="831" t="s">
        <v>1224</v>
      </c>
      <c r="B39" s="832" t="s">
        <v>1121</v>
      </c>
      <c r="C39" s="832" t="s">
        <v>1263</v>
      </c>
      <c r="D39" s="832" t="s">
        <v>628</v>
      </c>
      <c r="E39" s="832" t="s">
        <v>1264</v>
      </c>
      <c r="F39" s="849"/>
      <c r="G39" s="849"/>
      <c r="H39" s="837">
        <v>0</v>
      </c>
      <c r="I39" s="849">
        <v>17</v>
      </c>
      <c r="J39" s="849">
        <v>411.73999999999995</v>
      </c>
      <c r="K39" s="837">
        <v>1</v>
      </c>
      <c r="L39" s="849">
        <v>17</v>
      </c>
      <c r="M39" s="850">
        <v>411.73999999999995</v>
      </c>
    </row>
    <row r="40" spans="1:13" ht="14.4" customHeight="1" x14ac:dyDescent="0.3">
      <c r="A40" s="831" t="s">
        <v>1224</v>
      </c>
      <c r="B40" s="832" t="s">
        <v>1121</v>
      </c>
      <c r="C40" s="832" t="s">
        <v>1122</v>
      </c>
      <c r="D40" s="832" t="s">
        <v>628</v>
      </c>
      <c r="E40" s="832" t="s">
        <v>1123</v>
      </c>
      <c r="F40" s="849"/>
      <c r="G40" s="849"/>
      <c r="H40" s="837">
        <v>0</v>
      </c>
      <c r="I40" s="849">
        <v>27</v>
      </c>
      <c r="J40" s="849">
        <v>1307.3400000000001</v>
      </c>
      <c r="K40" s="837">
        <v>1</v>
      </c>
      <c r="L40" s="849">
        <v>27</v>
      </c>
      <c r="M40" s="850">
        <v>1307.3400000000001</v>
      </c>
    </row>
    <row r="41" spans="1:13" ht="14.4" customHeight="1" x14ac:dyDescent="0.3">
      <c r="A41" s="831" t="s">
        <v>1224</v>
      </c>
      <c r="B41" s="832" t="s">
        <v>1136</v>
      </c>
      <c r="C41" s="832" t="s">
        <v>1137</v>
      </c>
      <c r="D41" s="832" t="s">
        <v>1138</v>
      </c>
      <c r="E41" s="832" t="s">
        <v>1139</v>
      </c>
      <c r="F41" s="849"/>
      <c r="G41" s="849"/>
      <c r="H41" s="837"/>
      <c r="I41" s="849">
        <v>2</v>
      </c>
      <c r="J41" s="849">
        <v>0</v>
      </c>
      <c r="K41" s="837"/>
      <c r="L41" s="849">
        <v>2</v>
      </c>
      <c r="M41" s="850">
        <v>0</v>
      </c>
    </row>
    <row r="42" spans="1:13" ht="14.4" customHeight="1" x14ac:dyDescent="0.3">
      <c r="A42" s="831" t="s">
        <v>1225</v>
      </c>
      <c r="B42" s="832" t="s">
        <v>1067</v>
      </c>
      <c r="C42" s="832" t="s">
        <v>1068</v>
      </c>
      <c r="D42" s="832" t="s">
        <v>940</v>
      </c>
      <c r="E42" s="832" t="s">
        <v>1069</v>
      </c>
      <c r="F42" s="849"/>
      <c r="G42" s="849"/>
      <c r="H42" s="837">
        <v>0</v>
      </c>
      <c r="I42" s="849">
        <v>7</v>
      </c>
      <c r="J42" s="849">
        <v>1080.52</v>
      </c>
      <c r="K42" s="837">
        <v>1</v>
      </c>
      <c r="L42" s="849">
        <v>7</v>
      </c>
      <c r="M42" s="850">
        <v>1080.52</v>
      </c>
    </row>
    <row r="43" spans="1:13" ht="14.4" customHeight="1" x14ac:dyDescent="0.3">
      <c r="A43" s="831" t="s">
        <v>1225</v>
      </c>
      <c r="B43" s="832" t="s">
        <v>1067</v>
      </c>
      <c r="C43" s="832" t="s">
        <v>1438</v>
      </c>
      <c r="D43" s="832" t="s">
        <v>1439</v>
      </c>
      <c r="E43" s="832" t="s">
        <v>1440</v>
      </c>
      <c r="F43" s="849"/>
      <c r="G43" s="849"/>
      <c r="H43" s="837">
        <v>0</v>
      </c>
      <c r="I43" s="849">
        <v>1</v>
      </c>
      <c r="J43" s="849">
        <v>75.73</v>
      </c>
      <c r="K43" s="837">
        <v>1</v>
      </c>
      <c r="L43" s="849">
        <v>1</v>
      </c>
      <c r="M43" s="850">
        <v>75.73</v>
      </c>
    </row>
    <row r="44" spans="1:13" ht="14.4" customHeight="1" x14ac:dyDescent="0.3">
      <c r="A44" s="831" t="s">
        <v>1226</v>
      </c>
      <c r="B44" s="832" t="s">
        <v>1067</v>
      </c>
      <c r="C44" s="832" t="s">
        <v>1068</v>
      </c>
      <c r="D44" s="832" t="s">
        <v>940</v>
      </c>
      <c r="E44" s="832" t="s">
        <v>1069</v>
      </c>
      <c r="F44" s="849"/>
      <c r="G44" s="849"/>
      <c r="H44" s="837">
        <v>0</v>
      </c>
      <c r="I44" s="849">
        <v>1</v>
      </c>
      <c r="J44" s="849">
        <v>154.36000000000001</v>
      </c>
      <c r="K44" s="837">
        <v>1</v>
      </c>
      <c r="L44" s="849">
        <v>1</v>
      </c>
      <c r="M44" s="850">
        <v>154.36000000000001</v>
      </c>
    </row>
    <row r="45" spans="1:13" ht="14.4" customHeight="1" x14ac:dyDescent="0.3">
      <c r="A45" s="831" t="s">
        <v>1226</v>
      </c>
      <c r="B45" s="832" t="s">
        <v>1067</v>
      </c>
      <c r="C45" s="832" t="s">
        <v>1691</v>
      </c>
      <c r="D45" s="832" t="s">
        <v>1692</v>
      </c>
      <c r="E45" s="832" t="s">
        <v>1693</v>
      </c>
      <c r="F45" s="849"/>
      <c r="G45" s="849"/>
      <c r="H45" s="837">
        <v>0</v>
      </c>
      <c r="I45" s="849">
        <v>1</v>
      </c>
      <c r="J45" s="849">
        <v>149.52000000000001</v>
      </c>
      <c r="K45" s="837">
        <v>1</v>
      </c>
      <c r="L45" s="849">
        <v>1</v>
      </c>
      <c r="M45" s="850">
        <v>149.52000000000001</v>
      </c>
    </row>
    <row r="46" spans="1:13" ht="14.4" customHeight="1" x14ac:dyDescent="0.3">
      <c r="A46" s="831" t="s">
        <v>1226</v>
      </c>
      <c r="B46" s="832" t="s">
        <v>1067</v>
      </c>
      <c r="C46" s="832" t="s">
        <v>1309</v>
      </c>
      <c r="D46" s="832" t="s">
        <v>940</v>
      </c>
      <c r="E46" s="832" t="s">
        <v>1069</v>
      </c>
      <c r="F46" s="849">
        <v>59</v>
      </c>
      <c r="G46" s="849">
        <v>9107.2400000000034</v>
      </c>
      <c r="H46" s="837">
        <v>1</v>
      </c>
      <c r="I46" s="849"/>
      <c r="J46" s="849"/>
      <c r="K46" s="837">
        <v>0</v>
      </c>
      <c r="L46" s="849">
        <v>59</v>
      </c>
      <c r="M46" s="850">
        <v>9107.2400000000034</v>
      </c>
    </row>
    <row r="47" spans="1:13" ht="14.4" customHeight="1" x14ac:dyDescent="0.3">
      <c r="A47" s="831" t="s">
        <v>1226</v>
      </c>
      <c r="B47" s="832" t="s">
        <v>1067</v>
      </c>
      <c r="C47" s="832" t="s">
        <v>1694</v>
      </c>
      <c r="D47" s="832" t="s">
        <v>940</v>
      </c>
      <c r="E47" s="832" t="s">
        <v>1069</v>
      </c>
      <c r="F47" s="849">
        <v>3</v>
      </c>
      <c r="G47" s="849">
        <v>463.08000000000004</v>
      </c>
      <c r="H47" s="837">
        <v>1</v>
      </c>
      <c r="I47" s="849"/>
      <c r="J47" s="849"/>
      <c r="K47" s="837">
        <v>0</v>
      </c>
      <c r="L47" s="849">
        <v>3</v>
      </c>
      <c r="M47" s="850">
        <v>463.08000000000004</v>
      </c>
    </row>
    <row r="48" spans="1:13" ht="14.4" customHeight="1" x14ac:dyDescent="0.3">
      <c r="A48" s="831" t="s">
        <v>1226</v>
      </c>
      <c r="B48" s="832" t="s">
        <v>1076</v>
      </c>
      <c r="C48" s="832" t="s">
        <v>1489</v>
      </c>
      <c r="D48" s="832" t="s">
        <v>1490</v>
      </c>
      <c r="E48" s="832" t="s">
        <v>1491</v>
      </c>
      <c r="F48" s="849">
        <v>2</v>
      </c>
      <c r="G48" s="849">
        <v>477.44</v>
      </c>
      <c r="H48" s="837">
        <v>1</v>
      </c>
      <c r="I48" s="849"/>
      <c r="J48" s="849"/>
      <c r="K48" s="837">
        <v>0</v>
      </c>
      <c r="L48" s="849">
        <v>2</v>
      </c>
      <c r="M48" s="850">
        <v>477.44</v>
      </c>
    </row>
    <row r="49" spans="1:13" ht="14.4" customHeight="1" x14ac:dyDescent="0.3">
      <c r="A49" s="831" t="s">
        <v>1226</v>
      </c>
      <c r="B49" s="832" t="s">
        <v>1095</v>
      </c>
      <c r="C49" s="832" t="s">
        <v>1297</v>
      </c>
      <c r="D49" s="832" t="s">
        <v>1256</v>
      </c>
      <c r="E49" s="832" t="s">
        <v>1257</v>
      </c>
      <c r="F49" s="849">
        <v>5</v>
      </c>
      <c r="G49" s="849">
        <v>664.89999999999986</v>
      </c>
      <c r="H49" s="837">
        <v>1</v>
      </c>
      <c r="I49" s="849"/>
      <c r="J49" s="849"/>
      <c r="K49" s="837">
        <v>0</v>
      </c>
      <c r="L49" s="849">
        <v>5</v>
      </c>
      <c r="M49" s="850">
        <v>664.89999999999986</v>
      </c>
    </row>
    <row r="50" spans="1:13" ht="14.4" customHeight="1" x14ac:dyDescent="0.3">
      <c r="A50" s="831" t="s">
        <v>1226</v>
      </c>
      <c r="B50" s="832" t="s">
        <v>1121</v>
      </c>
      <c r="C50" s="832" t="s">
        <v>1263</v>
      </c>
      <c r="D50" s="832" t="s">
        <v>628</v>
      </c>
      <c r="E50" s="832" t="s">
        <v>1264</v>
      </c>
      <c r="F50" s="849"/>
      <c r="G50" s="849"/>
      <c r="H50" s="837">
        <v>0</v>
      </c>
      <c r="I50" s="849">
        <v>2</v>
      </c>
      <c r="J50" s="849">
        <v>48.44</v>
      </c>
      <c r="K50" s="837">
        <v>1</v>
      </c>
      <c r="L50" s="849">
        <v>2</v>
      </c>
      <c r="M50" s="850">
        <v>48.44</v>
      </c>
    </row>
    <row r="51" spans="1:13" ht="14.4" customHeight="1" x14ac:dyDescent="0.3">
      <c r="A51" s="831" t="s">
        <v>1226</v>
      </c>
      <c r="B51" s="832" t="s">
        <v>1121</v>
      </c>
      <c r="C51" s="832" t="s">
        <v>1122</v>
      </c>
      <c r="D51" s="832" t="s">
        <v>628</v>
      </c>
      <c r="E51" s="832" t="s">
        <v>1123</v>
      </c>
      <c r="F51" s="849"/>
      <c r="G51" s="849"/>
      <c r="H51" s="837">
        <v>0</v>
      </c>
      <c r="I51" s="849">
        <v>1</v>
      </c>
      <c r="J51" s="849">
        <v>48.42</v>
      </c>
      <c r="K51" s="837">
        <v>1</v>
      </c>
      <c r="L51" s="849">
        <v>1</v>
      </c>
      <c r="M51" s="850">
        <v>48.42</v>
      </c>
    </row>
    <row r="52" spans="1:13" ht="14.4" customHeight="1" x14ac:dyDescent="0.3">
      <c r="A52" s="831" t="s">
        <v>1226</v>
      </c>
      <c r="B52" s="832" t="s">
        <v>1121</v>
      </c>
      <c r="C52" s="832" t="s">
        <v>1302</v>
      </c>
      <c r="D52" s="832" t="s">
        <v>1303</v>
      </c>
      <c r="E52" s="832" t="s">
        <v>1304</v>
      </c>
      <c r="F52" s="849">
        <v>14</v>
      </c>
      <c r="G52" s="849">
        <v>677.88</v>
      </c>
      <c r="H52" s="837">
        <v>1</v>
      </c>
      <c r="I52" s="849"/>
      <c r="J52" s="849"/>
      <c r="K52" s="837">
        <v>0</v>
      </c>
      <c r="L52" s="849">
        <v>14</v>
      </c>
      <c r="M52" s="850">
        <v>677.88</v>
      </c>
    </row>
    <row r="53" spans="1:13" ht="14.4" customHeight="1" x14ac:dyDescent="0.3">
      <c r="A53" s="831" t="s">
        <v>1226</v>
      </c>
      <c r="B53" s="832" t="s">
        <v>1121</v>
      </c>
      <c r="C53" s="832" t="s">
        <v>1305</v>
      </c>
      <c r="D53" s="832" t="s">
        <v>628</v>
      </c>
      <c r="E53" s="832" t="s">
        <v>1304</v>
      </c>
      <c r="F53" s="849">
        <v>1</v>
      </c>
      <c r="G53" s="849">
        <v>48.42</v>
      </c>
      <c r="H53" s="837">
        <v>1</v>
      </c>
      <c r="I53" s="849"/>
      <c r="J53" s="849"/>
      <c r="K53" s="837">
        <v>0</v>
      </c>
      <c r="L53" s="849">
        <v>1</v>
      </c>
      <c r="M53" s="850">
        <v>48.42</v>
      </c>
    </row>
    <row r="54" spans="1:13" ht="14.4" customHeight="1" x14ac:dyDescent="0.3">
      <c r="A54" s="831" t="s">
        <v>1226</v>
      </c>
      <c r="B54" s="832" t="s">
        <v>1121</v>
      </c>
      <c r="C54" s="832" t="s">
        <v>1758</v>
      </c>
      <c r="D54" s="832" t="s">
        <v>628</v>
      </c>
      <c r="E54" s="832" t="s">
        <v>1264</v>
      </c>
      <c r="F54" s="849">
        <v>3</v>
      </c>
      <c r="G54" s="849">
        <v>72.66</v>
      </c>
      <c r="H54" s="837">
        <v>1</v>
      </c>
      <c r="I54" s="849"/>
      <c r="J54" s="849"/>
      <c r="K54" s="837">
        <v>0</v>
      </c>
      <c r="L54" s="849">
        <v>3</v>
      </c>
      <c r="M54" s="850">
        <v>72.66</v>
      </c>
    </row>
    <row r="55" spans="1:13" ht="14.4" customHeight="1" x14ac:dyDescent="0.3">
      <c r="A55" s="831" t="s">
        <v>1226</v>
      </c>
      <c r="B55" s="832" t="s">
        <v>1121</v>
      </c>
      <c r="C55" s="832" t="s">
        <v>1684</v>
      </c>
      <c r="D55" s="832" t="s">
        <v>628</v>
      </c>
      <c r="E55" s="832" t="s">
        <v>1685</v>
      </c>
      <c r="F55" s="849">
        <v>2</v>
      </c>
      <c r="G55" s="849">
        <v>48.44</v>
      </c>
      <c r="H55" s="837">
        <v>1</v>
      </c>
      <c r="I55" s="849"/>
      <c r="J55" s="849"/>
      <c r="K55" s="837">
        <v>0</v>
      </c>
      <c r="L55" s="849">
        <v>2</v>
      </c>
      <c r="M55" s="850">
        <v>48.44</v>
      </c>
    </row>
    <row r="56" spans="1:13" ht="14.4" customHeight="1" x14ac:dyDescent="0.3">
      <c r="A56" s="831" t="s">
        <v>1226</v>
      </c>
      <c r="B56" s="832" t="s">
        <v>1136</v>
      </c>
      <c r="C56" s="832" t="s">
        <v>1137</v>
      </c>
      <c r="D56" s="832" t="s">
        <v>1138</v>
      </c>
      <c r="E56" s="832" t="s">
        <v>1139</v>
      </c>
      <c r="F56" s="849"/>
      <c r="G56" s="849"/>
      <c r="H56" s="837"/>
      <c r="I56" s="849">
        <v>7</v>
      </c>
      <c r="J56" s="849">
        <v>0</v>
      </c>
      <c r="K56" s="837"/>
      <c r="L56" s="849">
        <v>7</v>
      </c>
      <c r="M56" s="850">
        <v>0</v>
      </c>
    </row>
    <row r="57" spans="1:13" ht="14.4" customHeight="1" x14ac:dyDescent="0.3">
      <c r="A57" s="831" t="s">
        <v>1227</v>
      </c>
      <c r="B57" s="832" t="s">
        <v>1794</v>
      </c>
      <c r="C57" s="832" t="s">
        <v>1338</v>
      </c>
      <c r="D57" s="832" t="s">
        <v>1339</v>
      </c>
      <c r="E57" s="832" t="s">
        <v>1173</v>
      </c>
      <c r="F57" s="849"/>
      <c r="G57" s="849"/>
      <c r="H57" s="837">
        <v>0</v>
      </c>
      <c r="I57" s="849">
        <v>2</v>
      </c>
      <c r="J57" s="849">
        <v>286.7</v>
      </c>
      <c r="K57" s="837">
        <v>1</v>
      </c>
      <c r="L57" s="849">
        <v>2</v>
      </c>
      <c r="M57" s="850">
        <v>286.7</v>
      </c>
    </row>
    <row r="58" spans="1:13" ht="14.4" customHeight="1" x14ac:dyDescent="0.3">
      <c r="A58" s="831" t="s">
        <v>1227</v>
      </c>
      <c r="B58" s="832" t="s">
        <v>1794</v>
      </c>
      <c r="C58" s="832" t="s">
        <v>1340</v>
      </c>
      <c r="D58" s="832" t="s">
        <v>1339</v>
      </c>
      <c r="E58" s="832" t="s">
        <v>641</v>
      </c>
      <c r="F58" s="849"/>
      <c r="G58" s="849"/>
      <c r="H58" s="837">
        <v>0</v>
      </c>
      <c r="I58" s="849">
        <v>2</v>
      </c>
      <c r="J58" s="849">
        <v>186.36</v>
      </c>
      <c r="K58" s="837">
        <v>1</v>
      </c>
      <c r="L58" s="849">
        <v>2</v>
      </c>
      <c r="M58" s="850">
        <v>186.36</v>
      </c>
    </row>
    <row r="59" spans="1:13" ht="14.4" customHeight="1" x14ac:dyDescent="0.3">
      <c r="A59" s="831" t="s">
        <v>1227</v>
      </c>
      <c r="B59" s="832" t="s">
        <v>1067</v>
      </c>
      <c r="C59" s="832" t="s">
        <v>1068</v>
      </c>
      <c r="D59" s="832" t="s">
        <v>940</v>
      </c>
      <c r="E59" s="832" t="s">
        <v>1069</v>
      </c>
      <c r="F59" s="849"/>
      <c r="G59" s="849"/>
      <c r="H59" s="837">
        <v>0</v>
      </c>
      <c r="I59" s="849">
        <v>76</v>
      </c>
      <c r="J59" s="849">
        <v>11731.360000000004</v>
      </c>
      <c r="K59" s="837">
        <v>1</v>
      </c>
      <c r="L59" s="849">
        <v>76</v>
      </c>
      <c r="M59" s="850">
        <v>11731.360000000004</v>
      </c>
    </row>
    <row r="60" spans="1:13" ht="14.4" customHeight="1" x14ac:dyDescent="0.3">
      <c r="A60" s="831" t="s">
        <v>1227</v>
      </c>
      <c r="B60" s="832" t="s">
        <v>1067</v>
      </c>
      <c r="C60" s="832" t="s">
        <v>1438</v>
      </c>
      <c r="D60" s="832" t="s">
        <v>1439</v>
      </c>
      <c r="E60" s="832" t="s">
        <v>1440</v>
      </c>
      <c r="F60" s="849"/>
      <c r="G60" s="849"/>
      <c r="H60" s="837">
        <v>0</v>
      </c>
      <c r="I60" s="849">
        <v>2</v>
      </c>
      <c r="J60" s="849">
        <v>151.46</v>
      </c>
      <c r="K60" s="837">
        <v>1</v>
      </c>
      <c r="L60" s="849">
        <v>2</v>
      </c>
      <c r="M60" s="850">
        <v>151.46</v>
      </c>
    </row>
    <row r="61" spans="1:13" ht="14.4" customHeight="1" x14ac:dyDescent="0.3">
      <c r="A61" s="831" t="s">
        <v>1227</v>
      </c>
      <c r="B61" s="832" t="s">
        <v>1121</v>
      </c>
      <c r="C61" s="832" t="s">
        <v>1263</v>
      </c>
      <c r="D61" s="832" t="s">
        <v>628</v>
      </c>
      <c r="E61" s="832" t="s">
        <v>1264</v>
      </c>
      <c r="F61" s="849"/>
      <c r="G61" s="849"/>
      <c r="H61" s="837">
        <v>0</v>
      </c>
      <c r="I61" s="849">
        <v>23</v>
      </c>
      <c r="J61" s="849">
        <v>557.06000000000006</v>
      </c>
      <c r="K61" s="837">
        <v>1</v>
      </c>
      <c r="L61" s="849">
        <v>23</v>
      </c>
      <c r="M61" s="850">
        <v>557.06000000000006</v>
      </c>
    </row>
    <row r="62" spans="1:13" ht="14.4" customHeight="1" x14ac:dyDescent="0.3">
      <c r="A62" s="831" t="s">
        <v>1227</v>
      </c>
      <c r="B62" s="832" t="s">
        <v>1136</v>
      </c>
      <c r="C62" s="832" t="s">
        <v>1137</v>
      </c>
      <c r="D62" s="832" t="s">
        <v>1138</v>
      </c>
      <c r="E62" s="832" t="s">
        <v>1139</v>
      </c>
      <c r="F62" s="849"/>
      <c r="G62" s="849"/>
      <c r="H62" s="837"/>
      <c r="I62" s="849">
        <v>2</v>
      </c>
      <c r="J62" s="849">
        <v>0</v>
      </c>
      <c r="K62" s="837"/>
      <c r="L62" s="849">
        <v>2</v>
      </c>
      <c r="M62" s="850">
        <v>0</v>
      </c>
    </row>
    <row r="63" spans="1:13" ht="14.4" customHeight="1" x14ac:dyDescent="0.3">
      <c r="A63" s="831" t="s">
        <v>1227</v>
      </c>
      <c r="B63" s="832" t="s">
        <v>1162</v>
      </c>
      <c r="C63" s="832" t="s">
        <v>1317</v>
      </c>
      <c r="D63" s="832" t="s">
        <v>1318</v>
      </c>
      <c r="E63" s="832" t="s">
        <v>1319</v>
      </c>
      <c r="F63" s="849"/>
      <c r="G63" s="849"/>
      <c r="H63" s="837">
        <v>0</v>
      </c>
      <c r="I63" s="849">
        <v>1</v>
      </c>
      <c r="J63" s="849">
        <v>4.7</v>
      </c>
      <c r="K63" s="837">
        <v>1</v>
      </c>
      <c r="L63" s="849">
        <v>1</v>
      </c>
      <c r="M63" s="850">
        <v>4.7</v>
      </c>
    </row>
    <row r="64" spans="1:13" ht="14.4" customHeight="1" x14ac:dyDescent="0.3">
      <c r="A64" s="831" t="s">
        <v>1227</v>
      </c>
      <c r="B64" s="832" t="s">
        <v>1790</v>
      </c>
      <c r="C64" s="832" t="s">
        <v>1342</v>
      </c>
      <c r="D64" s="832" t="s">
        <v>1343</v>
      </c>
      <c r="E64" s="832" t="s">
        <v>1344</v>
      </c>
      <c r="F64" s="849"/>
      <c r="G64" s="849"/>
      <c r="H64" s="837">
        <v>0</v>
      </c>
      <c r="I64" s="849">
        <v>6</v>
      </c>
      <c r="J64" s="849">
        <v>1475.46</v>
      </c>
      <c r="K64" s="837">
        <v>1</v>
      </c>
      <c r="L64" s="849">
        <v>6</v>
      </c>
      <c r="M64" s="850">
        <v>1475.46</v>
      </c>
    </row>
    <row r="65" spans="1:13" ht="14.4" customHeight="1" x14ac:dyDescent="0.3">
      <c r="A65" s="831" t="s">
        <v>1229</v>
      </c>
      <c r="B65" s="832" t="s">
        <v>1067</v>
      </c>
      <c r="C65" s="832" t="s">
        <v>1068</v>
      </c>
      <c r="D65" s="832" t="s">
        <v>940</v>
      </c>
      <c r="E65" s="832" t="s">
        <v>1069</v>
      </c>
      <c r="F65" s="849"/>
      <c r="G65" s="849"/>
      <c r="H65" s="837">
        <v>0</v>
      </c>
      <c r="I65" s="849">
        <v>33</v>
      </c>
      <c r="J65" s="849">
        <v>5093.880000000001</v>
      </c>
      <c r="K65" s="837">
        <v>1</v>
      </c>
      <c r="L65" s="849">
        <v>33</v>
      </c>
      <c r="M65" s="850">
        <v>5093.880000000001</v>
      </c>
    </row>
    <row r="66" spans="1:13" ht="14.4" customHeight="1" x14ac:dyDescent="0.3">
      <c r="A66" s="831" t="s">
        <v>1229</v>
      </c>
      <c r="B66" s="832" t="s">
        <v>1076</v>
      </c>
      <c r="C66" s="832" t="s">
        <v>1357</v>
      </c>
      <c r="D66" s="832" t="s">
        <v>1078</v>
      </c>
      <c r="E66" s="832" t="s">
        <v>1358</v>
      </c>
      <c r="F66" s="849"/>
      <c r="G66" s="849"/>
      <c r="H66" s="837">
        <v>0</v>
      </c>
      <c r="I66" s="849">
        <v>2</v>
      </c>
      <c r="J66" s="849">
        <v>170.54</v>
      </c>
      <c r="K66" s="837">
        <v>1</v>
      </c>
      <c r="L66" s="849">
        <v>2</v>
      </c>
      <c r="M66" s="850">
        <v>170.54</v>
      </c>
    </row>
    <row r="67" spans="1:13" ht="14.4" customHeight="1" x14ac:dyDescent="0.3">
      <c r="A67" s="831" t="s">
        <v>1229</v>
      </c>
      <c r="B67" s="832" t="s">
        <v>1076</v>
      </c>
      <c r="C67" s="832" t="s">
        <v>1077</v>
      </c>
      <c r="D67" s="832" t="s">
        <v>1078</v>
      </c>
      <c r="E67" s="832" t="s">
        <v>1079</v>
      </c>
      <c r="F67" s="849"/>
      <c r="G67" s="849"/>
      <c r="H67" s="837">
        <v>0</v>
      </c>
      <c r="I67" s="849">
        <v>2</v>
      </c>
      <c r="J67" s="849">
        <v>341.04</v>
      </c>
      <c r="K67" s="837">
        <v>1</v>
      </c>
      <c r="L67" s="849">
        <v>2</v>
      </c>
      <c r="M67" s="850">
        <v>341.04</v>
      </c>
    </row>
    <row r="68" spans="1:13" ht="14.4" customHeight="1" x14ac:dyDescent="0.3">
      <c r="A68" s="831" t="s">
        <v>1229</v>
      </c>
      <c r="B68" s="832" t="s">
        <v>1095</v>
      </c>
      <c r="C68" s="832" t="s">
        <v>1297</v>
      </c>
      <c r="D68" s="832" t="s">
        <v>1256</v>
      </c>
      <c r="E68" s="832" t="s">
        <v>1257</v>
      </c>
      <c r="F68" s="849">
        <v>2</v>
      </c>
      <c r="G68" s="849">
        <v>265.95999999999998</v>
      </c>
      <c r="H68" s="837">
        <v>1</v>
      </c>
      <c r="I68" s="849"/>
      <c r="J68" s="849"/>
      <c r="K68" s="837">
        <v>0</v>
      </c>
      <c r="L68" s="849">
        <v>2</v>
      </c>
      <c r="M68" s="850">
        <v>265.95999999999998</v>
      </c>
    </row>
    <row r="69" spans="1:13" ht="14.4" customHeight="1" x14ac:dyDescent="0.3">
      <c r="A69" s="831" t="s">
        <v>1229</v>
      </c>
      <c r="B69" s="832" t="s">
        <v>1795</v>
      </c>
      <c r="C69" s="832" t="s">
        <v>1376</v>
      </c>
      <c r="D69" s="832" t="s">
        <v>1377</v>
      </c>
      <c r="E69" s="832" t="s">
        <v>1378</v>
      </c>
      <c r="F69" s="849"/>
      <c r="G69" s="849"/>
      <c r="H69" s="837">
        <v>0</v>
      </c>
      <c r="I69" s="849">
        <v>1</v>
      </c>
      <c r="J69" s="849">
        <v>96.84</v>
      </c>
      <c r="K69" s="837">
        <v>1</v>
      </c>
      <c r="L69" s="849">
        <v>1</v>
      </c>
      <c r="M69" s="850">
        <v>96.84</v>
      </c>
    </row>
    <row r="70" spans="1:13" ht="14.4" customHeight="1" x14ac:dyDescent="0.3">
      <c r="A70" s="831" t="s">
        <v>1229</v>
      </c>
      <c r="B70" s="832" t="s">
        <v>1121</v>
      </c>
      <c r="C70" s="832" t="s">
        <v>1263</v>
      </c>
      <c r="D70" s="832" t="s">
        <v>628</v>
      </c>
      <c r="E70" s="832" t="s">
        <v>1264</v>
      </c>
      <c r="F70" s="849"/>
      <c r="G70" s="849"/>
      <c r="H70" s="837">
        <v>0</v>
      </c>
      <c r="I70" s="849">
        <v>1</v>
      </c>
      <c r="J70" s="849">
        <v>24.22</v>
      </c>
      <c r="K70" s="837">
        <v>1</v>
      </c>
      <c r="L70" s="849">
        <v>1</v>
      </c>
      <c r="M70" s="850">
        <v>24.22</v>
      </c>
    </row>
    <row r="71" spans="1:13" ht="14.4" customHeight="1" x14ac:dyDescent="0.3">
      <c r="A71" s="831" t="s">
        <v>1229</v>
      </c>
      <c r="B71" s="832" t="s">
        <v>1793</v>
      </c>
      <c r="C71" s="832" t="s">
        <v>1360</v>
      </c>
      <c r="D71" s="832" t="s">
        <v>1361</v>
      </c>
      <c r="E71" s="832" t="s">
        <v>1362</v>
      </c>
      <c r="F71" s="849">
        <v>1</v>
      </c>
      <c r="G71" s="849">
        <v>19.59</v>
      </c>
      <c r="H71" s="837">
        <v>1</v>
      </c>
      <c r="I71" s="849"/>
      <c r="J71" s="849"/>
      <c r="K71" s="837">
        <v>0</v>
      </c>
      <c r="L71" s="849">
        <v>1</v>
      </c>
      <c r="M71" s="850">
        <v>19.59</v>
      </c>
    </row>
    <row r="72" spans="1:13" ht="14.4" customHeight="1" x14ac:dyDescent="0.3">
      <c r="A72" s="831" t="s">
        <v>1230</v>
      </c>
      <c r="B72" s="832" t="s">
        <v>1067</v>
      </c>
      <c r="C72" s="832" t="s">
        <v>1068</v>
      </c>
      <c r="D72" s="832" t="s">
        <v>940</v>
      </c>
      <c r="E72" s="832" t="s">
        <v>1069</v>
      </c>
      <c r="F72" s="849"/>
      <c r="G72" s="849"/>
      <c r="H72" s="837">
        <v>0</v>
      </c>
      <c r="I72" s="849">
        <v>9</v>
      </c>
      <c r="J72" s="849">
        <v>1389.24</v>
      </c>
      <c r="K72" s="837">
        <v>1</v>
      </c>
      <c r="L72" s="849">
        <v>9</v>
      </c>
      <c r="M72" s="850">
        <v>1389.24</v>
      </c>
    </row>
    <row r="73" spans="1:13" ht="14.4" customHeight="1" x14ac:dyDescent="0.3">
      <c r="A73" s="831" t="s">
        <v>1230</v>
      </c>
      <c r="B73" s="832" t="s">
        <v>1091</v>
      </c>
      <c r="C73" s="832" t="s">
        <v>1092</v>
      </c>
      <c r="D73" s="832" t="s">
        <v>1093</v>
      </c>
      <c r="E73" s="832" t="s">
        <v>1094</v>
      </c>
      <c r="F73" s="849"/>
      <c r="G73" s="849"/>
      <c r="H73" s="837">
        <v>0</v>
      </c>
      <c r="I73" s="849">
        <v>1</v>
      </c>
      <c r="J73" s="849">
        <v>70.540000000000006</v>
      </c>
      <c r="K73" s="837">
        <v>1</v>
      </c>
      <c r="L73" s="849">
        <v>1</v>
      </c>
      <c r="M73" s="850">
        <v>70.540000000000006</v>
      </c>
    </row>
    <row r="74" spans="1:13" ht="14.4" customHeight="1" x14ac:dyDescent="0.3">
      <c r="A74" s="831" t="s">
        <v>1230</v>
      </c>
      <c r="B74" s="832" t="s">
        <v>1121</v>
      </c>
      <c r="C74" s="832" t="s">
        <v>1263</v>
      </c>
      <c r="D74" s="832" t="s">
        <v>628</v>
      </c>
      <c r="E74" s="832" t="s">
        <v>1264</v>
      </c>
      <c r="F74" s="849"/>
      <c r="G74" s="849"/>
      <c r="H74" s="837">
        <v>0</v>
      </c>
      <c r="I74" s="849">
        <v>1</v>
      </c>
      <c r="J74" s="849">
        <v>24.22</v>
      </c>
      <c r="K74" s="837">
        <v>1</v>
      </c>
      <c r="L74" s="849">
        <v>1</v>
      </c>
      <c r="M74" s="850">
        <v>24.22</v>
      </c>
    </row>
    <row r="75" spans="1:13" ht="14.4" customHeight="1" x14ac:dyDescent="0.3">
      <c r="A75" s="831" t="s">
        <v>1231</v>
      </c>
      <c r="B75" s="832" t="s">
        <v>1067</v>
      </c>
      <c r="C75" s="832" t="s">
        <v>1068</v>
      </c>
      <c r="D75" s="832" t="s">
        <v>940</v>
      </c>
      <c r="E75" s="832" t="s">
        <v>1069</v>
      </c>
      <c r="F75" s="849"/>
      <c r="G75" s="849"/>
      <c r="H75" s="837">
        <v>0</v>
      </c>
      <c r="I75" s="849">
        <v>22</v>
      </c>
      <c r="J75" s="849">
        <v>3395.9200000000005</v>
      </c>
      <c r="K75" s="837">
        <v>1</v>
      </c>
      <c r="L75" s="849">
        <v>22</v>
      </c>
      <c r="M75" s="850">
        <v>3395.9200000000005</v>
      </c>
    </row>
    <row r="76" spans="1:13" ht="14.4" customHeight="1" x14ac:dyDescent="0.3">
      <c r="A76" s="831" t="s">
        <v>1231</v>
      </c>
      <c r="B76" s="832" t="s">
        <v>1067</v>
      </c>
      <c r="C76" s="832" t="s">
        <v>1420</v>
      </c>
      <c r="D76" s="832" t="s">
        <v>1421</v>
      </c>
      <c r="E76" s="832" t="s">
        <v>1422</v>
      </c>
      <c r="F76" s="849"/>
      <c r="G76" s="849"/>
      <c r="H76" s="837">
        <v>0</v>
      </c>
      <c r="I76" s="849">
        <v>1</v>
      </c>
      <c r="J76" s="849">
        <v>111.22</v>
      </c>
      <c r="K76" s="837">
        <v>1</v>
      </c>
      <c r="L76" s="849">
        <v>1</v>
      </c>
      <c r="M76" s="850">
        <v>111.22</v>
      </c>
    </row>
    <row r="77" spans="1:13" ht="14.4" customHeight="1" x14ac:dyDescent="0.3">
      <c r="A77" s="831" t="s">
        <v>1231</v>
      </c>
      <c r="B77" s="832" t="s">
        <v>1067</v>
      </c>
      <c r="C77" s="832" t="s">
        <v>1193</v>
      </c>
      <c r="D77" s="832" t="s">
        <v>940</v>
      </c>
      <c r="E77" s="832" t="s">
        <v>1194</v>
      </c>
      <c r="F77" s="849"/>
      <c r="G77" s="849"/>
      <c r="H77" s="837">
        <v>0</v>
      </c>
      <c r="I77" s="849">
        <v>1</v>
      </c>
      <c r="J77" s="849">
        <v>225.06</v>
      </c>
      <c r="K77" s="837">
        <v>1</v>
      </c>
      <c r="L77" s="849">
        <v>1</v>
      </c>
      <c r="M77" s="850">
        <v>225.06</v>
      </c>
    </row>
    <row r="78" spans="1:13" ht="14.4" customHeight="1" x14ac:dyDescent="0.3">
      <c r="A78" s="831" t="s">
        <v>1231</v>
      </c>
      <c r="B78" s="832" t="s">
        <v>1076</v>
      </c>
      <c r="C78" s="832" t="s">
        <v>1379</v>
      </c>
      <c r="D78" s="832" t="s">
        <v>1078</v>
      </c>
      <c r="E78" s="832" t="s">
        <v>1380</v>
      </c>
      <c r="F78" s="849"/>
      <c r="G78" s="849"/>
      <c r="H78" s="837">
        <v>0</v>
      </c>
      <c r="I78" s="849">
        <v>2</v>
      </c>
      <c r="J78" s="849">
        <v>545.66</v>
      </c>
      <c r="K78" s="837">
        <v>1</v>
      </c>
      <c r="L78" s="849">
        <v>2</v>
      </c>
      <c r="M78" s="850">
        <v>545.66</v>
      </c>
    </row>
    <row r="79" spans="1:13" ht="14.4" customHeight="1" x14ac:dyDescent="0.3">
      <c r="A79" s="831" t="s">
        <v>1231</v>
      </c>
      <c r="B79" s="832" t="s">
        <v>1121</v>
      </c>
      <c r="C79" s="832" t="s">
        <v>1122</v>
      </c>
      <c r="D79" s="832" t="s">
        <v>628</v>
      </c>
      <c r="E79" s="832" t="s">
        <v>1123</v>
      </c>
      <c r="F79" s="849"/>
      <c r="G79" s="849"/>
      <c r="H79" s="837">
        <v>0</v>
      </c>
      <c r="I79" s="849">
        <v>2</v>
      </c>
      <c r="J79" s="849">
        <v>96.84</v>
      </c>
      <c r="K79" s="837">
        <v>1</v>
      </c>
      <c r="L79" s="849">
        <v>2</v>
      </c>
      <c r="M79" s="850">
        <v>96.84</v>
      </c>
    </row>
    <row r="80" spans="1:13" ht="14.4" customHeight="1" x14ac:dyDescent="0.3">
      <c r="A80" s="831" t="s">
        <v>1231</v>
      </c>
      <c r="B80" s="832" t="s">
        <v>1162</v>
      </c>
      <c r="C80" s="832" t="s">
        <v>1317</v>
      </c>
      <c r="D80" s="832" t="s">
        <v>1318</v>
      </c>
      <c r="E80" s="832" t="s">
        <v>1319</v>
      </c>
      <c r="F80" s="849"/>
      <c r="G80" s="849"/>
      <c r="H80" s="837">
        <v>0</v>
      </c>
      <c r="I80" s="849">
        <v>1</v>
      </c>
      <c r="J80" s="849">
        <v>4.7</v>
      </c>
      <c r="K80" s="837">
        <v>1</v>
      </c>
      <c r="L80" s="849">
        <v>1</v>
      </c>
      <c r="M80" s="850">
        <v>4.7</v>
      </c>
    </row>
    <row r="81" spans="1:13" ht="14.4" customHeight="1" x14ac:dyDescent="0.3">
      <c r="A81" s="831" t="s">
        <v>1231</v>
      </c>
      <c r="B81" s="832" t="s">
        <v>1166</v>
      </c>
      <c r="C81" s="832" t="s">
        <v>1169</v>
      </c>
      <c r="D81" s="832" t="s">
        <v>832</v>
      </c>
      <c r="E81" s="832" t="s">
        <v>1170</v>
      </c>
      <c r="F81" s="849"/>
      <c r="G81" s="849"/>
      <c r="H81" s="837"/>
      <c r="I81" s="849">
        <v>4</v>
      </c>
      <c r="J81" s="849">
        <v>0</v>
      </c>
      <c r="K81" s="837"/>
      <c r="L81" s="849">
        <v>4</v>
      </c>
      <c r="M81" s="850">
        <v>0</v>
      </c>
    </row>
    <row r="82" spans="1:13" ht="14.4" customHeight="1" x14ac:dyDescent="0.3">
      <c r="A82" s="831" t="s">
        <v>1231</v>
      </c>
      <c r="B82" s="832" t="s">
        <v>1796</v>
      </c>
      <c r="C82" s="832" t="s">
        <v>1395</v>
      </c>
      <c r="D82" s="832" t="s">
        <v>1396</v>
      </c>
      <c r="E82" s="832" t="s">
        <v>1397</v>
      </c>
      <c r="F82" s="849"/>
      <c r="G82" s="849"/>
      <c r="H82" s="837">
        <v>0</v>
      </c>
      <c r="I82" s="849">
        <v>3</v>
      </c>
      <c r="J82" s="849">
        <v>197.96999999999997</v>
      </c>
      <c r="K82" s="837">
        <v>1</v>
      </c>
      <c r="L82" s="849">
        <v>3</v>
      </c>
      <c r="M82" s="850">
        <v>197.96999999999997</v>
      </c>
    </row>
    <row r="83" spans="1:13" ht="14.4" customHeight="1" x14ac:dyDescent="0.3">
      <c r="A83" s="831" t="s">
        <v>1232</v>
      </c>
      <c r="B83" s="832" t="s">
        <v>1067</v>
      </c>
      <c r="C83" s="832" t="s">
        <v>1068</v>
      </c>
      <c r="D83" s="832" t="s">
        <v>940</v>
      </c>
      <c r="E83" s="832" t="s">
        <v>1069</v>
      </c>
      <c r="F83" s="849"/>
      <c r="G83" s="849"/>
      <c r="H83" s="837">
        <v>0</v>
      </c>
      <c r="I83" s="849">
        <v>20</v>
      </c>
      <c r="J83" s="849">
        <v>3087.2000000000003</v>
      </c>
      <c r="K83" s="837">
        <v>1</v>
      </c>
      <c r="L83" s="849">
        <v>20</v>
      </c>
      <c r="M83" s="850">
        <v>3087.2000000000003</v>
      </c>
    </row>
    <row r="84" spans="1:13" ht="14.4" customHeight="1" x14ac:dyDescent="0.3">
      <c r="A84" s="831" t="s">
        <v>1232</v>
      </c>
      <c r="B84" s="832" t="s">
        <v>1076</v>
      </c>
      <c r="C84" s="832" t="s">
        <v>1379</v>
      </c>
      <c r="D84" s="832" t="s">
        <v>1078</v>
      </c>
      <c r="E84" s="832" t="s">
        <v>1380</v>
      </c>
      <c r="F84" s="849"/>
      <c r="G84" s="849"/>
      <c r="H84" s="837">
        <v>0</v>
      </c>
      <c r="I84" s="849">
        <v>1</v>
      </c>
      <c r="J84" s="849">
        <v>272.83</v>
      </c>
      <c r="K84" s="837">
        <v>1</v>
      </c>
      <c r="L84" s="849">
        <v>1</v>
      </c>
      <c r="M84" s="850">
        <v>272.83</v>
      </c>
    </row>
    <row r="85" spans="1:13" ht="14.4" customHeight="1" x14ac:dyDescent="0.3">
      <c r="A85" s="831" t="s">
        <v>1232</v>
      </c>
      <c r="B85" s="832" t="s">
        <v>1797</v>
      </c>
      <c r="C85" s="832" t="s">
        <v>1771</v>
      </c>
      <c r="D85" s="832" t="s">
        <v>1772</v>
      </c>
      <c r="E85" s="832" t="s">
        <v>1491</v>
      </c>
      <c r="F85" s="849">
        <v>1</v>
      </c>
      <c r="G85" s="849">
        <v>98.75</v>
      </c>
      <c r="H85" s="837">
        <v>1</v>
      </c>
      <c r="I85" s="849"/>
      <c r="J85" s="849"/>
      <c r="K85" s="837">
        <v>0</v>
      </c>
      <c r="L85" s="849">
        <v>1</v>
      </c>
      <c r="M85" s="850">
        <v>98.75</v>
      </c>
    </row>
    <row r="86" spans="1:13" ht="14.4" customHeight="1" x14ac:dyDescent="0.3">
      <c r="A86" s="831" t="s">
        <v>1232</v>
      </c>
      <c r="B86" s="832" t="s">
        <v>1121</v>
      </c>
      <c r="C86" s="832" t="s">
        <v>1263</v>
      </c>
      <c r="D86" s="832" t="s">
        <v>628</v>
      </c>
      <c r="E86" s="832" t="s">
        <v>1264</v>
      </c>
      <c r="F86" s="849"/>
      <c r="G86" s="849"/>
      <c r="H86" s="837">
        <v>0</v>
      </c>
      <c r="I86" s="849">
        <v>5</v>
      </c>
      <c r="J86" s="849">
        <v>121.1</v>
      </c>
      <c r="K86" s="837">
        <v>1</v>
      </c>
      <c r="L86" s="849">
        <v>5</v>
      </c>
      <c r="M86" s="850">
        <v>121.1</v>
      </c>
    </row>
    <row r="87" spans="1:13" ht="14.4" customHeight="1" x14ac:dyDescent="0.3">
      <c r="A87" s="831" t="s">
        <v>1233</v>
      </c>
      <c r="B87" s="832" t="s">
        <v>1067</v>
      </c>
      <c r="C87" s="832" t="s">
        <v>1068</v>
      </c>
      <c r="D87" s="832" t="s">
        <v>940</v>
      </c>
      <c r="E87" s="832" t="s">
        <v>1069</v>
      </c>
      <c r="F87" s="849"/>
      <c r="G87" s="849"/>
      <c r="H87" s="837">
        <v>0</v>
      </c>
      <c r="I87" s="849">
        <v>4</v>
      </c>
      <c r="J87" s="849">
        <v>617.44000000000005</v>
      </c>
      <c r="K87" s="837">
        <v>1</v>
      </c>
      <c r="L87" s="849">
        <v>4</v>
      </c>
      <c r="M87" s="850">
        <v>617.44000000000005</v>
      </c>
    </row>
    <row r="88" spans="1:13" ht="14.4" customHeight="1" x14ac:dyDescent="0.3">
      <c r="A88" s="831" t="s">
        <v>1234</v>
      </c>
      <c r="B88" s="832" t="s">
        <v>1067</v>
      </c>
      <c r="C88" s="832" t="s">
        <v>1068</v>
      </c>
      <c r="D88" s="832" t="s">
        <v>940</v>
      </c>
      <c r="E88" s="832" t="s">
        <v>1069</v>
      </c>
      <c r="F88" s="849"/>
      <c r="G88" s="849"/>
      <c r="H88" s="837">
        <v>0</v>
      </c>
      <c r="I88" s="849">
        <v>18</v>
      </c>
      <c r="J88" s="849">
        <v>2778.48</v>
      </c>
      <c r="K88" s="837">
        <v>1</v>
      </c>
      <c r="L88" s="849">
        <v>18</v>
      </c>
      <c r="M88" s="850">
        <v>2778.48</v>
      </c>
    </row>
    <row r="89" spans="1:13" ht="14.4" customHeight="1" x14ac:dyDescent="0.3">
      <c r="A89" s="831" t="s">
        <v>1234</v>
      </c>
      <c r="B89" s="832" t="s">
        <v>1795</v>
      </c>
      <c r="C89" s="832" t="s">
        <v>1376</v>
      </c>
      <c r="D89" s="832" t="s">
        <v>1377</v>
      </c>
      <c r="E89" s="832" t="s">
        <v>1378</v>
      </c>
      <c r="F89" s="849"/>
      <c r="G89" s="849"/>
      <c r="H89" s="837">
        <v>0</v>
      </c>
      <c r="I89" s="849">
        <v>1</v>
      </c>
      <c r="J89" s="849">
        <v>96.84</v>
      </c>
      <c r="K89" s="837">
        <v>1</v>
      </c>
      <c r="L89" s="849">
        <v>1</v>
      </c>
      <c r="M89" s="850">
        <v>96.84</v>
      </c>
    </row>
    <row r="90" spans="1:13" ht="14.4" customHeight="1" x14ac:dyDescent="0.3">
      <c r="A90" s="831" t="s">
        <v>1235</v>
      </c>
      <c r="B90" s="832" t="s">
        <v>1067</v>
      </c>
      <c r="C90" s="832" t="s">
        <v>1068</v>
      </c>
      <c r="D90" s="832" t="s">
        <v>940</v>
      </c>
      <c r="E90" s="832" t="s">
        <v>1069</v>
      </c>
      <c r="F90" s="849"/>
      <c r="G90" s="849"/>
      <c r="H90" s="837">
        <v>0</v>
      </c>
      <c r="I90" s="849">
        <v>21</v>
      </c>
      <c r="J90" s="849">
        <v>3241.5600000000004</v>
      </c>
      <c r="K90" s="837">
        <v>1</v>
      </c>
      <c r="L90" s="849">
        <v>21</v>
      </c>
      <c r="M90" s="850">
        <v>3241.5600000000004</v>
      </c>
    </row>
    <row r="91" spans="1:13" ht="14.4" customHeight="1" x14ac:dyDescent="0.3">
      <c r="A91" s="831" t="s">
        <v>1235</v>
      </c>
      <c r="B91" s="832" t="s">
        <v>1121</v>
      </c>
      <c r="C91" s="832" t="s">
        <v>1263</v>
      </c>
      <c r="D91" s="832" t="s">
        <v>628</v>
      </c>
      <c r="E91" s="832" t="s">
        <v>1264</v>
      </c>
      <c r="F91" s="849"/>
      <c r="G91" s="849"/>
      <c r="H91" s="837">
        <v>0</v>
      </c>
      <c r="I91" s="849">
        <v>6</v>
      </c>
      <c r="J91" s="849">
        <v>145.32</v>
      </c>
      <c r="K91" s="837">
        <v>1</v>
      </c>
      <c r="L91" s="849">
        <v>6</v>
      </c>
      <c r="M91" s="850">
        <v>145.32</v>
      </c>
    </row>
    <row r="92" spans="1:13" ht="14.4" customHeight="1" x14ac:dyDescent="0.3">
      <c r="A92" s="831" t="s">
        <v>1235</v>
      </c>
      <c r="B92" s="832" t="s">
        <v>1121</v>
      </c>
      <c r="C92" s="832" t="s">
        <v>1122</v>
      </c>
      <c r="D92" s="832" t="s">
        <v>628</v>
      </c>
      <c r="E92" s="832" t="s">
        <v>1123</v>
      </c>
      <c r="F92" s="849"/>
      <c r="G92" s="849"/>
      <c r="H92" s="837">
        <v>0</v>
      </c>
      <c r="I92" s="849">
        <v>1</v>
      </c>
      <c r="J92" s="849">
        <v>48.42</v>
      </c>
      <c r="K92" s="837">
        <v>1</v>
      </c>
      <c r="L92" s="849">
        <v>1</v>
      </c>
      <c r="M92" s="850">
        <v>48.42</v>
      </c>
    </row>
    <row r="93" spans="1:13" ht="14.4" customHeight="1" x14ac:dyDescent="0.3">
      <c r="A93" s="831" t="s">
        <v>1236</v>
      </c>
      <c r="B93" s="832" t="s">
        <v>1067</v>
      </c>
      <c r="C93" s="832" t="s">
        <v>1435</v>
      </c>
      <c r="D93" s="832" t="s">
        <v>1436</v>
      </c>
      <c r="E93" s="832" t="s">
        <v>1437</v>
      </c>
      <c r="F93" s="849">
        <v>1</v>
      </c>
      <c r="G93" s="849">
        <v>154.36000000000001</v>
      </c>
      <c r="H93" s="837">
        <v>1</v>
      </c>
      <c r="I93" s="849"/>
      <c r="J93" s="849"/>
      <c r="K93" s="837">
        <v>0</v>
      </c>
      <c r="L93" s="849">
        <v>1</v>
      </c>
      <c r="M93" s="850">
        <v>154.36000000000001</v>
      </c>
    </row>
    <row r="94" spans="1:13" ht="14.4" customHeight="1" x14ac:dyDescent="0.3">
      <c r="A94" s="831" t="s">
        <v>1236</v>
      </c>
      <c r="B94" s="832" t="s">
        <v>1067</v>
      </c>
      <c r="C94" s="832" t="s">
        <v>1068</v>
      </c>
      <c r="D94" s="832" t="s">
        <v>940</v>
      </c>
      <c r="E94" s="832" t="s">
        <v>1069</v>
      </c>
      <c r="F94" s="849"/>
      <c r="G94" s="849"/>
      <c r="H94" s="837">
        <v>0</v>
      </c>
      <c r="I94" s="849">
        <v>108</v>
      </c>
      <c r="J94" s="849">
        <v>16670.880000000008</v>
      </c>
      <c r="K94" s="837">
        <v>1</v>
      </c>
      <c r="L94" s="849">
        <v>108</v>
      </c>
      <c r="M94" s="850">
        <v>16670.880000000008</v>
      </c>
    </row>
    <row r="95" spans="1:13" ht="14.4" customHeight="1" x14ac:dyDescent="0.3">
      <c r="A95" s="831" t="s">
        <v>1236</v>
      </c>
      <c r="B95" s="832" t="s">
        <v>1067</v>
      </c>
      <c r="C95" s="832" t="s">
        <v>1420</v>
      </c>
      <c r="D95" s="832" t="s">
        <v>1421</v>
      </c>
      <c r="E95" s="832" t="s">
        <v>1422</v>
      </c>
      <c r="F95" s="849"/>
      <c r="G95" s="849"/>
      <c r="H95" s="837">
        <v>0</v>
      </c>
      <c r="I95" s="849">
        <v>1</v>
      </c>
      <c r="J95" s="849">
        <v>111.22</v>
      </c>
      <c r="K95" s="837">
        <v>1</v>
      </c>
      <c r="L95" s="849">
        <v>1</v>
      </c>
      <c r="M95" s="850">
        <v>111.22</v>
      </c>
    </row>
    <row r="96" spans="1:13" ht="14.4" customHeight="1" x14ac:dyDescent="0.3">
      <c r="A96" s="831" t="s">
        <v>1236</v>
      </c>
      <c r="B96" s="832" t="s">
        <v>1067</v>
      </c>
      <c r="C96" s="832" t="s">
        <v>1438</v>
      </c>
      <c r="D96" s="832" t="s">
        <v>1439</v>
      </c>
      <c r="E96" s="832" t="s">
        <v>1440</v>
      </c>
      <c r="F96" s="849"/>
      <c r="G96" s="849"/>
      <c r="H96" s="837">
        <v>0</v>
      </c>
      <c r="I96" s="849">
        <v>1</v>
      </c>
      <c r="J96" s="849">
        <v>75.73</v>
      </c>
      <c r="K96" s="837">
        <v>1</v>
      </c>
      <c r="L96" s="849">
        <v>1</v>
      </c>
      <c r="M96" s="850">
        <v>75.73</v>
      </c>
    </row>
    <row r="97" spans="1:13" ht="14.4" customHeight="1" x14ac:dyDescent="0.3">
      <c r="A97" s="831" t="s">
        <v>1236</v>
      </c>
      <c r="B97" s="832" t="s">
        <v>1121</v>
      </c>
      <c r="C97" s="832" t="s">
        <v>1263</v>
      </c>
      <c r="D97" s="832" t="s">
        <v>628</v>
      </c>
      <c r="E97" s="832" t="s">
        <v>1264</v>
      </c>
      <c r="F97" s="849"/>
      <c r="G97" s="849"/>
      <c r="H97" s="837">
        <v>0</v>
      </c>
      <c r="I97" s="849">
        <v>7</v>
      </c>
      <c r="J97" s="849">
        <v>169.54</v>
      </c>
      <c r="K97" s="837">
        <v>1</v>
      </c>
      <c r="L97" s="849">
        <v>7</v>
      </c>
      <c r="M97" s="850">
        <v>169.54</v>
      </c>
    </row>
    <row r="98" spans="1:13" ht="14.4" customHeight="1" x14ac:dyDescent="0.3">
      <c r="A98" s="831" t="s">
        <v>1236</v>
      </c>
      <c r="B98" s="832" t="s">
        <v>1136</v>
      </c>
      <c r="C98" s="832" t="s">
        <v>1137</v>
      </c>
      <c r="D98" s="832" t="s">
        <v>1138</v>
      </c>
      <c r="E98" s="832" t="s">
        <v>1139</v>
      </c>
      <c r="F98" s="849"/>
      <c r="G98" s="849"/>
      <c r="H98" s="837"/>
      <c r="I98" s="849">
        <v>1</v>
      </c>
      <c r="J98" s="849">
        <v>0</v>
      </c>
      <c r="K98" s="837"/>
      <c r="L98" s="849">
        <v>1</v>
      </c>
      <c r="M98" s="850">
        <v>0</v>
      </c>
    </row>
    <row r="99" spans="1:13" ht="14.4" customHeight="1" x14ac:dyDescent="0.3">
      <c r="A99" s="831" t="s">
        <v>1237</v>
      </c>
      <c r="B99" s="832" t="s">
        <v>1067</v>
      </c>
      <c r="C99" s="832" t="s">
        <v>1068</v>
      </c>
      <c r="D99" s="832" t="s">
        <v>940</v>
      </c>
      <c r="E99" s="832" t="s">
        <v>1069</v>
      </c>
      <c r="F99" s="849"/>
      <c r="G99" s="849"/>
      <c r="H99" s="837">
        <v>0</v>
      </c>
      <c r="I99" s="849">
        <v>9</v>
      </c>
      <c r="J99" s="849">
        <v>1389.2400000000002</v>
      </c>
      <c r="K99" s="837">
        <v>1</v>
      </c>
      <c r="L99" s="849">
        <v>9</v>
      </c>
      <c r="M99" s="850">
        <v>1389.2400000000002</v>
      </c>
    </row>
    <row r="100" spans="1:13" ht="14.4" customHeight="1" x14ac:dyDescent="0.3">
      <c r="A100" s="831" t="s">
        <v>1237</v>
      </c>
      <c r="B100" s="832" t="s">
        <v>1121</v>
      </c>
      <c r="C100" s="832" t="s">
        <v>1263</v>
      </c>
      <c r="D100" s="832" t="s">
        <v>628</v>
      </c>
      <c r="E100" s="832" t="s">
        <v>1264</v>
      </c>
      <c r="F100" s="849"/>
      <c r="G100" s="849"/>
      <c r="H100" s="837">
        <v>0</v>
      </c>
      <c r="I100" s="849">
        <v>2</v>
      </c>
      <c r="J100" s="849">
        <v>48.44</v>
      </c>
      <c r="K100" s="837">
        <v>1</v>
      </c>
      <c r="L100" s="849">
        <v>2</v>
      </c>
      <c r="M100" s="850">
        <v>48.44</v>
      </c>
    </row>
    <row r="101" spans="1:13" ht="14.4" customHeight="1" x14ac:dyDescent="0.3">
      <c r="A101" s="831" t="s">
        <v>1237</v>
      </c>
      <c r="B101" s="832" t="s">
        <v>1121</v>
      </c>
      <c r="C101" s="832" t="s">
        <v>1122</v>
      </c>
      <c r="D101" s="832" t="s">
        <v>628</v>
      </c>
      <c r="E101" s="832" t="s">
        <v>1123</v>
      </c>
      <c r="F101" s="849"/>
      <c r="G101" s="849"/>
      <c r="H101" s="837">
        <v>0</v>
      </c>
      <c r="I101" s="849">
        <v>1</v>
      </c>
      <c r="J101" s="849">
        <v>48.42</v>
      </c>
      <c r="K101" s="837">
        <v>1</v>
      </c>
      <c r="L101" s="849">
        <v>1</v>
      </c>
      <c r="M101" s="850">
        <v>48.42</v>
      </c>
    </row>
    <row r="102" spans="1:13" ht="14.4" customHeight="1" x14ac:dyDescent="0.3">
      <c r="A102" s="831" t="s">
        <v>1238</v>
      </c>
      <c r="B102" s="832" t="s">
        <v>1067</v>
      </c>
      <c r="C102" s="832" t="s">
        <v>1068</v>
      </c>
      <c r="D102" s="832" t="s">
        <v>940</v>
      </c>
      <c r="E102" s="832" t="s">
        <v>1069</v>
      </c>
      <c r="F102" s="849"/>
      <c r="G102" s="849"/>
      <c r="H102" s="837">
        <v>0</v>
      </c>
      <c r="I102" s="849">
        <v>29</v>
      </c>
      <c r="J102" s="849">
        <v>4476.4400000000005</v>
      </c>
      <c r="K102" s="837">
        <v>1</v>
      </c>
      <c r="L102" s="849">
        <v>29</v>
      </c>
      <c r="M102" s="850">
        <v>4476.4400000000005</v>
      </c>
    </row>
    <row r="103" spans="1:13" ht="14.4" customHeight="1" x14ac:dyDescent="0.3">
      <c r="A103" s="831" t="s">
        <v>1238</v>
      </c>
      <c r="B103" s="832" t="s">
        <v>1121</v>
      </c>
      <c r="C103" s="832" t="s">
        <v>1263</v>
      </c>
      <c r="D103" s="832" t="s">
        <v>628</v>
      </c>
      <c r="E103" s="832" t="s">
        <v>1264</v>
      </c>
      <c r="F103" s="849"/>
      <c r="G103" s="849"/>
      <c r="H103" s="837">
        <v>0</v>
      </c>
      <c r="I103" s="849">
        <v>4</v>
      </c>
      <c r="J103" s="849">
        <v>96.88</v>
      </c>
      <c r="K103" s="837">
        <v>1</v>
      </c>
      <c r="L103" s="849">
        <v>4</v>
      </c>
      <c r="M103" s="850">
        <v>96.88</v>
      </c>
    </row>
    <row r="104" spans="1:13" ht="14.4" customHeight="1" x14ac:dyDescent="0.3">
      <c r="A104" s="831" t="s">
        <v>1239</v>
      </c>
      <c r="B104" s="832" t="s">
        <v>1067</v>
      </c>
      <c r="C104" s="832" t="s">
        <v>1068</v>
      </c>
      <c r="D104" s="832" t="s">
        <v>940</v>
      </c>
      <c r="E104" s="832" t="s">
        <v>1069</v>
      </c>
      <c r="F104" s="849"/>
      <c r="G104" s="849"/>
      <c r="H104" s="837">
        <v>0</v>
      </c>
      <c r="I104" s="849">
        <v>41</v>
      </c>
      <c r="J104" s="849">
        <v>6328.7600000000029</v>
      </c>
      <c r="K104" s="837">
        <v>1</v>
      </c>
      <c r="L104" s="849">
        <v>41</v>
      </c>
      <c r="M104" s="850">
        <v>6328.7600000000029</v>
      </c>
    </row>
    <row r="105" spans="1:13" ht="14.4" customHeight="1" x14ac:dyDescent="0.3">
      <c r="A105" s="831" t="s">
        <v>1239</v>
      </c>
      <c r="B105" s="832" t="s">
        <v>1076</v>
      </c>
      <c r="C105" s="832" t="s">
        <v>1077</v>
      </c>
      <c r="D105" s="832" t="s">
        <v>1078</v>
      </c>
      <c r="E105" s="832" t="s">
        <v>1079</v>
      </c>
      <c r="F105" s="849"/>
      <c r="G105" s="849"/>
      <c r="H105" s="837">
        <v>0</v>
      </c>
      <c r="I105" s="849">
        <v>1</v>
      </c>
      <c r="J105" s="849">
        <v>170.52</v>
      </c>
      <c r="K105" s="837">
        <v>1</v>
      </c>
      <c r="L105" s="849">
        <v>1</v>
      </c>
      <c r="M105" s="850">
        <v>170.52</v>
      </c>
    </row>
    <row r="106" spans="1:13" ht="14.4" customHeight="1" x14ac:dyDescent="0.3">
      <c r="A106" s="831" t="s">
        <v>1239</v>
      </c>
      <c r="B106" s="832" t="s">
        <v>1121</v>
      </c>
      <c r="C106" s="832" t="s">
        <v>1263</v>
      </c>
      <c r="D106" s="832" t="s">
        <v>628</v>
      </c>
      <c r="E106" s="832" t="s">
        <v>1264</v>
      </c>
      <c r="F106" s="849"/>
      <c r="G106" s="849"/>
      <c r="H106" s="837">
        <v>0</v>
      </c>
      <c r="I106" s="849">
        <v>3</v>
      </c>
      <c r="J106" s="849">
        <v>72.66</v>
      </c>
      <c r="K106" s="837">
        <v>1</v>
      </c>
      <c r="L106" s="849">
        <v>3</v>
      </c>
      <c r="M106" s="850">
        <v>72.66</v>
      </c>
    </row>
    <row r="107" spans="1:13" ht="14.4" customHeight="1" x14ac:dyDescent="0.3">
      <c r="A107" s="831" t="s">
        <v>1239</v>
      </c>
      <c r="B107" s="832" t="s">
        <v>1136</v>
      </c>
      <c r="C107" s="832" t="s">
        <v>1137</v>
      </c>
      <c r="D107" s="832" t="s">
        <v>1138</v>
      </c>
      <c r="E107" s="832" t="s">
        <v>1139</v>
      </c>
      <c r="F107" s="849"/>
      <c r="G107" s="849"/>
      <c r="H107" s="837"/>
      <c r="I107" s="849">
        <v>7</v>
      </c>
      <c r="J107" s="849">
        <v>0</v>
      </c>
      <c r="K107" s="837"/>
      <c r="L107" s="849">
        <v>7</v>
      </c>
      <c r="M107" s="850">
        <v>0</v>
      </c>
    </row>
    <row r="108" spans="1:13" ht="14.4" customHeight="1" x14ac:dyDescent="0.3">
      <c r="A108" s="831" t="s">
        <v>1240</v>
      </c>
      <c r="B108" s="832" t="s">
        <v>1067</v>
      </c>
      <c r="C108" s="832" t="s">
        <v>1068</v>
      </c>
      <c r="D108" s="832" t="s">
        <v>940</v>
      </c>
      <c r="E108" s="832" t="s">
        <v>1069</v>
      </c>
      <c r="F108" s="849"/>
      <c r="G108" s="849"/>
      <c r="H108" s="837">
        <v>0</v>
      </c>
      <c r="I108" s="849">
        <v>8</v>
      </c>
      <c r="J108" s="849">
        <v>1234.8800000000001</v>
      </c>
      <c r="K108" s="837">
        <v>1</v>
      </c>
      <c r="L108" s="849">
        <v>8</v>
      </c>
      <c r="M108" s="850">
        <v>1234.8800000000001</v>
      </c>
    </row>
    <row r="109" spans="1:13" ht="14.4" customHeight="1" x14ac:dyDescent="0.3">
      <c r="A109" s="831" t="s">
        <v>1240</v>
      </c>
      <c r="B109" s="832" t="s">
        <v>1121</v>
      </c>
      <c r="C109" s="832" t="s">
        <v>1263</v>
      </c>
      <c r="D109" s="832" t="s">
        <v>628</v>
      </c>
      <c r="E109" s="832" t="s">
        <v>1264</v>
      </c>
      <c r="F109" s="849"/>
      <c r="G109" s="849"/>
      <c r="H109" s="837">
        <v>0</v>
      </c>
      <c r="I109" s="849">
        <v>1</v>
      </c>
      <c r="J109" s="849">
        <v>24.22</v>
      </c>
      <c r="K109" s="837">
        <v>1</v>
      </c>
      <c r="L109" s="849">
        <v>1</v>
      </c>
      <c r="M109" s="850">
        <v>24.22</v>
      </c>
    </row>
    <row r="110" spans="1:13" ht="14.4" customHeight="1" x14ac:dyDescent="0.3">
      <c r="A110" s="831" t="s">
        <v>1240</v>
      </c>
      <c r="B110" s="832" t="s">
        <v>1121</v>
      </c>
      <c r="C110" s="832" t="s">
        <v>1759</v>
      </c>
      <c r="D110" s="832" t="s">
        <v>628</v>
      </c>
      <c r="E110" s="832" t="s">
        <v>1264</v>
      </c>
      <c r="F110" s="849">
        <v>1</v>
      </c>
      <c r="G110" s="849">
        <v>24.22</v>
      </c>
      <c r="H110" s="837">
        <v>1</v>
      </c>
      <c r="I110" s="849"/>
      <c r="J110" s="849"/>
      <c r="K110" s="837">
        <v>0</v>
      </c>
      <c r="L110" s="849">
        <v>1</v>
      </c>
      <c r="M110" s="850">
        <v>24.22</v>
      </c>
    </row>
    <row r="111" spans="1:13" ht="14.4" customHeight="1" x14ac:dyDescent="0.3">
      <c r="A111" s="831" t="s">
        <v>1241</v>
      </c>
      <c r="B111" s="832" t="s">
        <v>1067</v>
      </c>
      <c r="C111" s="832" t="s">
        <v>1068</v>
      </c>
      <c r="D111" s="832" t="s">
        <v>940</v>
      </c>
      <c r="E111" s="832" t="s">
        <v>1069</v>
      </c>
      <c r="F111" s="849"/>
      <c r="G111" s="849"/>
      <c r="H111" s="837">
        <v>0</v>
      </c>
      <c r="I111" s="849">
        <v>46</v>
      </c>
      <c r="J111" s="849">
        <v>7100.5600000000013</v>
      </c>
      <c r="K111" s="837">
        <v>1</v>
      </c>
      <c r="L111" s="849">
        <v>46</v>
      </c>
      <c r="M111" s="850">
        <v>7100.5600000000013</v>
      </c>
    </row>
    <row r="112" spans="1:13" ht="14.4" customHeight="1" x14ac:dyDescent="0.3">
      <c r="A112" s="831" t="s">
        <v>1241</v>
      </c>
      <c r="B112" s="832" t="s">
        <v>1067</v>
      </c>
      <c r="C112" s="832" t="s">
        <v>1193</v>
      </c>
      <c r="D112" s="832" t="s">
        <v>940</v>
      </c>
      <c r="E112" s="832" t="s">
        <v>1194</v>
      </c>
      <c r="F112" s="849"/>
      <c r="G112" s="849"/>
      <c r="H112" s="837">
        <v>0</v>
      </c>
      <c r="I112" s="849">
        <v>1</v>
      </c>
      <c r="J112" s="849">
        <v>225.06</v>
      </c>
      <c r="K112" s="837">
        <v>1</v>
      </c>
      <c r="L112" s="849">
        <v>1</v>
      </c>
      <c r="M112" s="850">
        <v>225.06</v>
      </c>
    </row>
    <row r="113" spans="1:13" ht="14.4" customHeight="1" x14ac:dyDescent="0.3">
      <c r="A113" s="831" t="s">
        <v>1241</v>
      </c>
      <c r="B113" s="832" t="s">
        <v>1076</v>
      </c>
      <c r="C113" s="832" t="s">
        <v>1077</v>
      </c>
      <c r="D113" s="832" t="s">
        <v>1078</v>
      </c>
      <c r="E113" s="832" t="s">
        <v>1079</v>
      </c>
      <c r="F113" s="849"/>
      <c r="G113" s="849"/>
      <c r="H113" s="837">
        <v>0</v>
      </c>
      <c r="I113" s="849">
        <v>1</v>
      </c>
      <c r="J113" s="849">
        <v>170.52</v>
      </c>
      <c r="K113" s="837">
        <v>1</v>
      </c>
      <c r="L113" s="849">
        <v>1</v>
      </c>
      <c r="M113" s="850">
        <v>170.52</v>
      </c>
    </row>
    <row r="114" spans="1:13" ht="14.4" customHeight="1" x14ac:dyDescent="0.3">
      <c r="A114" s="831" t="s">
        <v>1241</v>
      </c>
      <c r="B114" s="832" t="s">
        <v>1136</v>
      </c>
      <c r="C114" s="832" t="s">
        <v>1137</v>
      </c>
      <c r="D114" s="832" t="s">
        <v>1138</v>
      </c>
      <c r="E114" s="832" t="s">
        <v>1139</v>
      </c>
      <c r="F114" s="849"/>
      <c r="G114" s="849"/>
      <c r="H114" s="837"/>
      <c r="I114" s="849">
        <v>1</v>
      </c>
      <c r="J114" s="849">
        <v>0</v>
      </c>
      <c r="K114" s="837"/>
      <c r="L114" s="849">
        <v>1</v>
      </c>
      <c r="M114" s="850">
        <v>0</v>
      </c>
    </row>
    <row r="115" spans="1:13" ht="14.4" customHeight="1" x14ac:dyDescent="0.3">
      <c r="A115" s="831" t="s">
        <v>1241</v>
      </c>
      <c r="B115" s="832" t="s">
        <v>1793</v>
      </c>
      <c r="C115" s="832" t="s">
        <v>1464</v>
      </c>
      <c r="D115" s="832" t="s">
        <v>1361</v>
      </c>
      <c r="E115" s="832" t="s">
        <v>1465</v>
      </c>
      <c r="F115" s="849">
        <v>1</v>
      </c>
      <c r="G115" s="849">
        <v>58.77</v>
      </c>
      <c r="H115" s="837">
        <v>1</v>
      </c>
      <c r="I115" s="849"/>
      <c r="J115" s="849"/>
      <c r="K115" s="837">
        <v>0</v>
      </c>
      <c r="L115" s="849">
        <v>1</v>
      </c>
      <c r="M115" s="850">
        <v>58.77</v>
      </c>
    </row>
    <row r="116" spans="1:13" ht="14.4" customHeight="1" x14ac:dyDescent="0.3">
      <c r="A116" s="831" t="s">
        <v>1242</v>
      </c>
      <c r="B116" s="832" t="s">
        <v>1798</v>
      </c>
      <c r="C116" s="832" t="s">
        <v>1506</v>
      </c>
      <c r="D116" s="832" t="s">
        <v>1507</v>
      </c>
      <c r="E116" s="832" t="s">
        <v>1504</v>
      </c>
      <c r="F116" s="849">
        <v>1</v>
      </c>
      <c r="G116" s="849">
        <v>184.74</v>
      </c>
      <c r="H116" s="837">
        <v>1</v>
      </c>
      <c r="I116" s="849"/>
      <c r="J116" s="849"/>
      <c r="K116" s="837">
        <v>0</v>
      </c>
      <c r="L116" s="849">
        <v>1</v>
      </c>
      <c r="M116" s="850">
        <v>184.74</v>
      </c>
    </row>
    <row r="117" spans="1:13" ht="14.4" customHeight="1" x14ac:dyDescent="0.3">
      <c r="A117" s="831" t="s">
        <v>1242</v>
      </c>
      <c r="B117" s="832" t="s">
        <v>1023</v>
      </c>
      <c r="C117" s="832" t="s">
        <v>1281</v>
      </c>
      <c r="D117" s="832" t="s">
        <v>702</v>
      </c>
      <c r="E117" s="832" t="s">
        <v>1029</v>
      </c>
      <c r="F117" s="849"/>
      <c r="G117" s="849"/>
      <c r="H117" s="837">
        <v>0</v>
      </c>
      <c r="I117" s="849">
        <v>2</v>
      </c>
      <c r="J117" s="849">
        <v>1472.66</v>
      </c>
      <c r="K117" s="837">
        <v>1</v>
      </c>
      <c r="L117" s="849">
        <v>2</v>
      </c>
      <c r="M117" s="850">
        <v>1472.66</v>
      </c>
    </row>
    <row r="118" spans="1:13" ht="14.4" customHeight="1" x14ac:dyDescent="0.3">
      <c r="A118" s="831" t="s">
        <v>1242</v>
      </c>
      <c r="B118" s="832" t="s">
        <v>1023</v>
      </c>
      <c r="C118" s="832" t="s">
        <v>1282</v>
      </c>
      <c r="D118" s="832" t="s">
        <v>702</v>
      </c>
      <c r="E118" s="832" t="s">
        <v>1031</v>
      </c>
      <c r="F118" s="849"/>
      <c r="G118" s="849"/>
      <c r="H118" s="837">
        <v>0</v>
      </c>
      <c r="I118" s="849">
        <v>1</v>
      </c>
      <c r="J118" s="849">
        <v>1154.68</v>
      </c>
      <c r="K118" s="837">
        <v>1</v>
      </c>
      <c r="L118" s="849">
        <v>1</v>
      </c>
      <c r="M118" s="850">
        <v>1154.68</v>
      </c>
    </row>
    <row r="119" spans="1:13" ht="14.4" customHeight="1" x14ac:dyDescent="0.3">
      <c r="A119" s="831" t="s">
        <v>1242</v>
      </c>
      <c r="B119" s="832" t="s">
        <v>1041</v>
      </c>
      <c r="C119" s="832" t="s">
        <v>1498</v>
      </c>
      <c r="D119" s="832" t="s">
        <v>1499</v>
      </c>
      <c r="E119" s="832" t="s">
        <v>1500</v>
      </c>
      <c r="F119" s="849"/>
      <c r="G119" s="849"/>
      <c r="H119" s="837">
        <v>0</v>
      </c>
      <c r="I119" s="849">
        <v>1</v>
      </c>
      <c r="J119" s="849">
        <v>58.52</v>
      </c>
      <c r="K119" s="837">
        <v>1</v>
      </c>
      <c r="L119" s="849">
        <v>1</v>
      </c>
      <c r="M119" s="850">
        <v>58.52</v>
      </c>
    </row>
    <row r="120" spans="1:13" ht="14.4" customHeight="1" x14ac:dyDescent="0.3">
      <c r="A120" s="831" t="s">
        <v>1242</v>
      </c>
      <c r="B120" s="832" t="s">
        <v>1799</v>
      </c>
      <c r="C120" s="832" t="s">
        <v>1502</v>
      </c>
      <c r="D120" s="832" t="s">
        <v>1503</v>
      </c>
      <c r="E120" s="832" t="s">
        <v>1504</v>
      </c>
      <c r="F120" s="849"/>
      <c r="G120" s="849"/>
      <c r="H120" s="837">
        <v>0</v>
      </c>
      <c r="I120" s="849">
        <v>2</v>
      </c>
      <c r="J120" s="849">
        <v>317.98</v>
      </c>
      <c r="K120" s="837">
        <v>1</v>
      </c>
      <c r="L120" s="849">
        <v>2</v>
      </c>
      <c r="M120" s="850">
        <v>317.98</v>
      </c>
    </row>
    <row r="121" spans="1:13" ht="14.4" customHeight="1" x14ac:dyDescent="0.3">
      <c r="A121" s="831" t="s">
        <v>1242</v>
      </c>
      <c r="B121" s="832" t="s">
        <v>1067</v>
      </c>
      <c r="C121" s="832" t="s">
        <v>1068</v>
      </c>
      <c r="D121" s="832" t="s">
        <v>940</v>
      </c>
      <c r="E121" s="832" t="s">
        <v>1069</v>
      </c>
      <c r="F121" s="849"/>
      <c r="G121" s="849"/>
      <c r="H121" s="837">
        <v>0</v>
      </c>
      <c r="I121" s="849">
        <v>50</v>
      </c>
      <c r="J121" s="849">
        <v>7718.0000000000027</v>
      </c>
      <c r="K121" s="837">
        <v>1</v>
      </c>
      <c r="L121" s="849">
        <v>50</v>
      </c>
      <c r="M121" s="850">
        <v>7718.0000000000027</v>
      </c>
    </row>
    <row r="122" spans="1:13" ht="14.4" customHeight="1" x14ac:dyDescent="0.3">
      <c r="A122" s="831" t="s">
        <v>1242</v>
      </c>
      <c r="B122" s="832" t="s">
        <v>1076</v>
      </c>
      <c r="C122" s="832" t="s">
        <v>1489</v>
      </c>
      <c r="D122" s="832" t="s">
        <v>1490</v>
      </c>
      <c r="E122" s="832" t="s">
        <v>1491</v>
      </c>
      <c r="F122" s="849">
        <v>1</v>
      </c>
      <c r="G122" s="849">
        <v>238.72</v>
      </c>
      <c r="H122" s="837">
        <v>1</v>
      </c>
      <c r="I122" s="849"/>
      <c r="J122" s="849"/>
      <c r="K122" s="837">
        <v>0</v>
      </c>
      <c r="L122" s="849">
        <v>1</v>
      </c>
      <c r="M122" s="850">
        <v>238.72</v>
      </c>
    </row>
    <row r="123" spans="1:13" ht="14.4" customHeight="1" x14ac:dyDescent="0.3">
      <c r="A123" s="831" t="s">
        <v>1242</v>
      </c>
      <c r="B123" s="832" t="s">
        <v>1091</v>
      </c>
      <c r="C123" s="832" t="s">
        <v>1092</v>
      </c>
      <c r="D123" s="832" t="s">
        <v>1093</v>
      </c>
      <c r="E123" s="832" t="s">
        <v>1094</v>
      </c>
      <c r="F123" s="849"/>
      <c r="G123" s="849"/>
      <c r="H123" s="837">
        <v>0</v>
      </c>
      <c r="I123" s="849">
        <v>1</v>
      </c>
      <c r="J123" s="849">
        <v>70.540000000000006</v>
      </c>
      <c r="K123" s="837">
        <v>1</v>
      </c>
      <c r="L123" s="849">
        <v>1</v>
      </c>
      <c r="M123" s="850">
        <v>70.540000000000006</v>
      </c>
    </row>
    <row r="124" spans="1:13" ht="14.4" customHeight="1" x14ac:dyDescent="0.3">
      <c r="A124" s="831" t="s">
        <v>1242</v>
      </c>
      <c r="B124" s="832" t="s">
        <v>1121</v>
      </c>
      <c r="C124" s="832" t="s">
        <v>1263</v>
      </c>
      <c r="D124" s="832" t="s">
        <v>628</v>
      </c>
      <c r="E124" s="832" t="s">
        <v>1264</v>
      </c>
      <c r="F124" s="849"/>
      <c r="G124" s="849"/>
      <c r="H124" s="837">
        <v>0</v>
      </c>
      <c r="I124" s="849">
        <v>1</v>
      </c>
      <c r="J124" s="849">
        <v>24.22</v>
      </c>
      <c r="K124" s="837">
        <v>1</v>
      </c>
      <c r="L124" s="849">
        <v>1</v>
      </c>
      <c r="M124" s="850">
        <v>24.22</v>
      </c>
    </row>
    <row r="125" spans="1:13" ht="14.4" customHeight="1" x14ac:dyDescent="0.3">
      <c r="A125" s="831" t="s">
        <v>1242</v>
      </c>
      <c r="B125" s="832" t="s">
        <v>1136</v>
      </c>
      <c r="C125" s="832" t="s">
        <v>1137</v>
      </c>
      <c r="D125" s="832" t="s">
        <v>1138</v>
      </c>
      <c r="E125" s="832" t="s">
        <v>1139</v>
      </c>
      <c r="F125" s="849"/>
      <c r="G125" s="849"/>
      <c r="H125" s="837"/>
      <c r="I125" s="849">
        <v>2</v>
      </c>
      <c r="J125" s="849">
        <v>0</v>
      </c>
      <c r="K125" s="837"/>
      <c r="L125" s="849">
        <v>2</v>
      </c>
      <c r="M125" s="850">
        <v>0</v>
      </c>
    </row>
    <row r="126" spans="1:13" ht="14.4" customHeight="1" x14ac:dyDescent="0.3">
      <c r="A126" s="831" t="s">
        <v>1242</v>
      </c>
      <c r="B126" s="832" t="s">
        <v>1174</v>
      </c>
      <c r="C126" s="832" t="s">
        <v>1493</v>
      </c>
      <c r="D126" s="832" t="s">
        <v>830</v>
      </c>
      <c r="E126" s="832" t="s">
        <v>641</v>
      </c>
      <c r="F126" s="849"/>
      <c r="G126" s="849"/>
      <c r="H126" s="837">
        <v>0</v>
      </c>
      <c r="I126" s="849">
        <v>1</v>
      </c>
      <c r="J126" s="849">
        <v>58.77</v>
      </c>
      <c r="K126" s="837">
        <v>1</v>
      </c>
      <c r="L126" s="849">
        <v>1</v>
      </c>
      <c r="M126" s="850">
        <v>58.77</v>
      </c>
    </row>
    <row r="127" spans="1:13" ht="14.4" customHeight="1" x14ac:dyDescent="0.3">
      <c r="A127" s="831" t="s">
        <v>1243</v>
      </c>
      <c r="B127" s="832" t="s">
        <v>1023</v>
      </c>
      <c r="C127" s="832" t="s">
        <v>1729</v>
      </c>
      <c r="D127" s="832" t="s">
        <v>1730</v>
      </c>
      <c r="E127" s="832" t="s">
        <v>1731</v>
      </c>
      <c r="F127" s="849"/>
      <c r="G127" s="849"/>
      <c r="H127" s="837">
        <v>0</v>
      </c>
      <c r="I127" s="849">
        <v>1</v>
      </c>
      <c r="J127" s="849">
        <v>369.5</v>
      </c>
      <c r="K127" s="837">
        <v>1</v>
      </c>
      <c r="L127" s="849">
        <v>1</v>
      </c>
      <c r="M127" s="850">
        <v>369.5</v>
      </c>
    </row>
    <row r="128" spans="1:13" ht="14.4" customHeight="1" x14ac:dyDescent="0.3">
      <c r="A128" s="831" t="s">
        <v>1243</v>
      </c>
      <c r="B128" s="832" t="s">
        <v>1067</v>
      </c>
      <c r="C128" s="832" t="s">
        <v>1068</v>
      </c>
      <c r="D128" s="832" t="s">
        <v>940</v>
      </c>
      <c r="E128" s="832" t="s">
        <v>1069</v>
      </c>
      <c r="F128" s="849"/>
      <c r="G128" s="849"/>
      <c r="H128" s="837">
        <v>0</v>
      </c>
      <c r="I128" s="849">
        <v>90</v>
      </c>
      <c r="J128" s="849">
        <v>13892.400000000007</v>
      </c>
      <c r="K128" s="837">
        <v>1</v>
      </c>
      <c r="L128" s="849">
        <v>90</v>
      </c>
      <c r="M128" s="850">
        <v>13892.400000000007</v>
      </c>
    </row>
    <row r="129" spans="1:13" ht="14.4" customHeight="1" x14ac:dyDescent="0.3">
      <c r="A129" s="831" t="s">
        <v>1243</v>
      </c>
      <c r="B129" s="832" t="s">
        <v>1067</v>
      </c>
      <c r="C129" s="832" t="s">
        <v>1420</v>
      </c>
      <c r="D129" s="832" t="s">
        <v>1421</v>
      </c>
      <c r="E129" s="832" t="s">
        <v>1422</v>
      </c>
      <c r="F129" s="849"/>
      <c r="G129" s="849"/>
      <c r="H129" s="837">
        <v>0</v>
      </c>
      <c r="I129" s="849">
        <v>1</v>
      </c>
      <c r="J129" s="849">
        <v>111.22</v>
      </c>
      <c r="K129" s="837">
        <v>1</v>
      </c>
      <c r="L129" s="849">
        <v>1</v>
      </c>
      <c r="M129" s="850">
        <v>111.22</v>
      </c>
    </row>
    <row r="130" spans="1:13" ht="14.4" customHeight="1" x14ac:dyDescent="0.3">
      <c r="A130" s="831" t="s">
        <v>1243</v>
      </c>
      <c r="B130" s="832" t="s">
        <v>1067</v>
      </c>
      <c r="C130" s="832" t="s">
        <v>1765</v>
      </c>
      <c r="D130" s="832" t="s">
        <v>1766</v>
      </c>
      <c r="E130" s="832" t="s">
        <v>1767</v>
      </c>
      <c r="F130" s="849"/>
      <c r="G130" s="849"/>
      <c r="H130" s="837">
        <v>0</v>
      </c>
      <c r="I130" s="849">
        <v>1</v>
      </c>
      <c r="J130" s="849">
        <v>80.28</v>
      </c>
      <c r="K130" s="837">
        <v>1</v>
      </c>
      <c r="L130" s="849">
        <v>1</v>
      </c>
      <c r="M130" s="850">
        <v>80.28</v>
      </c>
    </row>
    <row r="131" spans="1:13" ht="14.4" customHeight="1" x14ac:dyDescent="0.3">
      <c r="A131" s="831" t="s">
        <v>1243</v>
      </c>
      <c r="B131" s="832" t="s">
        <v>1121</v>
      </c>
      <c r="C131" s="832" t="s">
        <v>1122</v>
      </c>
      <c r="D131" s="832" t="s">
        <v>628</v>
      </c>
      <c r="E131" s="832" t="s">
        <v>1123</v>
      </c>
      <c r="F131" s="849"/>
      <c r="G131" s="849"/>
      <c r="H131" s="837">
        <v>0</v>
      </c>
      <c r="I131" s="849">
        <v>3</v>
      </c>
      <c r="J131" s="849">
        <v>145.26</v>
      </c>
      <c r="K131" s="837">
        <v>1</v>
      </c>
      <c r="L131" s="849">
        <v>3</v>
      </c>
      <c r="M131" s="850">
        <v>145.26</v>
      </c>
    </row>
    <row r="132" spans="1:13" ht="14.4" customHeight="1" x14ac:dyDescent="0.3">
      <c r="A132" s="831" t="s">
        <v>1243</v>
      </c>
      <c r="B132" s="832" t="s">
        <v>1121</v>
      </c>
      <c r="C132" s="832" t="s">
        <v>1302</v>
      </c>
      <c r="D132" s="832" t="s">
        <v>1303</v>
      </c>
      <c r="E132" s="832" t="s">
        <v>1304</v>
      </c>
      <c r="F132" s="849">
        <v>6</v>
      </c>
      <c r="G132" s="849">
        <v>290.52000000000004</v>
      </c>
      <c r="H132" s="837">
        <v>1</v>
      </c>
      <c r="I132" s="849"/>
      <c r="J132" s="849"/>
      <c r="K132" s="837">
        <v>0</v>
      </c>
      <c r="L132" s="849">
        <v>6</v>
      </c>
      <c r="M132" s="850">
        <v>290.52000000000004</v>
      </c>
    </row>
    <row r="133" spans="1:13" ht="14.4" customHeight="1" x14ac:dyDescent="0.3">
      <c r="A133" s="831" t="s">
        <v>1243</v>
      </c>
      <c r="B133" s="832" t="s">
        <v>1136</v>
      </c>
      <c r="C133" s="832" t="s">
        <v>1137</v>
      </c>
      <c r="D133" s="832" t="s">
        <v>1138</v>
      </c>
      <c r="E133" s="832" t="s">
        <v>1139</v>
      </c>
      <c r="F133" s="849"/>
      <c r="G133" s="849"/>
      <c r="H133" s="837"/>
      <c r="I133" s="849">
        <v>5</v>
      </c>
      <c r="J133" s="849">
        <v>0</v>
      </c>
      <c r="K133" s="837"/>
      <c r="L133" s="849">
        <v>5</v>
      </c>
      <c r="M133" s="850">
        <v>0</v>
      </c>
    </row>
    <row r="134" spans="1:13" ht="14.4" customHeight="1" x14ac:dyDescent="0.3">
      <c r="A134" s="831" t="s">
        <v>1243</v>
      </c>
      <c r="B134" s="832" t="s">
        <v>1171</v>
      </c>
      <c r="C134" s="832" t="s">
        <v>1314</v>
      </c>
      <c r="D134" s="832" t="s">
        <v>1315</v>
      </c>
      <c r="E134" s="832" t="s">
        <v>641</v>
      </c>
      <c r="F134" s="849"/>
      <c r="G134" s="849"/>
      <c r="H134" s="837">
        <v>0</v>
      </c>
      <c r="I134" s="849">
        <v>4</v>
      </c>
      <c r="J134" s="849">
        <v>263.95999999999998</v>
      </c>
      <c r="K134" s="837">
        <v>1</v>
      </c>
      <c r="L134" s="849">
        <v>4</v>
      </c>
      <c r="M134" s="850">
        <v>263.95999999999998</v>
      </c>
    </row>
    <row r="135" spans="1:13" ht="14.4" customHeight="1" x14ac:dyDescent="0.3">
      <c r="A135" s="831" t="s">
        <v>1243</v>
      </c>
      <c r="B135" s="832" t="s">
        <v>1791</v>
      </c>
      <c r="C135" s="832" t="s">
        <v>1627</v>
      </c>
      <c r="D135" s="832" t="s">
        <v>1628</v>
      </c>
      <c r="E135" s="832" t="s">
        <v>1629</v>
      </c>
      <c r="F135" s="849"/>
      <c r="G135" s="849"/>
      <c r="H135" s="837">
        <v>0</v>
      </c>
      <c r="I135" s="849">
        <v>1</v>
      </c>
      <c r="J135" s="849">
        <v>141.25</v>
      </c>
      <c r="K135" s="837">
        <v>1</v>
      </c>
      <c r="L135" s="849">
        <v>1</v>
      </c>
      <c r="M135" s="850">
        <v>141.25</v>
      </c>
    </row>
    <row r="136" spans="1:13" ht="14.4" customHeight="1" x14ac:dyDescent="0.3">
      <c r="A136" s="831" t="s">
        <v>1244</v>
      </c>
      <c r="B136" s="832" t="s">
        <v>1067</v>
      </c>
      <c r="C136" s="832" t="s">
        <v>1068</v>
      </c>
      <c r="D136" s="832" t="s">
        <v>940</v>
      </c>
      <c r="E136" s="832" t="s">
        <v>1069</v>
      </c>
      <c r="F136" s="849"/>
      <c r="G136" s="849"/>
      <c r="H136" s="837">
        <v>0</v>
      </c>
      <c r="I136" s="849">
        <v>18</v>
      </c>
      <c r="J136" s="849">
        <v>2778.4800000000005</v>
      </c>
      <c r="K136" s="837">
        <v>1</v>
      </c>
      <c r="L136" s="849">
        <v>18</v>
      </c>
      <c r="M136" s="850">
        <v>2778.4800000000005</v>
      </c>
    </row>
    <row r="137" spans="1:13" ht="14.4" customHeight="1" x14ac:dyDescent="0.3">
      <c r="A137" s="831" t="s">
        <v>1244</v>
      </c>
      <c r="B137" s="832" t="s">
        <v>1067</v>
      </c>
      <c r="C137" s="832" t="s">
        <v>1420</v>
      </c>
      <c r="D137" s="832" t="s">
        <v>1421</v>
      </c>
      <c r="E137" s="832" t="s">
        <v>1422</v>
      </c>
      <c r="F137" s="849"/>
      <c r="G137" s="849"/>
      <c r="H137" s="837">
        <v>0</v>
      </c>
      <c r="I137" s="849">
        <v>1</v>
      </c>
      <c r="J137" s="849">
        <v>111.22</v>
      </c>
      <c r="K137" s="837">
        <v>1</v>
      </c>
      <c r="L137" s="849">
        <v>1</v>
      </c>
      <c r="M137" s="850">
        <v>111.22</v>
      </c>
    </row>
    <row r="138" spans="1:13" ht="14.4" customHeight="1" x14ac:dyDescent="0.3">
      <c r="A138" s="831" t="s">
        <v>1245</v>
      </c>
      <c r="B138" s="832" t="s">
        <v>1067</v>
      </c>
      <c r="C138" s="832" t="s">
        <v>1068</v>
      </c>
      <c r="D138" s="832" t="s">
        <v>940</v>
      </c>
      <c r="E138" s="832" t="s">
        <v>1069</v>
      </c>
      <c r="F138" s="849"/>
      <c r="G138" s="849"/>
      <c r="H138" s="837">
        <v>0</v>
      </c>
      <c r="I138" s="849">
        <v>20</v>
      </c>
      <c r="J138" s="849">
        <v>3087.2000000000007</v>
      </c>
      <c r="K138" s="837">
        <v>1</v>
      </c>
      <c r="L138" s="849">
        <v>20</v>
      </c>
      <c r="M138" s="850">
        <v>3087.2000000000007</v>
      </c>
    </row>
    <row r="139" spans="1:13" ht="14.4" customHeight="1" x14ac:dyDescent="0.3">
      <c r="A139" s="831" t="s">
        <v>1245</v>
      </c>
      <c r="B139" s="832" t="s">
        <v>1091</v>
      </c>
      <c r="C139" s="832" t="s">
        <v>1511</v>
      </c>
      <c r="D139" s="832" t="s">
        <v>1093</v>
      </c>
      <c r="E139" s="832" t="s">
        <v>1512</v>
      </c>
      <c r="F139" s="849"/>
      <c r="G139" s="849"/>
      <c r="H139" s="837">
        <v>0</v>
      </c>
      <c r="I139" s="849">
        <v>1</v>
      </c>
      <c r="J139" s="849">
        <v>141.09</v>
      </c>
      <c r="K139" s="837">
        <v>1</v>
      </c>
      <c r="L139" s="849">
        <v>1</v>
      </c>
      <c r="M139" s="850">
        <v>141.09</v>
      </c>
    </row>
    <row r="140" spans="1:13" ht="14.4" customHeight="1" x14ac:dyDescent="0.3">
      <c r="A140" s="831" t="s">
        <v>1245</v>
      </c>
      <c r="B140" s="832" t="s">
        <v>1121</v>
      </c>
      <c r="C140" s="832" t="s">
        <v>1122</v>
      </c>
      <c r="D140" s="832" t="s">
        <v>628</v>
      </c>
      <c r="E140" s="832" t="s">
        <v>1123</v>
      </c>
      <c r="F140" s="849"/>
      <c r="G140" s="849"/>
      <c r="H140" s="837">
        <v>0</v>
      </c>
      <c r="I140" s="849">
        <v>1</v>
      </c>
      <c r="J140" s="849">
        <v>48.42</v>
      </c>
      <c r="K140" s="837">
        <v>1</v>
      </c>
      <c r="L140" s="849">
        <v>1</v>
      </c>
      <c r="M140" s="850">
        <v>48.42</v>
      </c>
    </row>
    <row r="141" spans="1:13" ht="14.4" customHeight="1" x14ac:dyDescent="0.3">
      <c r="A141" s="831" t="s">
        <v>1246</v>
      </c>
      <c r="B141" s="832" t="s">
        <v>1067</v>
      </c>
      <c r="C141" s="832" t="s">
        <v>1068</v>
      </c>
      <c r="D141" s="832" t="s">
        <v>940</v>
      </c>
      <c r="E141" s="832" t="s">
        <v>1069</v>
      </c>
      <c r="F141" s="849"/>
      <c r="G141" s="849"/>
      <c r="H141" s="837">
        <v>0</v>
      </c>
      <c r="I141" s="849">
        <v>15</v>
      </c>
      <c r="J141" s="849">
        <v>2315.4</v>
      </c>
      <c r="K141" s="837">
        <v>1</v>
      </c>
      <c r="L141" s="849">
        <v>15</v>
      </c>
      <c r="M141" s="850">
        <v>2315.4</v>
      </c>
    </row>
    <row r="142" spans="1:13" ht="14.4" customHeight="1" x14ac:dyDescent="0.3">
      <c r="A142" s="831" t="s">
        <v>1246</v>
      </c>
      <c r="B142" s="832" t="s">
        <v>1076</v>
      </c>
      <c r="C142" s="832" t="s">
        <v>1524</v>
      </c>
      <c r="D142" s="832" t="s">
        <v>1490</v>
      </c>
      <c r="E142" s="832" t="s">
        <v>1079</v>
      </c>
      <c r="F142" s="849">
        <v>2</v>
      </c>
      <c r="G142" s="849">
        <v>341.04</v>
      </c>
      <c r="H142" s="837">
        <v>1</v>
      </c>
      <c r="I142" s="849"/>
      <c r="J142" s="849"/>
      <c r="K142" s="837">
        <v>0</v>
      </c>
      <c r="L142" s="849">
        <v>2</v>
      </c>
      <c r="M142" s="850">
        <v>341.04</v>
      </c>
    </row>
    <row r="143" spans="1:13" ht="14.4" customHeight="1" x14ac:dyDescent="0.3">
      <c r="A143" s="831" t="s">
        <v>1246</v>
      </c>
      <c r="B143" s="832" t="s">
        <v>1109</v>
      </c>
      <c r="C143" s="832" t="s">
        <v>1525</v>
      </c>
      <c r="D143" s="832" t="s">
        <v>1526</v>
      </c>
      <c r="E143" s="832" t="s">
        <v>1527</v>
      </c>
      <c r="F143" s="849">
        <v>1</v>
      </c>
      <c r="G143" s="849">
        <v>211.61</v>
      </c>
      <c r="H143" s="837">
        <v>1</v>
      </c>
      <c r="I143" s="849"/>
      <c r="J143" s="849"/>
      <c r="K143" s="837">
        <v>0</v>
      </c>
      <c r="L143" s="849">
        <v>1</v>
      </c>
      <c r="M143" s="850">
        <v>211.61</v>
      </c>
    </row>
    <row r="144" spans="1:13" ht="14.4" customHeight="1" x14ac:dyDescent="0.3">
      <c r="A144" s="831" t="s">
        <v>1246</v>
      </c>
      <c r="B144" s="832" t="s">
        <v>1121</v>
      </c>
      <c r="C144" s="832" t="s">
        <v>1122</v>
      </c>
      <c r="D144" s="832" t="s">
        <v>628</v>
      </c>
      <c r="E144" s="832" t="s">
        <v>1123</v>
      </c>
      <c r="F144" s="849"/>
      <c r="G144" s="849"/>
      <c r="H144" s="837">
        <v>0</v>
      </c>
      <c r="I144" s="849">
        <v>1</v>
      </c>
      <c r="J144" s="849">
        <v>48.42</v>
      </c>
      <c r="K144" s="837">
        <v>1</v>
      </c>
      <c r="L144" s="849">
        <v>1</v>
      </c>
      <c r="M144" s="850">
        <v>48.42</v>
      </c>
    </row>
    <row r="145" spans="1:13" ht="14.4" customHeight="1" x14ac:dyDescent="0.3">
      <c r="A145" s="831" t="s">
        <v>1246</v>
      </c>
      <c r="B145" s="832" t="s">
        <v>1136</v>
      </c>
      <c r="C145" s="832" t="s">
        <v>1137</v>
      </c>
      <c r="D145" s="832" t="s">
        <v>1138</v>
      </c>
      <c r="E145" s="832" t="s">
        <v>1139</v>
      </c>
      <c r="F145" s="849"/>
      <c r="G145" s="849"/>
      <c r="H145" s="837"/>
      <c r="I145" s="849">
        <v>1</v>
      </c>
      <c r="J145" s="849">
        <v>0</v>
      </c>
      <c r="K145" s="837"/>
      <c r="L145" s="849">
        <v>1</v>
      </c>
      <c r="M145" s="850">
        <v>0</v>
      </c>
    </row>
    <row r="146" spans="1:13" ht="14.4" customHeight="1" x14ac:dyDescent="0.3">
      <c r="A146" s="831" t="s">
        <v>1247</v>
      </c>
      <c r="B146" s="832" t="s">
        <v>1067</v>
      </c>
      <c r="C146" s="832" t="s">
        <v>1068</v>
      </c>
      <c r="D146" s="832" t="s">
        <v>940</v>
      </c>
      <c r="E146" s="832" t="s">
        <v>1069</v>
      </c>
      <c r="F146" s="849"/>
      <c r="G146" s="849"/>
      <c r="H146" s="837">
        <v>0</v>
      </c>
      <c r="I146" s="849">
        <v>9</v>
      </c>
      <c r="J146" s="849">
        <v>1389.24</v>
      </c>
      <c r="K146" s="837">
        <v>1</v>
      </c>
      <c r="L146" s="849">
        <v>9</v>
      </c>
      <c r="M146" s="850">
        <v>1389.24</v>
      </c>
    </row>
    <row r="147" spans="1:13" ht="14.4" customHeight="1" x14ac:dyDescent="0.3">
      <c r="A147" s="831" t="s">
        <v>1247</v>
      </c>
      <c r="B147" s="832" t="s">
        <v>1067</v>
      </c>
      <c r="C147" s="832" t="s">
        <v>1438</v>
      </c>
      <c r="D147" s="832" t="s">
        <v>1439</v>
      </c>
      <c r="E147" s="832" t="s">
        <v>1440</v>
      </c>
      <c r="F147" s="849"/>
      <c r="G147" s="849"/>
      <c r="H147" s="837">
        <v>0</v>
      </c>
      <c r="I147" s="849">
        <v>1</v>
      </c>
      <c r="J147" s="849">
        <v>75.73</v>
      </c>
      <c r="K147" s="837">
        <v>1</v>
      </c>
      <c r="L147" s="849">
        <v>1</v>
      </c>
      <c r="M147" s="850">
        <v>75.73</v>
      </c>
    </row>
    <row r="148" spans="1:13" ht="14.4" customHeight="1" x14ac:dyDescent="0.3">
      <c r="A148" s="831" t="s">
        <v>1248</v>
      </c>
      <c r="B148" s="832" t="s">
        <v>1067</v>
      </c>
      <c r="C148" s="832" t="s">
        <v>1068</v>
      </c>
      <c r="D148" s="832" t="s">
        <v>940</v>
      </c>
      <c r="E148" s="832" t="s">
        <v>1069</v>
      </c>
      <c r="F148" s="849"/>
      <c r="G148" s="849"/>
      <c r="H148" s="837">
        <v>0</v>
      </c>
      <c r="I148" s="849">
        <v>5</v>
      </c>
      <c r="J148" s="849">
        <v>771.80000000000007</v>
      </c>
      <c r="K148" s="837">
        <v>1</v>
      </c>
      <c r="L148" s="849">
        <v>5</v>
      </c>
      <c r="M148" s="850">
        <v>771.80000000000007</v>
      </c>
    </row>
    <row r="149" spans="1:13" ht="14.4" customHeight="1" x14ac:dyDescent="0.3">
      <c r="A149" s="831" t="s">
        <v>1249</v>
      </c>
      <c r="B149" s="832" t="s">
        <v>1067</v>
      </c>
      <c r="C149" s="832" t="s">
        <v>1068</v>
      </c>
      <c r="D149" s="832" t="s">
        <v>940</v>
      </c>
      <c r="E149" s="832" t="s">
        <v>1069</v>
      </c>
      <c r="F149" s="849"/>
      <c r="G149" s="849"/>
      <c r="H149" s="837">
        <v>0</v>
      </c>
      <c r="I149" s="849">
        <v>1</v>
      </c>
      <c r="J149" s="849">
        <v>154.36000000000001</v>
      </c>
      <c r="K149" s="837">
        <v>1</v>
      </c>
      <c r="L149" s="849">
        <v>1</v>
      </c>
      <c r="M149" s="850">
        <v>154.36000000000001</v>
      </c>
    </row>
    <row r="150" spans="1:13" ht="14.4" customHeight="1" x14ac:dyDescent="0.3">
      <c r="A150" s="831" t="s">
        <v>1249</v>
      </c>
      <c r="B150" s="832" t="s">
        <v>1121</v>
      </c>
      <c r="C150" s="832" t="s">
        <v>1263</v>
      </c>
      <c r="D150" s="832" t="s">
        <v>628</v>
      </c>
      <c r="E150" s="832" t="s">
        <v>1264</v>
      </c>
      <c r="F150" s="849"/>
      <c r="G150" s="849"/>
      <c r="H150" s="837">
        <v>0</v>
      </c>
      <c r="I150" s="849">
        <v>2</v>
      </c>
      <c r="J150" s="849">
        <v>48.44</v>
      </c>
      <c r="K150" s="837">
        <v>1</v>
      </c>
      <c r="L150" s="849">
        <v>2</v>
      </c>
      <c r="M150" s="850">
        <v>48.44</v>
      </c>
    </row>
    <row r="151" spans="1:13" ht="14.4" customHeight="1" x14ac:dyDescent="0.3">
      <c r="A151" s="831" t="s">
        <v>1249</v>
      </c>
      <c r="B151" s="832" t="s">
        <v>1162</v>
      </c>
      <c r="C151" s="832" t="s">
        <v>1534</v>
      </c>
      <c r="D151" s="832" t="s">
        <v>1535</v>
      </c>
      <c r="E151" s="832" t="s">
        <v>1536</v>
      </c>
      <c r="F151" s="849">
        <v>3</v>
      </c>
      <c r="G151" s="849">
        <v>42.33</v>
      </c>
      <c r="H151" s="837">
        <v>1</v>
      </c>
      <c r="I151" s="849"/>
      <c r="J151" s="849"/>
      <c r="K151" s="837">
        <v>0</v>
      </c>
      <c r="L151" s="849">
        <v>3</v>
      </c>
      <c r="M151" s="850">
        <v>42.33</v>
      </c>
    </row>
    <row r="152" spans="1:13" ht="14.4" customHeight="1" x14ac:dyDescent="0.3">
      <c r="A152" s="831" t="s">
        <v>1249</v>
      </c>
      <c r="B152" s="832" t="s">
        <v>1162</v>
      </c>
      <c r="C152" s="832" t="s">
        <v>1537</v>
      </c>
      <c r="D152" s="832" t="s">
        <v>1538</v>
      </c>
      <c r="E152" s="832" t="s">
        <v>1319</v>
      </c>
      <c r="F152" s="849">
        <v>3</v>
      </c>
      <c r="G152" s="849">
        <v>14.100000000000001</v>
      </c>
      <c r="H152" s="837">
        <v>1</v>
      </c>
      <c r="I152" s="849"/>
      <c r="J152" s="849"/>
      <c r="K152" s="837">
        <v>0</v>
      </c>
      <c r="L152" s="849">
        <v>3</v>
      </c>
      <c r="M152" s="850">
        <v>14.100000000000001</v>
      </c>
    </row>
    <row r="153" spans="1:13" ht="14.4" customHeight="1" x14ac:dyDescent="0.3">
      <c r="A153" s="831" t="s">
        <v>1249</v>
      </c>
      <c r="B153" s="832" t="s">
        <v>1162</v>
      </c>
      <c r="C153" s="832" t="s">
        <v>1539</v>
      </c>
      <c r="D153" s="832" t="s">
        <v>1538</v>
      </c>
      <c r="E153" s="832" t="s">
        <v>1165</v>
      </c>
      <c r="F153" s="849">
        <v>3</v>
      </c>
      <c r="G153" s="849">
        <v>28.200000000000003</v>
      </c>
      <c r="H153" s="837">
        <v>1</v>
      </c>
      <c r="I153" s="849"/>
      <c r="J153" s="849"/>
      <c r="K153" s="837">
        <v>0</v>
      </c>
      <c r="L153" s="849">
        <v>3</v>
      </c>
      <c r="M153" s="850">
        <v>28.200000000000003</v>
      </c>
    </row>
    <row r="154" spans="1:13" ht="14.4" customHeight="1" x14ac:dyDescent="0.3">
      <c r="A154" s="831" t="s">
        <v>1250</v>
      </c>
      <c r="B154" s="832" t="s">
        <v>1067</v>
      </c>
      <c r="C154" s="832" t="s">
        <v>1068</v>
      </c>
      <c r="D154" s="832" t="s">
        <v>940</v>
      </c>
      <c r="E154" s="832" t="s">
        <v>1069</v>
      </c>
      <c r="F154" s="849"/>
      <c r="G154" s="849"/>
      <c r="H154" s="837">
        <v>0</v>
      </c>
      <c r="I154" s="849">
        <v>10</v>
      </c>
      <c r="J154" s="849">
        <v>1543.6</v>
      </c>
      <c r="K154" s="837">
        <v>1</v>
      </c>
      <c r="L154" s="849">
        <v>10</v>
      </c>
      <c r="M154" s="850">
        <v>1543.6</v>
      </c>
    </row>
    <row r="155" spans="1:13" ht="14.4" customHeight="1" x14ac:dyDescent="0.3">
      <c r="A155" s="831" t="s">
        <v>1250</v>
      </c>
      <c r="B155" s="832" t="s">
        <v>1121</v>
      </c>
      <c r="C155" s="832" t="s">
        <v>1263</v>
      </c>
      <c r="D155" s="832" t="s">
        <v>628</v>
      </c>
      <c r="E155" s="832" t="s">
        <v>1264</v>
      </c>
      <c r="F155" s="849"/>
      <c r="G155" s="849"/>
      <c r="H155" s="837">
        <v>0</v>
      </c>
      <c r="I155" s="849">
        <v>1</v>
      </c>
      <c r="J155" s="849">
        <v>24.22</v>
      </c>
      <c r="K155" s="837">
        <v>1</v>
      </c>
      <c r="L155" s="849">
        <v>1</v>
      </c>
      <c r="M155" s="850">
        <v>24.22</v>
      </c>
    </row>
    <row r="156" spans="1:13" ht="14.4" customHeight="1" x14ac:dyDescent="0.3">
      <c r="A156" s="831" t="s">
        <v>1250</v>
      </c>
      <c r="B156" s="832" t="s">
        <v>1121</v>
      </c>
      <c r="C156" s="832" t="s">
        <v>1122</v>
      </c>
      <c r="D156" s="832" t="s">
        <v>628</v>
      </c>
      <c r="E156" s="832" t="s">
        <v>1123</v>
      </c>
      <c r="F156" s="849"/>
      <c r="G156" s="849"/>
      <c r="H156" s="837">
        <v>0</v>
      </c>
      <c r="I156" s="849">
        <v>1</v>
      </c>
      <c r="J156" s="849">
        <v>48.42</v>
      </c>
      <c r="K156" s="837">
        <v>1</v>
      </c>
      <c r="L156" s="849">
        <v>1</v>
      </c>
      <c r="M156" s="850">
        <v>48.42</v>
      </c>
    </row>
    <row r="157" spans="1:13" ht="14.4" customHeight="1" x14ac:dyDescent="0.3">
      <c r="A157" s="831" t="s">
        <v>1251</v>
      </c>
      <c r="B157" s="832" t="s">
        <v>1067</v>
      </c>
      <c r="C157" s="832" t="s">
        <v>1068</v>
      </c>
      <c r="D157" s="832" t="s">
        <v>940</v>
      </c>
      <c r="E157" s="832" t="s">
        <v>1069</v>
      </c>
      <c r="F157" s="849"/>
      <c r="G157" s="849"/>
      <c r="H157" s="837">
        <v>0</v>
      </c>
      <c r="I157" s="849">
        <v>9</v>
      </c>
      <c r="J157" s="849">
        <v>1389.2400000000002</v>
      </c>
      <c r="K157" s="837">
        <v>1</v>
      </c>
      <c r="L157" s="849">
        <v>9</v>
      </c>
      <c r="M157" s="850">
        <v>1389.2400000000002</v>
      </c>
    </row>
    <row r="158" spans="1:13" ht="14.4" customHeight="1" x14ac:dyDescent="0.3">
      <c r="A158" s="831" t="s">
        <v>1251</v>
      </c>
      <c r="B158" s="832" t="s">
        <v>1121</v>
      </c>
      <c r="C158" s="832" t="s">
        <v>1122</v>
      </c>
      <c r="D158" s="832" t="s">
        <v>628</v>
      </c>
      <c r="E158" s="832" t="s">
        <v>1123</v>
      </c>
      <c r="F158" s="849"/>
      <c r="G158" s="849"/>
      <c r="H158" s="837">
        <v>0</v>
      </c>
      <c r="I158" s="849">
        <v>1</v>
      </c>
      <c r="J158" s="849">
        <v>48.42</v>
      </c>
      <c r="K158" s="837">
        <v>1</v>
      </c>
      <c r="L158" s="849">
        <v>1</v>
      </c>
      <c r="M158" s="850">
        <v>48.42</v>
      </c>
    </row>
    <row r="159" spans="1:13" ht="14.4" customHeight="1" x14ac:dyDescent="0.3">
      <c r="A159" s="831" t="s">
        <v>1251</v>
      </c>
      <c r="B159" s="832" t="s">
        <v>1136</v>
      </c>
      <c r="C159" s="832" t="s">
        <v>1137</v>
      </c>
      <c r="D159" s="832" t="s">
        <v>1138</v>
      </c>
      <c r="E159" s="832" t="s">
        <v>1139</v>
      </c>
      <c r="F159" s="849"/>
      <c r="G159" s="849"/>
      <c r="H159" s="837"/>
      <c r="I159" s="849">
        <v>3</v>
      </c>
      <c r="J159" s="849">
        <v>0</v>
      </c>
      <c r="K159" s="837"/>
      <c r="L159" s="849">
        <v>3</v>
      </c>
      <c r="M159" s="850">
        <v>0</v>
      </c>
    </row>
    <row r="160" spans="1:13" ht="14.4" customHeight="1" x14ac:dyDescent="0.3">
      <c r="A160" s="831" t="s">
        <v>1252</v>
      </c>
      <c r="B160" s="832" t="s">
        <v>1067</v>
      </c>
      <c r="C160" s="832" t="s">
        <v>1068</v>
      </c>
      <c r="D160" s="832" t="s">
        <v>940</v>
      </c>
      <c r="E160" s="832" t="s">
        <v>1069</v>
      </c>
      <c r="F160" s="849"/>
      <c r="G160" s="849"/>
      <c r="H160" s="837">
        <v>0</v>
      </c>
      <c r="I160" s="849">
        <v>7</v>
      </c>
      <c r="J160" s="849">
        <v>1080.52</v>
      </c>
      <c r="K160" s="837">
        <v>1</v>
      </c>
      <c r="L160" s="849">
        <v>7</v>
      </c>
      <c r="M160" s="850">
        <v>1080.52</v>
      </c>
    </row>
    <row r="161" spans="1:13" ht="14.4" customHeight="1" x14ac:dyDescent="0.3">
      <c r="A161" s="831" t="s">
        <v>1252</v>
      </c>
      <c r="B161" s="832" t="s">
        <v>1067</v>
      </c>
      <c r="C161" s="832" t="s">
        <v>1691</v>
      </c>
      <c r="D161" s="832" t="s">
        <v>1692</v>
      </c>
      <c r="E161" s="832" t="s">
        <v>1693</v>
      </c>
      <c r="F161" s="849"/>
      <c r="G161" s="849"/>
      <c r="H161" s="837">
        <v>0</v>
      </c>
      <c r="I161" s="849">
        <v>1</v>
      </c>
      <c r="J161" s="849">
        <v>149.52000000000001</v>
      </c>
      <c r="K161" s="837">
        <v>1</v>
      </c>
      <c r="L161" s="849">
        <v>1</v>
      </c>
      <c r="M161" s="850">
        <v>149.52000000000001</v>
      </c>
    </row>
    <row r="162" spans="1:13" ht="14.4" customHeight="1" x14ac:dyDescent="0.3">
      <c r="A162" s="831" t="s">
        <v>1253</v>
      </c>
      <c r="B162" s="832" t="s">
        <v>1013</v>
      </c>
      <c r="C162" s="832" t="s">
        <v>1595</v>
      </c>
      <c r="D162" s="832" t="s">
        <v>1596</v>
      </c>
      <c r="E162" s="832" t="s">
        <v>1597</v>
      </c>
      <c r="F162" s="849"/>
      <c r="G162" s="849"/>
      <c r="H162" s="837">
        <v>0</v>
      </c>
      <c r="I162" s="849">
        <v>2</v>
      </c>
      <c r="J162" s="849">
        <v>230.36</v>
      </c>
      <c r="K162" s="837">
        <v>1</v>
      </c>
      <c r="L162" s="849">
        <v>2</v>
      </c>
      <c r="M162" s="850">
        <v>230.36</v>
      </c>
    </row>
    <row r="163" spans="1:13" ht="14.4" customHeight="1" x14ac:dyDescent="0.3">
      <c r="A163" s="831" t="s">
        <v>1253</v>
      </c>
      <c r="B163" s="832" t="s">
        <v>1013</v>
      </c>
      <c r="C163" s="832" t="s">
        <v>1598</v>
      </c>
      <c r="D163" s="832" t="s">
        <v>1596</v>
      </c>
      <c r="E163" s="832" t="s">
        <v>1599</v>
      </c>
      <c r="F163" s="849"/>
      <c r="G163" s="849"/>
      <c r="H163" s="837">
        <v>0</v>
      </c>
      <c r="I163" s="849">
        <v>2</v>
      </c>
      <c r="J163" s="849">
        <v>115.2</v>
      </c>
      <c r="K163" s="837">
        <v>1</v>
      </c>
      <c r="L163" s="849">
        <v>2</v>
      </c>
      <c r="M163" s="850">
        <v>115.2</v>
      </c>
    </row>
    <row r="164" spans="1:13" ht="14.4" customHeight="1" x14ac:dyDescent="0.3">
      <c r="A164" s="831" t="s">
        <v>1253</v>
      </c>
      <c r="B164" s="832" t="s">
        <v>1046</v>
      </c>
      <c r="C164" s="832" t="s">
        <v>1047</v>
      </c>
      <c r="D164" s="832" t="s">
        <v>1048</v>
      </c>
      <c r="E164" s="832" t="s">
        <v>1049</v>
      </c>
      <c r="F164" s="849"/>
      <c r="G164" s="849"/>
      <c r="H164" s="837">
        <v>0</v>
      </c>
      <c r="I164" s="849">
        <v>2</v>
      </c>
      <c r="J164" s="849">
        <v>186.54</v>
      </c>
      <c r="K164" s="837">
        <v>1</v>
      </c>
      <c r="L164" s="849">
        <v>2</v>
      </c>
      <c r="M164" s="850">
        <v>186.54</v>
      </c>
    </row>
    <row r="165" spans="1:13" ht="14.4" customHeight="1" x14ac:dyDescent="0.3">
      <c r="A165" s="831" t="s">
        <v>1253</v>
      </c>
      <c r="B165" s="832" t="s">
        <v>1046</v>
      </c>
      <c r="C165" s="832" t="s">
        <v>1558</v>
      </c>
      <c r="D165" s="832" t="s">
        <v>1559</v>
      </c>
      <c r="E165" s="832" t="s">
        <v>1504</v>
      </c>
      <c r="F165" s="849">
        <v>2</v>
      </c>
      <c r="G165" s="849">
        <v>207.28</v>
      </c>
      <c r="H165" s="837">
        <v>1</v>
      </c>
      <c r="I165" s="849"/>
      <c r="J165" s="849"/>
      <c r="K165" s="837">
        <v>0</v>
      </c>
      <c r="L165" s="849">
        <v>2</v>
      </c>
      <c r="M165" s="850">
        <v>207.28</v>
      </c>
    </row>
    <row r="166" spans="1:13" ht="14.4" customHeight="1" x14ac:dyDescent="0.3">
      <c r="A166" s="831" t="s">
        <v>1253</v>
      </c>
      <c r="B166" s="832" t="s">
        <v>1052</v>
      </c>
      <c r="C166" s="832" t="s">
        <v>1565</v>
      </c>
      <c r="D166" s="832" t="s">
        <v>1566</v>
      </c>
      <c r="E166" s="832" t="s">
        <v>1567</v>
      </c>
      <c r="F166" s="849"/>
      <c r="G166" s="849"/>
      <c r="H166" s="837">
        <v>0</v>
      </c>
      <c r="I166" s="849">
        <v>1</v>
      </c>
      <c r="J166" s="849">
        <v>139.77000000000001</v>
      </c>
      <c r="K166" s="837">
        <v>1</v>
      </c>
      <c r="L166" s="849">
        <v>1</v>
      </c>
      <c r="M166" s="850">
        <v>139.77000000000001</v>
      </c>
    </row>
    <row r="167" spans="1:13" ht="14.4" customHeight="1" x14ac:dyDescent="0.3">
      <c r="A167" s="831" t="s">
        <v>1253</v>
      </c>
      <c r="B167" s="832" t="s">
        <v>1052</v>
      </c>
      <c r="C167" s="832" t="s">
        <v>1568</v>
      </c>
      <c r="D167" s="832" t="s">
        <v>1569</v>
      </c>
      <c r="E167" s="832" t="s">
        <v>1570</v>
      </c>
      <c r="F167" s="849">
        <v>1</v>
      </c>
      <c r="G167" s="849">
        <v>310.58999999999997</v>
      </c>
      <c r="H167" s="837">
        <v>1</v>
      </c>
      <c r="I167" s="849"/>
      <c r="J167" s="849"/>
      <c r="K167" s="837">
        <v>0</v>
      </c>
      <c r="L167" s="849">
        <v>1</v>
      </c>
      <c r="M167" s="850">
        <v>310.58999999999997</v>
      </c>
    </row>
    <row r="168" spans="1:13" ht="14.4" customHeight="1" x14ac:dyDescent="0.3">
      <c r="A168" s="831" t="s">
        <v>1253</v>
      </c>
      <c r="B168" s="832" t="s">
        <v>1067</v>
      </c>
      <c r="C168" s="832" t="s">
        <v>1068</v>
      </c>
      <c r="D168" s="832" t="s">
        <v>940</v>
      </c>
      <c r="E168" s="832" t="s">
        <v>1069</v>
      </c>
      <c r="F168" s="849"/>
      <c r="G168" s="849"/>
      <c r="H168" s="837">
        <v>0</v>
      </c>
      <c r="I168" s="849">
        <v>5</v>
      </c>
      <c r="J168" s="849">
        <v>771.80000000000007</v>
      </c>
      <c r="K168" s="837">
        <v>1</v>
      </c>
      <c r="L168" s="849">
        <v>5</v>
      </c>
      <c r="M168" s="850">
        <v>771.80000000000007</v>
      </c>
    </row>
    <row r="169" spans="1:13" ht="14.4" customHeight="1" x14ac:dyDescent="0.3">
      <c r="A169" s="831" t="s">
        <v>1253</v>
      </c>
      <c r="B169" s="832" t="s">
        <v>1076</v>
      </c>
      <c r="C169" s="832" t="s">
        <v>1379</v>
      </c>
      <c r="D169" s="832" t="s">
        <v>1078</v>
      </c>
      <c r="E169" s="832" t="s">
        <v>1380</v>
      </c>
      <c r="F169" s="849"/>
      <c r="G169" s="849"/>
      <c r="H169" s="837">
        <v>0</v>
      </c>
      <c r="I169" s="849">
        <v>1</v>
      </c>
      <c r="J169" s="849">
        <v>272.83</v>
      </c>
      <c r="K169" s="837">
        <v>1</v>
      </c>
      <c r="L169" s="849">
        <v>1</v>
      </c>
      <c r="M169" s="850">
        <v>272.83</v>
      </c>
    </row>
    <row r="170" spans="1:13" ht="14.4" customHeight="1" x14ac:dyDescent="0.3">
      <c r="A170" s="831" t="s">
        <v>1253</v>
      </c>
      <c r="B170" s="832" t="s">
        <v>1091</v>
      </c>
      <c r="C170" s="832" t="s">
        <v>1571</v>
      </c>
      <c r="D170" s="832" t="s">
        <v>1572</v>
      </c>
      <c r="E170" s="832" t="s">
        <v>1094</v>
      </c>
      <c r="F170" s="849">
        <v>1</v>
      </c>
      <c r="G170" s="849">
        <v>119.7</v>
      </c>
      <c r="H170" s="837">
        <v>1</v>
      </c>
      <c r="I170" s="849"/>
      <c r="J170" s="849"/>
      <c r="K170" s="837">
        <v>0</v>
      </c>
      <c r="L170" s="849">
        <v>1</v>
      </c>
      <c r="M170" s="850">
        <v>119.7</v>
      </c>
    </row>
    <row r="171" spans="1:13" ht="14.4" customHeight="1" x14ac:dyDescent="0.3">
      <c r="A171" s="831" t="s">
        <v>1253</v>
      </c>
      <c r="B171" s="832" t="s">
        <v>1091</v>
      </c>
      <c r="C171" s="832" t="s">
        <v>1092</v>
      </c>
      <c r="D171" s="832" t="s">
        <v>1093</v>
      </c>
      <c r="E171" s="832" t="s">
        <v>1094</v>
      </c>
      <c r="F171" s="849"/>
      <c r="G171" s="849"/>
      <c r="H171" s="837">
        <v>0</v>
      </c>
      <c r="I171" s="849">
        <v>1</v>
      </c>
      <c r="J171" s="849">
        <v>70.540000000000006</v>
      </c>
      <c r="K171" s="837">
        <v>1</v>
      </c>
      <c r="L171" s="849">
        <v>1</v>
      </c>
      <c r="M171" s="850">
        <v>70.540000000000006</v>
      </c>
    </row>
    <row r="172" spans="1:13" ht="14.4" customHeight="1" thickBot="1" x14ac:dyDescent="0.35">
      <c r="A172" s="839" t="s">
        <v>1253</v>
      </c>
      <c r="B172" s="840" t="s">
        <v>1121</v>
      </c>
      <c r="C172" s="840" t="s">
        <v>1122</v>
      </c>
      <c r="D172" s="840" t="s">
        <v>628</v>
      </c>
      <c r="E172" s="840" t="s">
        <v>1123</v>
      </c>
      <c r="F172" s="851"/>
      <c r="G172" s="851"/>
      <c r="H172" s="845">
        <v>0</v>
      </c>
      <c r="I172" s="851">
        <v>1</v>
      </c>
      <c r="J172" s="851">
        <v>48.42</v>
      </c>
      <c r="K172" s="845">
        <v>1</v>
      </c>
      <c r="L172" s="851">
        <v>1</v>
      </c>
      <c r="M172" s="852">
        <v>48.42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564</v>
      </c>
      <c r="B5" s="730" t="s">
        <v>565</v>
      </c>
      <c r="C5" s="731" t="s">
        <v>566</v>
      </c>
      <c r="D5" s="731" t="s">
        <v>566</v>
      </c>
      <c r="E5" s="731"/>
      <c r="F5" s="731" t="s">
        <v>566</v>
      </c>
      <c r="G5" s="731" t="s">
        <v>566</v>
      </c>
      <c r="H5" s="731" t="s">
        <v>566</v>
      </c>
      <c r="I5" s="732" t="s">
        <v>566</v>
      </c>
      <c r="J5" s="733" t="s">
        <v>73</v>
      </c>
    </row>
    <row r="6" spans="1:10" ht="14.4" customHeight="1" x14ac:dyDescent="0.3">
      <c r="A6" s="729" t="s">
        <v>564</v>
      </c>
      <c r="B6" s="730" t="s">
        <v>1801</v>
      </c>
      <c r="C6" s="731">
        <v>-23.5593</v>
      </c>
      <c r="D6" s="731">
        <v>0</v>
      </c>
      <c r="E6" s="731"/>
      <c r="F6" s="731">
        <v>0</v>
      </c>
      <c r="G6" s="731">
        <v>0</v>
      </c>
      <c r="H6" s="731">
        <v>0</v>
      </c>
      <c r="I6" s="732" t="s">
        <v>566</v>
      </c>
      <c r="J6" s="733" t="s">
        <v>1</v>
      </c>
    </row>
    <row r="7" spans="1:10" ht="14.4" customHeight="1" x14ac:dyDescent="0.3">
      <c r="A7" s="729" t="s">
        <v>564</v>
      </c>
      <c r="B7" s="730" t="s">
        <v>1802</v>
      </c>
      <c r="C7" s="731">
        <v>42.62426</v>
      </c>
      <c r="D7" s="731">
        <v>583.02595999999994</v>
      </c>
      <c r="E7" s="731"/>
      <c r="F7" s="731">
        <v>344.44223999999997</v>
      </c>
      <c r="G7" s="731">
        <v>450</v>
      </c>
      <c r="H7" s="731">
        <v>-105.55776000000003</v>
      </c>
      <c r="I7" s="732">
        <v>0.76542719999999997</v>
      </c>
      <c r="J7" s="733" t="s">
        <v>1</v>
      </c>
    </row>
    <row r="8" spans="1:10" ht="14.4" customHeight="1" x14ac:dyDescent="0.3">
      <c r="A8" s="729" t="s">
        <v>564</v>
      </c>
      <c r="B8" s="730" t="s">
        <v>1803</v>
      </c>
      <c r="C8" s="731">
        <v>0.90249999999999997</v>
      </c>
      <c r="D8" s="731">
        <v>1.7955000000000001</v>
      </c>
      <c r="E8" s="731"/>
      <c r="F8" s="731">
        <v>0.99</v>
      </c>
      <c r="G8" s="731">
        <v>4.1666665039062503</v>
      </c>
      <c r="H8" s="731">
        <v>-3.17666650390625</v>
      </c>
      <c r="I8" s="732">
        <v>0.23760000928125036</v>
      </c>
      <c r="J8" s="733" t="s">
        <v>1</v>
      </c>
    </row>
    <row r="9" spans="1:10" ht="14.4" customHeight="1" x14ac:dyDescent="0.3">
      <c r="A9" s="729" t="s">
        <v>564</v>
      </c>
      <c r="B9" s="730" t="s">
        <v>1804</v>
      </c>
      <c r="C9" s="731">
        <v>0</v>
      </c>
      <c r="D9" s="731">
        <v>0</v>
      </c>
      <c r="E9" s="731"/>
      <c r="F9" s="731">
        <v>0</v>
      </c>
      <c r="G9" s="731">
        <v>0</v>
      </c>
      <c r="H9" s="731">
        <v>0</v>
      </c>
      <c r="I9" s="732" t="s">
        <v>566</v>
      </c>
      <c r="J9" s="733" t="s">
        <v>1</v>
      </c>
    </row>
    <row r="10" spans="1:10" ht="14.4" customHeight="1" x14ac:dyDescent="0.3">
      <c r="A10" s="729" t="s">
        <v>564</v>
      </c>
      <c r="B10" s="730" t="s">
        <v>1805</v>
      </c>
      <c r="C10" s="731">
        <v>1.1155200000000001</v>
      </c>
      <c r="D10" s="731">
        <v>2.6309499999999999</v>
      </c>
      <c r="E10" s="731"/>
      <c r="F10" s="731">
        <v>0</v>
      </c>
      <c r="G10" s="731">
        <v>2.0833332519531251</v>
      </c>
      <c r="H10" s="731">
        <v>-2.0833332519531251</v>
      </c>
      <c r="I10" s="732">
        <v>0</v>
      </c>
      <c r="J10" s="733" t="s">
        <v>1</v>
      </c>
    </row>
    <row r="11" spans="1:10" ht="14.4" customHeight="1" x14ac:dyDescent="0.3">
      <c r="A11" s="729" t="s">
        <v>564</v>
      </c>
      <c r="B11" s="730" t="s">
        <v>1806</v>
      </c>
      <c r="C11" s="731">
        <v>0.22506000000000001</v>
      </c>
      <c r="D11" s="731">
        <v>0</v>
      </c>
      <c r="E11" s="731"/>
      <c r="F11" s="731">
        <v>0</v>
      </c>
      <c r="G11" s="731">
        <v>0</v>
      </c>
      <c r="H11" s="731">
        <v>0</v>
      </c>
      <c r="I11" s="732" t="s">
        <v>566</v>
      </c>
      <c r="J11" s="733" t="s">
        <v>1</v>
      </c>
    </row>
    <row r="12" spans="1:10" ht="14.4" customHeight="1" x14ac:dyDescent="0.3">
      <c r="A12" s="729" t="s">
        <v>564</v>
      </c>
      <c r="B12" s="730" t="s">
        <v>1807</v>
      </c>
      <c r="C12" s="731">
        <v>135.67563000000001</v>
      </c>
      <c r="D12" s="731">
        <v>152.57055</v>
      </c>
      <c r="E12" s="731"/>
      <c r="F12" s="731">
        <v>149.08959000000002</v>
      </c>
      <c r="G12" s="731">
        <v>175.00000390625002</v>
      </c>
      <c r="H12" s="731">
        <v>-25.91041390625</v>
      </c>
      <c r="I12" s="732">
        <v>0.85194049526918536</v>
      </c>
      <c r="J12" s="733" t="s">
        <v>1</v>
      </c>
    </row>
    <row r="13" spans="1:10" ht="14.4" customHeight="1" x14ac:dyDescent="0.3">
      <c r="A13" s="729" t="s">
        <v>564</v>
      </c>
      <c r="B13" s="730" t="s">
        <v>1808</v>
      </c>
      <c r="C13" s="731">
        <v>146.38587000000001</v>
      </c>
      <c r="D13" s="731">
        <v>209.51023000000004</v>
      </c>
      <c r="E13" s="731"/>
      <c r="F13" s="731">
        <v>186.28484000000003</v>
      </c>
      <c r="G13" s="731">
        <v>227.08332861328125</v>
      </c>
      <c r="H13" s="731">
        <v>-40.798488613281222</v>
      </c>
      <c r="I13" s="732">
        <v>0.82033692714289785</v>
      </c>
      <c r="J13" s="733" t="s">
        <v>1</v>
      </c>
    </row>
    <row r="14" spans="1:10" ht="14.4" customHeight="1" x14ac:dyDescent="0.3">
      <c r="A14" s="729" t="s">
        <v>564</v>
      </c>
      <c r="B14" s="730" t="s">
        <v>1809</v>
      </c>
      <c r="C14" s="731">
        <v>15.026200000000001</v>
      </c>
      <c r="D14" s="731">
        <v>12.9565</v>
      </c>
      <c r="E14" s="731"/>
      <c r="F14" s="731">
        <v>15.24</v>
      </c>
      <c r="G14" s="731">
        <v>14.583333984375001</v>
      </c>
      <c r="H14" s="731">
        <v>0.65666601562499949</v>
      </c>
      <c r="I14" s="732">
        <v>1.0450285247755122</v>
      </c>
      <c r="J14" s="733" t="s">
        <v>1</v>
      </c>
    </row>
    <row r="15" spans="1:10" ht="14.4" customHeight="1" x14ac:dyDescent="0.3">
      <c r="A15" s="729" t="s">
        <v>564</v>
      </c>
      <c r="B15" s="730" t="s">
        <v>1810</v>
      </c>
      <c r="C15" s="731">
        <v>152.81896</v>
      </c>
      <c r="D15" s="731">
        <v>191.45706999999999</v>
      </c>
      <c r="E15" s="731"/>
      <c r="F15" s="731">
        <v>173.86236</v>
      </c>
      <c r="G15" s="731">
        <v>174.99999804687499</v>
      </c>
      <c r="H15" s="731">
        <v>-1.1376380468749971</v>
      </c>
      <c r="I15" s="732">
        <v>0.99349921108816086</v>
      </c>
      <c r="J15" s="733" t="s">
        <v>1</v>
      </c>
    </row>
    <row r="16" spans="1:10" ht="14.4" customHeight="1" x14ac:dyDescent="0.3">
      <c r="A16" s="729" t="s">
        <v>564</v>
      </c>
      <c r="B16" s="730" t="s">
        <v>1811</v>
      </c>
      <c r="C16" s="731">
        <v>6.2099999999999991</v>
      </c>
      <c r="D16" s="731">
        <v>9.51</v>
      </c>
      <c r="E16" s="731"/>
      <c r="F16" s="731">
        <v>12.276</v>
      </c>
      <c r="G16" s="731">
        <v>12.5</v>
      </c>
      <c r="H16" s="731">
        <v>-0.2240000000000002</v>
      </c>
      <c r="I16" s="732">
        <v>0.98207999999999995</v>
      </c>
      <c r="J16" s="733" t="s">
        <v>1</v>
      </c>
    </row>
    <row r="17" spans="1:10" ht="14.4" customHeight="1" x14ac:dyDescent="0.3">
      <c r="A17" s="729" t="s">
        <v>564</v>
      </c>
      <c r="B17" s="730" t="s">
        <v>1812</v>
      </c>
      <c r="C17" s="731">
        <v>59.391300000000001</v>
      </c>
      <c r="D17" s="731">
        <v>79.523899999999998</v>
      </c>
      <c r="E17" s="731"/>
      <c r="F17" s="731">
        <v>70.552099999999996</v>
      </c>
      <c r="G17" s="731">
        <v>83.333332031249995</v>
      </c>
      <c r="H17" s="731">
        <v>-12.781232031249999</v>
      </c>
      <c r="I17" s="732">
        <v>0.84662521322851891</v>
      </c>
      <c r="J17" s="733" t="s">
        <v>1</v>
      </c>
    </row>
    <row r="18" spans="1:10" ht="14.4" customHeight="1" x14ac:dyDescent="0.3">
      <c r="A18" s="729" t="s">
        <v>564</v>
      </c>
      <c r="B18" s="730" t="s">
        <v>1813</v>
      </c>
      <c r="C18" s="731">
        <v>4.6916700000000002</v>
      </c>
      <c r="D18" s="731">
        <v>4.4238800000000005</v>
      </c>
      <c r="E18" s="731"/>
      <c r="F18" s="731">
        <v>0</v>
      </c>
      <c r="G18" s="731">
        <v>3.75</v>
      </c>
      <c r="H18" s="731">
        <v>-3.75</v>
      </c>
      <c r="I18" s="732">
        <v>0</v>
      </c>
      <c r="J18" s="733" t="s">
        <v>1</v>
      </c>
    </row>
    <row r="19" spans="1:10" ht="14.4" customHeight="1" x14ac:dyDescent="0.3">
      <c r="A19" s="729" t="s">
        <v>564</v>
      </c>
      <c r="B19" s="730" t="s">
        <v>1814</v>
      </c>
      <c r="C19" s="731">
        <v>0.34485000000000005</v>
      </c>
      <c r="D19" s="731">
        <v>0</v>
      </c>
      <c r="E19" s="731"/>
      <c r="F19" s="731">
        <v>0.3276</v>
      </c>
      <c r="G19" s="731">
        <v>2.0833332519531251</v>
      </c>
      <c r="H19" s="731">
        <v>-1.7557332519531252</v>
      </c>
      <c r="I19" s="732">
        <v>0.15724800614250023</v>
      </c>
      <c r="J19" s="733" t="s">
        <v>1</v>
      </c>
    </row>
    <row r="20" spans="1:10" ht="14.4" customHeight="1" x14ac:dyDescent="0.3">
      <c r="A20" s="729" t="s">
        <v>564</v>
      </c>
      <c r="B20" s="730" t="s">
        <v>1815</v>
      </c>
      <c r="C20" s="731">
        <v>0</v>
      </c>
      <c r="D20" s="731">
        <v>0</v>
      </c>
      <c r="E20" s="731"/>
      <c r="F20" s="731">
        <v>71.193899999999999</v>
      </c>
      <c r="G20" s="731">
        <v>129.58332812500001</v>
      </c>
      <c r="H20" s="731">
        <v>-58.389428125000009</v>
      </c>
      <c r="I20" s="732">
        <v>0.54940632433305159</v>
      </c>
      <c r="J20" s="733" t="s">
        <v>1</v>
      </c>
    </row>
    <row r="21" spans="1:10" ht="14.4" customHeight="1" x14ac:dyDescent="0.3">
      <c r="A21" s="729" t="s">
        <v>564</v>
      </c>
      <c r="B21" s="730" t="s">
        <v>1816</v>
      </c>
      <c r="C21" s="731">
        <v>338.75429999999994</v>
      </c>
      <c r="D21" s="731">
        <v>458.83769000000001</v>
      </c>
      <c r="E21" s="731"/>
      <c r="F21" s="731">
        <v>392.10063000000002</v>
      </c>
      <c r="G21" s="731">
        <v>479.3561796875</v>
      </c>
      <c r="H21" s="731">
        <v>-87.255549687499979</v>
      </c>
      <c r="I21" s="732">
        <v>0.81797345400995292</v>
      </c>
      <c r="J21" s="733" t="s">
        <v>1</v>
      </c>
    </row>
    <row r="22" spans="1:10" ht="14.4" customHeight="1" x14ac:dyDescent="0.3">
      <c r="A22" s="729" t="s">
        <v>564</v>
      </c>
      <c r="B22" s="730" t="s">
        <v>577</v>
      </c>
      <c r="C22" s="731">
        <v>880.60681999999997</v>
      </c>
      <c r="D22" s="731">
        <v>1706.2422299999998</v>
      </c>
      <c r="E22" s="731"/>
      <c r="F22" s="731">
        <v>1416.3592600000002</v>
      </c>
      <c r="G22" s="731">
        <v>1758.5228374023436</v>
      </c>
      <c r="H22" s="731">
        <v>-342.16357740234344</v>
      </c>
      <c r="I22" s="732">
        <v>0.80542557075472454</v>
      </c>
      <c r="J22" s="733" t="s">
        <v>578</v>
      </c>
    </row>
    <row r="24" spans="1:10" ht="14.4" customHeight="1" x14ac:dyDescent="0.3">
      <c r="A24" s="729" t="s">
        <v>564</v>
      </c>
      <c r="B24" s="730" t="s">
        <v>565</v>
      </c>
      <c r="C24" s="731" t="s">
        <v>566</v>
      </c>
      <c r="D24" s="731" t="s">
        <v>566</v>
      </c>
      <c r="E24" s="731"/>
      <c r="F24" s="731" t="s">
        <v>566</v>
      </c>
      <c r="G24" s="731" t="s">
        <v>566</v>
      </c>
      <c r="H24" s="731" t="s">
        <v>566</v>
      </c>
      <c r="I24" s="732" t="s">
        <v>566</v>
      </c>
      <c r="J24" s="733" t="s">
        <v>73</v>
      </c>
    </row>
    <row r="25" spans="1:10" ht="14.4" customHeight="1" x14ac:dyDescent="0.3">
      <c r="A25" s="729" t="s">
        <v>579</v>
      </c>
      <c r="B25" s="730" t="s">
        <v>580</v>
      </c>
      <c r="C25" s="731" t="s">
        <v>566</v>
      </c>
      <c r="D25" s="731" t="s">
        <v>566</v>
      </c>
      <c r="E25" s="731"/>
      <c r="F25" s="731" t="s">
        <v>566</v>
      </c>
      <c r="G25" s="731" t="s">
        <v>566</v>
      </c>
      <c r="H25" s="731" t="s">
        <v>566</v>
      </c>
      <c r="I25" s="732" t="s">
        <v>566</v>
      </c>
      <c r="J25" s="733" t="s">
        <v>0</v>
      </c>
    </row>
    <row r="26" spans="1:10" ht="14.4" customHeight="1" x14ac:dyDescent="0.3">
      <c r="A26" s="729" t="s">
        <v>579</v>
      </c>
      <c r="B26" s="730" t="s">
        <v>1805</v>
      </c>
      <c r="C26" s="731">
        <v>1.1155200000000001</v>
      </c>
      <c r="D26" s="731">
        <v>2.6309499999999999</v>
      </c>
      <c r="E26" s="731"/>
      <c r="F26" s="731">
        <v>0</v>
      </c>
      <c r="G26" s="731">
        <v>2</v>
      </c>
      <c r="H26" s="731">
        <v>-2</v>
      </c>
      <c r="I26" s="732">
        <v>0</v>
      </c>
      <c r="J26" s="733" t="s">
        <v>1</v>
      </c>
    </row>
    <row r="27" spans="1:10" ht="14.4" customHeight="1" x14ac:dyDescent="0.3">
      <c r="A27" s="729" t="s">
        <v>579</v>
      </c>
      <c r="B27" s="730" t="s">
        <v>1807</v>
      </c>
      <c r="C27" s="731">
        <v>14.067309999999997</v>
      </c>
      <c r="D27" s="731">
        <v>9.096540000000001</v>
      </c>
      <c r="E27" s="731"/>
      <c r="F27" s="731">
        <v>11.788210000000001</v>
      </c>
      <c r="G27" s="731">
        <v>16</v>
      </c>
      <c r="H27" s="731">
        <v>-4.2117899999999988</v>
      </c>
      <c r="I27" s="732">
        <v>0.73676312500000007</v>
      </c>
      <c r="J27" s="733" t="s">
        <v>1</v>
      </c>
    </row>
    <row r="28" spans="1:10" ht="14.4" customHeight="1" x14ac:dyDescent="0.3">
      <c r="A28" s="729" t="s">
        <v>579</v>
      </c>
      <c r="B28" s="730" t="s">
        <v>1808</v>
      </c>
      <c r="C28" s="731">
        <v>44.492009999999993</v>
      </c>
      <c r="D28" s="731">
        <v>37.57141</v>
      </c>
      <c r="E28" s="731"/>
      <c r="F28" s="731">
        <v>27.765710000000002</v>
      </c>
      <c r="G28" s="731">
        <v>41</v>
      </c>
      <c r="H28" s="731">
        <v>-13.234289999999998</v>
      </c>
      <c r="I28" s="732">
        <v>0.67721243902439032</v>
      </c>
      <c r="J28" s="733" t="s">
        <v>1</v>
      </c>
    </row>
    <row r="29" spans="1:10" ht="14.4" customHeight="1" x14ac:dyDescent="0.3">
      <c r="A29" s="729" t="s">
        <v>579</v>
      </c>
      <c r="B29" s="730" t="s">
        <v>1809</v>
      </c>
      <c r="C29" s="731">
        <v>15.026200000000001</v>
      </c>
      <c r="D29" s="731">
        <v>12.9565</v>
      </c>
      <c r="E29" s="731"/>
      <c r="F29" s="731">
        <v>15.24</v>
      </c>
      <c r="G29" s="731">
        <v>15</v>
      </c>
      <c r="H29" s="731">
        <v>0.24000000000000021</v>
      </c>
      <c r="I29" s="732">
        <v>1.016</v>
      </c>
      <c r="J29" s="733" t="s">
        <v>1</v>
      </c>
    </row>
    <row r="30" spans="1:10" ht="14.4" customHeight="1" x14ac:dyDescent="0.3">
      <c r="A30" s="729" t="s">
        <v>579</v>
      </c>
      <c r="B30" s="730" t="s">
        <v>1810</v>
      </c>
      <c r="C30" s="731">
        <v>17.916610000000002</v>
      </c>
      <c r="D30" s="731">
        <v>14.320620000000002</v>
      </c>
      <c r="E30" s="731"/>
      <c r="F30" s="731">
        <v>9.8567099999999996</v>
      </c>
      <c r="G30" s="731">
        <v>10</v>
      </c>
      <c r="H30" s="731">
        <v>-0.14329000000000036</v>
      </c>
      <c r="I30" s="732">
        <v>0.98567099999999996</v>
      </c>
      <c r="J30" s="733" t="s">
        <v>1</v>
      </c>
    </row>
    <row r="31" spans="1:10" ht="14.4" customHeight="1" x14ac:dyDescent="0.3">
      <c r="A31" s="729" t="s">
        <v>579</v>
      </c>
      <c r="B31" s="730" t="s">
        <v>1811</v>
      </c>
      <c r="C31" s="731">
        <v>1.3819999999999999</v>
      </c>
      <c r="D31" s="731">
        <v>2.577</v>
      </c>
      <c r="E31" s="731"/>
      <c r="F31" s="731">
        <v>1.821</v>
      </c>
      <c r="G31" s="731">
        <v>2</v>
      </c>
      <c r="H31" s="731">
        <v>-0.17900000000000005</v>
      </c>
      <c r="I31" s="732">
        <v>0.91049999999999998</v>
      </c>
      <c r="J31" s="733" t="s">
        <v>1</v>
      </c>
    </row>
    <row r="32" spans="1:10" ht="14.4" customHeight="1" x14ac:dyDescent="0.3">
      <c r="A32" s="729" t="s">
        <v>579</v>
      </c>
      <c r="B32" s="730" t="s">
        <v>1812</v>
      </c>
      <c r="C32" s="731">
        <v>9.0144500000000001</v>
      </c>
      <c r="D32" s="731">
        <v>5.09</v>
      </c>
      <c r="E32" s="731"/>
      <c r="F32" s="731">
        <v>2.52</v>
      </c>
      <c r="G32" s="731">
        <v>6</v>
      </c>
      <c r="H32" s="731">
        <v>-3.48</v>
      </c>
      <c r="I32" s="732">
        <v>0.42</v>
      </c>
      <c r="J32" s="733" t="s">
        <v>1</v>
      </c>
    </row>
    <row r="33" spans="1:10" ht="14.4" customHeight="1" x14ac:dyDescent="0.3">
      <c r="A33" s="729" t="s">
        <v>579</v>
      </c>
      <c r="B33" s="730" t="s">
        <v>1813</v>
      </c>
      <c r="C33" s="731">
        <v>4.6916700000000002</v>
      </c>
      <c r="D33" s="731">
        <v>4.4238800000000005</v>
      </c>
      <c r="E33" s="731"/>
      <c r="F33" s="731">
        <v>0</v>
      </c>
      <c r="G33" s="731">
        <v>4</v>
      </c>
      <c r="H33" s="731">
        <v>-4</v>
      </c>
      <c r="I33" s="732">
        <v>0</v>
      </c>
      <c r="J33" s="733" t="s">
        <v>1</v>
      </c>
    </row>
    <row r="34" spans="1:10" ht="14.4" customHeight="1" x14ac:dyDescent="0.3">
      <c r="A34" s="729" t="s">
        <v>579</v>
      </c>
      <c r="B34" s="730" t="s">
        <v>1814</v>
      </c>
      <c r="C34" s="731">
        <v>0</v>
      </c>
      <c r="D34" s="731">
        <v>0</v>
      </c>
      <c r="E34" s="731"/>
      <c r="F34" s="731">
        <v>0.3276</v>
      </c>
      <c r="G34" s="731">
        <v>2</v>
      </c>
      <c r="H34" s="731">
        <v>-1.6724000000000001</v>
      </c>
      <c r="I34" s="732">
        <v>0.1638</v>
      </c>
      <c r="J34" s="733" t="s">
        <v>1</v>
      </c>
    </row>
    <row r="35" spans="1:10" ht="14.4" customHeight="1" x14ac:dyDescent="0.3">
      <c r="A35" s="729" t="s">
        <v>579</v>
      </c>
      <c r="B35" s="730" t="s">
        <v>1815</v>
      </c>
      <c r="C35" s="731">
        <v>0</v>
      </c>
      <c r="D35" s="731">
        <v>0</v>
      </c>
      <c r="E35" s="731"/>
      <c r="F35" s="731">
        <v>71.193899999999999</v>
      </c>
      <c r="G35" s="731">
        <v>130</v>
      </c>
      <c r="H35" s="731">
        <v>-58.806100000000001</v>
      </c>
      <c r="I35" s="732">
        <v>0.54764538461538459</v>
      </c>
      <c r="J35" s="733" t="s">
        <v>1</v>
      </c>
    </row>
    <row r="36" spans="1:10" ht="14.4" customHeight="1" x14ac:dyDescent="0.3">
      <c r="A36" s="729" t="s">
        <v>579</v>
      </c>
      <c r="B36" s="730" t="s">
        <v>581</v>
      </c>
      <c r="C36" s="731">
        <v>107.70577</v>
      </c>
      <c r="D36" s="731">
        <v>88.666899999999998</v>
      </c>
      <c r="E36" s="731"/>
      <c r="F36" s="731">
        <v>140.51312999999999</v>
      </c>
      <c r="G36" s="731">
        <v>227</v>
      </c>
      <c r="H36" s="731">
        <v>-86.48687000000001</v>
      </c>
      <c r="I36" s="732">
        <v>0.61900057268722464</v>
      </c>
      <c r="J36" s="733" t="s">
        <v>582</v>
      </c>
    </row>
    <row r="37" spans="1:10" ht="14.4" customHeight="1" x14ac:dyDescent="0.3">
      <c r="A37" s="729" t="s">
        <v>566</v>
      </c>
      <c r="B37" s="730" t="s">
        <v>566</v>
      </c>
      <c r="C37" s="731" t="s">
        <v>566</v>
      </c>
      <c r="D37" s="731" t="s">
        <v>566</v>
      </c>
      <c r="E37" s="731"/>
      <c r="F37" s="731" t="s">
        <v>566</v>
      </c>
      <c r="G37" s="731" t="s">
        <v>566</v>
      </c>
      <c r="H37" s="731" t="s">
        <v>566</v>
      </c>
      <c r="I37" s="732" t="s">
        <v>566</v>
      </c>
      <c r="J37" s="733" t="s">
        <v>583</v>
      </c>
    </row>
    <row r="38" spans="1:10" ht="14.4" customHeight="1" x14ac:dyDescent="0.3">
      <c r="A38" s="729" t="s">
        <v>584</v>
      </c>
      <c r="B38" s="730" t="s">
        <v>585</v>
      </c>
      <c r="C38" s="731" t="s">
        <v>566</v>
      </c>
      <c r="D38" s="731" t="s">
        <v>566</v>
      </c>
      <c r="E38" s="731"/>
      <c r="F38" s="731" t="s">
        <v>566</v>
      </c>
      <c r="G38" s="731" t="s">
        <v>566</v>
      </c>
      <c r="H38" s="731" t="s">
        <v>566</v>
      </c>
      <c r="I38" s="732" t="s">
        <v>566</v>
      </c>
      <c r="J38" s="733" t="s">
        <v>0</v>
      </c>
    </row>
    <row r="39" spans="1:10" ht="14.4" customHeight="1" x14ac:dyDescent="0.3">
      <c r="A39" s="729" t="s">
        <v>584</v>
      </c>
      <c r="B39" s="730" t="s">
        <v>1802</v>
      </c>
      <c r="C39" s="731">
        <v>19.608250000000002</v>
      </c>
      <c r="D39" s="731">
        <v>583.02595999999994</v>
      </c>
      <c r="E39" s="731"/>
      <c r="F39" s="731">
        <v>344.44223999999997</v>
      </c>
      <c r="G39" s="731">
        <v>450</v>
      </c>
      <c r="H39" s="731">
        <v>-105.55776000000003</v>
      </c>
      <c r="I39" s="732">
        <v>0.76542719999999997</v>
      </c>
      <c r="J39" s="733" t="s">
        <v>1</v>
      </c>
    </row>
    <row r="40" spans="1:10" ht="14.4" customHeight="1" x14ac:dyDescent="0.3">
      <c r="A40" s="729" t="s">
        <v>584</v>
      </c>
      <c r="B40" s="730" t="s">
        <v>1803</v>
      </c>
      <c r="C40" s="731">
        <v>0.90249999999999997</v>
      </c>
      <c r="D40" s="731">
        <v>1.7955000000000001</v>
      </c>
      <c r="E40" s="731"/>
      <c r="F40" s="731">
        <v>0.99</v>
      </c>
      <c r="G40" s="731">
        <v>4</v>
      </c>
      <c r="H40" s="731">
        <v>-3.01</v>
      </c>
      <c r="I40" s="732">
        <v>0.2475</v>
      </c>
      <c r="J40" s="733" t="s">
        <v>1</v>
      </c>
    </row>
    <row r="41" spans="1:10" ht="14.4" customHeight="1" x14ac:dyDescent="0.3">
      <c r="A41" s="729" t="s">
        <v>584</v>
      </c>
      <c r="B41" s="730" t="s">
        <v>1807</v>
      </c>
      <c r="C41" s="731">
        <v>18.149259999999998</v>
      </c>
      <c r="D41" s="731">
        <v>19.01538</v>
      </c>
      <c r="E41" s="731"/>
      <c r="F41" s="731">
        <v>16.752569999999999</v>
      </c>
      <c r="G41" s="731">
        <v>21</v>
      </c>
      <c r="H41" s="731">
        <v>-4.2474300000000014</v>
      </c>
      <c r="I41" s="732">
        <v>0.79774142857142849</v>
      </c>
      <c r="J41" s="733" t="s">
        <v>1</v>
      </c>
    </row>
    <row r="42" spans="1:10" ht="14.4" customHeight="1" x14ac:dyDescent="0.3">
      <c r="A42" s="729" t="s">
        <v>584</v>
      </c>
      <c r="B42" s="730" t="s">
        <v>1808</v>
      </c>
      <c r="C42" s="731">
        <v>24.532640000000001</v>
      </c>
      <c r="D42" s="731">
        <v>25.26155</v>
      </c>
      <c r="E42" s="731"/>
      <c r="F42" s="731">
        <v>22.987579999999998</v>
      </c>
      <c r="G42" s="731">
        <v>28</v>
      </c>
      <c r="H42" s="731">
        <v>-5.0124200000000023</v>
      </c>
      <c r="I42" s="732">
        <v>0.82098499999999996</v>
      </c>
      <c r="J42" s="733" t="s">
        <v>1</v>
      </c>
    </row>
    <row r="43" spans="1:10" ht="14.4" customHeight="1" x14ac:dyDescent="0.3">
      <c r="A43" s="729" t="s">
        <v>584</v>
      </c>
      <c r="B43" s="730" t="s">
        <v>1810</v>
      </c>
      <c r="C43" s="731">
        <v>28.621849999999998</v>
      </c>
      <c r="D43" s="731">
        <v>28.122019999999996</v>
      </c>
      <c r="E43" s="731"/>
      <c r="F43" s="731">
        <v>23.390540000000001</v>
      </c>
      <c r="G43" s="731">
        <v>23</v>
      </c>
      <c r="H43" s="731">
        <v>0.39054000000000144</v>
      </c>
      <c r="I43" s="732">
        <v>1.01698</v>
      </c>
      <c r="J43" s="733" t="s">
        <v>1</v>
      </c>
    </row>
    <row r="44" spans="1:10" ht="14.4" customHeight="1" x14ac:dyDescent="0.3">
      <c r="A44" s="729" t="s">
        <v>584</v>
      </c>
      <c r="B44" s="730" t="s">
        <v>1811</v>
      </c>
      <c r="C44" s="731">
        <v>1.262</v>
      </c>
      <c r="D44" s="731">
        <v>0.87</v>
      </c>
      <c r="E44" s="731"/>
      <c r="F44" s="731">
        <v>2.3679999999999999</v>
      </c>
      <c r="G44" s="731">
        <v>2</v>
      </c>
      <c r="H44" s="731">
        <v>0.36799999999999988</v>
      </c>
      <c r="I44" s="732">
        <v>1.1839999999999999</v>
      </c>
      <c r="J44" s="733" t="s">
        <v>1</v>
      </c>
    </row>
    <row r="45" spans="1:10" ht="14.4" customHeight="1" x14ac:dyDescent="0.3">
      <c r="A45" s="729" t="s">
        <v>584</v>
      </c>
      <c r="B45" s="730" t="s">
        <v>1812</v>
      </c>
      <c r="C45" s="731">
        <v>13.684149999999999</v>
      </c>
      <c r="D45" s="731">
        <v>15.746599999999999</v>
      </c>
      <c r="E45" s="731"/>
      <c r="F45" s="731">
        <v>10.83</v>
      </c>
      <c r="G45" s="731">
        <v>15</v>
      </c>
      <c r="H45" s="731">
        <v>-4.17</v>
      </c>
      <c r="I45" s="732">
        <v>0.72199999999999998</v>
      </c>
      <c r="J45" s="733" t="s">
        <v>1</v>
      </c>
    </row>
    <row r="46" spans="1:10" ht="14.4" customHeight="1" x14ac:dyDescent="0.3">
      <c r="A46" s="729" t="s">
        <v>584</v>
      </c>
      <c r="B46" s="730" t="s">
        <v>1816</v>
      </c>
      <c r="C46" s="731">
        <v>16.513409999999997</v>
      </c>
      <c r="D46" s="731">
        <v>96.922200000000089</v>
      </c>
      <c r="E46" s="731"/>
      <c r="F46" s="731">
        <v>99.994910000000004</v>
      </c>
      <c r="G46" s="731">
        <v>112</v>
      </c>
      <c r="H46" s="731">
        <v>-12.005089999999996</v>
      </c>
      <c r="I46" s="732">
        <v>0.8928116964285715</v>
      </c>
      <c r="J46" s="733" t="s">
        <v>1</v>
      </c>
    </row>
    <row r="47" spans="1:10" ht="14.4" customHeight="1" x14ac:dyDescent="0.3">
      <c r="A47" s="729" t="s">
        <v>584</v>
      </c>
      <c r="B47" s="730" t="s">
        <v>586</v>
      </c>
      <c r="C47" s="731">
        <v>123.27405999999999</v>
      </c>
      <c r="D47" s="731">
        <v>770.75920999999994</v>
      </c>
      <c r="E47" s="731"/>
      <c r="F47" s="731">
        <v>521.75583999999992</v>
      </c>
      <c r="G47" s="731">
        <v>654</v>
      </c>
      <c r="H47" s="731">
        <v>-132.24416000000008</v>
      </c>
      <c r="I47" s="732">
        <v>0.79779180428134544</v>
      </c>
      <c r="J47" s="733" t="s">
        <v>582</v>
      </c>
    </row>
    <row r="48" spans="1:10" ht="14.4" customHeight="1" x14ac:dyDescent="0.3">
      <c r="A48" s="729" t="s">
        <v>566</v>
      </c>
      <c r="B48" s="730" t="s">
        <v>566</v>
      </c>
      <c r="C48" s="731" t="s">
        <v>566</v>
      </c>
      <c r="D48" s="731" t="s">
        <v>566</v>
      </c>
      <c r="E48" s="731"/>
      <c r="F48" s="731" t="s">
        <v>566</v>
      </c>
      <c r="G48" s="731" t="s">
        <v>566</v>
      </c>
      <c r="H48" s="731" t="s">
        <v>566</v>
      </c>
      <c r="I48" s="732" t="s">
        <v>566</v>
      </c>
      <c r="J48" s="733" t="s">
        <v>583</v>
      </c>
    </row>
    <row r="49" spans="1:10" ht="14.4" customHeight="1" x14ac:dyDescent="0.3">
      <c r="A49" s="729" t="s">
        <v>587</v>
      </c>
      <c r="B49" s="730" t="s">
        <v>588</v>
      </c>
      <c r="C49" s="731" t="s">
        <v>566</v>
      </c>
      <c r="D49" s="731" t="s">
        <v>566</v>
      </c>
      <c r="E49" s="731"/>
      <c r="F49" s="731" t="s">
        <v>566</v>
      </c>
      <c r="G49" s="731" t="s">
        <v>566</v>
      </c>
      <c r="H49" s="731" t="s">
        <v>566</v>
      </c>
      <c r="I49" s="732" t="s">
        <v>566</v>
      </c>
      <c r="J49" s="733" t="s">
        <v>0</v>
      </c>
    </row>
    <row r="50" spans="1:10" ht="14.4" customHeight="1" x14ac:dyDescent="0.3">
      <c r="A50" s="729" t="s">
        <v>587</v>
      </c>
      <c r="B50" s="730" t="s">
        <v>1802</v>
      </c>
      <c r="C50" s="731">
        <v>23.016009999999998</v>
      </c>
      <c r="D50" s="731">
        <v>0</v>
      </c>
      <c r="E50" s="731"/>
      <c r="F50" s="731">
        <v>0</v>
      </c>
      <c r="G50" s="731">
        <v>0</v>
      </c>
      <c r="H50" s="731">
        <v>0</v>
      </c>
      <c r="I50" s="732" t="s">
        <v>566</v>
      </c>
      <c r="J50" s="733" t="s">
        <v>1</v>
      </c>
    </row>
    <row r="51" spans="1:10" ht="14.4" customHeight="1" x14ac:dyDescent="0.3">
      <c r="A51" s="729" t="s">
        <v>587</v>
      </c>
      <c r="B51" s="730" t="s">
        <v>1807</v>
      </c>
      <c r="C51" s="731">
        <v>62.450240000000008</v>
      </c>
      <c r="D51" s="731">
        <v>78.197890000000001</v>
      </c>
      <c r="E51" s="731"/>
      <c r="F51" s="731">
        <v>73.811320000000009</v>
      </c>
      <c r="G51" s="731">
        <v>74</v>
      </c>
      <c r="H51" s="731">
        <v>-0.18867999999999086</v>
      </c>
      <c r="I51" s="732">
        <v>0.99745027027027044</v>
      </c>
      <c r="J51" s="733" t="s">
        <v>1</v>
      </c>
    </row>
    <row r="52" spans="1:10" ht="14.4" customHeight="1" x14ac:dyDescent="0.3">
      <c r="A52" s="729" t="s">
        <v>587</v>
      </c>
      <c r="B52" s="730" t="s">
        <v>1808</v>
      </c>
      <c r="C52" s="731">
        <v>4.4548000000000005</v>
      </c>
      <c r="D52" s="731">
        <v>8.311399999999999</v>
      </c>
      <c r="E52" s="731"/>
      <c r="F52" s="731">
        <v>9.3775499999999994</v>
      </c>
      <c r="G52" s="731">
        <v>8</v>
      </c>
      <c r="H52" s="731">
        <v>1.3775499999999994</v>
      </c>
      <c r="I52" s="732">
        <v>1.1721937499999999</v>
      </c>
      <c r="J52" s="733" t="s">
        <v>1</v>
      </c>
    </row>
    <row r="53" spans="1:10" ht="14.4" customHeight="1" x14ac:dyDescent="0.3">
      <c r="A53" s="729" t="s">
        <v>587</v>
      </c>
      <c r="B53" s="730" t="s">
        <v>1810</v>
      </c>
      <c r="C53" s="731">
        <v>64.028919999999999</v>
      </c>
      <c r="D53" s="731">
        <v>63.260570000000008</v>
      </c>
      <c r="E53" s="731"/>
      <c r="F53" s="731">
        <v>58.734479999999998</v>
      </c>
      <c r="G53" s="731">
        <v>60</v>
      </c>
      <c r="H53" s="731">
        <v>-1.2655200000000022</v>
      </c>
      <c r="I53" s="732">
        <v>0.978908</v>
      </c>
      <c r="J53" s="733" t="s">
        <v>1</v>
      </c>
    </row>
    <row r="54" spans="1:10" ht="14.4" customHeight="1" x14ac:dyDescent="0.3">
      <c r="A54" s="729" t="s">
        <v>587</v>
      </c>
      <c r="B54" s="730" t="s">
        <v>1811</v>
      </c>
      <c r="C54" s="731">
        <v>2.294</v>
      </c>
      <c r="D54" s="731">
        <v>3.238</v>
      </c>
      <c r="E54" s="731"/>
      <c r="F54" s="731">
        <v>4.6479999999999997</v>
      </c>
      <c r="G54" s="731">
        <v>5</v>
      </c>
      <c r="H54" s="731">
        <v>-0.35200000000000031</v>
      </c>
      <c r="I54" s="732">
        <v>0.92959999999999998</v>
      </c>
      <c r="J54" s="733" t="s">
        <v>1</v>
      </c>
    </row>
    <row r="55" spans="1:10" ht="14.4" customHeight="1" x14ac:dyDescent="0.3">
      <c r="A55" s="729" t="s">
        <v>587</v>
      </c>
      <c r="B55" s="730" t="s">
        <v>1812</v>
      </c>
      <c r="C55" s="731">
        <v>20.306000000000001</v>
      </c>
      <c r="D55" s="731">
        <v>25.1495</v>
      </c>
      <c r="E55" s="731"/>
      <c r="F55" s="731">
        <v>20.16</v>
      </c>
      <c r="G55" s="731">
        <v>23</v>
      </c>
      <c r="H55" s="731">
        <v>-2.84</v>
      </c>
      <c r="I55" s="732">
        <v>0.87652173913043474</v>
      </c>
      <c r="J55" s="733" t="s">
        <v>1</v>
      </c>
    </row>
    <row r="56" spans="1:10" ht="14.4" customHeight="1" x14ac:dyDescent="0.3">
      <c r="A56" s="729" t="s">
        <v>587</v>
      </c>
      <c r="B56" s="730" t="s">
        <v>1816</v>
      </c>
      <c r="C56" s="731">
        <v>79.826269999999994</v>
      </c>
      <c r="D56" s="731">
        <v>86.358989999999991</v>
      </c>
      <c r="E56" s="731"/>
      <c r="F56" s="731">
        <v>43.243960000000001</v>
      </c>
      <c r="G56" s="731">
        <v>74</v>
      </c>
      <c r="H56" s="731">
        <v>-30.756039999999999</v>
      </c>
      <c r="I56" s="732">
        <v>0.58437783783783781</v>
      </c>
      <c r="J56" s="733" t="s">
        <v>1</v>
      </c>
    </row>
    <row r="57" spans="1:10" ht="14.4" customHeight="1" x14ac:dyDescent="0.3">
      <c r="A57" s="729" t="s">
        <v>587</v>
      </c>
      <c r="B57" s="730" t="s">
        <v>589</v>
      </c>
      <c r="C57" s="731">
        <v>256.37624000000005</v>
      </c>
      <c r="D57" s="731">
        <v>264.51634999999999</v>
      </c>
      <c r="E57" s="731"/>
      <c r="F57" s="731">
        <v>209.97530999999998</v>
      </c>
      <c r="G57" s="731">
        <v>244</v>
      </c>
      <c r="H57" s="731">
        <v>-34.024690000000021</v>
      </c>
      <c r="I57" s="732">
        <v>0.86055454918032781</v>
      </c>
      <c r="J57" s="733" t="s">
        <v>582</v>
      </c>
    </row>
    <row r="58" spans="1:10" ht="14.4" customHeight="1" x14ac:dyDescent="0.3">
      <c r="A58" s="729" t="s">
        <v>566</v>
      </c>
      <c r="B58" s="730" t="s">
        <v>566</v>
      </c>
      <c r="C58" s="731" t="s">
        <v>566</v>
      </c>
      <c r="D58" s="731" t="s">
        <v>566</v>
      </c>
      <c r="E58" s="731"/>
      <c r="F58" s="731" t="s">
        <v>566</v>
      </c>
      <c r="G58" s="731" t="s">
        <v>566</v>
      </c>
      <c r="H58" s="731" t="s">
        <v>566</v>
      </c>
      <c r="I58" s="732" t="s">
        <v>566</v>
      </c>
      <c r="J58" s="733" t="s">
        <v>583</v>
      </c>
    </row>
    <row r="59" spans="1:10" ht="14.4" customHeight="1" x14ac:dyDescent="0.3">
      <c r="A59" s="729" t="s">
        <v>590</v>
      </c>
      <c r="B59" s="730" t="s">
        <v>591</v>
      </c>
      <c r="C59" s="731" t="s">
        <v>566</v>
      </c>
      <c r="D59" s="731" t="s">
        <v>566</v>
      </c>
      <c r="E59" s="731"/>
      <c r="F59" s="731" t="s">
        <v>566</v>
      </c>
      <c r="G59" s="731" t="s">
        <v>566</v>
      </c>
      <c r="H59" s="731" t="s">
        <v>566</v>
      </c>
      <c r="I59" s="732" t="s">
        <v>566</v>
      </c>
      <c r="J59" s="733" t="s">
        <v>0</v>
      </c>
    </row>
    <row r="60" spans="1:10" ht="14.4" customHeight="1" x14ac:dyDescent="0.3">
      <c r="A60" s="729" t="s">
        <v>590</v>
      </c>
      <c r="B60" s="730" t="s">
        <v>1802</v>
      </c>
      <c r="C60" s="731">
        <v>0</v>
      </c>
      <c r="D60" s="731">
        <v>0</v>
      </c>
      <c r="E60" s="731"/>
      <c r="F60" s="731">
        <v>0</v>
      </c>
      <c r="G60" s="731">
        <v>0</v>
      </c>
      <c r="H60" s="731">
        <v>0</v>
      </c>
      <c r="I60" s="732" t="s">
        <v>566</v>
      </c>
      <c r="J60" s="733" t="s">
        <v>1</v>
      </c>
    </row>
    <row r="61" spans="1:10" ht="14.4" customHeight="1" x14ac:dyDescent="0.3">
      <c r="A61" s="729" t="s">
        <v>590</v>
      </c>
      <c r="B61" s="730" t="s">
        <v>1807</v>
      </c>
      <c r="C61" s="731">
        <v>0</v>
      </c>
      <c r="D61" s="731">
        <v>32.07987</v>
      </c>
      <c r="E61" s="731"/>
      <c r="F61" s="731">
        <v>24.096799999999998</v>
      </c>
      <c r="G61" s="731">
        <v>34</v>
      </c>
      <c r="H61" s="731">
        <v>-9.9032000000000018</v>
      </c>
      <c r="I61" s="732">
        <v>0.70872941176470583</v>
      </c>
      <c r="J61" s="733" t="s">
        <v>1</v>
      </c>
    </row>
    <row r="62" spans="1:10" ht="14.4" customHeight="1" x14ac:dyDescent="0.3">
      <c r="A62" s="729" t="s">
        <v>590</v>
      </c>
      <c r="B62" s="730" t="s">
        <v>1808</v>
      </c>
      <c r="C62" s="731">
        <v>0</v>
      </c>
      <c r="D62" s="731">
        <v>3.2866999999999997</v>
      </c>
      <c r="E62" s="731"/>
      <c r="F62" s="731">
        <v>2.6581000000000001</v>
      </c>
      <c r="G62" s="731">
        <v>3</v>
      </c>
      <c r="H62" s="731">
        <v>-0.34189999999999987</v>
      </c>
      <c r="I62" s="732">
        <v>0.88603333333333334</v>
      </c>
      <c r="J62" s="733" t="s">
        <v>1</v>
      </c>
    </row>
    <row r="63" spans="1:10" ht="14.4" customHeight="1" x14ac:dyDescent="0.3">
      <c r="A63" s="729" t="s">
        <v>590</v>
      </c>
      <c r="B63" s="730" t="s">
        <v>1810</v>
      </c>
      <c r="C63" s="731">
        <v>0</v>
      </c>
      <c r="D63" s="731">
        <v>37.743499999999997</v>
      </c>
      <c r="E63" s="731"/>
      <c r="F63" s="731">
        <v>37.359000000000002</v>
      </c>
      <c r="G63" s="731">
        <v>39</v>
      </c>
      <c r="H63" s="731">
        <v>-1.6409999999999982</v>
      </c>
      <c r="I63" s="732">
        <v>0.95792307692307699</v>
      </c>
      <c r="J63" s="733" t="s">
        <v>1</v>
      </c>
    </row>
    <row r="64" spans="1:10" ht="14.4" customHeight="1" x14ac:dyDescent="0.3">
      <c r="A64" s="729" t="s">
        <v>590</v>
      </c>
      <c r="B64" s="730" t="s">
        <v>1811</v>
      </c>
      <c r="C64" s="731">
        <v>0</v>
      </c>
      <c r="D64" s="731">
        <v>2.036</v>
      </c>
      <c r="E64" s="731"/>
      <c r="F64" s="731">
        <v>1.8819999999999999</v>
      </c>
      <c r="G64" s="731">
        <v>2</v>
      </c>
      <c r="H64" s="731">
        <v>-0.1180000000000001</v>
      </c>
      <c r="I64" s="732">
        <v>0.94099999999999995</v>
      </c>
      <c r="J64" s="733" t="s">
        <v>1</v>
      </c>
    </row>
    <row r="65" spans="1:10" ht="14.4" customHeight="1" x14ac:dyDescent="0.3">
      <c r="A65" s="729" t="s">
        <v>590</v>
      </c>
      <c r="B65" s="730" t="s">
        <v>1812</v>
      </c>
      <c r="C65" s="731">
        <v>0</v>
      </c>
      <c r="D65" s="731">
        <v>17.542300000000004</v>
      </c>
      <c r="E65" s="731"/>
      <c r="F65" s="731">
        <v>15.14</v>
      </c>
      <c r="G65" s="731">
        <v>19</v>
      </c>
      <c r="H65" s="731">
        <v>-3.8599999999999994</v>
      </c>
      <c r="I65" s="732">
        <v>0.79684210526315791</v>
      </c>
      <c r="J65" s="733" t="s">
        <v>1</v>
      </c>
    </row>
    <row r="66" spans="1:10" ht="14.4" customHeight="1" x14ac:dyDescent="0.3">
      <c r="A66" s="729" t="s">
        <v>590</v>
      </c>
      <c r="B66" s="730" t="s">
        <v>1816</v>
      </c>
      <c r="C66" s="731">
        <v>0</v>
      </c>
      <c r="D66" s="731">
        <v>5.4786200000000003</v>
      </c>
      <c r="E66" s="731"/>
      <c r="F66" s="731">
        <v>31.390639999999998</v>
      </c>
      <c r="G66" s="731">
        <v>9</v>
      </c>
      <c r="H66" s="731">
        <v>22.390639999999998</v>
      </c>
      <c r="I66" s="732">
        <v>3.4878488888888888</v>
      </c>
      <c r="J66" s="733" t="s">
        <v>1</v>
      </c>
    </row>
    <row r="67" spans="1:10" ht="14.4" customHeight="1" x14ac:dyDescent="0.3">
      <c r="A67" s="729" t="s">
        <v>590</v>
      </c>
      <c r="B67" s="730" t="s">
        <v>592</v>
      </c>
      <c r="C67" s="731">
        <v>0</v>
      </c>
      <c r="D67" s="731">
        <v>98.166989999999998</v>
      </c>
      <c r="E67" s="731"/>
      <c r="F67" s="731">
        <v>112.52654000000001</v>
      </c>
      <c r="G67" s="731">
        <v>106</v>
      </c>
      <c r="H67" s="731">
        <v>6.5265400000000113</v>
      </c>
      <c r="I67" s="732">
        <v>1.0615711320754717</v>
      </c>
      <c r="J67" s="733" t="s">
        <v>582</v>
      </c>
    </row>
    <row r="68" spans="1:10" ht="14.4" customHeight="1" x14ac:dyDescent="0.3">
      <c r="A68" s="729" t="s">
        <v>566</v>
      </c>
      <c r="B68" s="730" t="s">
        <v>566</v>
      </c>
      <c r="C68" s="731" t="s">
        <v>566</v>
      </c>
      <c r="D68" s="731" t="s">
        <v>566</v>
      </c>
      <c r="E68" s="731"/>
      <c r="F68" s="731" t="s">
        <v>566</v>
      </c>
      <c r="G68" s="731" t="s">
        <v>566</v>
      </c>
      <c r="H68" s="731" t="s">
        <v>566</v>
      </c>
      <c r="I68" s="732" t="s">
        <v>566</v>
      </c>
      <c r="J68" s="733" t="s">
        <v>583</v>
      </c>
    </row>
    <row r="69" spans="1:10" ht="14.4" customHeight="1" x14ac:dyDescent="0.3">
      <c r="A69" s="729" t="s">
        <v>593</v>
      </c>
      <c r="B69" s="730" t="s">
        <v>594</v>
      </c>
      <c r="C69" s="731" t="s">
        <v>566</v>
      </c>
      <c r="D69" s="731" t="s">
        <v>566</v>
      </c>
      <c r="E69" s="731"/>
      <c r="F69" s="731" t="s">
        <v>566</v>
      </c>
      <c r="G69" s="731" t="s">
        <v>566</v>
      </c>
      <c r="H69" s="731" t="s">
        <v>566</v>
      </c>
      <c r="I69" s="732" t="s">
        <v>566</v>
      </c>
      <c r="J69" s="733" t="s">
        <v>0</v>
      </c>
    </row>
    <row r="70" spans="1:10" ht="14.4" customHeight="1" x14ac:dyDescent="0.3">
      <c r="A70" s="729" t="s">
        <v>593</v>
      </c>
      <c r="B70" s="730" t="s">
        <v>1801</v>
      </c>
      <c r="C70" s="731">
        <v>-23.5593</v>
      </c>
      <c r="D70" s="731">
        <v>0</v>
      </c>
      <c r="E70" s="731"/>
      <c r="F70" s="731">
        <v>0</v>
      </c>
      <c r="G70" s="731">
        <v>0</v>
      </c>
      <c r="H70" s="731">
        <v>0</v>
      </c>
      <c r="I70" s="732" t="s">
        <v>566</v>
      </c>
      <c r="J70" s="733" t="s">
        <v>1</v>
      </c>
    </row>
    <row r="71" spans="1:10" ht="14.4" customHeight="1" x14ac:dyDescent="0.3">
      <c r="A71" s="729" t="s">
        <v>593</v>
      </c>
      <c r="B71" s="730" t="s">
        <v>1802</v>
      </c>
      <c r="C71" s="731">
        <v>0</v>
      </c>
      <c r="D71" s="731">
        <v>0</v>
      </c>
      <c r="E71" s="731"/>
      <c r="F71" s="731">
        <v>0</v>
      </c>
      <c r="G71" s="731">
        <v>0</v>
      </c>
      <c r="H71" s="731">
        <v>0</v>
      </c>
      <c r="I71" s="732" t="s">
        <v>566</v>
      </c>
      <c r="J71" s="733" t="s">
        <v>1</v>
      </c>
    </row>
    <row r="72" spans="1:10" ht="14.4" customHeight="1" x14ac:dyDescent="0.3">
      <c r="A72" s="729" t="s">
        <v>593</v>
      </c>
      <c r="B72" s="730" t="s">
        <v>1804</v>
      </c>
      <c r="C72" s="731">
        <v>0</v>
      </c>
      <c r="D72" s="731">
        <v>0</v>
      </c>
      <c r="E72" s="731"/>
      <c r="F72" s="731">
        <v>0</v>
      </c>
      <c r="G72" s="731">
        <v>0</v>
      </c>
      <c r="H72" s="731">
        <v>0</v>
      </c>
      <c r="I72" s="732" t="s">
        <v>566</v>
      </c>
      <c r="J72" s="733" t="s">
        <v>1</v>
      </c>
    </row>
    <row r="73" spans="1:10" ht="14.4" customHeight="1" x14ac:dyDescent="0.3">
      <c r="A73" s="729" t="s">
        <v>593</v>
      </c>
      <c r="B73" s="730" t="s">
        <v>1806</v>
      </c>
      <c r="C73" s="731">
        <v>0.22506000000000001</v>
      </c>
      <c r="D73" s="731">
        <v>0</v>
      </c>
      <c r="E73" s="731"/>
      <c r="F73" s="731">
        <v>0</v>
      </c>
      <c r="G73" s="731">
        <v>0</v>
      </c>
      <c r="H73" s="731">
        <v>0</v>
      </c>
      <c r="I73" s="732" t="s">
        <v>566</v>
      </c>
      <c r="J73" s="733" t="s">
        <v>1</v>
      </c>
    </row>
    <row r="74" spans="1:10" ht="14.4" customHeight="1" x14ac:dyDescent="0.3">
      <c r="A74" s="729" t="s">
        <v>593</v>
      </c>
      <c r="B74" s="730" t="s">
        <v>1807</v>
      </c>
      <c r="C74" s="731">
        <v>41.00882</v>
      </c>
      <c r="D74" s="731">
        <v>14.180869999999999</v>
      </c>
      <c r="E74" s="731"/>
      <c r="F74" s="731">
        <v>22.640689999999999</v>
      </c>
      <c r="G74" s="731">
        <v>30</v>
      </c>
      <c r="H74" s="731">
        <v>-7.3593100000000007</v>
      </c>
      <c r="I74" s="732">
        <v>0.75468966666666659</v>
      </c>
      <c r="J74" s="733" t="s">
        <v>1</v>
      </c>
    </row>
    <row r="75" spans="1:10" ht="14.4" customHeight="1" x14ac:dyDescent="0.3">
      <c r="A75" s="729" t="s">
        <v>593</v>
      </c>
      <c r="B75" s="730" t="s">
        <v>1808</v>
      </c>
      <c r="C75" s="731">
        <v>72.906420000000011</v>
      </c>
      <c r="D75" s="731">
        <v>135.07917</v>
      </c>
      <c r="E75" s="731"/>
      <c r="F75" s="731">
        <v>123.49590000000001</v>
      </c>
      <c r="G75" s="731">
        <v>147</v>
      </c>
      <c r="H75" s="731">
        <v>-23.504099999999994</v>
      </c>
      <c r="I75" s="732">
        <v>0.84010816326530613</v>
      </c>
      <c r="J75" s="733" t="s">
        <v>1</v>
      </c>
    </row>
    <row r="76" spans="1:10" ht="14.4" customHeight="1" x14ac:dyDescent="0.3">
      <c r="A76" s="729" t="s">
        <v>593</v>
      </c>
      <c r="B76" s="730" t="s">
        <v>1810</v>
      </c>
      <c r="C76" s="731">
        <v>42.251580000000004</v>
      </c>
      <c r="D76" s="731">
        <v>48.010359999999999</v>
      </c>
      <c r="E76" s="731"/>
      <c r="F76" s="731">
        <v>44.521629999999995</v>
      </c>
      <c r="G76" s="731">
        <v>44</v>
      </c>
      <c r="H76" s="731">
        <v>0.52162999999999471</v>
      </c>
      <c r="I76" s="732">
        <v>1.0118552272727273</v>
      </c>
      <c r="J76" s="733" t="s">
        <v>1</v>
      </c>
    </row>
    <row r="77" spans="1:10" ht="14.4" customHeight="1" x14ac:dyDescent="0.3">
      <c r="A77" s="729" t="s">
        <v>593</v>
      </c>
      <c r="B77" s="730" t="s">
        <v>1811</v>
      </c>
      <c r="C77" s="731">
        <v>1.272</v>
      </c>
      <c r="D77" s="731">
        <v>0.78900000000000003</v>
      </c>
      <c r="E77" s="731"/>
      <c r="F77" s="731">
        <v>1.5569999999999999</v>
      </c>
      <c r="G77" s="731">
        <v>2</v>
      </c>
      <c r="H77" s="731">
        <v>-0.44300000000000006</v>
      </c>
      <c r="I77" s="732">
        <v>0.77849999999999997</v>
      </c>
      <c r="J77" s="733" t="s">
        <v>1</v>
      </c>
    </row>
    <row r="78" spans="1:10" ht="14.4" customHeight="1" x14ac:dyDescent="0.3">
      <c r="A78" s="729" t="s">
        <v>593</v>
      </c>
      <c r="B78" s="730" t="s">
        <v>1812</v>
      </c>
      <c r="C78" s="731">
        <v>16.386700000000001</v>
      </c>
      <c r="D78" s="731">
        <v>15.9955</v>
      </c>
      <c r="E78" s="731"/>
      <c r="F78" s="731">
        <v>21.902099999999997</v>
      </c>
      <c r="G78" s="731">
        <v>20</v>
      </c>
      <c r="H78" s="731">
        <v>1.9020999999999972</v>
      </c>
      <c r="I78" s="732">
        <v>1.0951049999999998</v>
      </c>
      <c r="J78" s="733" t="s">
        <v>1</v>
      </c>
    </row>
    <row r="79" spans="1:10" ht="14.4" customHeight="1" x14ac:dyDescent="0.3">
      <c r="A79" s="729" t="s">
        <v>593</v>
      </c>
      <c r="B79" s="730" t="s">
        <v>1814</v>
      </c>
      <c r="C79" s="731">
        <v>0.34485000000000005</v>
      </c>
      <c r="D79" s="731">
        <v>0</v>
      </c>
      <c r="E79" s="731"/>
      <c r="F79" s="731">
        <v>0</v>
      </c>
      <c r="G79" s="731">
        <v>0</v>
      </c>
      <c r="H79" s="731">
        <v>0</v>
      </c>
      <c r="I79" s="732" t="s">
        <v>566</v>
      </c>
      <c r="J79" s="733" t="s">
        <v>1</v>
      </c>
    </row>
    <row r="80" spans="1:10" ht="14.4" customHeight="1" x14ac:dyDescent="0.3">
      <c r="A80" s="729" t="s">
        <v>593</v>
      </c>
      <c r="B80" s="730" t="s">
        <v>1816</v>
      </c>
      <c r="C80" s="731">
        <v>242.41461999999996</v>
      </c>
      <c r="D80" s="731">
        <v>270.07787999999994</v>
      </c>
      <c r="E80" s="731"/>
      <c r="F80" s="731">
        <v>217.47111999999998</v>
      </c>
      <c r="G80" s="731">
        <v>285</v>
      </c>
      <c r="H80" s="731">
        <v>-67.528880000000015</v>
      </c>
      <c r="I80" s="732">
        <v>0.76305656140350875</v>
      </c>
      <c r="J80" s="733" t="s">
        <v>1</v>
      </c>
    </row>
    <row r="81" spans="1:10" ht="14.4" customHeight="1" x14ac:dyDescent="0.3">
      <c r="A81" s="729" t="s">
        <v>593</v>
      </c>
      <c r="B81" s="730" t="s">
        <v>595</v>
      </c>
      <c r="C81" s="731">
        <v>393.25074999999993</v>
      </c>
      <c r="D81" s="731">
        <v>484.13277999999991</v>
      </c>
      <c r="E81" s="731"/>
      <c r="F81" s="731">
        <v>431.58843999999999</v>
      </c>
      <c r="G81" s="731">
        <v>527</v>
      </c>
      <c r="H81" s="731">
        <v>-95.411560000000009</v>
      </c>
      <c r="I81" s="732">
        <v>0.81895339658444022</v>
      </c>
      <c r="J81" s="733" t="s">
        <v>582</v>
      </c>
    </row>
    <row r="82" spans="1:10" ht="14.4" customHeight="1" x14ac:dyDescent="0.3">
      <c r="A82" s="729" t="s">
        <v>566</v>
      </c>
      <c r="B82" s="730" t="s">
        <v>566</v>
      </c>
      <c r="C82" s="731" t="s">
        <v>566</v>
      </c>
      <c r="D82" s="731" t="s">
        <v>566</v>
      </c>
      <c r="E82" s="731"/>
      <c r="F82" s="731" t="s">
        <v>566</v>
      </c>
      <c r="G82" s="731" t="s">
        <v>566</v>
      </c>
      <c r="H82" s="731" t="s">
        <v>566</v>
      </c>
      <c r="I82" s="732" t="s">
        <v>566</v>
      </c>
      <c r="J82" s="733" t="s">
        <v>583</v>
      </c>
    </row>
    <row r="83" spans="1:10" ht="14.4" customHeight="1" x14ac:dyDescent="0.3">
      <c r="A83" s="729" t="s">
        <v>564</v>
      </c>
      <c r="B83" s="730" t="s">
        <v>577</v>
      </c>
      <c r="C83" s="731">
        <v>880.60681999999974</v>
      </c>
      <c r="D83" s="731">
        <v>1706.2422300000003</v>
      </c>
      <c r="E83" s="731"/>
      <c r="F83" s="731">
        <v>1416.3592599999999</v>
      </c>
      <c r="G83" s="731">
        <v>1759</v>
      </c>
      <c r="H83" s="731">
        <v>-342.64074000000005</v>
      </c>
      <c r="I83" s="732">
        <v>0.80520708357021031</v>
      </c>
      <c r="J83" s="733" t="s">
        <v>578</v>
      </c>
    </row>
  </sheetData>
  <mergeCells count="3">
    <mergeCell ref="A1:I1"/>
    <mergeCell ref="F3:I3"/>
    <mergeCell ref="C4:D4"/>
  </mergeCells>
  <conditionalFormatting sqref="F23 F84:F65537">
    <cfRule type="cellIs" dxfId="41" priority="18" stopIfTrue="1" operator="greaterThan">
      <formula>1</formula>
    </cfRule>
  </conditionalFormatting>
  <conditionalFormatting sqref="H5:H22">
    <cfRule type="expression" dxfId="40" priority="14">
      <formula>$H5&gt;0</formula>
    </cfRule>
  </conditionalFormatting>
  <conditionalFormatting sqref="I5:I22">
    <cfRule type="expression" dxfId="39" priority="15">
      <formula>$I5&gt;1</formula>
    </cfRule>
  </conditionalFormatting>
  <conditionalFormatting sqref="B5:B22">
    <cfRule type="expression" dxfId="38" priority="11">
      <formula>OR($J5="NS",$J5="SumaNS",$J5="Účet")</formula>
    </cfRule>
  </conditionalFormatting>
  <conditionalFormatting sqref="F5:I22 B5:D22">
    <cfRule type="expression" dxfId="37" priority="17">
      <formula>AND($J5&lt;&gt;"",$J5&lt;&gt;"mezeraKL")</formula>
    </cfRule>
  </conditionalFormatting>
  <conditionalFormatting sqref="B5:D22 F5:I22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5" priority="13">
      <formula>OR($J5="SumaNS",$J5="NS")</formula>
    </cfRule>
  </conditionalFormatting>
  <conditionalFormatting sqref="A5:A22">
    <cfRule type="expression" dxfId="34" priority="9">
      <formula>AND($J5&lt;&gt;"mezeraKL",$J5&lt;&gt;"")</formula>
    </cfRule>
  </conditionalFormatting>
  <conditionalFormatting sqref="A5:A22">
    <cfRule type="expression" dxfId="33" priority="10">
      <formula>AND($J5&lt;&gt;"",$J5&lt;&gt;"mezeraKL")</formula>
    </cfRule>
  </conditionalFormatting>
  <conditionalFormatting sqref="H24:H83">
    <cfRule type="expression" dxfId="32" priority="6">
      <formula>$H24&gt;0</formula>
    </cfRule>
  </conditionalFormatting>
  <conditionalFormatting sqref="A24:A83">
    <cfRule type="expression" dxfId="31" priority="5">
      <formula>AND($J24&lt;&gt;"mezeraKL",$J24&lt;&gt;"")</formula>
    </cfRule>
  </conditionalFormatting>
  <conditionalFormatting sqref="I24:I83">
    <cfRule type="expression" dxfId="30" priority="7">
      <formula>$I24&gt;1</formula>
    </cfRule>
  </conditionalFormatting>
  <conditionalFormatting sqref="B24:B83">
    <cfRule type="expression" dxfId="29" priority="4">
      <formula>OR($J24="NS",$J24="SumaNS",$J24="Účet")</formula>
    </cfRule>
  </conditionalFormatting>
  <conditionalFormatting sqref="A24:D83 F24:I83">
    <cfRule type="expression" dxfId="28" priority="8">
      <formula>AND($J24&lt;&gt;"",$J24&lt;&gt;"mezeraKL")</formula>
    </cfRule>
  </conditionalFormatting>
  <conditionalFormatting sqref="B24:D83 F24:I83">
    <cfRule type="expression" dxfId="27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83 F24:I83">
    <cfRule type="expression" dxfId="26" priority="2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1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2434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7.7291935698091754</v>
      </c>
      <c r="J3" s="203">
        <f>SUBTOTAL(9,J5:J1048576)</f>
        <v>183248</v>
      </c>
      <c r="K3" s="204">
        <f>SUBTOTAL(9,K5:K1048576)</f>
        <v>1416359.2632803917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564</v>
      </c>
      <c r="B5" s="825" t="s">
        <v>565</v>
      </c>
      <c r="C5" s="828" t="s">
        <v>579</v>
      </c>
      <c r="D5" s="862" t="s">
        <v>580</v>
      </c>
      <c r="E5" s="828" t="s">
        <v>1817</v>
      </c>
      <c r="F5" s="862" t="s">
        <v>1818</v>
      </c>
      <c r="G5" s="828" t="s">
        <v>1819</v>
      </c>
      <c r="H5" s="828" t="s">
        <v>1820</v>
      </c>
      <c r="I5" s="225">
        <v>4.0999999046325684</v>
      </c>
      <c r="J5" s="225">
        <v>200</v>
      </c>
      <c r="K5" s="848">
        <v>820</v>
      </c>
    </row>
    <row r="6" spans="1:11" ht="14.4" customHeight="1" x14ac:dyDescent="0.3">
      <c r="A6" s="831" t="s">
        <v>564</v>
      </c>
      <c r="B6" s="832" t="s">
        <v>565</v>
      </c>
      <c r="C6" s="835" t="s">
        <v>579</v>
      </c>
      <c r="D6" s="863" t="s">
        <v>580</v>
      </c>
      <c r="E6" s="835" t="s">
        <v>1817</v>
      </c>
      <c r="F6" s="863" t="s">
        <v>1818</v>
      </c>
      <c r="G6" s="835" t="s">
        <v>1821</v>
      </c>
      <c r="H6" s="835" t="s">
        <v>1822</v>
      </c>
      <c r="I6" s="849">
        <v>6.25</v>
      </c>
      <c r="J6" s="849">
        <v>100</v>
      </c>
      <c r="K6" s="850">
        <v>625</v>
      </c>
    </row>
    <row r="7" spans="1:11" ht="14.4" customHeight="1" x14ac:dyDescent="0.3">
      <c r="A7" s="831" t="s">
        <v>564</v>
      </c>
      <c r="B7" s="832" t="s">
        <v>565</v>
      </c>
      <c r="C7" s="835" t="s">
        <v>579</v>
      </c>
      <c r="D7" s="863" t="s">
        <v>580</v>
      </c>
      <c r="E7" s="835" t="s">
        <v>1817</v>
      </c>
      <c r="F7" s="863" t="s">
        <v>1818</v>
      </c>
      <c r="G7" s="835" t="s">
        <v>1823</v>
      </c>
      <c r="H7" s="835" t="s">
        <v>1824</v>
      </c>
      <c r="I7" s="849">
        <v>0.25</v>
      </c>
      <c r="J7" s="849">
        <v>2500</v>
      </c>
      <c r="K7" s="850">
        <v>625</v>
      </c>
    </row>
    <row r="8" spans="1:11" ht="14.4" customHeight="1" x14ac:dyDescent="0.3">
      <c r="A8" s="831" t="s">
        <v>564</v>
      </c>
      <c r="B8" s="832" t="s">
        <v>565</v>
      </c>
      <c r="C8" s="835" t="s">
        <v>579</v>
      </c>
      <c r="D8" s="863" t="s">
        <v>580</v>
      </c>
      <c r="E8" s="835" t="s">
        <v>1817</v>
      </c>
      <c r="F8" s="863" t="s">
        <v>1818</v>
      </c>
      <c r="G8" s="835" t="s">
        <v>1825</v>
      </c>
      <c r="H8" s="835" t="s">
        <v>1826</v>
      </c>
      <c r="I8" s="849">
        <v>158.16999816894531</v>
      </c>
      <c r="J8" s="849">
        <v>3</v>
      </c>
      <c r="K8" s="850">
        <v>474.510009765625</v>
      </c>
    </row>
    <row r="9" spans="1:11" ht="14.4" customHeight="1" x14ac:dyDescent="0.3">
      <c r="A9" s="831" t="s">
        <v>564</v>
      </c>
      <c r="B9" s="832" t="s">
        <v>565</v>
      </c>
      <c r="C9" s="835" t="s">
        <v>579</v>
      </c>
      <c r="D9" s="863" t="s">
        <v>580</v>
      </c>
      <c r="E9" s="835" t="s">
        <v>1817</v>
      </c>
      <c r="F9" s="863" t="s">
        <v>1818</v>
      </c>
      <c r="G9" s="835" t="s">
        <v>1827</v>
      </c>
      <c r="H9" s="835" t="s">
        <v>1828</v>
      </c>
      <c r="I9" s="849">
        <v>18.399999618530273</v>
      </c>
      <c r="J9" s="849">
        <v>100</v>
      </c>
      <c r="K9" s="850">
        <v>1840</v>
      </c>
    </row>
    <row r="10" spans="1:11" ht="14.4" customHeight="1" x14ac:dyDescent="0.3">
      <c r="A10" s="831" t="s">
        <v>564</v>
      </c>
      <c r="B10" s="832" t="s">
        <v>565</v>
      </c>
      <c r="C10" s="835" t="s">
        <v>579</v>
      </c>
      <c r="D10" s="863" t="s">
        <v>580</v>
      </c>
      <c r="E10" s="835" t="s">
        <v>1817</v>
      </c>
      <c r="F10" s="863" t="s">
        <v>1818</v>
      </c>
      <c r="G10" s="835" t="s">
        <v>1829</v>
      </c>
      <c r="H10" s="835" t="s">
        <v>1830</v>
      </c>
      <c r="I10" s="849">
        <v>2.880000114440918</v>
      </c>
      <c r="J10" s="849">
        <v>100</v>
      </c>
      <c r="K10" s="850">
        <v>288</v>
      </c>
    </row>
    <row r="11" spans="1:11" ht="14.4" customHeight="1" x14ac:dyDescent="0.3">
      <c r="A11" s="831" t="s">
        <v>564</v>
      </c>
      <c r="B11" s="832" t="s">
        <v>565</v>
      </c>
      <c r="C11" s="835" t="s">
        <v>579</v>
      </c>
      <c r="D11" s="863" t="s">
        <v>580</v>
      </c>
      <c r="E11" s="835" t="s">
        <v>1817</v>
      </c>
      <c r="F11" s="863" t="s">
        <v>1818</v>
      </c>
      <c r="G11" s="835" t="s">
        <v>1831</v>
      </c>
      <c r="H11" s="835" t="s">
        <v>1832</v>
      </c>
      <c r="I11" s="849">
        <v>5.2750000953674316</v>
      </c>
      <c r="J11" s="849">
        <v>100</v>
      </c>
      <c r="K11" s="850">
        <v>527.5</v>
      </c>
    </row>
    <row r="12" spans="1:11" ht="14.4" customHeight="1" x14ac:dyDescent="0.3">
      <c r="A12" s="831" t="s">
        <v>564</v>
      </c>
      <c r="B12" s="832" t="s">
        <v>565</v>
      </c>
      <c r="C12" s="835" t="s">
        <v>579</v>
      </c>
      <c r="D12" s="863" t="s">
        <v>580</v>
      </c>
      <c r="E12" s="835" t="s">
        <v>1817</v>
      </c>
      <c r="F12" s="863" t="s">
        <v>1818</v>
      </c>
      <c r="G12" s="835" t="s">
        <v>1833</v>
      </c>
      <c r="H12" s="835" t="s">
        <v>1834</v>
      </c>
      <c r="I12" s="849">
        <v>139.17332967122397</v>
      </c>
      <c r="J12" s="849">
        <v>9</v>
      </c>
      <c r="K12" s="850">
        <v>1252.5599975585938</v>
      </c>
    </row>
    <row r="13" spans="1:11" ht="14.4" customHeight="1" x14ac:dyDescent="0.3">
      <c r="A13" s="831" t="s">
        <v>564</v>
      </c>
      <c r="B13" s="832" t="s">
        <v>565</v>
      </c>
      <c r="C13" s="835" t="s">
        <v>579</v>
      </c>
      <c r="D13" s="863" t="s">
        <v>580</v>
      </c>
      <c r="E13" s="835" t="s">
        <v>1817</v>
      </c>
      <c r="F13" s="863" t="s">
        <v>1818</v>
      </c>
      <c r="G13" s="835" t="s">
        <v>1835</v>
      </c>
      <c r="H13" s="835" t="s">
        <v>1836</v>
      </c>
      <c r="I13" s="849">
        <v>1.3799999952316284</v>
      </c>
      <c r="J13" s="849">
        <v>150</v>
      </c>
      <c r="K13" s="850">
        <v>207</v>
      </c>
    </row>
    <row r="14" spans="1:11" ht="14.4" customHeight="1" x14ac:dyDescent="0.3">
      <c r="A14" s="831" t="s">
        <v>564</v>
      </c>
      <c r="B14" s="832" t="s">
        <v>565</v>
      </c>
      <c r="C14" s="835" t="s">
        <v>579</v>
      </c>
      <c r="D14" s="863" t="s">
        <v>580</v>
      </c>
      <c r="E14" s="835" t="s">
        <v>1817</v>
      </c>
      <c r="F14" s="863" t="s">
        <v>1818</v>
      </c>
      <c r="G14" s="835" t="s">
        <v>1837</v>
      </c>
      <c r="H14" s="835" t="s">
        <v>1838</v>
      </c>
      <c r="I14" s="849">
        <v>0.86000001430511475</v>
      </c>
      <c r="J14" s="849">
        <v>200</v>
      </c>
      <c r="K14" s="850">
        <v>172</v>
      </c>
    </row>
    <row r="15" spans="1:11" ht="14.4" customHeight="1" x14ac:dyDescent="0.3">
      <c r="A15" s="831" t="s">
        <v>564</v>
      </c>
      <c r="B15" s="832" t="s">
        <v>565</v>
      </c>
      <c r="C15" s="835" t="s">
        <v>579</v>
      </c>
      <c r="D15" s="863" t="s">
        <v>580</v>
      </c>
      <c r="E15" s="835" t="s">
        <v>1817</v>
      </c>
      <c r="F15" s="863" t="s">
        <v>1818</v>
      </c>
      <c r="G15" s="835" t="s">
        <v>1839</v>
      </c>
      <c r="H15" s="835" t="s">
        <v>1840</v>
      </c>
      <c r="I15" s="849">
        <v>1.5199999809265137</v>
      </c>
      <c r="J15" s="849">
        <v>50</v>
      </c>
      <c r="K15" s="850">
        <v>76</v>
      </c>
    </row>
    <row r="16" spans="1:11" ht="14.4" customHeight="1" x14ac:dyDescent="0.3">
      <c r="A16" s="831" t="s">
        <v>564</v>
      </c>
      <c r="B16" s="832" t="s">
        <v>565</v>
      </c>
      <c r="C16" s="835" t="s">
        <v>579</v>
      </c>
      <c r="D16" s="863" t="s">
        <v>580</v>
      </c>
      <c r="E16" s="835" t="s">
        <v>1817</v>
      </c>
      <c r="F16" s="863" t="s">
        <v>1818</v>
      </c>
      <c r="G16" s="835" t="s">
        <v>1841</v>
      </c>
      <c r="H16" s="835" t="s">
        <v>1842</v>
      </c>
      <c r="I16" s="849">
        <v>0.37999999523162842</v>
      </c>
      <c r="J16" s="849">
        <v>45</v>
      </c>
      <c r="K16" s="850">
        <v>17.099999904632568</v>
      </c>
    </row>
    <row r="17" spans="1:11" ht="14.4" customHeight="1" x14ac:dyDescent="0.3">
      <c r="A17" s="831" t="s">
        <v>564</v>
      </c>
      <c r="B17" s="832" t="s">
        <v>565</v>
      </c>
      <c r="C17" s="835" t="s">
        <v>579</v>
      </c>
      <c r="D17" s="863" t="s">
        <v>580</v>
      </c>
      <c r="E17" s="835" t="s">
        <v>1817</v>
      </c>
      <c r="F17" s="863" t="s">
        <v>1818</v>
      </c>
      <c r="G17" s="835" t="s">
        <v>1843</v>
      </c>
      <c r="H17" s="835" t="s">
        <v>1844</v>
      </c>
      <c r="I17" s="849">
        <v>18.889999389648438</v>
      </c>
      <c r="J17" s="849">
        <v>48</v>
      </c>
      <c r="K17" s="850">
        <v>906.719970703125</v>
      </c>
    </row>
    <row r="18" spans="1:11" ht="14.4" customHeight="1" x14ac:dyDescent="0.3">
      <c r="A18" s="831" t="s">
        <v>564</v>
      </c>
      <c r="B18" s="832" t="s">
        <v>565</v>
      </c>
      <c r="C18" s="835" t="s">
        <v>579</v>
      </c>
      <c r="D18" s="863" t="s">
        <v>580</v>
      </c>
      <c r="E18" s="835" t="s">
        <v>1817</v>
      </c>
      <c r="F18" s="863" t="s">
        <v>1818</v>
      </c>
      <c r="G18" s="835" t="s">
        <v>1845</v>
      </c>
      <c r="H18" s="835" t="s">
        <v>1846</v>
      </c>
      <c r="I18" s="849">
        <v>10.52400016784668</v>
      </c>
      <c r="J18" s="849">
        <v>230</v>
      </c>
      <c r="K18" s="850">
        <v>2420.5</v>
      </c>
    </row>
    <row r="19" spans="1:11" ht="14.4" customHeight="1" x14ac:dyDescent="0.3">
      <c r="A19" s="831" t="s">
        <v>564</v>
      </c>
      <c r="B19" s="832" t="s">
        <v>565</v>
      </c>
      <c r="C19" s="835" t="s">
        <v>579</v>
      </c>
      <c r="D19" s="863" t="s">
        <v>580</v>
      </c>
      <c r="E19" s="835" t="s">
        <v>1817</v>
      </c>
      <c r="F19" s="863" t="s">
        <v>1818</v>
      </c>
      <c r="G19" s="835" t="s">
        <v>1847</v>
      </c>
      <c r="H19" s="835" t="s">
        <v>1848</v>
      </c>
      <c r="I19" s="849">
        <v>17.620000839233398</v>
      </c>
      <c r="J19" s="849">
        <v>2</v>
      </c>
      <c r="K19" s="850">
        <v>35.240001678466797</v>
      </c>
    </row>
    <row r="20" spans="1:11" ht="14.4" customHeight="1" x14ac:dyDescent="0.3">
      <c r="A20" s="831" t="s">
        <v>564</v>
      </c>
      <c r="B20" s="832" t="s">
        <v>565</v>
      </c>
      <c r="C20" s="835" t="s">
        <v>579</v>
      </c>
      <c r="D20" s="863" t="s">
        <v>580</v>
      </c>
      <c r="E20" s="835" t="s">
        <v>1817</v>
      </c>
      <c r="F20" s="863" t="s">
        <v>1818</v>
      </c>
      <c r="G20" s="835" t="s">
        <v>1849</v>
      </c>
      <c r="H20" s="835" t="s">
        <v>1850</v>
      </c>
      <c r="I20" s="849">
        <v>27.879999160766602</v>
      </c>
      <c r="J20" s="849">
        <v>2</v>
      </c>
      <c r="K20" s="850">
        <v>55.759998321533203</v>
      </c>
    </row>
    <row r="21" spans="1:11" ht="14.4" customHeight="1" x14ac:dyDescent="0.3">
      <c r="A21" s="831" t="s">
        <v>564</v>
      </c>
      <c r="B21" s="832" t="s">
        <v>565</v>
      </c>
      <c r="C21" s="835" t="s">
        <v>579</v>
      </c>
      <c r="D21" s="863" t="s">
        <v>580</v>
      </c>
      <c r="E21" s="835" t="s">
        <v>1817</v>
      </c>
      <c r="F21" s="863" t="s">
        <v>1818</v>
      </c>
      <c r="G21" s="835" t="s">
        <v>1851</v>
      </c>
      <c r="H21" s="835" t="s">
        <v>1852</v>
      </c>
      <c r="I21" s="849">
        <v>28.734999656677246</v>
      </c>
      <c r="J21" s="849">
        <v>48</v>
      </c>
      <c r="K21" s="850">
        <v>1379.280029296875</v>
      </c>
    </row>
    <row r="22" spans="1:11" ht="14.4" customHeight="1" x14ac:dyDescent="0.3">
      <c r="A22" s="831" t="s">
        <v>564</v>
      </c>
      <c r="B22" s="832" t="s">
        <v>565</v>
      </c>
      <c r="C22" s="835" t="s">
        <v>579</v>
      </c>
      <c r="D22" s="863" t="s">
        <v>580</v>
      </c>
      <c r="E22" s="835" t="s">
        <v>1817</v>
      </c>
      <c r="F22" s="863" t="s">
        <v>1818</v>
      </c>
      <c r="G22" s="835" t="s">
        <v>1853</v>
      </c>
      <c r="H22" s="835" t="s">
        <v>1854</v>
      </c>
      <c r="I22" s="849">
        <v>18.909999847412109</v>
      </c>
      <c r="J22" s="849">
        <v>3</v>
      </c>
      <c r="K22" s="850">
        <v>56.720001220703125</v>
      </c>
    </row>
    <row r="23" spans="1:11" ht="14.4" customHeight="1" x14ac:dyDescent="0.3">
      <c r="A23" s="831" t="s">
        <v>564</v>
      </c>
      <c r="B23" s="832" t="s">
        <v>565</v>
      </c>
      <c r="C23" s="835" t="s">
        <v>579</v>
      </c>
      <c r="D23" s="863" t="s">
        <v>580</v>
      </c>
      <c r="E23" s="835" t="s">
        <v>1817</v>
      </c>
      <c r="F23" s="863" t="s">
        <v>1818</v>
      </c>
      <c r="G23" s="835" t="s">
        <v>1855</v>
      </c>
      <c r="H23" s="835" t="s">
        <v>1856</v>
      </c>
      <c r="I23" s="849">
        <v>9.3199996948242188</v>
      </c>
      <c r="J23" s="849">
        <v>1</v>
      </c>
      <c r="K23" s="850">
        <v>9.3199996948242188</v>
      </c>
    </row>
    <row r="24" spans="1:11" ht="14.4" customHeight="1" x14ac:dyDescent="0.3">
      <c r="A24" s="831" t="s">
        <v>564</v>
      </c>
      <c r="B24" s="832" t="s">
        <v>565</v>
      </c>
      <c r="C24" s="835" t="s">
        <v>579</v>
      </c>
      <c r="D24" s="863" t="s">
        <v>580</v>
      </c>
      <c r="E24" s="835" t="s">
        <v>1857</v>
      </c>
      <c r="F24" s="863" t="s">
        <v>1858</v>
      </c>
      <c r="G24" s="835" t="s">
        <v>1859</v>
      </c>
      <c r="H24" s="835" t="s">
        <v>1860</v>
      </c>
      <c r="I24" s="849">
        <v>47.189998626708984</v>
      </c>
      <c r="J24" s="849">
        <v>20</v>
      </c>
      <c r="K24" s="850">
        <v>943.79998779296875</v>
      </c>
    </row>
    <row r="25" spans="1:11" ht="14.4" customHeight="1" x14ac:dyDescent="0.3">
      <c r="A25" s="831" t="s">
        <v>564</v>
      </c>
      <c r="B25" s="832" t="s">
        <v>565</v>
      </c>
      <c r="C25" s="835" t="s">
        <v>579</v>
      </c>
      <c r="D25" s="863" t="s">
        <v>580</v>
      </c>
      <c r="E25" s="835" t="s">
        <v>1857</v>
      </c>
      <c r="F25" s="863" t="s">
        <v>1858</v>
      </c>
      <c r="G25" s="835" t="s">
        <v>1861</v>
      </c>
      <c r="H25" s="835" t="s">
        <v>1862</v>
      </c>
      <c r="I25" s="849">
        <v>2.9100000858306885</v>
      </c>
      <c r="J25" s="849">
        <v>100</v>
      </c>
      <c r="K25" s="850">
        <v>291</v>
      </c>
    </row>
    <row r="26" spans="1:11" ht="14.4" customHeight="1" x14ac:dyDescent="0.3">
      <c r="A26" s="831" t="s">
        <v>564</v>
      </c>
      <c r="B26" s="832" t="s">
        <v>565</v>
      </c>
      <c r="C26" s="835" t="s">
        <v>579</v>
      </c>
      <c r="D26" s="863" t="s">
        <v>580</v>
      </c>
      <c r="E26" s="835" t="s">
        <v>1857</v>
      </c>
      <c r="F26" s="863" t="s">
        <v>1858</v>
      </c>
      <c r="G26" s="835" t="s">
        <v>1863</v>
      </c>
      <c r="H26" s="835" t="s">
        <v>1864</v>
      </c>
      <c r="I26" s="849">
        <v>9.9999997764825821E-3</v>
      </c>
      <c r="J26" s="849">
        <v>100</v>
      </c>
      <c r="K26" s="850">
        <v>1</v>
      </c>
    </row>
    <row r="27" spans="1:11" ht="14.4" customHeight="1" x14ac:dyDescent="0.3">
      <c r="A27" s="831" t="s">
        <v>564</v>
      </c>
      <c r="B27" s="832" t="s">
        <v>565</v>
      </c>
      <c r="C27" s="835" t="s">
        <v>579</v>
      </c>
      <c r="D27" s="863" t="s">
        <v>580</v>
      </c>
      <c r="E27" s="835" t="s">
        <v>1857</v>
      </c>
      <c r="F27" s="863" t="s">
        <v>1858</v>
      </c>
      <c r="G27" s="835" t="s">
        <v>1865</v>
      </c>
      <c r="H27" s="835" t="s">
        <v>1866</v>
      </c>
      <c r="I27" s="849">
        <v>11.144999980926514</v>
      </c>
      <c r="J27" s="849">
        <v>100</v>
      </c>
      <c r="K27" s="850">
        <v>1114.5</v>
      </c>
    </row>
    <row r="28" spans="1:11" ht="14.4" customHeight="1" x14ac:dyDescent="0.3">
      <c r="A28" s="831" t="s">
        <v>564</v>
      </c>
      <c r="B28" s="832" t="s">
        <v>565</v>
      </c>
      <c r="C28" s="835" t="s">
        <v>579</v>
      </c>
      <c r="D28" s="863" t="s">
        <v>580</v>
      </c>
      <c r="E28" s="835" t="s">
        <v>1857</v>
      </c>
      <c r="F28" s="863" t="s">
        <v>1858</v>
      </c>
      <c r="G28" s="835" t="s">
        <v>1867</v>
      </c>
      <c r="H28" s="835" t="s">
        <v>1868</v>
      </c>
      <c r="I28" s="849">
        <v>3.4600000381469727</v>
      </c>
      <c r="J28" s="849">
        <v>120</v>
      </c>
      <c r="K28" s="850">
        <v>415.20001220703125</v>
      </c>
    </row>
    <row r="29" spans="1:11" ht="14.4" customHeight="1" x14ac:dyDescent="0.3">
      <c r="A29" s="831" t="s">
        <v>564</v>
      </c>
      <c r="B29" s="832" t="s">
        <v>565</v>
      </c>
      <c r="C29" s="835" t="s">
        <v>579</v>
      </c>
      <c r="D29" s="863" t="s">
        <v>580</v>
      </c>
      <c r="E29" s="835" t="s">
        <v>1857</v>
      </c>
      <c r="F29" s="863" t="s">
        <v>1858</v>
      </c>
      <c r="G29" s="835" t="s">
        <v>1869</v>
      </c>
      <c r="H29" s="835" t="s">
        <v>1870</v>
      </c>
      <c r="I29" s="849">
        <v>12.840000152587891</v>
      </c>
      <c r="J29" s="849">
        <v>50</v>
      </c>
      <c r="K29" s="850">
        <v>641.90997314453125</v>
      </c>
    </row>
    <row r="30" spans="1:11" ht="14.4" customHeight="1" x14ac:dyDescent="0.3">
      <c r="A30" s="831" t="s">
        <v>564</v>
      </c>
      <c r="B30" s="832" t="s">
        <v>565</v>
      </c>
      <c r="C30" s="835" t="s">
        <v>579</v>
      </c>
      <c r="D30" s="863" t="s">
        <v>580</v>
      </c>
      <c r="E30" s="835" t="s">
        <v>1857</v>
      </c>
      <c r="F30" s="863" t="s">
        <v>1858</v>
      </c>
      <c r="G30" s="835" t="s">
        <v>1871</v>
      </c>
      <c r="H30" s="835" t="s">
        <v>1872</v>
      </c>
      <c r="I30" s="849">
        <v>713</v>
      </c>
      <c r="J30" s="849">
        <v>1</v>
      </c>
      <c r="K30" s="850">
        <v>713</v>
      </c>
    </row>
    <row r="31" spans="1:11" ht="14.4" customHeight="1" x14ac:dyDescent="0.3">
      <c r="A31" s="831" t="s">
        <v>564</v>
      </c>
      <c r="B31" s="832" t="s">
        <v>565</v>
      </c>
      <c r="C31" s="835" t="s">
        <v>579</v>
      </c>
      <c r="D31" s="863" t="s">
        <v>580</v>
      </c>
      <c r="E31" s="835" t="s">
        <v>1857</v>
      </c>
      <c r="F31" s="863" t="s">
        <v>1858</v>
      </c>
      <c r="G31" s="835" t="s">
        <v>1873</v>
      </c>
      <c r="H31" s="835" t="s">
        <v>1874</v>
      </c>
      <c r="I31" s="849">
        <v>646.75</v>
      </c>
      <c r="J31" s="849">
        <v>2</v>
      </c>
      <c r="K31" s="850">
        <v>1293.5</v>
      </c>
    </row>
    <row r="32" spans="1:11" ht="14.4" customHeight="1" x14ac:dyDescent="0.3">
      <c r="A32" s="831" t="s">
        <v>564</v>
      </c>
      <c r="B32" s="832" t="s">
        <v>565</v>
      </c>
      <c r="C32" s="835" t="s">
        <v>579</v>
      </c>
      <c r="D32" s="863" t="s">
        <v>580</v>
      </c>
      <c r="E32" s="835" t="s">
        <v>1857</v>
      </c>
      <c r="F32" s="863" t="s">
        <v>1858</v>
      </c>
      <c r="G32" s="835" t="s">
        <v>1875</v>
      </c>
      <c r="H32" s="835" t="s">
        <v>1876</v>
      </c>
      <c r="I32" s="849">
        <v>17.979999542236328</v>
      </c>
      <c r="J32" s="849">
        <v>100</v>
      </c>
      <c r="K32" s="850">
        <v>1798</v>
      </c>
    </row>
    <row r="33" spans="1:11" ht="14.4" customHeight="1" x14ac:dyDescent="0.3">
      <c r="A33" s="831" t="s">
        <v>564</v>
      </c>
      <c r="B33" s="832" t="s">
        <v>565</v>
      </c>
      <c r="C33" s="835" t="s">
        <v>579</v>
      </c>
      <c r="D33" s="863" t="s">
        <v>580</v>
      </c>
      <c r="E33" s="835" t="s">
        <v>1857</v>
      </c>
      <c r="F33" s="863" t="s">
        <v>1858</v>
      </c>
      <c r="G33" s="835" t="s">
        <v>1877</v>
      </c>
      <c r="H33" s="835" t="s">
        <v>1878</v>
      </c>
      <c r="I33" s="849">
        <v>13.199999809265137</v>
      </c>
      <c r="J33" s="849">
        <v>10</v>
      </c>
      <c r="K33" s="850">
        <v>132</v>
      </c>
    </row>
    <row r="34" spans="1:11" ht="14.4" customHeight="1" x14ac:dyDescent="0.3">
      <c r="A34" s="831" t="s">
        <v>564</v>
      </c>
      <c r="B34" s="832" t="s">
        <v>565</v>
      </c>
      <c r="C34" s="835" t="s">
        <v>579</v>
      </c>
      <c r="D34" s="863" t="s">
        <v>580</v>
      </c>
      <c r="E34" s="835" t="s">
        <v>1857</v>
      </c>
      <c r="F34" s="863" t="s">
        <v>1858</v>
      </c>
      <c r="G34" s="835" t="s">
        <v>1879</v>
      </c>
      <c r="H34" s="835" t="s">
        <v>1880</v>
      </c>
      <c r="I34" s="849">
        <v>13.199999809265137</v>
      </c>
      <c r="J34" s="849">
        <v>10</v>
      </c>
      <c r="K34" s="850">
        <v>132</v>
      </c>
    </row>
    <row r="35" spans="1:11" ht="14.4" customHeight="1" x14ac:dyDescent="0.3">
      <c r="A35" s="831" t="s">
        <v>564</v>
      </c>
      <c r="B35" s="832" t="s">
        <v>565</v>
      </c>
      <c r="C35" s="835" t="s">
        <v>579</v>
      </c>
      <c r="D35" s="863" t="s">
        <v>580</v>
      </c>
      <c r="E35" s="835" t="s">
        <v>1857</v>
      </c>
      <c r="F35" s="863" t="s">
        <v>1858</v>
      </c>
      <c r="G35" s="835" t="s">
        <v>1881</v>
      </c>
      <c r="H35" s="835" t="s">
        <v>1882</v>
      </c>
      <c r="I35" s="849">
        <v>9.4999997615814209</v>
      </c>
      <c r="J35" s="849">
        <v>500</v>
      </c>
      <c r="K35" s="850">
        <v>4744</v>
      </c>
    </row>
    <row r="36" spans="1:11" ht="14.4" customHeight="1" x14ac:dyDescent="0.3">
      <c r="A36" s="831" t="s">
        <v>564</v>
      </c>
      <c r="B36" s="832" t="s">
        <v>565</v>
      </c>
      <c r="C36" s="835" t="s">
        <v>579</v>
      </c>
      <c r="D36" s="863" t="s">
        <v>580</v>
      </c>
      <c r="E36" s="835" t="s">
        <v>1857</v>
      </c>
      <c r="F36" s="863" t="s">
        <v>1858</v>
      </c>
      <c r="G36" s="835" t="s">
        <v>1883</v>
      </c>
      <c r="H36" s="835" t="s">
        <v>1884</v>
      </c>
      <c r="I36" s="849">
        <v>80.569999694824219</v>
      </c>
      <c r="J36" s="849">
        <v>40</v>
      </c>
      <c r="K36" s="850">
        <v>3222.800048828125</v>
      </c>
    </row>
    <row r="37" spans="1:11" ht="14.4" customHeight="1" x14ac:dyDescent="0.3">
      <c r="A37" s="831" t="s">
        <v>564</v>
      </c>
      <c r="B37" s="832" t="s">
        <v>565</v>
      </c>
      <c r="C37" s="835" t="s">
        <v>579</v>
      </c>
      <c r="D37" s="863" t="s">
        <v>580</v>
      </c>
      <c r="E37" s="835" t="s">
        <v>1857</v>
      </c>
      <c r="F37" s="863" t="s">
        <v>1858</v>
      </c>
      <c r="G37" s="835" t="s">
        <v>1885</v>
      </c>
      <c r="H37" s="835" t="s">
        <v>1886</v>
      </c>
      <c r="I37" s="849">
        <v>2.4600000381469727</v>
      </c>
      <c r="J37" s="849">
        <v>200</v>
      </c>
      <c r="K37" s="850">
        <v>492</v>
      </c>
    </row>
    <row r="38" spans="1:11" ht="14.4" customHeight="1" x14ac:dyDescent="0.3">
      <c r="A38" s="831" t="s">
        <v>564</v>
      </c>
      <c r="B38" s="832" t="s">
        <v>565</v>
      </c>
      <c r="C38" s="835" t="s">
        <v>579</v>
      </c>
      <c r="D38" s="863" t="s">
        <v>580</v>
      </c>
      <c r="E38" s="835" t="s">
        <v>1857</v>
      </c>
      <c r="F38" s="863" t="s">
        <v>1858</v>
      </c>
      <c r="G38" s="835" t="s">
        <v>1887</v>
      </c>
      <c r="H38" s="835" t="s">
        <v>1888</v>
      </c>
      <c r="I38" s="849">
        <v>11.729999542236328</v>
      </c>
      <c r="J38" s="849">
        <v>70</v>
      </c>
      <c r="K38" s="850">
        <v>821.10000610351563</v>
      </c>
    </row>
    <row r="39" spans="1:11" ht="14.4" customHeight="1" x14ac:dyDescent="0.3">
      <c r="A39" s="831" t="s">
        <v>564</v>
      </c>
      <c r="B39" s="832" t="s">
        <v>565</v>
      </c>
      <c r="C39" s="835" t="s">
        <v>579</v>
      </c>
      <c r="D39" s="863" t="s">
        <v>580</v>
      </c>
      <c r="E39" s="835" t="s">
        <v>1857</v>
      </c>
      <c r="F39" s="863" t="s">
        <v>1858</v>
      </c>
      <c r="G39" s="835" t="s">
        <v>1889</v>
      </c>
      <c r="H39" s="835" t="s">
        <v>1890</v>
      </c>
      <c r="I39" s="849">
        <v>25.540000915527344</v>
      </c>
      <c r="J39" s="849">
        <v>10</v>
      </c>
      <c r="K39" s="850">
        <v>255.39999389648438</v>
      </c>
    </row>
    <row r="40" spans="1:11" ht="14.4" customHeight="1" x14ac:dyDescent="0.3">
      <c r="A40" s="831" t="s">
        <v>564</v>
      </c>
      <c r="B40" s="832" t="s">
        <v>565</v>
      </c>
      <c r="C40" s="835" t="s">
        <v>579</v>
      </c>
      <c r="D40" s="863" t="s">
        <v>580</v>
      </c>
      <c r="E40" s="835" t="s">
        <v>1857</v>
      </c>
      <c r="F40" s="863" t="s">
        <v>1858</v>
      </c>
      <c r="G40" s="835" t="s">
        <v>1891</v>
      </c>
      <c r="H40" s="835" t="s">
        <v>1892</v>
      </c>
      <c r="I40" s="849">
        <v>2.2799999713897705</v>
      </c>
      <c r="J40" s="849">
        <v>100</v>
      </c>
      <c r="K40" s="850">
        <v>228</v>
      </c>
    </row>
    <row r="41" spans="1:11" ht="14.4" customHeight="1" x14ac:dyDescent="0.3">
      <c r="A41" s="831" t="s">
        <v>564</v>
      </c>
      <c r="B41" s="832" t="s">
        <v>565</v>
      </c>
      <c r="C41" s="835" t="s">
        <v>579</v>
      </c>
      <c r="D41" s="863" t="s">
        <v>580</v>
      </c>
      <c r="E41" s="835" t="s">
        <v>1857</v>
      </c>
      <c r="F41" s="863" t="s">
        <v>1858</v>
      </c>
      <c r="G41" s="835" t="s">
        <v>1893</v>
      </c>
      <c r="H41" s="835" t="s">
        <v>1894</v>
      </c>
      <c r="I41" s="849">
        <v>4.8000001907348633</v>
      </c>
      <c r="J41" s="849">
        <v>100</v>
      </c>
      <c r="K41" s="850">
        <v>479.85000610351563</v>
      </c>
    </row>
    <row r="42" spans="1:11" ht="14.4" customHeight="1" x14ac:dyDescent="0.3">
      <c r="A42" s="831" t="s">
        <v>564</v>
      </c>
      <c r="B42" s="832" t="s">
        <v>565</v>
      </c>
      <c r="C42" s="835" t="s">
        <v>579</v>
      </c>
      <c r="D42" s="863" t="s">
        <v>580</v>
      </c>
      <c r="E42" s="835" t="s">
        <v>1857</v>
      </c>
      <c r="F42" s="863" t="s">
        <v>1858</v>
      </c>
      <c r="G42" s="835" t="s">
        <v>1895</v>
      </c>
      <c r="H42" s="835" t="s">
        <v>1896</v>
      </c>
      <c r="I42" s="849">
        <v>96.319999694824219</v>
      </c>
      <c r="J42" s="849">
        <v>6</v>
      </c>
      <c r="K42" s="850">
        <v>577.9000244140625</v>
      </c>
    </row>
    <row r="43" spans="1:11" ht="14.4" customHeight="1" x14ac:dyDescent="0.3">
      <c r="A43" s="831" t="s">
        <v>564</v>
      </c>
      <c r="B43" s="832" t="s">
        <v>565</v>
      </c>
      <c r="C43" s="835" t="s">
        <v>579</v>
      </c>
      <c r="D43" s="863" t="s">
        <v>580</v>
      </c>
      <c r="E43" s="835" t="s">
        <v>1857</v>
      </c>
      <c r="F43" s="863" t="s">
        <v>1858</v>
      </c>
      <c r="G43" s="835" t="s">
        <v>1897</v>
      </c>
      <c r="H43" s="835" t="s">
        <v>1898</v>
      </c>
      <c r="I43" s="849">
        <v>9.1999998092651367</v>
      </c>
      <c r="J43" s="849">
        <v>100</v>
      </c>
      <c r="K43" s="850">
        <v>920</v>
      </c>
    </row>
    <row r="44" spans="1:11" ht="14.4" customHeight="1" x14ac:dyDescent="0.3">
      <c r="A44" s="831" t="s">
        <v>564</v>
      </c>
      <c r="B44" s="832" t="s">
        <v>565</v>
      </c>
      <c r="C44" s="835" t="s">
        <v>579</v>
      </c>
      <c r="D44" s="863" t="s">
        <v>580</v>
      </c>
      <c r="E44" s="835" t="s">
        <v>1857</v>
      </c>
      <c r="F44" s="863" t="s">
        <v>1858</v>
      </c>
      <c r="G44" s="835" t="s">
        <v>1899</v>
      </c>
      <c r="H44" s="835" t="s">
        <v>1900</v>
      </c>
      <c r="I44" s="849">
        <v>2.0399999618530273</v>
      </c>
      <c r="J44" s="849">
        <v>50</v>
      </c>
      <c r="K44" s="850">
        <v>102</v>
      </c>
    </row>
    <row r="45" spans="1:11" ht="14.4" customHeight="1" x14ac:dyDescent="0.3">
      <c r="A45" s="831" t="s">
        <v>564</v>
      </c>
      <c r="B45" s="832" t="s">
        <v>565</v>
      </c>
      <c r="C45" s="835" t="s">
        <v>579</v>
      </c>
      <c r="D45" s="863" t="s">
        <v>580</v>
      </c>
      <c r="E45" s="835" t="s">
        <v>1857</v>
      </c>
      <c r="F45" s="863" t="s">
        <v>1858</v>
      </c>
      <c r="G45" s="835" t="s">
        <v>1901</v>
      </c>
      <c r="H45" s="835" t="s">
        <v>1902</v>
      </c>
      <c r="I45" s="849">
        <v>172.5</v>
      </c>
      <c r="J45" s="849">
        <v>1</v>
      </c>
      <c r="K45" s="850">
        <v>172.5</v>
      </c>
    </row>
    <row r="46" spans="1:11" ht="14.4" customHeight="1" x14ac:dyDescent="0.3">
      <c r="A46" s="831" t="s">
        <v>564</v>
      </c>
      <c r="B46" s="832" t="s">
        <v>565</v>
      </c>
      <c r="C46" s="835" t="s">
        <v>579</v>
      </c>
      <c r="D46" s="863" t="s">
        <v>580</v>
      </c>
      <c r="E46" s="835" t="s">
        <v>1857</v>
      </c>
      <c r="F46" s="863" t="s">
        <v>1858</v>
      </c>
      <c r="G46" s="835" t="s">
        <v>1903</v>
      </c>
      <c r="H46" s="835" t="s">
        <v>1904</v>
      </c>
      <c r="I46" s="849">
        <v>6.1700000762939453</v>
      </c>
      <c r="J46" s="849">
        <v>70</v>
      </c>
      <c r="K46" s="850">
        <v>431.90000534057617</v>
      </c>
    </row>
    <row r="47" spans="1:11" ht="14.4" customHeight="1" x14ac:dyDescent="0.3">
      <c r="A47" s="831" t="s">
        <v>564</v>
      </c>
      <c r="B47" s="832" t="s">
        <v>565</v>
      </c>
      <c r="C47" s="835" t="s">
        <v>579</v>
      </c>
      <c r="D47" s="863" t="s">
        <v>580</v>
      </c>
      <c r="E47" s="835" t="s">
        <v>1857</v>
      </c>
      <c r="F47" s="863" t="s">
        <v>1858</v>
      </c>
      <c r="G47" s="835" t="s">
        <v>1905</v>
      </c>
      <c r="H47" s="835" t="s">
        <v>1906</v>
      </c>
      <c r="I47" s="849">
        <v>6.8299999237060547</v>
      </c>
      <c r="J47" s="849">
        <v>10</v>
      </c>
      <c r="K47" s="850">
        <v>68.300003051757813</v>
      </c>
    </row>
    <row r="48" spans="1:11" ht="14.4" customHeight="1" x14ac:dyDescent="0.3">
      <c r="A48" s="831" t="s">
        <v>564</v>
      </c>
      <c r="B48" s="832" t="s">
        <v>565</v>
      </c>
      <c r="C48" s="835" t="s">
        <v>579</v>
      </c>
      <c r="D48" s="863" t="s">
        <v>580</v>
      </c>
      <c r="E48" s="835" t="s">
        <v>1857</v>
      </c>
      <c r="F48" s="863" t="s">
        <v>1858</v>
      </c>
      <c r="G48" s="835" t="s">
        <v>1907</v>
      </c>
      <c r="H48" s="835" t="s">
        <v>1908</v>
      </c>
      <c r="I48" s="849">
        <v>6.8000001907348633</v>
      </c>
      <c r="J48" s="849">
        <v>10</v>
      </c>
      <c r="K48" s="850">
        <v>68</v>
      </c>
    </row>
    <row r="49" spans="1:11" ht="14.4" customHeight="1" x14ac:dyDescent="0.3">
      <c r="A49" s="831" t="s">
        <v>564</v>
      </c>
      <c r="B49" s="832" t="s">
        <v>565</v>
      </c>
      <c r="C49" s="835" t="s">
        <v>579</v>
      </c>
      <c r="D49" s="863" t="s">
        <v>580</v>
      </c>
      <c r="E49" s="835" t="s">
        <v>1857</v>
      </c>
      <c r="F49" s="863" t="s">
        <v>1858</v>
      </c>
      <c r="G49" s="835" t="s">
        <v>1909</v>
      </c>
      <c r="H49" s="835" t="s">
        <v>1910</v>
      </c>
      <c r="I49" s="849">
        <v>8.6599998474121094</v>
      </c>
      <c r="J49" s="849">
        <v>10</v>
      </c>
      <c r="K49" s="850">
        <v>86.599998474121094</v>
      </c>
    </row>
    <row r="50" spans="1:11" ht="14.4" customHeight="1" x14ac:dyDescent="0.3">
      <c r="A50" s="831" t="s">
        <v>564</v>
      </c>
      <c r="B50" s="832" t="s">
        <v>565</v>
      </c>
      <c r="C50" s="835" t="s">
        <v>579</v>
      </c>
      <c r="D50" s="863" t="s">
        <v>580</v>
      </c>
      <c r="E50" s="835" t="s">
        <v>1857</v>
      </c>
      <c r="F50" s="863" t="s">
        <v>1858</v>
      </c>
      <c r="G50" s="835" t="s">
        <v>1911</v>
      </c>
      <c r="H50" s="835" t="s">
        <v>1912</v>
      </c>
      <c r="I50" s="849">
        <v>1.6799999475479126</v>
      </c>
      <c r="J50" s="849">
        <v>800</v>
      </c>
      <c r="K50" s="850">
        <v>1344</v>
      </c>
    </row>
    <row r="51" spans="1:11" ht="14.4" customHeight="1" x14ac:dyDescent="0.3">
      <c r="A51" s="831" t="s">
        <v>564</v>
      </c>
      <c r="B51" s="832" t="s">
        <v>565</v>
      </c>
      <c r="C51" s="835" t="s">
        <v>579</v>
      </c>
      <c r="D51" s="863" t="s">
        <v>580</v>
      </c>
      <c r="E51" s="835" t="s">
        <v>1857</v>
      </c>
      <c r="F51" s="863" t="s">
        <v>1858</v>
      </c>
      <c r="G51" s="835" t="s">
        <v>1913</v>
      </c>
      <c r="H51" s="835" t="s">
        <v>1914</v>
      </c>
      <c r="I51" s="849">
        <v>0.67000001668930054</v>
      </c>
      <c r="J51" s="849">
        <v>2000</v>
      </c>
      <c r="K51" s="850">
        <v>1340</v>
      </c>
    </row>
    <row r="52" spans="1:11" ht="14.4" customHeight="1" x14ac:dyDescent="0.3">
      <c r="A52" s="831" t="s">
        <v>564</v>
      </c>
      <c r="B52" s="832" t="s">
        <v>565</v>
      </c>
      <c r="C52" s="835" t="s">
        <v>579</v>
      </c>
      <c r="D52" s="863" t="s">
        <v>580</v>
      </c>
      <c r="E52" s="835" t="s">
        <v>1857</v>
      </c>
      <c r="F52" s="863" t="s">
        <v>1858</v>
      </c>
      <c r="G52" s="835" t="s">
        <v>1915</v>
      </c>
      <c r="H52" s="835" t="s">
        <v>1916</v>
      </c>
      <c r="I52" s="849">
        <v>75.019996643066406</v>
      </c>
      <c r="J52" s="849">
        <v>15</v>
      </c>
      <c r="K52" s="850">
        <v>1125.300048828125</v>
      </c>
    </row>
    <row r="53" spans="1:11" ht="14.4" customHeight="1" x14ac:dyDescent="0.3">
      <c r="A53" s="831" t="s">
        <v>564</v>
      </c>
      <c r="B53" s="832" t="s">
        <v>565</v>
      </c>
      <c r="C53" s="835" t="s">
        <v>579</v>
      </c>
      <c r="D53" s="863" t="s">
        <v>580</v>
      </c>
      <c r="E53" s="835" t="s">
        <v>1857</v>
      </c>
      <c r="F53" s="863" t="s">
        <v>1858</v>
      </c>
      <c r="G53" s="835" t="s">
        <v>1917</v>
      </c>
      <c r="H53" s="835" t="s">
        <v>1918</v>
      </c>
      <c r="I53" s="849">
        <v>1.0299999713897705</v>
      </c>
      <c r="J53" s="849">
        <v>75</v>
      </c>
      <c r="K53" s="850">
        <v>77.25</v>
      </c>
    </row>
    <row r="54" spans="1:11" ht="14.4" customHeight="1" x14ac:dyDescent="0.3">
      <c r="A54" s="831" t="s">
        <v>564</v>
      </c>
      <c r="B54" s="832" t="s">
        <v>565</v>
      </c>
      <c r="C54" s="835" t="s">
        <v>579</v>
      </c>
      <c r="D54" s="863" t="s">
        <v>580</v>
      </c>
      <c r="E54" s="835" t="s">
        <v>1857</v>
      </c>
      <c r="F54" s="863" t="s">
        <v>1858</v>
      </c>
      <c r="G54" s="835" t="s">
        <v>1919</v>
      </c>
      <c r="H54" s="835" t="s">
        <v>1920</v>
      </c>
      <c r="I54" s="849">
        <v>3.5199999809265137</v>
      </c>
      <c r="J54" s="849">
        <v>500</v>
      </c>
      <c r="K54" s="850">
        <v>1760</v>
      </c>
    </row>
    <row r="55" spans="1:11" ht="14.4" customHeight="1" x14ac:dyDescent="0.3">
      <c r="A55" s="831" t="s">
        <v>564</v>
      </c>
      <c r="B55" s="832" t="s">
        <v>565</v>
      </c>
      <c r="C55" s="835" t="s">
        <v>579</v>
      </c>
      <c r="D55" s="863" t="s">
        <v>580</v>
      </c>
      <c r="E55" s="835" t="s">
        <v>1857</v>
      </c>
      <c r="F55" s="863" t="s">
        <v>1858</v>
      </c>
      <c r="G55" s="835" t="s">
        <v>1921</v>
      </c>
      <c r="H55" s="835" t="s">
        <v>1922</v>
      </c>
      <c r="I55" s="849">
        <v>3.1350001096725464</v>
      </c>
      <c r="J55" s="849">
        <v>100</v>
      </c>
      <c r="K55" s="850">
        <v>313.5</v>
      </c>
    </row>
    <row r="56" spans="1:11" ht="14.4" customHeight="1" x14ac:dyDescent="0.3">
      <c r="A56" s="831" t="s">
        <v>564</v>
      </c>
      <c r="B56" s="832" t="s">
        <v>565</v>
      </c>
      <c r="C56" s="835" t="s">
        <v>579</v>
      </c>
      <c r="D56" s="863" t="s">
        <v>580</v>
      </c>
      <c r="E56" s="835" t="s">
        <v>1857</v>
      </c>
      <c r="F56" s="863" t="s">
        <v>1858</v>
      </c>
      <c r="G56" s="835" t="s">
        <v>1923</v>
      </c>
      <c r="H56" s="835" t="s">
        <v>1924</v>
      </c>
      <c r="I56" s="849">
        <v>0.4699999988079071</v>
      </c>
      <c r="J56" s="849">
        <v>100</v>
      </c>
      <c r="K56" s="850">
        <v>47</v>
      </c>
    </row>
    <row r="57" spans="1:11" ht="14.4" customHeight="1" x14ac:dyDescent="0.3">
      <c r="A57" s="831" t="s">
        <v>564</v>
      </c>
      <c r="B57" s="832" t="s">
        <v>565</v>
      </c>
      <c r="C57" s="835" t="s">
        <v>579</v>
      </c>
      <c r="D57" s="863" t="s">
        <v>580</v>
      </c>
      <c r="E57" s="835" t="s">
        <v>1857</v>
      </c>
      <c r="F57" s="863" t="s">
        <v>1858</v>
      </c>
      <c r="G57" s="835" t="s">
        <v>1925</v>
      </c>
      <c r="H57" s="835" t="s">
        <v>1926</v>
      </c>
      <c r="I57" s="849">
        <v>1.9825000166893005</v>
      </c>
      <c r="J57" s="849">
        <v>200</v>
      </c>
      <c r="K57" s="850">
        <v>396.5</v>
      </c>
    </row>
    <row r="58" spans="1:11" ht="14.4" customHeight="1" x14ac:dyDescent="0.3">
      <c r="A58" s="831" t="s">
        <v>564</v>
      </c>
      <c r="B58" s="832" t="s">
        <v>565</v>
      </c>
      <c r="C58" s="835" t="s">
        <v>579</v>
      </c>
      <c r="D58" s="863" t="s">
        <v>580</v>
      </c>
      <c r="E58" s="835" t="s">
        <v>1857</v>
      </c>
      <c r="F58" s="863" t="s">
        <v>1858</v>
      </c>
      <c r="G58" s="835" t="s">
        <v>1927</v>
      </c>
      <c r="H58" s="835" t="s">
        <v>1928</v>
      </c>
      <c r="I58" s="849">
        <v>2.0299999713897705</v>
      </c>
      <c r="J58" s="849">
        <v>30</v>
      </c>
      <c r="K58" s="850">
        <v>60.900001525878906</v>
      </c>
    </row>
    <row r="59" spans="1:11" ht="14.4" customHeight="1" x14ac:dyDescent="0.3">
      <c r="A59" s="831" t="s">
        <v>564</v>
      </c>
      <c r="B59" s="832" t="s">
        <v>565</v>
      </c>
      <c r="C59" s="835" t="s">
        <v>579</v>
      </c>
      <c r="D59" s="863" t="s">
        <v>580</v>
      </c>
      <c r="E59" s="835" t="s">
        <v>1857</v>
      </c>
      <c r="F59" s="863" t="s">
        <v>1858</v>
      </c>
      <c r="G59" s="835" t="s">
        <v>1929</v>
      </c>
      <c r="H59" s="835" t="s">
        <v>1930</v>
      </c>
      <c r="I59" s="849">
        <v>2.6950000524520874</v>
      </c>
      <c r="J59" s="849">
        <v>100</v>
      </c>
      <c r="K59" s="850">
        <v>269.5</v>
      </c>
    </row>
    <row r="60" spans="1:11" ht="14.4" customHeight="1" x14ac:dyDescent="0.3">
      <c r="A60" s="831" t="s">
        <v>564</v>
      </c>
      <c r="B60" s="832" t="s">
        <v>565</v>
      </c>
      <c r="C60" s="835" t="s">
        <v>579</v>
      </c>
      <c r="D60" s="863" t="s">
        <v>580</v>
      </c>
      <c r="E60" s="835" t="s">
        <v>1857</v>
      </c>
      <c r="F60" s="863" t="s">
        <v>1858</v>
      </c>
      <c r="G60" s="835" t="s">
        <v>1931</v>
      </c>
      <c r="H60" s="835" t="s">
        <v>1932</v>
      </c>
      <c r="I60" s="849">
        <v>3.0899999141693115</v>
      </c>
      <c r="J60" s="849">
        <v>100</v>
      </c>
      <c r="K60" s="850">
        <v>309</v>
      </c>
    </row>
    <row r="61" spans="1:11" ht="14.4" customHeight="1" x14ac:dyDescent="0.3">
      <c r="A61" s="831" t="s">
        <v>564</v>
      </c>
      <c r="B61" s="832" t="s">
        <v>565</v>
      </c>
      <c r="C61" s="835" t="s">
        <v>579</v>
      </c>
      <c r="D61" s="863" t="s">
        <v>580</v>
      </c>
      <c r="E61" s="835" t="s">
        <v>1857</v>
      </c>
      <c r="F61" s="863" t="s">
        <v>1858</v>
      </c>
      <c r="G61" s="835" t="s">
        <v>1933</v>
      </c>
      <c r="H61" s="835" t="s">
        <v>1934</v>
      </c>
      <c r="I61" s="849">
        <v>2.1633334159851074</v>
      </c>
      <c r="J61" s="849">
        <v>150</v>
      </c>
      <c r="K61" s="850">
        <v>324.5</v>
      </c>
    </row>
    <row r="62" spans="1:11" ht="14.4" customHeight="1" x14ac:dyDescent="0.3">
      <c r="A62" s="831" t="s">
        <v>564</v>
      </c>
      <c r="B62" s="832" t="s">
        <v>565</v>
      </c>
      <c r="C62" s="835" t="s">
        <v>579</v>
      </c>
      <c r="D62" s="863" t="s">
        <v>580</v>
      </c>
      <c r="E62" s="835" t="s">
        <v>1857</v>
      </c>
      <c r="F62" s="863" t="s">
        <v>1858</v>
      </c>
      <c r="G62" s="835" t="s">
        <v>1935</v>
      </c>
      <c r="H62" s="835" t="s">
        <v>1936</v>
      </c>
      <c r="I62" s="849">
        <v>2.5199999809265137</v>
      </c>
      <c r="J62" s="849">
        <v>100</v>
      </c>
      <c r="K62" s="850">
        <v>252</v>
      </c>
    </row>
    <row r="63" spans="1:11" ht="14.4" customHeight="1" x14ac:dyDescent="0.3">
      <c r="A63" s="831" t="s">
        <v>564</v>
      </c>
      <c r="B63" s="832" t="s">
        <v>565</v>
      </c>
      <c r="C63" s="835" t="s">
        <v>579</v>
      </c>
      <c r="D63" s="863" t="s">
        <v>580</v>
      </c>
      <c r="E63" s="835" t="s">
        <v>1937</v>
      </c>
      <c r="F63" s="863" t="s">
        <v>1938</v>
      </c>
      <c r="G63" s="835" t="s">
        <v>1939</v>
      </c>
      <c r="H63" s="835" t="s">
        <v>1940</v>
      </c>
      <c r="I63" s="849">
        <v>10.159999847412109</v>
      </c>
      <c r="J63" s="849">
        <v>1500</v>
      </c>
      <c r="K63" s="850">
        <v>15240</v>
      </c>
    </row>
    <row r="64" spans="1:11" ht="14.4" customHeight="1" x14ac:dyDescent="0.3">
      <c r="A64" s="831" t="s">
        <v>564</v>
      </c>
      <c r="B64" s="832" t="s">
        <v>565</v>
      </c>
      <c r="C64" s="835" t="s">
        <v>579</v>
      </c>
      <c r="D64" s="863" t="s">
        <v>580</v>
      </c>
      <c r="E64" s="835" t="s">
        <v>1941</v>
      </c>
      <c r="F64" s="863" t="s">
        <v>1942</v>
      </c>
      <c r="G64" s="835" t="s">
        <v>1943</v>
      </c>
      <c r="H64" s="835" t="s">
        <v>1944</v>
      </c>
      <c r="I64" s="849">
        <v>39.680000305175781</v>
      </c>
      <c r="J64" s="849">
        <v>36</v>
      </c>
      <c r="K64" s="850">
        <v>1428.300048828125</v>
      </c>
    </row>
    <row r="65" spans="1:11" ht="14.4" customHeight="1" x14ac:dyDescent="0.3">
      <c r="A65" s="831" t="s">
        <v>564</v>
      </c>
      <c r="B65" s="832" t="s">
        <v>565</v>
      </c>
      <c r="C65" s="835" t="s">
        <v>579</v>
      </c>
      <c r="D65" s="863" t="s">
        <v>580</v>
      </c>
      <c r="E65" s="835" t="s">
        <v>1941</v>
      </c>
      <c r="F65" s="863" t="s">
        <v>1942</v>
      </c>
      <c r="G65" s="835" t="s">
        <v>1945</v>
      </c>
      <c r="H65" s="835" t="s">
        <v>1946</v>
      </c>
      <c r="I65" s="849">
        <v>73.029998779296875</v>
      </c>
      <c r="J65" s="849">
        <v>36</v>
      </c>
      <c r="K65" s="850">
        <v>2628.89990234375</v>
      </c>
    </row>
    <row r="66" spans="1:11" ht="14.4" customHeight="1" x14ac:dyDescent="0.3">
      <c r="A66" s="831" t="s">
        <v>564</v>
      </c>
      <c r="B66" s="832" t="s">
        <v>565</v>
      </c>
      <c r="C66" s="835" t="s">
        <v>579</v>
      </c>
      <c r="D66" s="863" t="s">
        <v>580</v>
      </c>
      <c r="E66" s="835" t="s">
        <v>1941</v>
      </c>
      <c r="F66" s="863" t="s">
        <v>1942</v>
      </c>
      <c r="G66" s="835" t="s">
        <v>1947</v>
      </c>
      <c r="H66" s="835" t="s">
        <v>1948</v>
      </c>
      <c r="I66" s="849">
        <v>60.369998931884766</v>
      </c>
      <c r="J66" s="849">
        <v>48</v>
      </c>
      <c r="K66" s="850">
        <v>2897.52001953125</v>
      </c>
    </row>
    <row r="67" spans="1:11" ht="14.4" customHeight="1" x14ac:dyDescent="0.3">
      <c r="A67" s="831" t="s">
        <v>564</v>
      </c>
      <c r="B67" s="832" t="s">
        <v>565</v>
      </c>
      <c r="C67" s="835" t="s">
        <v>579</v>
      </c>
      <c r="D67" s="863" t="s">
        <v>580</v>
      </c>
      <c r="E67" s="835" t="s">
        <v>1941</v>
      </c>
      <c r="F67" s="863" t="s">
        <v>1942</v>
      </c>
      <c r="G67" s="835" t="s">
        <v>1949</v>
      </c>
      <c r="H67" s="835" t="s">
        <v>1950</v>
      </c>
      <c r="I67" s="849">
        <v>30.319999694824219</v>
      </c>
      <c r="J67" s="849">
        <v>24</v>
      </c>
      <c r="K67" s="850">
        <v>727.57000732421875</v>
      </c>
    </row>
    <row r="68" spans="1:11" ht="14.4" customHeight="1" x14ac:dyDescent="0.3">
      <c r="A68" s="831" t="s">
        <v>564</v>
      </c>
      <c r="B68" s="832" t="s">
        <v>565</v>
      </c>
      <c r="C68" s="835" t="s">
        <v>579</v>
      </c>
      <c r="D68" s="863" t="s">
        <v>580</v>
      </c>
      <c r="E68" s="835" t="s">
        <v>1941</v>
      </c>
      <c r="F68" s="863" t="s">
        <v>1942</v>
      </c>
      <c r="G68" s="835" t="s">
        <v>1951</v>
      </c>
      <c r="H68" s="835" t="s">
        <v>1952</v>
      </c>
      <c r="I68" s="849">
        <v>30.200000762939453</v>
      </c>
      <c r="J68" s="849">
        <v>72</v>
      </c>
      <c r="K68" s="850">
        <v>2174.419921875</v>
      </c>
    </row>
    <row r="69" spans="1:11" ht="14.4" customHeight="1" x14ac:dyDescent="0.3">
      <c r="A69" s="831" t="s">
        <v>564</v>
      </c>
      <c r="B69" s="832" t="s">
        <v>565</v>
      </c>
      <c r="C69" s="835" t="s">
        <v>579</v>
      </c>
      <c r="D69" s="863" t="s">
        <v>580</v>
      </c>
      <c r="E69" s="835" t="s">
        <v>1953</v>
      </c>
      <c r="F69" s="863" t="s">
        <v>1954</v>
      </c>
      <c r="G69" s="835" t="s">
        <v>1955</v>
      </c>
      <c r="H69" s="835" t="s">
        <v>1956</v>
      </c>
      <c r="I69" s="849">
        <v>0.30000001192092896</v>
      </c>
      <c r="J69" s="849">
        <v>1000</v>
      </c>
      <c r="K69" s="850">
        <v>300</v>
      </c>
    </row>
    <row r="70" spans="1:11" ht="14.4" customHeight="1" x14ac:dyDescent="0.3">
      <c r="A70" s="831" t="s">
        <v>564</v>
      </c>
      <c r="B70" s="832" t="s">
        <v>565</v>
      </c>
      <c r="C70" s="835" t="s">
        <v>579</v>
      </c>
      <c r="D70" s="863" t="s">
        <v>580</v>
      </c>
      <c r="E70" s="835" t="s">
        <v>1953</v>
      </c>
      <c r="F70" s="863" t="s">
        <v>1954</v>
      </c>
      <c r="G70" s="835" t="s">
        <v>1957</v>
      </c>
      <c r="H70" s="835" t="s">
        <v>1958</v>
      </c>
      <c r="I70" s="849">
        <v>0.96500000357627869</v>
      </c>
      <c r="J70" s="849">
        <v>1200</v>
      </c>
      <c r="K70" s="850">
        <v>1160</v>
      </c>
    </row>
    <row r="71" spans="1:11" ht="14.4" customHeight="1" x14ac:dyDescent="0.3">
      <c r="A71" s="831" t="s">
        <v>564</v>
      </c>
      <c r="B71" s="832" t="s">
        <v>565</v>
      </c>
      <c r="C71" s="835" t="s">
        <v>579</v>
      </c>
      <c r="D71" s="863" t="s">
        <v>580</v>
      </c>
      <c r="E71" s="835" t="s">
        <v>1953</v>
      </c>
      <c r="F71" s="863" t="s">
        <v>1954</v>
      </c>
      <c r="G71" s="835" t="s">
        <v>1959</v>
      </c>
      <c r="H71" s="835" t="s">
        <v>1960</v>
      </c>
      <c r="I71" s="849">
        <v>1.7999999523162842</v>
      </c>
      <c r="J71" s="849">
        <v>100</v>
      </c>
      <c r="K71" s="850">
        <v>180</v>
      </c>
    </row>
    <row r="72" spans="1:11" ht="14.4" customHeight="1" x14ac:dyDescent="0.3">
      <c r="A72" s="831" t="s">
        <v>564</v>
      </c>
      <c r="B72" s="832" t="s">
        <v>565</v>
      </c>
      <c r="C72" s="835" t="s">
        <v>579</v>
      </c>
      <c r="D72" s="863" t="s">
        <v>580</v>
      </c>
      <c r="E72" s="835" t="s">
        <v>1953</v>
      </c>
      <c r="F72" s="863" t="s">
        <v>1954</v>
      </c>
      <c r="G72" s="835" t="s">
        <v>1961</v>
      </c>
      <c r="H72" s="835" t="s">
        <v>1962</v>
      </c>
      <c r="I72" s="849">
        <v>1.809999942779541</v>
      </c>
      <c r="J72" s="849">
        <v>100</v>
      </c>
      <c r="K72" s="850">
        <v>181</v>
      </c>
    </row>
    <row r="73" spans="1:11" ht="14.4" customHeight="1" x14ac:dyDescent="0.3">
      <c r="A73" s="831" t="s">
        <v>564</v>
      </c>
      <c r="B73" s="832" t="s">
        <v>565</v>
      </c>
      <c r="C73" s="835" t="s">
        <v>579</v>
      </c>
      <c r="D73" s="863" t="s">
        <v>580</v>
      </c>
      <c r="E73" s="835" t="s">
        <v>1963</v>
      </c>
      <c r="F73" s="863" t="s">
        <v>1964</v>
      </c>
      <c r="G73" s="835" t="s">
        <v>1965</v>
      </c>
      <c r="H73" s="835" t="s">
        <v>1966</v>
      </c>
      <c r="I73" s="849">
        <v>0.62999999523162842</v>
      </c>
      <c r="J73" s="849">
        <v>2000</v>
      </c>
      <c r="K73" s="850">
        <v>1260</v>
      </c>
    </row>
    <row r="74" spans="1:11" ht="14.4" customHeight="1" x14ac:dyDescent="0.3">
      <c r="A74" s="831" t="s">
        <v>564</v>
      </c>
      <c r="B74" s="832" t="s">
        <v>565</v>
      </c>
      <c r="C74" s="835" t="s">
        <v>579</v>
      </c>
      <c r="D74" s="863" t="s">
        <v>580</v>
      </c>
      <c r="E74" s="835" t="s">
        <v>1963</v>
      </c>
      <c r="F74" s="863" t="s">
        <v>1964</v>
      </c>
      <c r="G74" s="835" t="s">
        <v>1967</v>
      </c>
      <c r="H74" s="835" t="s">
        <v>1968</v>
      </c>
      <c r="I74" s="849">
        <v>0.62999999523162842</v>
      </c>
      <c r="J74" s="849">
        <v>2000</v>
      </c>
      <c r="K74" s="850">
        <v>1260</v>
      </c>
    </row>
    <row r="75" spans="1:11" ht="14.4" customHeight="1" x14ac:dyDescent="0.3">
      <c r="A75" s="831" t="s">
        <v>564</v>
      </c>
      <c r="B75" s="832" t="s">
        <v>565</v>
      </c>
      <c r="C75" s="835" t="s">
        <v>579</v>
      </c>
      <c r="D75" s="863" t="s">
        <v>580</v>
      </c>
      <c r="E75" s="835" t="s">
        <v>1969</v>
      </c>
      <c r="F75" s="863" t="s">
        <v>1970</v>
      </c>
      <c r="G75" s="835" t="s">
        <v>1971</v>
      </c>
      <c r="H75" s="835" t="s">
        <v>1972</v>
      </c>
      <c r="I75" s="849">
        <v>13.100000381469727</v>
      </c>
      <c r="J75" s="849">
        <v>25</v>
      </c>
      <c r="K75" s="850">
        <v>327.60000610351563</v>
      </c>
    </row>
    <row r="76" spans="1:11" ht="14.4" customHeight="1" x14ac:dyDescent="0.3">
      <c r="A76" s="831" t="s">
        <v>564</v>
      </c>
      <c r="B76" s="832" t="s">
        <v>565</v>
      </c>
      <c r="C76" s="835" t="s">
        <v>579</v>
      </c>
      <c r="D76" s="863" t="s">
        <v>580</v>
      </c>
      <c r="E76" s="835" t="s">
        <v>1973</v>
      </c>
      <c r="F76" s="863" t="s">
        <v>1974</v>
      </c>
      <c r="G76" s="835" t="s">
        <v>1975</v>
      </c>
      <c r="H76" s="835" t="s">
        <v>1976</v>
      </c>
      <c r="I76" s="849">
        <v>93.150001525878906</v>
      </c>
      <c r="J76" s="849">
        <v>30</v>
      </c>
      <c r="K76" s="850">
        <v>2794.5</v>
      </c>
    </row>
    <row r="77" spans="1:11" ht="14.4" customHeight="1" x14ac:dyDescent="0.3">
      <c r="A77" s="831" t="s">
        <v>564</v>
      </c>
      <c r="B77" s="832" t="s">
        <v>565</v>
      </c>
      <c r="C77" s="835" t="s">
        <v>579</v>
      </c>
      <c r="D77" s="863" t="s">
        <v>580</v>
      </c>
      <c r="E77" s="835" t="s">
        <v>1973</v>
      </c>
      <c r="F77" s="863" t="s">
        <v>1974</v>
      </c>
      <c r="G77" s="835" t="s">
        <v>1977</v>
      </c>
      <c r="H77" s="835" t="s">
        <v>1978</v>
      </c>
      <c r="I77" s="849">
        <v>2250.449951171875</v>
      </c>
      <c r="J77" s="849">
        <v>2</v>
      </c>
      <c r="K77" s="850">
        <v>4500.89990234375</v>
      </c>
    </row>
    <row r="78" spans="1:11" ht="14.4" customHeight="1" x14ac:dyDescent="0.3">
      <c r="A78" s="831" t="s">
        <v>564</v>
      </c>
      <c r="B78" s="832" t="s">
        <v>565</v>
      </c>
      <c r="C78" s="835" t="s">
        <v>579</v>
      </c>
      <c r="D78" s="863" t="s">
        <v>580</v>
      </c>
      <c r="E78" s="835" t="s">
        <v>1973</v>
      </c>
      <c r="F78" s="863" t="s">
        <v>1974</v>
      </c>
      <c r="G78" s="835" t="s">
        <v>1979</v>
      </c>
      <c r="H78" s="835" t="s">
        <v>1980</v>
      </c>
      <c r="I78" s="849">
        <v>5433.240234375</v>
      </c>
      <c r="J78" s="849">
        <v>5</v>
      </c>
      <c r="K78" s="850">
        <v>27166.220703125</v>
      </c>
    </row>
    <row r="79" spans="1:11" ht="14.4" customHeight="1" x14ac:dyDescent="0.3">
      <c r="A79" s="831" t="s">
        <v>564</v>
      </c>
      <c r="B79" s="832" t="s">
        <v>565</v>
      </c>
      <c r="C79" s="835" t="s">
        <v>579</v>
      </c>
      <c r="D79" s="863" t="s">
        <v>580</v>
      </c>
      <c r="E79" s="835" t="s">
        <v>1973</v>
      </c>
      <c r="F79" s="863" t="s">
        <v>1974</v>
      </c>
      <c r="G79" s="835" t="s">
        <v>1981</v>
      </c>
      <c r="H79" s="835" t="s">
        <v>1982</v>
      </c>
      <c r="I79" s="849">
        <v>5526.056640625</v>
      </c>
      <c r="J79" s="849">
        <v>5</v>
      </c>
      <c r="K79" s="850">
        <v>27630.2802734375</v>
      </c>
    </row>
    <row r="80" spans="1:11" ht="14.4" customHeight="1" x14ac:dyDescent="0.3">
      <c r="A80" s="831" t="s">
        <v>564</v>
      </c>
      <c r="B80" s="832" t="s">
        <v>565</v>
      </c>
      <c r="C80" s="835" t="s">
        <v>579</v>
      </c>
      <c r="D80" s="863" t="s">
        <v>580</v>
      </c>
      <c r="E80" s="835" t="s">
        <v>1973</v>
      </c>
      <c r="F80" s="863" t="s">
        <v>1974</v>
      </c>
      <c r="G80" s="835" t="s">
        <v>1983</v>
      </c>
      <c r="H80" s="835" t="s">
        <v>1984</v>
      </c>
      <c r="I80" s="849">
        <v>303.39999389648438</v>
      </c>
      <c r="J80" s="849">
        <v>30</v>
      </c>
      <c r="K80" s="850">
        <v>9102</v>
      </c>
    </row>
    <row r="81" spans="1:11" ht="14.4" customHeight="1" x14ac:dyDescent="0.3">
      <c r="A81" s="831" t="s">
        <v>564</v>
      </c>
      <c r="B81" s="832" t="s">
        <v>565</v>
      </c>
      <c r="C81" s="835" t="s">
        <v>584</v>
      </c>
      <c r="D81" s="863" t="s">
        <v>585</v>
      </c>
      <c r="E81" s="835" t="s">
        <v>1985</v>
      </c>
      <c r="F81" s="863" t="s">
        <v>1986</v>
      </c>
      <c r="G81" s="835" t="s">
        <v>1987</v>
      </c>
      <c r="H81" s="835" t="s">
        <v>1988</v>
      </c>
      <c r="I81" s="849">
        <v>6.5999999046325684</v>
      </c>
      <c r="J81" s="849">
        <v>150</v>
      </c>
      <c r="K81" s="850">
        <v>990</v>
      </c>
    </row>
    <row r="82" spans="1:11" ht="14.4" customHeight="1" x14ac:dyDescent="0.3">
      <c r="A82" s="831" t="s">
        <v>564</v>
      </c>
      <c r="B82" s="832" t="s">
        <v>565</v>
      </c>
      <c r="C82" s="835" t="s">
        <v>584</v>
      </c>
      <c r="D82" s="863" t="s">
        <v>585</v>
      </c>
      <c r="E82" s="835" t="s">
        <v>1817</v>
      </c>
      <c r="F82" s="863" t="s">
        <v>1818</v>
      </c>
      <c r="G82" s="835" t="s">
        <v>1989</v>
      </c>
      <c r="H82" s="835" t="s">
        <v>1990</v>
      </c>
      <c r="I82" s="849">
        <v>5.2800002098083496</v>
      </c>
      <c r="J82" s="849">
        <v>300</v>
      </c>
      <c r="K82" s="850">
        <v>1583.550048828125</v>
      </c>
    </row>
    <row r="83" spans="1:11" ht="14.4" customHeight="1" x14ac:dyDescent="0.3">
      <c r="A83" s="831" t="s">
        <v>564</v>
      </c>
      <c r="B83" s="832" t="s">
        <v>565</v>
      </c>
      <c r="C83" s="835" t="s">
        <v>584</v>
      </c>
      <c r="D83" s="863" t="s">
        <v>585</v>
      </c>
      <c r="E83" s="835" t="s">
        <v>1817</v>
      </c>
      <c r="F83" s="863" t="s">
        <v>1818</v>
      </c>
      <c r="G83" s="835" t="s">
        <v>1991</v>
      </c>
      <c r="H83" s="835" t="s">
        <v>1992</v>
      </c>
      <c r="I83" s="849">
        <v>0.62999999523162842</v>
      </c>
      <c r="J83" s="849">
        <v>500</v>
      </c>
      <c r="K83" s="850">
        <v>315</v>
      </c>
    </row>
    <row r="84" spans="1:11" ht="14.4" customHeight="1" x14ac:dyDescent="0.3">
      <c r="A84" s="831" t="s">
        <v>564</v>
      </c>
      <c r="B84" s="832" t="s">
        <v>565</v>
      </c>
      <c r="C84" s="835" t="s">
        <v>584</v>
      </c>
      <c r="D84" s="863" t="s">
        <v>585</v>
      </c>
      <c r="E84" s="835" t="s">
        <v>1817</v>
      </c>
      <c r="F84" s="863" t="s">
        <v>1818</v>
      </c>
      <c r="G84" s="835" t="s">
        <v>1993</v>
      </c>
      <c r="H84" s="835" t="s">
        <v>1994</v>
      </c>
      <c r="I84" s="849">
        <v>3.0099999904632568</v>
      </c>
      <c r="J84" s="849">
        <v>200</v>
      </c>
      <c r="K84" s="850">
        <v>602</v>
      </c>
    </row>
    <row r="85" spans="1:11" ht="14.4" customHeight="1" x14ac:dyDescent="0.3">
      <c r="A85" s="831" t="s">
        <v>564</v>
      </c>
      <c r="B85" s="832" t="s">
        <v>565</v>
      </c>
      <c r="C85" s="835" t="s">
        <v>584</v>
      </c>
      <c r="D85" s="863" t="s">
        <v>585</v>
      </c>
      <c r="E85" s="835" t="s">
        <v>1817</v>
      </c>
      <c r="F85" s="863" t="s">
        <v>1818</v>
      </c>
      <c r="G85" s="835" t="s">
        <v>1995</v>
      </c>
      <c r="H85" s="835" t="s">
        <v>1996</v>
      </c>
      <c r="I85" s="849">
        <v>1.1699999570846558</v>
      </c>
      <c r="J85" s="849">
        <v>1000</v>
      </c>
      <c r="K85" s="850">
        <v>1170</v>
      </c>
    </row>
    <row r="86" spans="1:11" ht="14.4" customHeight="1" x14ac:dyDescent="0.3">
      <c r="A86" s="831" t="s">
        <v>564</v>
      </c>
      <c r="B86" s="832" t="s">
        <v>565</v>
      </c>
      <c r="C86" s="835" t="s">
        <v>584</v>
      </c>
      <c r="D86" s="863" t="s">
        <v>585</v>
      </c>
      <c r="E86" s="835" t="s">
        <v>1817</v>
      </c>
      <c r="F86" s="863" t="s">
        <v>1818</v>
      </c>
      <c r="G86" s="835" t="s">
        <v>1823</v>
      </c>
      <c r="H86" s="835" t="s">
        <v>1824</v>
      </c>
      <c r="I86" s="849">
        <v>0.25499999523162842</v>
      </c>
      <c r="J86" s="849">
        <v>7500</v>
      </c>
      <c r="K86" s="850">
        <v>1905</v>
      </c>
    </row>
    <row r="87" spans="1:11" ht="14.4" customHeight="1" x14ac:dyDescent="0.3">
      <c r="A87" s="831" t="s">
        <v>564</v>
      </c>
      <c r="B87" s="832" t="s">
        <v>565</v>
      </c>
      <c r="C87" s="835" t="s">
        <v>584</v>
      </c>
      <c r="D87" s="863" t="s">
        <v>585</v>
      </c>
      <c r="E87" s="835" t="s">
        <v>1817</v>
      </c>
      <c r="F87" s="863" t="s">
        <v>1818</v>
      </c>
      <c r="G87" s="835" t="s">
        <v>1997</v>
      </c>
      <c r="H87" s="835" t="s">
        <v>1998</v>
      </c>
      <c r="I87" s="849">
        <v>355.35000610351563</v>
      </c>
      <c r="J87" s="849">
        <v>3</v>
      </c>
      <c r="K87" s="850">
        <v>1066.050048828125</v>
      </c>
    </row>
    <row r="88" spans="1:11" ht="14.4" customHeight="1" x14ac:dyDescent="0.3">
      <c r="A88" s="831" t="s">
        <v>564</v>
      </c>
      <c r="B88" s="832" t="s">
        <v>565</v>
      </c>
      <c r="C88" s="835" t="s">
        <v>584</v>
      </c>
      <c r="D88" s="863" t="s">
        <v>585</v>
      </c>
      <c r="E88" s="835" t="s">
        <v>1817</v>
      </c>
      <c r="F88" s="863" t="s">
        <v>1818</v>
      </c>
      <c r="G88" s="835" t="s">
        <v>1827</v>
      </c>
      <c r="H88" s="835" t="s">
        <v>1828</v>
      </c>
      <c r="I88" s="849">
        <v>18.399999618530273</v>
      </c>
      <c r="J88" s="849">
        <v>300</v>
      </c>
      <c r="K88" s="850">
        <v>5519.06005859375</v>
      </c>
    </row>
    <row r="89" spans="1:11" ht="14.4" customHeight="1" x14ac:dyDescent="0.3">
      <c r="A89" s="831" t="s">
        <v>564</v>
      </c>
      <c r="B89" s="832" t="s">
        <v>565</v>
      </c>
      <c r="C89" s="835" t="s">
        <v>584</v>
      </c>
      <c r="D89" s="863" t="s">
        <v>585</v>
      </c>
      <c r="E89" s="835" t="s">
        <v>1817</v>
      </c>
      <c r="F89" s="863" t="s">
        <v>1818</v>
      </c>
      <c r="G89" s="835" t="s">
        <v>1999</v>
      </c>
      <c r="H89" s="835" t="s">
        <v>2000</v>
      </c>
      <c r="I89" s="849">
        <v>22.149999618530273</v>
      </c>
      <c r="J89" s="849">
        <v>25</v>
      </c>
      <c r="K89" s="850">
        <v>553.75</v>
      </c>
    </row>
    <row r="90" spans="1:11" ht="14.4" customHeight="1" x14ac:dyDescent="0.3">
      <c r="A90" s="831" t="s">
        <v>564</v>
      </c>
      <c r="B90" s="832" t="s">
        <v>565</v>
      </c>
      <c r="C90" s="835" t="s">
        <v>584</v>
      </c>
      <c r="D90" s="863" t="s">
        <v>585</v>
      </c>
      <c r="E90" s="835" t="s">
        <v>1817</v>
      </c>
      <c r="F90" s="863" t="s">
        <v>1818</v>
      </c>
      <c r="G90" s="835" t="s">
        <v>2001</v>
      </c>
      <c r="H90" s="835" t="s">
        <v>2002</v>
      </c>
      <c r="I90" s="849">
        <v>599.1500244140625</v>
      </c>
      <c r="J90" s="849">
        <v>3</v>
      </c>
      <c r="K90" s="850">
        <v>1797.449951171875</v>
      </c>
    </row>
    <row r="91" spans="1:11" ht="14.4" customHeight="1" x14ac:dyDescent="0.3">
      <c r="A91" s="831" t="s">
        <v>564</v>
      </c>
      <c r="B91" s="832" t="s">
        <v>565</v>
      </c>
      <c r="C91" s="835" t="s">
        <v>584</v>
      </c>
      <c r="D91" s="863" t="s">
        <v>585</v>
      </c>
      <c r="E91" s="835" t="s">
        <v>1817</v>
      </c>
      <c r="F91" s="863" t="s">
        <v>1818</v>
      </c>
      <c r="G91" s="835" t="s">
        <v>1835</v>
      </c>
      <c r="H91" s="835" t="s">
        <v>1836</v>
      </c>
      <c r="I91" s="849">
        <v>1.3799999952316284</v>
      </c>
      <c r="J91" s="849">
        <v>50</v>
      </c>
      <c r="K91" s="850">
        <v>69</v>
      </c>
    </row>
    <row r="92" spans="1:11" ht="14.4" customHeight="1" x14ac:dyDescent="0.3">
      <c r="A92" s="831" t="s">
        <v>564</v>
      </c>
      <c r="B92" s="832" t="s">
        <v>565</v>
      </c>
      <c r="C92" s="835" t="s">
        <v>584</v>
      </c>
      <c r="D92" s="863" t="s">
        <v>585</v>
      </c>
      <c r="E92" s="835" t="s">
        <v>1817</v>
      </c>
      <c r="F92" s="863" t="s">
        <v>1818</v>
      </c>
      <c r="G92" s="835" t="s">
        <v>2003</v>
      </c>
      <c r="H92" s="835" t="s">
        <v>2004</v>
      </c>
      <c r="I92" s="849">
        <v>13.020000457763672</v>
      </c>
      <c r="J92" s="849">
        <v>3</v>
      </c>
      <c r="K92" s="850">
        <v>39.060001373291016</v>
      </c>
    </row>
    <row r="93" spans="1:11" ht="14.4" customHeight="1" x14ac:dyDescent="0.3">
      <c r="A93" s="831" t="s">
        <v>564</v>
      </c>
      <c r="B93" s="832" t="s">
        <v>565</v>
      </c>
      <c r="C93" s="835" t="s">
        <v>584</v>
      </c>
      <c r="D93" s="863" t="s">
        <v>585</v>
      </c>
      <c r="E93" s="835" t="s">
        <v>1817</v>
      </c>
      <c r="F93" s="863" t="s">
        <v>1818</v>
      </c>
      <c r="G93" s="835" t="s">
        <v>1837</v>
      </c>
      <c r="H93" s="835" t="s">
        <v>1838</v>
      </c>
      <c r="I93" s="849">
        <v>0.85333335399627686</v>
      </c>
      <c r="J93" s="849">
        <v>300</v>
      </c>
      <c r="K93" s="850">
        <v>256</v>
      </c>
    </row>
    <row r="94" spans="1:11" ht="14.4" customHeight="1" x14ac:dyDescent="0.3">
      <c r="A94" s="831" t="s">
        <v>564</v>
      </c>
      <c r="B94" s="832" t="s">
        <v>565</v>
      </c>
      <c r="C94" s="835" t="s">
        <v>584</v>
      </c>
      <c r="D94" s="863" t="s">
        <v>585</v>
      </c>
      <c r="E94" s="835" t="s">
        <v>1817</v>
      </c>
      <c r="F94" s="863" t="s">
        <v>1818</v>
      </c>
      <c r="G94" s="835" t="s">
        <v>2005</v>
      </c>
      <c r="H94" s="835" t="s">
        <v>2006</v>
      </c>
      <c r="I94" s="849">
        <v>23.920000076293945</v>
      </c>
      <c r="J94" s="849">
        <v>3</v>
      </c>
      <c r="K94" s="850">
        <v>71.760002136230469</v>
      </c>
    </row>
    <row r="95" spans="1:11" ht="14.4" customHeight="1" x14ac:dyDescent="0.3">
      <c r="A95" s="831" t="s">
        <v>564</v>
      </c>
      <c r="B95" s="832" t="s">
        <v>565</v>
      </c>
      <c r="C95" s="835" t="s">
        <v>584</v>
      </c>
      <c r="D95" s="863" t="s">
        <v>585</v>
      </c>
      <c r="E95" s="835" t="s">
        <v>1817</v>
      </c>
      <c r="F95" s="863" t="s">
        <v>1818</v>
      </c>
      <c r="G95" s="835" t="s">
        <v>2007</v>
      </c>
      <c r="H95" s="835" t="s">
        <v>2008</v>
      </c>
      <c r="I95" s="849">
        <v>46.315000534057617</v>
      </c>
      <c r="J95" s="849">
        <v>6</v>
      </c>
      <c r="K95" s="850">
        <v>277.88999938964844</v>
      </c>
    </row>
    <row r="96" spans="1:11" ht="14.4" customHeight="1" x14ac:dyDescent="0.3">
      <c r="A96" s="831" t="s">
        <v>564</v>
      </c>
      <c r="B96" s="832" t="s">
        <v>565</v>
      </c>
      <c r="C96" s="835" t="s">
        <v>584</v>
      </c>
      <c r="D96" s="863" t="s">
        <v>585</v>
      </c>
      <c r="E96" s="835" t="s">
        <v>1817</v>
      </c>
      <c r="F96" s="863" t="s">
        <v>1818</v>
      </c>
      <c r="G96" s="835" t="s">
        <v>1843</v>
      </c>
      <c r="H96" s="835" t="s">
        <v>1844</v>
      </c>
      <c r="I96" s="849">
        <v>18.889999389648438</v>
      </c>
      <c r="J96" s="849">
        <v>24</v>
      </c>
      <c r="K96" s="850">
        <v>453.3599853515625</v>
      </c>
    </row>
    <row r="97" spans="1:11" ht="14.4" customHeight="1" x14ac:dyDescent="0.3">
      <c r="A97" s="831" t="s">
        <v>564</v>
      </c>
      <c r="B97" s="832" t="s">
        <v>565</v>
      </c>
      <c r="C97" s="835" t="s">
        <v>584</v>
      </c>
      <c r="D97" s="863" t="s">
        <v>585</v>
      </c>
      <c r="E97" s="835" t="s">
        <v>1817</v>
      </c>
      <c r="F97" s="863" t="s">
        <v>1818</v>
      </c>
      <c r="G97" s="835" t="s">
        <v>2009</v>
      </c>
      <c r="H97" s="835" t="s">
        <v>2010</v>
      </c>
      <c r="I97" s="849">
        <v>0.6600000262260437</v>
      </c>
      <c r="J97" s="849">
        <v>1500</v>
      </c>
      <c r="K97" s="850">
        <v>990</v>
      </c>
    </row>
    <row r="98" spans="1:11" ht="14.4" customHeight="1" x14ac:dyDescent="0.3">
      <c r="A98" s="831" t="s">
        <v>564</v>
      </c>
      <c r="B98" s="832" t="s">
        <v>565</v>
      </c>
      <c r="C98" s="835" t="s">
        <v>584</v>
      </c>
      <c r="D98" s="863" t="s">
        <v>585</v>
      </c>
      <c r="E98" s="835" t="s">
        <v>1817</v>
      </c>
      <c r="F98" s="863" t="s">
        <v>1818</v>
      </c>
      <c r="G98" s="835" t="s">
        <v>1849</v>
      </c>
      <c r="H98" s="835" t="s">
        <v>1850</v>
      </c>
      <c r="I98" s="849">
        <v>27.879999160766602</v>
      </c>
      <c r="J98" s="849">
        <v>3</v>
      </c>
      <c r="K98" s="850">
        <v>83.639999389648438</v>
      </c>
    </row>
    <row r="99" spans="1:11" ht="14.4" customHeight="1" x14ac:dyDescent="0.3">
      <c r="A99" s="831" t="s">
        <v>564</v>
      </c>
      <c r="B99" s="832" t="s">
        <v>565</v>
      </c>
      <c r="C99" s="835" t="s">
        <v>584</v>
      </c>
      <c r="D99" s="863" t="s">
        <v>585</v>
      </c>
      <c r="E99" s="835" t="s">
        <v>1857</v>
      </c>
      <c r="F99" s="863" t="s">
        <v>1858</v>
      </c>
      <c r="G99" s="835" t="s">
        <v>1861</v>
      </c>
      <c r="H99" s="835" t="s">
        <v>1862</v>
      </c>
      <c r="I99" s="849">
        <v>2.9100000858306885</v>
      </c>
      <c r="J99" s="849">
        <v>300</v>
      </c>
      <c r="K99" s="850">
        <v>873</v>
      </c>
    </row>
    <row r="100" spans="1:11" ht="14.4" customHeight="1" x14ac:dyDescent="0.3">
      <c r="A100" s="831" t="s">
        <v>564</v>
      </c>
      <c r="B100" s="832" t="s">
        <v>565</v>
      </c>
      <c r="C100" s="835" t="s">
        <v>584</v>
      </c>
      <c r="D100" s="863" t="s">
        <v>585</v>
      </c>
      <c r="E100" s="835" t="s">
        <v>1857</v>
      </c>
      <c r="F100" s="863" t="s">
        <v>1858</v>
      </c>
      <c r="G100" s="835" t="s">
        <v>1863</v>
      </c>
      <c r="H100" s="835" t="s">
        <v>1864</v>
      </c>
      <c r="I100" s="849">
        <v>9.9999997764825821E-3</v>
      </c>
      <c r="J100" s="849">
        <v>100</v>
      </c>
      <c r="K100" s="850">
        <v>1</v>
      </c>
    </row>
    <row r="101" spans="1:11" ht="14.4" customHeight="1" x14ac:dyDescent="0.3">
      <c r="A101" s="831" t="s">
        <v>564</v>
      </c>
      <c r="B101" s="832" t="s">
        <v>565</v>
      </c>
      <c r="C101" s="835" t="s">
        <v>584</v>
      </c>
      <c r="D101" s="863" t="s">
        <v>585</v>
      </c>
      <c r="E101" s="835" t="s">
        <v>1857</v>
      </c>
      <c r="F101" s="863" t="s">
        <v>1858</v>
      </c>
      <c r="G101" s="835" t="s">
        <v>2011</v>
      </c>
      <c r="H101" s="835" t="s">
        <v>2012</v>
      </c>
      <c r="I101" s="849">
        <v>6.0500001907348633</v>
      </c>
      <c r="J101" s="849">
        <v>20</v>
      </c>
      <c r="K101" s="850">
        <v>121</v>
      </c>
    </row>
    <row r="102" spans="1:11" ht="14.4" customHeight="1" x14ac:dyDescent="0.3">
      <c r="A102" s="831" t="s">
        <v>564</v>
      </c>
      <c r="B102" s="832" t="s">
        <v>565</v>
      </c>
      <c r="C102" s="835" t="s">
        <v>584</v>
      </c>
      <c r="D102" s="863" t="s">
        <v>585</v>
      </c>
      <c r="E102" s="835" t="s">
        <v>1857</v>
      </c>
      <c r="F102" s="863" t="s">
        <v>1858</v>
      </c>
      <c r="G102" s="835" t="s">
        <v>2013</v>
      </c>
      <c r="H102" s="835" t="s">
        <v>2014</v>
      </c>
      <c r="I102" s="849">
        <v>64.129997253417969</v>
      </c>
      <c r="J102" s="849">
        <v>2</v>
      </c>
      <c r="K102" s="850">
        <v>128.25999450683594</v>
      </c>
    </row>
    <row r="103" spans="1:11" ht="14.4" customHeight="1" x14ac:dyDescent="0.3">
      <c r="A103" s="831" t="s">
        <v>564</v>
      </c>
      <c r="B103" s="832" t="s">
        <v>565</v>
      </c>
      <c r="C103" s="835" t="s">
        <v>584</v>
      </c>
      <c r="D103" s="863" t="s">
        <v>585</v>
      </c>
      <c r="E103" s="835" t="s">
        <v>1857</v>
      </c>
      <c r="F103" s="863" t="s">
        <v>1858</v>
      </c>
      <c r="G103" s="835" t="s">
        <v>1867</v>
      </c>
      <c r="H103" s="835" t="s">
        <v>1868</v>
      </c>
      <c r="I103" s="849">
        <v>3.4500000476837158</v>
      </c>
      <c r="J103" s="849">
        <v>40</v>
      </c>
      <c r="K103" s="850">
        <v>138</v>
      </c>
    </row>
    <row r="104" spans="1:11" ht="14.4" customHeight="1" x14ac:dyDescent="0.3">
      <c r="A104" s="831" t="s">
        <v>564</v>
      </c>
      <c r="B104" s="832" t="s">
        <v>565</v>
      </c>
      <c r="C104" s="835" t="s">
        <v>584</v>
      </c>
      <c r="D104" s="863" t="s">
        <v>585</v>
      </c>
      <c r="E104" s="835" t="s">
        <v>1857</v>
      </c>
      <c r="F104" s="863" t="s">
        <v>1858</v>
      </c>
      <c r="G104" s="835" t="s">
        <v>1869</v>
      </c>
      <c r="H104" s="835" t="s">
        <v>1870</v>
      </c>
      <c r="I104" s="849">
        <v>12.840000152587891</v>
      </c>
      <c r="J104" s="849">
        <v>50</v>
      </c>
      <c r="K104" s="850">
        <v>641.90997314453125</v>
      </c>
    </row>
    <row r="105" spans="1:11" ht="14.4" customHeight="1" x14ac:dyDescent="0.3">
      <c r="A105" s="831" t="s">
        <v>564</v>
      </c>
      <c r="B105" s="832" t="s">
        <v>565</v>
      </c>
      <c r="C105" s="835" t="s">
        <v>584</v>
      </c>
      <c r="D105" s="863" t="s">
        <v>585</v>
      </c>
      <c r="E105" s="835" t="s">
        <v>1857</v>
      </c>
      <c r="F105" s="863" t="s">
        <v>1858</v>
      </c>
      <c r="G105" s="835" t="s">
        <v>1875</v>
      </c>
      <c r="H105" s="835" t="s">
        <v>1876</v>
      </c>
      <c r="I105" s="849">
        <v>17.979999542236328</v>
      </c>
      <c r="J105" s="849">
        <v>50</v>
      </c>
      <c r="K105" s="850">
        <v>899</v>
      </c>
    </row>
    <row r="106" spans="1:11" ht="14.4" customHeight="1" x14ac:dyDescent="0.3">
      <c r="A106" s="831" t="s">
        <v>564</v>
      </c>
      <c r="B106" s="832" t="s">
        <v>565</v>
      </c>
      <c r="C106" s="835" t="s">
        <v>584</v>
      </c>
      <c r="D106" s="863" t="s">
        <v>585</v>
      </c>
      <c r="E106" s="835" t="s">
        <v>1857</v>
      </c>
      <c r="F106" s="863" t="s">
        <v>1858</v>
      </c>
      <c r="G106" s="835" t="s">
        <v>1877</v>
      </c>
      <c r="H106" s="835" t="s">
        <v>1878</v>
      </c>
      <c r="I106" s="849">
        <v>13.210000038146973</v>
      </c>
      <c r="J106" s="849">
        <v>20</v>
      </c>
      <c r="K106" s="850">
        <v>264.20001220703125</v>
      </c>
    </row>
    <row r="107" spans="1:11" ht="14.4" customHeight="1" x14ac:dyDescent="0.3">
      <c r="A107" s="831" t="s">
        <v>564</v>
      </c>
      <c r="B107" s="832" t="s">
        <v>565</v>
      </c>
      <c r="C107" s="835" t="s">
        <v>584</v>
      </c>
      <c r="D107" s="863" t="s">
        <v>585</v>
      </c>
      <c r="E107" s="835" t="s">
        <v>1857</v>
      </c>
      <c r="F107" s="863" t="s">
        <v>1858</v>
      </c>
      <c r="G107" s="835" t="s">
        <v>1885</v>
      </c>
      <c r="H107" s="835" t="s">
        <v>1886</v>
      </c>
      <c r="I107" s="849">
        <v>2.4700000286102295</v>
      </c>
      <c r="J107" s="849">
        <v>100</v>
      </c>
      <c r="K107" s="850">
        <v>247</v>
      </c>
    </row>
    <row r="108" spans="1:11" ht="14.4" customHeight="1" x14ac:dyDescent="0.3">
      <c r="A108" s="831" t="s">
        <v>564</v>
      </c>
      <c r="B108" s="832" t="s">
        <v>565</v>
      </c>
      <c r="C108" s="835" t="s">
        <v>584</v>
      </c>
      <c r="D108" s="863" t="s">
        <v>585</v>
      </c>
      <c r="E108" s="835" t="s">
        <v>1857</v>
      </c>
      <c r="F108" s="863" t="s">
        <v>1858</v>
      </c>
      <c r="G108" s="835" t="s">
        <v>2015</v>
      </c>
      <c r="H108" s="835" t="s">
        <v>2016</v>
      </c>
      <c r="I108" s="849">
        <v>5.5950000286102295</v>
      </c>
      <c r="J108" s="849">
        <v>300</v>
      </c>
      <c r="K108" s="850">
        <v>1657.7000122070313</v>
      </c>
    </row>
    <row r="109" spans="1:11" ht="14.4" customHeight="1" x14ac:dyDescent="0.3">
      <c r="A109" s="831" t="s">
        <v>564</v>
      </c>
      <c r="B109" s="832" t="s">
        <v>565</v>
      </c>
      <c r="C109" s="835" t="s">
        <v>584</v>
      </c>
      <c r="D109" s="863" t="s">
        <v>585</v>
      </c>
      <c r="E109" s="835" t="s">
        <v>1857</v>
      </c>
      <c r="F109" s="863" t="s">
        <v>1858</v>
      </c>
      <c r="G109" s="835" t="s">
        <v>2017</v>
      </c>
      <c r="H109" s="835" t="s">
        <v>2018</v>
      </c>
      <c r="I109" s="849">
        <v>6.7850000858306885</v>
      </c>
      <c r="J109" s="849">
        <v>200</v>
      </c>
      <c r="K109" s="850">
        <v>1356.4099731445313</v>
      </c>
    </row>
    <row r="110" spans="1:11" ht="14.4" customHeight="1" x14ac:dyDescent="0.3">
      <c r="A110" s="831" t="s">
        <v>564</v>
      </c>
      <c r="B110" s="832" t="s">
        <v>565</v>
      </c>
      <c r="C110" s="835" t="s">
        <v>584</v>
      </c>
      <c r="D110" s="863" t="s">
        <v>585</v>
      </c>
      <c r="E110" s="835" t="s">
        <v>1857</v>
      </c>
      <c r="F110" s="863" t="s">
        <v>1858</v>
      </c>
      <c r="G110" s="835" t="s">
        <v>1887</v>
      </c>
      <c r="H110" s="835" t="s">
        <v>1888</v>
      </c>
      <c r="I110" s="849">
        <v>11.737999725341798</v>
      </c>
      <c r="J110" s="849">
        <v>120</v>
      </c>
      <c r="K110" s="850">
        <v>1408.6000213623047</v>
      </c>
    </row>
    <row r="111" spans="1:11" ht="14.4" customHeight="1" x14ac:dyDescent="0.3">
      <c r="A111" s="831" t="s">
        <v>564</v>
      </c>
      <c r="B111" s="832" t="s">
        <v>565</v>
      </c>
      <c r="C111" s="835" t="s">
        <v>584</v>
      </c>
      <c r="D111" s="863" t="s">
        <v>585</v>
      </c>
      <c r="E111" s="835" t="s">
        <v>1857</v>
      </c>
      <c r="F111" s="863" t="s">
        <v>1858</v>
      </c>
      <c r="G111" s="835" t="s">
        <v>1891</v>
      </c>
      <c r="H111" s="835" t="s">
        <v>1892</v>
      </c>
      <c r="I111" s="849">
        <v>2.2899999618530273</v>
      </c>
      <c r="J111" s="849">
        <v>50</v>
      </c>
      <c r="K111" s="850">
        <v>114.5</v>
      </c>
    </row>
    <row r="112" spans="1:11" ht="14.4" customHeight="1" x14ac:dyDescent="0.3">
      <c r="A112" s="831" t="s">
        <v>564</v>
      </c>
      <c r="B112" s="832" t="s">
        <v>565</v>
      </c>
      <c r="C112" s="835" t="s">
        <v>584</v>
      </c>
      <c r="D112" s="863" t="s">
        <v>585</v>
      </c>
      <c r="E112" s="835" t="s">
        <v>1857</v>
      </c>
      <c r="F112" s="863" t="s">
        <v>1858</v>
      </c>
      <c r="G112" s="835" t="s">
        <v>1897</v>
      </c>
      <c r="H112" s="835" t="s">
        <v>1898</v>
      </c>
      <c r="I112" s="849">
        <v>9.1999998092651367</v>
      </c>
      <c r="J112" s="849">
        <v>50</v>
      </c>
      <c r="K112" s="850">
        <v>460</v>
      </c>
    </row>
    <row r="113" spans="1:11" ht="14.4" customHeight="1" x14ac:dyDescent="0.3">
      <c r="A113" s="831" t="s">
        <v>564</v>
      </c>
      <c r="B113" s="832" t="s">
        <v>565</v>
      </c>
      <c r="C113" s="835" t="s">
        <v>584</v>
      </c>
      <c r="D113" s="863" t="s">
        <v>585</v>
      </c>
      <c r="E113" s="835" t="s">
        <v>1857</v>
      </c>
      <c r="F113" s="863" t="s">
        <v>1858</v>
      </c>
      <c r="G113" s="835" t="s">
        <v>1901</v>
      </c>
      <c r="H113" s="835" t="s">
        <v>1902</v>
      </c>
      <c r="I113" s="849">
        <v>172.5</v>
      </c>
      <c r="J113" s="849">
        <v>1</v>
      </c>
      <c r="K113" s="850">
        <v>172.5</v>
      </c>
    </row>
    <row r="114" spans="1:11" ht="14.4" customHeight="1" x14ac:dyDescent="0.3">
      <c r="A114" s="831" t="s">
        <v>564</v>
      </c>
      <c r="B114" s="832" t="s">
        <v>565</v>
      </c>
      <c r="C114" s="835" t="s">
        <v>584</v>
      </c>
      <c r="D114" s="863" t="s">
        <v>585</v>
      </c>
      <c r="E114" s="835" t="s">
        <v>1857</v>
      </c>
      <c r="F114" s="863" t="s">
        <v>1858</v>
      </c>
      <c r="G114" s="835" t="s">
        <v>1903</v>
      </c>
      <c r="H114" s="835" t="s">
        <v>2019</v>
      </c>
      <c r="I114" s="849">
        <v>6.1700000762939453</v>
      </c>
      <c r="J114" s="849">
        <v>20</v>
      </c>
      <c r="K114" s="850">
        <v>123.40000152587891</v>
      </c>
    </row>
    <row r="115" spans="1:11" ht="14.4" customHeight="1" x14ac:dyDescent="0.3">
      <c r="A115" s="831" t="s">
        <v>564</v>
      </c>
      <c r="B115" s="832" t="s">
        <v>565</v>
      </c>
      <c r="C115" s="835" t="s">
        <v>584</v>
      </c>
      <c r="D115" s="863" t="s">
        <v>585</v>
      </c>
      <c r="E115" s="835" t="s">
        <v>1857</v>
      </c>
      <c r="F115" s="863" t="s">
        <v>1858</v>
      </c>
      <c r="G115" s="835" t="s">
        <v>2020</v>
      </c>
      <c r="H115" s="835" t="s">
        <v>2021</v>
      </c>
      <c r="I115" s="849">
        <v>34.504999160766602</v>
      </c>
      <c r="J115" s="849">
        <v>54</v>
      </c>
      <c r="K115" s="850">
        <v>1863.2000122070313</v>
      </c>
    </row>
    <row r="116" spans="1:11" ht="14.4" customHeight="1" x14ac:dyDescent="0.3">
      <c r="A116" s="831" t="s">
        <v>564</v>
      </c>
      <c r="B116" s="832" t="s">
        <v>565</v>
      </c>
      <c r="C116" s="835" t="s">
        <v>584</v>
      </c>
      <c r="D116" s="863" t="s">
        <v>585</v>
      </c>
      <c r="E116" s="835" t="s">
        <v>1857</v>
      </c>
      <c r="F116" s="863" t="s">
        <v>1858</v>
      </c>
      <c r="G116" s="835" t="s">
        <v>2022</v>
      </c>
      <c r="H116" s="835" t="s">
        <v>2023</v>
      </c>
      <c r="I116" s="849">
        <v>0.476666659116745</v>
      </c>
      <c r="J116" s="849">
        <v>4100</v>
      </c>
      <c r="K116" s="850">
        <v>1954</v>
      </c>
    </row>
    <row r="117" spans="1:11" ht="14.4" customHeight="1" x14ac:dyDescent="0.3">
      <c r="A117" s="831" t="s">
        <v>564</v>
      </c>
      <c r="B117" s="832" t="s">
        <v>565</v>
      </c>
      <c r="C117" s="835" t="s">
        <v>584</v>
      </c>
      <c r="D117" s="863" t="s">
        <v>585</v>
      </c>
      <c r="E117" s="835" t="s">
        <v>1857</v>
      </c>
      <c r="F117" s="863" t="s">
        <v>1858</v>
      </c>
      <c r="G117" s="835" t="s">
        <v>1911</v>
      </c>
      <c r="H117" s="835" t="s">
        <v>1912</v>
      </c>
      <c r="I117" s="849">
        <v>1.6799999475479126</v>
      </c>
      <c r="J117" s="849">
        <v>800</v>
      </c>
      <c r="K117" s="850">
        <v>1344</v>
      </c>
    </row>
    <row r="118" spans="1:11" ht="14.4" customHeight="1" x14ac:dyDescent="0.3">
      <c r="A118" s="831" t="s">
        <v>564</v>
      </c>
      <c r="B118" s="832" t="s">
        <v>565</v>
      </c>
      <c r="C118" s="835" t="s">
        <v>584</v>
      </c>
      <c r="D118" s="863" t="s">
        <v>585</v>
      </c>
      <c r="E118" s="835" t="s">
        <v>1857</v>
      </c>
      <c r="F118" s="863" t="s">
        <v>1858</v>
      </c>
      <c r="G118" s="835" t="s">
        <v>1913</v>
      </c>
      <c r="H118" s="835" t="s">
        <v>1914</v>
      </c>
      <c r="I118" s="849">
        <v>0.67000001668930054</v>
      </c>
      <c r="J118" s="849">
        <v>6000</v>
      </c>
      <c r="K118" s="850">
        <v>4020</v>
      </c>
    </row>
    <row r="119" spans="1:11" ht="14.4" customHeight="1" x14ac:dyDescent="0.3">
      <c r="A119" s="831" t="s">
        <v>564</v>
      </c>
      <c r="B119" s="832" t="s">
        <v>565</v>
      </c>
      <c r="C119" s="835" t="s">
        <v>584</v>
      </c>
      <c r="D119" s="863" t="s">
        <v>585</v>
      </c>
      <c r="E119" s="835" t="s">
        <v>1857</v>
      </c>
      <c r="F119" s="863" t="s">
        <v>1858</v>
      </c>
      <c r="G119" s="835" t="s">
        <v>2024</v>
      </c>
      <c r="H119" s="835" t="s">
        <v>2025</v>
      </c>
      <c r="I119" s="849">
        <v>7.429999828338623</v>
      </c>
      <c r="J119" s="849">
        <v>20</v>
      </c>
      <c r="K119" s="850">
        <v>148.60000610351563</v>
      </c>
    </row>
    <row r="120" spans="1:11" ht="14.4" customHeight="1" x14ac:dyDescent="0.3">
      <c r="A120" s="831" t="s">
        <v>564</v>
      </c>
      <c r="B120" s="832" t="s">
        <v>565</v>
      </c>
      <c r="C120" s="835" t="s">
        <v>584</v>
      </c>
      <c r="D120" s="863" t="s">
        <v>585</v>
      </c>
      <c r="E120" s="835" t="s">
        <v>1857</v>
      </c>
      <c r="F120" s="863" t="s">
        <v>1858</v>
      </c>
      <c r="G120" s="835" t="s">
        <v>1915</v>
      </c>
      <c r="H120" s="835" t="s">
        <v>1916</v>
      </c>
      <c r="I120" s="849">
        <v>75.019996643066406</v>
      </c>
      <c r="J120" s="849">
        <v>15</v>
      </c>
      <c r="K120" s="850">
        <v>1125.300048828125</v>
      </c>
    </row>
    <row r="121" spans="1:11" ht="14.4" customHeight="1" x14ac:dyDescent="0.3">
      <c r="A121" s="831" t="s">
        <v>564</v>
      </c>
      <c r="B121" s="832" t="s">
        <v>565</v>
      </c>
      <c r="C121" s="835" t="s">
        <v>584</v>
      </c>
      <c r="D121" s="863" t="s">
        <v>585</v>
      </c>
      <c r="E121" s="835" t="s">
        <v>1857</v>
      </c>
      <c r="F121" s="863" t="s">
        <v>1858</v>
      </c>
      <c r="G121" s="835" t="s">
        <v>1917</v>
      </c>
      <c r="H121" s="835" t="s">
        <v>1918</v>
      </c>
      <c r="I121" s="849">
        <v>1.0199999809265137</v>
      </c>
      <c r="J121" s="849">
        <v>75</v>
      </c>
      <c r="K121" s="850">
        <v>76.5</v>
      </c>
    </row>
    <row r="122" spans="1:11" ht="14.4" customHeight="1" x14ac:dyDescent="0.3">
      <c r="A122" s="831" t="s">
        <v>564</v>
      </c>
      <c r="B122" s="832" t="s">
        <v>565</v>
      </c>
      <c r="C122" s="835" t="s">
        <v>584</v>
      </c>
      <c r="D122" s="863" t="s">
        <v>585</v>
      </c>
      <c r="E122" s="835" t="s">
        <v>1857</v>
      </c>
      <c r="F122" s="863" t="s">
        <v>1858</v>
      </c>
      <c r="G122" s="835" t="s">
        <v>1925</v>
      </c>
      <c r="H122" s="835" t="s">
        <v>1926</v>
      </c>
      <c r="I122" s="849">
        <v>1.9800000190734863</v>
      </c>
      <c r="J122" s="849">
        <v>50</v>
      </c>
      <c r="K122" s="850">
        <v>99</v>
      </c>
    </row>
    <row r="123" spans="1:11" ht="14.4" customHeight="1" x14ac:dyDescent="0.3">
      <c r="A123" s="831" t="s">
        <v>564</v>
      </c>
      <c r="B123" s="832" t="s">
        <v>565</v>
      </c>
      <c r="C123" s="835" t="s">
        <v>584</v>
      </c>
      <c r="D123" s="863" t="s">
        <v>585</v>
      </c>
      <c r="E123" s="835" t="s">
        <v>1857</v>
      </c>
      <c r="F123" s="863" t="s">
        <v>1858</v>
      </c>
      <c r="G123" s="835" t="s">
        <v>1927</v>
      </c>
      <c r="H123" s="835" t="s">
        <v>1928</v>
      </c>
      <c r="I123" s="849">
        <v>2.0499999523162842</v>
      </c>
      <c r="J123" s="849">
        <v>20</v>
      </c>
      <c r="K123" s="850">
        <v>41</v>
      </c>
    </row>
    <row r="124" spans="1:11" ht="14.4" customHeight="1" x14ac:dyDescent="0.3">
      <c r="A124" s="831" t="s">
        <v>564</v>
      </c>
      <c r="B124" s="832" t="s">
        <v>565</v>
      </c>
      <c r="C124" s="835" t="s">
        <v>584</v>
      </c>
      <c r="D124" s="863" t="s">
        <v>585</v>
      </c>
      <c r="E124" s="835" t="s">
        <v>1857</v>
      </c>
      <c r="F124" s="863" t="s">
        <v>1858</v>
      </c>
      <c r="G124" s="835" t="s">
        <v>1929</v>
      </c>
      <c r="H124" s="835" t="s">
        <v>1930</v>
      </c>
      <c r="I124" s="849">
        <v>2.7000000476837158</v>
      </c>
      <c r="J124" s="849">
        <v>50</v>
      </c>
      <c r="K124" s="850">
        <v>135</v>
      </c>
    </row>
    <row r="125" spans="1:11" ht="14.4" customHeight="1" x14ac:dyDescent="0.3">
      <c r="A125" s="831" t="s">
        <v>564</v>
      </c>
      <c r="B125" s="832" t="s">
        <v>565</v>
      </c>
      <c r="C125" s="835" t="s">
        <v>584</v>
      </c>
      <c r="D125" s="863" t="s">
        <v>585</v>
      </c>
      <c r="E125" s="835" t="s">
        <v>1857</v>
      </c>
      <c r="F125" s="863" t="s">
        <v>1858</v>
      </c>
      <c r="G125" s="835" t="s">
        <v>1931</v>
      </c>
      <c r="H125" s="835" t="s">
        <v>1932</v>
      </c>
      <c r="I125" s="849">
        <v>3.0899999141693115</v>
      </c>
      <c r="J125" s="849">
        <v>50</v>
      </c>
      <c r="K125" s="850">
        <v>154.5</v>
      </c>
    </row>
    <row r="126" spans="1:11" ht="14.4" customHeight="1" x14ac:dyDescent="0.3">
      <c r="A126" s="831" t="s">
        <v>564</v>
      </c>
      <c r="B126" s="832" t="s">
        <v>565</v>
      </c>
      <c r="C126" s="835" t="s">
        <v>584</v>
      </c>
      <c r="D126" s="863" t="s">
        <v>585</v>
      </c>
      <c r="E126" s="835" t="s">
        <v>1857</v>
      </c>
      <c r="F126" s="863" t="s">
        <v>1858</v>
      </c>
      <c r="G126" s="835" t="s">
        <v>1933</v>
      </c>
      <c r="H126" s="835" t="s">
        <v>1934</v>
      </c>
      <c r="I126" s="849">
        <v>2.1600000858306885</v>
      </c>
      <c r="J126" s="849">
        <v>50</v>
      </c>
      <c r="K126" s="850">
        <v>108</v>
      </c>
    </row>
    <row r="127" spans="1:11" ht="14.4" customHeight="1" x14ac:dyDescent="0.3">
      <c r="A127" s="831" t="s">
        <v>564</v>
      </c>
      <c r="B127" s="832" t="s">
        <v>565</v>
      </c>
      <c r="C127" s="835" t="s">
        <v>584</v>
      </c>
      <c r="D127" s="863" t="s">
        <v>585</v>
      </c>
      <c r="E127" s="835" t="s">
        <v>1857</v>
      </c>
      <c r="F127" s="863" t="s">
        <v>1858</v>
      </c>
      <c r="G127" s="835" t="s">
        <v>1935</v>
      </c>
      <c r="H127" s="835" t="s">
        <v>1936</v>
      </c>
      <c r="I127" s="849">
        <v>2.5199999809265137</v>
      </c>
      <c r="J127" s="849">
        <v>50</v>
      </c>
      <c r="K127" s="850">
        <v>126</v>
      </c>
    </row>
    <row r="128" spans="1:11" ht="14.4" customHeight="1" x14ac:dyDescent="0.3">
      <c r="A128" s="831" t="s">
        <v>564</v>
      </c>
      <c r="B128" s="832" t="s">
        <v>565</v>
      </c>
      <c r="C128" s="835" t="s">
        <v>584</v>
      </c>
      <c r="D128" s="863" t="s">
        <v>585</v>
      </c>
      <c r="E128" s="835" t="s">
        <v>1857</v>
      </c>
      <c r="F128" s="863" t="s">
        <v>1858</v>
      </c>
      <c r="G128" s="835" t="s">
        <v>2026</v>
      </c>
      <c r="H128" s="835" t="s">
        <v>2027</v>
      </c>
      <c r="I128" s="849">
        <v>21.239999771118164</v>
      </c>
      <c r="J128" s="849">
        <v>150</v>
      </c>
      <c r="K128" s="850">
        <v>3186</v>
      </c>
    </row>
    <row r="129" spans="1:11" ht="14.4" customHeight="1" x14ac:dyDescent="0.3">
      <c r="A129" s="831" t="s">
        <v>564</v>
      </c>
      <c r="B129" s="832" t="s">
        <v>565</v>
      </c>
      <c r="C129" s="835" t="s">
        <v>584</v>
      </c>
      <c r="D129" s="863" t="s">
        <v>585</v>
      </c>
      <c r="E129" s="835" t="s">
        <v>1941</v>
      </c>
      <c r="F129" s="863" t="s">
        <v>1942</v>
      </c>
      <c r="G129" s="835" t="s">
        <v>2028</v>
      </c>
      <c r="H129" s="835" t="s">
        <v>2029</v>
      </c>
      <c r="I129" s="849">
        <v>26.569999694824219</v>
      </c>
      <c r="J129" s="849">
        <v>324</v>
      </c>
      <c r="K129" s="850">
        <v>8607.060302734375</v>
      </c>
    </row>
    <row r="130" spans="1:11" ht="14.4" customHeight="1" x14ac:dyDescent="0.3">
      <c r="A130" s="831" t="s">
        <v>564</v>
      </c>
      <c r="B130" s="832" t="s">
        <v>565</v>
      </c>
      <c r="C130" s="835" t="s">
        <v>584</v>
      </c>
      <c r="D130" s="863" t="s">
        <v>585</v>
      </c>
      <c r="E130" s="835" t="s">
        <v>1941</v>
      </c>
      <c r="F130" s="863" t="s">
        <v>1942</v>
      </c>
      <c r="G130" s="835" t="s">
        <v>1943</v>
      </c>
      <c r="H130" s="835" t="s">
        <v>1944</v>
      </c>
      <c r="I130" s="849">
        <v>39.680000305175781</v>
      </c>
      <c r="J130" s="849">
        <v>144</v>
      </c>
      <c r="K130" s="850">
        <v>5713.2001953125</v>
      </c>
    </row>
    <row r="131" spans="1:11" ht="14.4" customHeight="1" x14ac:dyDescent="0.3">
      <c r="A131" s="831" t="s">
        <v>564</v>
      </c>
      <c r="B131" s="832" t="s">
        <v>565</v>
      </c>
      <c r="C131" s="835" t="s">
        <v>584</v>
      </c>
      <c r="D131" s="863" t="s">
        <v>585</v>
      </c>
      <c r="E131" s="835" t="s">
        <v>1941</v>
      </c>
      <c r="F131" s="863" t="s">
        <v>1942</v>
      </c>
      <c r="G131" s="835" t="s">
        <v>2030</v>
      </c>
      <c r="H131" s="835" t="s">
        <v>2031</v>
      </c>
      <c r="I131" s="849">
        <v>60.380001068115234</v>
      </c>
      <c r="J131" s="849">
        <v>144</v>
      </c>
      <c r="K131" s="850">
        <v>8694</v>
      </c>
    </row>
    <row r="132" spans="1:11" ht="14.4" customHeight="1" x14ac:dyDescent="0.3">
      <c r="A132" s="831" t="s">
        <v>564</v>
      </c>
      <c r="B132" s="832" t="s">
        <v>565</v>
      </c>
      <c r="C132" s="835" t="s">
        <v>584</v>
      </c>
      <c r="D132" s="863" t="s">
        <v>585</v>
      </c>
      <c r="E132" s="835" t="s">
        <v>1941</v>
      </c>
      <c r="F132" s="863" t="s">
        <v>1942</v>
      </c>
      <c r="G132" s="835" t="s">
        <v>2032</v>
      </c>
      <c r="H132" s="835" t="s">
        <v>2033</v>
      </c>
      <c r="I132" s="849">
        <v>31.360000610351563</v>
      </c>
      <c r="J132" s="849">
        <v>12</v>
      </c>
      <c r="K132" s="850">
        <v>376.27999877929688</v>
      </c>
    </row>
    <row r="133" spans="1:11" ht="14.4" customHeight="1" x14ac:dyDescent="0.3">
      <c r="A133" s="831" t="s">
        <v>564</v>
      </c>
      <c r="B133" s="832" t="s">
        <v>565</v>
      </c>
      <c r="C133" s="835" t="s">
        <v>584</v>
      </c>
      <c r="D133" s="863" t="s">
        <v>585</v>
      </c>
      <c r="E133" s="835" t="s">
        <v>1953</v>
      </c>
      <c r="F133" s="863" t="s">
        <v>1954</v>
      </c>
      <c r="G133" s="835" t="s">
        <v>1955</v>
      </c>
      <c r="H133" s="835" t="s">
        <v>1956</v>
      </c>
      <c r="I133" s="849">
        <v>0.31000000238418579</v>
      </c>
      <c r="J133" s="849">
        <v>1500</v>
      </c>
      <c r="K133" s="850">
        <v>465</v>
      </c>
    </row>
    <row r="134" spans="1:11" ht="14.4" customHeight="1" x14ac:dyDescent="0.3">
      <c r="A134" s="831" t="s">
        <v>564</v>
      </c>
      <c r="B134" s="832" t="s">
        <v>565</v>
      </c>
      <c r="C134" s="835" t="s">
        <v>584</v>
      </c>
      <c r="D134" s="863" t="s">
        <v>585</v>
      </c>
      <c r="E134" s="835" t="s">
        <v>1953</v>
      </c>
      <c r="F134" s="863" t="s">
        <v>1954</v>
      </c>
      <c r="G134" s="835" t="s">
        <v>2034</v>
      </c>
      <c r="H134" s="835" t="s">
        <v>2035</v>
      </c>
      <c r="I134" s="849">
        <v>0.55000001192092896</v>
      </c>
      <c r="J134" s="849">
        <v>300</v>
      </c>
      <c r="K134" s="850">
        <v>165</v>
      </c>
    </row>
    <row r="135" spans="1:11" ht="14.4" customHeight="1" x14ac:dyDescent="0.3">
      <c r="A135" s="831" t="s">
        <v>564</v>
      </c>
      <c r="B135" s="832" t="s">
        <v>565</v>
      </c>
      <c r="C135" s="835" t="s">
        <v>584</v>
      </c>
      <c r="D135" s="863" t="s">
        <v>585</v>
      </c>
      <c r="E135" s="835" t="s">
        <v>1953</v>
      </c>
      <c r="F135" s="863" t="s">
        <v>1954</v>
      </c>
      <c r="G135" s="835" t="s">
        <v>1957</v>
      </c>
      <c r="H135" s="835" t="s">
        <v>1958</v>
      </c>
      <c r="I135" s="849">
        <v>0.96333334843317664</v>
      </c>
      <c r="J135" s="849">
        <v>1800</v>
      </c>
      <c r="K135" s="850">
        <v>1738</v>
      </c>
    </row>
    <row r="136" spans="1:11" ht="14.4" customHeight="1" x14ac:dyDescent="0.3">
      <c r="A136" s="831" t="s">
        <v>564</v>
      </c>
      <c r="B136" s="832" t="s">
        <v>565</v>
      </c>
      <c r="C136" s="835" t="s">
        <v>584</v>
      </c>
      <c r="D136" s="863" t="s">
        <v>585</v>
      </c>
      <c r="E136" s="835" t="s">
        <v>1963</v>
      </c>
      <c r="F136" s="863" t="s">
        <v>1964</v>
      </c>
      <c r="G136" s="835" t="s">
        <v>1965</v>
      </c>
      <c r="H136" s="835" t="s">
        <v>1966</v>
      </c>
      <c r="I136" s="849">
        <v>0.62999999523162842</v>
      </c>
      <c r="J136" s="849">
        <v>2000</v>
      </c>
      <c r="K136" s="850">
        <v>1260</v>
      </c>
    </row>
    <row r="137" spans="1:11" ht="14.4" customHeight="1" x14ac:dyDescent="0.3">
      <c r="A137" s="831" t="s">
        <v>564</v>
      </c>
      <c r="B137" s="832" t="s">
        <v>565</v>
      </c>
      <c r="C137" s="835" t="s">
        <v>584</v>
      </c>
      <c r="D137" s="863" t="s">
        <v>585</v>
      </c>
      <c r="E137" s="835" t="s">
        <v>1963</v>
      </c>
      <c r="F137" s="863" t="s">
        <v>1964</v>
      </c>
      <c r="G137" s="835" t="s">
        <v>2036</v>
      </c>
      <c r="H137" s="835" t="s">
        <v>2037</v>
      </c>
      <c r="I137" s="849">
        <v>0.62999999523162842</v>
      </c>
      <c r="J137" s="849">
        <v>6000</v>
      </c>
      <c r="K137" s="850">
        <v>3780</v>
      </c>
    </row>
    <row r="138" spans="1:11" ht="14.4" customHeight="1" x14ac:dyDescent="0.3">
      <c r="A138" s="831" t="s">
        <v>564</v>
      </c>
      <c r="B138" s="832" t="s">
        <v>565</v>
      </c>
      <c r="C138" s="835" t="s">
        <v>584</v>
      </c>
      <c r="D138" s="863" t="s">
        <v>585</v>
      </c>
      <c r="E138" s="835" t="s">
        <v>1963</v>
      </c>
      <c r="F138" s="863" t="s">
        <v>1964</v>
      </c>
      <c r="G138" s="835" t="s">
        <v>2038</v>
      </c>
      <c r="H138" s="835" t="s">
        <v>2039</v>
      </c>
      <c r="I138" s="849">
        <v>7.5</v>
      </c>
      <c r="J138" s="849">
        <v>100</v>
      </c>
      <c r="K138" s="850">
        <v>750</v>
      </c>
    </row>
    <row r="139" spans="1:11" ht="14.4" customHeight="1" x14ac:dyDescent="0.3">
      <c r="A139" s="831" t="s">
        <v>564</v>
      </c>
      <c r="B139" s="832" t="s">
        <v>565</v>
      </c>
      <c r="C139" s="835" t="s">
        <v>584</v>
      </c>
      <c r="D139" s="863" t="s">
        <v>585</v>
      </c>
      <c r="E139" s="835" t="s">
        <v>1963</v>
      </c>
      <c r="F139" s="863" t="s">
        <v>1964</v>
      </c>
      <c r="G139" s="835" t="s">
        <v>1967</v>
      </c>
      <c r="H139" s="835" t="s">
        <v>2040</v>
      </c>
      <c r="I139" s="849">
        <v>0.62999999523162842</v>
      </c>
      <c r="J139" s="849">
        <v>8000</v>
      </c>
      <c r="K139" s="850">
        <v>5040</v>
      </c>
    </row>
    <row r="140" spans="1:11" ht="14.4" customHeight="1" x14ac:dyDescent="0.3">
      <c r="A140" s="831" t="s">
        <v>564</v>
      </c>
      <c r="B140" s="832" t="s">
        <v>565</v>
      </c>
      <c r="C140" s="835" t="s">
        <v>584</v>
      </c>
      <c r="D140" s="863" t="s">
        <v>585</v>
      </c>
      <c r="E140" s="835" t="s">
        <v>2041</v>
      </c>
      <c r="F140" s="863" t="s">
        <v>2042</v>
      </c>
      <c r="G140" s="835" t="s">
        <v>2043</v>
      </c>
      <c r="H140" s="835" t="s">
        <v>2044</v>
      </c>
      <c r="I140" s="849">
        <v>13918.6298828125</v>
      </c>
      <c r="J140" s="849">
        <v>1</v>
      </c>
      <c r="K140" s="850">
        <v>13918.6298828125</v>
      </c>
    </row>
    <row r="141" spans="1:11" ht="14.4" customHeight="1" x14ac:dyDescent="0.3">
      <c r="A141" s="831" t="s">
        <v>564</v>
      </c>
      <c r="B141" s="832" t="s">
        <v>565</v>
      </c>
      <c r="C141" s="835" t="s">
        <v>584</v>
      </c>
      <c r="D141" s="863" t="s">
        <v>585</v>
      </c>
      <c r="E141" s="835" t="s">
        <v>2041</v>
      </c>
      <c r="F141" s="863" t="s">
        <v>2042</v>
      </c>
      <c r="G141" s="835" t="s">
        <v>2045</v>
      </c>
      <c r="H141" s="835" t="s">
        <v>2046</v>
      </c>
      <c r="I141" s="849">
        <v>181.36000061035156</v>
      </c>
      <c r="J141" s="849">
        <v>21</v>
      </c>
      <c r="K141" s="850">
        <v>3808.4600982666016</v>
      </c>
    </row>
    <row r="142" spans="1:11" ht="14.4" customHeight="1" x14ac:dyDescent="0.3">
      <c r="A142" s="831" t="s">
        <v>564</v>
      </c>
      <c r="B142" s="832" t="s">
        <v>565</v>
      </c>
      <c r="C142" s="835" t="s">
        <v>584</v>
      </c>
      <c r="D142" s="863" t="s">
        <v>585</v>
      </c>
      <c r="E142" s="835" t="s">
        <v>2041</v>
      </c>
      <c r="F142" s="863" t="s">
        <v>2042</v>
      </c>
      <c r="G142" s="835" t="s">
        <v>2047</v>
      </c>
      <c r="H142" s="835" t="s">
        <v>2048</v>
      </c>
      <c r="I142" s="849">
        <v>98.860000610351563</v>
      </c>
      <c r="J142" s="849">
        <v>2</v>
      </c>
      <c r="K142" s="850">
        <v>197.71000671386719</v>
      </c>
    </row>
    <row r="143" spans="1:11" ht="14.4" customHeight="1" x14ac:dyDescent="0.3">
      <c r="A143" s="831" t="s">
        <v>564</v>
      </c>
      <c r="B143" s="832" t="s">
        <v>565</v>
      </c>
      <c r="C143" s="835" t="s">
        <v>584</v>
      </c>
      <c r="D143" s="863" t="s">
        <v>585</v>
      </c>
      <c r="E143" s="835" t="s">
        <v>2041</v>
      </c>
      <c r="F143" s="863" t="s">
        <v>2042</v>
      </c>
      <c r="G143" s="835" t="s">
        <v>2049</v>
      </c>
      <c r="H143" s="835" t="s">
        <v>2050</v>
      </c>
      <c r="I143" s="849">
        <v>118.58000183105469</v>
      </c>
      <c r="J143" s="849">
        <v>20</v>
      </c>
      <c r="K143" s="850">
        <v>2371.60009765625</v>
      </c>
    </row>
    <row r="144" spans="1:11" ht="14.4" customHeight="1" x14ac:dyDescent="0.3">
      <c r="A144" s="831" t="s">
        <v>564</v>
      </c>
      <c r="B144" s="832" t="s">
        <v>565</v>
      </c>
      <c r="C144" s="835" t="s">
        <v>584</v>
      </c>
      <c r="D144" s="863" t="s">
        <v>585</v>
      </c>
      <c r="E144" s="835" t="s">
        <v>2041</v>
      </c>
      <c r="F144" s="863" t="s">
        <v>2042</v>
      </c>
      <c r="G144" s="835" t="s">
        <v>2051</v>
      </c>
      <c r="H144" s="835" t="s">
        <v>2052</v>
      </c>
      <c r="I144" s="849">
        <v>723.58001708984375</v>
      </c>
      <c r="J144" s="849">
        <v>8</v>
      </c>
      <c r="K144" s="850">
        <v>5788.64013671875</v>
      </c>
    </row>
    <row r="145" spans="1:11" ht="14.4" customHeight="1" x14ac:dyDescent="0.3">
      <c r="A145" s="831" t="s">
        <v>564</v>
      </c>
      <c r="B145" s="832" t="s">
        <v>565</v>
      </c>
      <c r="C145" s="835" t="s">
        <v>584</v>
      </c>
      <c r="D145" s="863" t="s">
        <v>585</v>
      </c>
      <c r="E145" s="835" t="s">
        <v>2041</v>
      </c>
      <c r="F145" s="863" t="s">
        <v>2042</v>
      </c>
      <c r="G145" s="835" t="s">
        <v>2053</v>
      </c>
      <c r="H145" s="835" t="s">
        <v>2054</v>
      </c>
      <c r="I145" s="849">
        <v>1070</v>
      </c>
      <c r="J145" s="849">
        <v>1</v>
      </c>
      <c r="K145" s="850">
        <v>1070</v>
      </c>
    </row>
    <row r="146" spans="1:11" ht="14.4" customHeight="1" x14ac:dyDescent="0.3">
      <c r="A146" s="831" t="s">
        <v>564</v>
      </c>
      <c r="B146" s="832" t="s">
        <v>565</v>
      </c>
      <c r="C146" s="835" t="s">
        <v>584</v>
      </c>
      <c r="D146" s="863" t="s">
        <v>585</v>
      </c>
      <c r="E146" s="835" t="s">
        <v>2041</v>
      </c>
      <c r="F146" s="863" t="s">
        <v>2042</v>
      </c>
      <c r="G146" s="835" t="s">
        <v>2055</v>
      </c>
      <c r="H146" s="835" t="s">
        <v>2056</v>
      </c>
      <c r="I146" s="849">
        <v>2482.5</v>
      </c>
      <c r="J146" s="849">
        <v>10</v>
      </c>
      <c r="K146" s="850">
        <v>23832</v>
      </c>
    </row>
    <row r="147" spans="1:11" ht="14.4" customHeight="1" x14ac:dyDescent="0.3">
      <c r="A147" s="831" t="s">
        <v>564</v>
      </c>
      <c r="B147" s="832" t="s">
        <v>565</v>
      </c>
      <c r="C147" s="835" t="s">
        <v>584</v>
      </c>
      <c r="D147" s="863" t="s">
        <v>585</v>
      </c>
      <c r="E147" s="835" t="s">
        <v>2041</v>
      </c>
      <c r="F147" s="863" t="s">
        <v>2042</v>
      </c>
      <c r="G147" s="835" t="s">
        <v>2057</v>
      </c>
      <c r="H147" s="835" t="s">
        <v>2058</v>
      </c>
      <c r="I147" s="849">
        <v>2009.25</v>
      </c>
      <c r="J147" s="849">
        <v>8</v>
      </c>
      <c r="K147" s="850">
        <v>16074</v>
      </c>
    </row>
    <row r="148" spans="1:11" ht="14.4" customHeight="1" x14ac:dyDescent="0.3">
      <c r="A148" s="831" t="s">
        <v>564</v>
      </c>
      <c r="B148" s="832" t="s">
        <v>565</v>
      </c>
      <c r="C148" s="835" t="s">
        <v>584</v>
      </c>
      <c r="D148" s="863" t="s">
        <v>585</v>
      </c>
      <c r="E148" s="835" t="s">
        <v>2041</v>
      </c>
      <c r="F148" s="863" t="s">
        <v>2042</v>
      </c>
      <c r="G148" s="835" t="s">
        <v>2057</v>
      </c>
      <c r="H148" s="835" t="s">
        <v>2059</v>
      </c>
      <c r="I148" s="849">
        <v>2679</v>
      </c>
      <c r="J148" s="849">
        <v>14</v>
      </c>
      <c r="K148" s="850">
        <v>37506</v>
      </c>
    </row>
    <row r="149" spans="1:11" ht="14.4" customHeight="1" x14ac:dyDescent="0.3">
      <c r="A149" s="831" t="s">
        <v>564</v>
      </c>
      <c r="B149" s="832" t="s">
        <v>565</v>
      </c>
      <c r="C149" s="835" t="s">
        <v>584</v>
      </c>
      <c r="D149" s="863" t="s">
        <v>585</v>
      </c>
      <c r="E149" s="835" t="s">
        <v>2041</v>
      </c>
      <c r="F149" s="863" t="s">
        <v>2042</v>
      </c>
      <c r="G149" s="835" t="s">
        <v>2060</v>
      </c>
      <c r="H149" s="835" t="s">
        <v>2061</v>
      </c>
      <c r="I149" s="849">
        <v>7200</v>
      </c>
      <c r="J149" s="849">
        <v>4</v>
      </c>
      <c r="K149" s="850">
        <v>28800</v>
      </c>
    </row>
    <row r="150" spans="1:11" ht="14.4" customHeight="1" x14ac:dyDescent="0.3">
      <c r="A150" s="831" t="s">
        <v>564</v>
      </c>
      <c r="B150" s="832" t="s">
        <v>565</v>
      </c>
      <c r="C150" s="835" t="s">
        <v>584</v>
      </c>
      <c r="D150" s="863" t="s">
        <v>585</v>
      </c>
      <c r="E150" s="835" t="s">
        <v>2041</v>
      </c>
      <c r="F150" s="863" t="s">
        <v>2042</v>
      </c>
      <c r="G150" s="835" t="s">
        <v>2062</v>
      </c>
      <c r="H150" s="835" t="s">
        <v>2063</v>
      </c>
      <c r="I150" s="849">
        <v>7200</v>
      </c>
      <c r="J150" s="849">
        <v>1</v>
      </c>
      <c r="K150" s="850">
        <v>7200</v>
      </c>
    </row>
    <row r="151" spans="1:11" ht="14.4" customHeight="1" x14ac:dyDescent="0.3">
      <c r="A151" s="831" t="s">
        <v>564</v>
      </c>
      <c r="B151" s="832" t="s">
        <v>565</v>
      </c>
      <c r="C151" s="835" t="s">
        <v>584</v>
      </c>
      <c r="D151" s="863" t="s">
        <v>585</v>
      </c>
      <c r="E151" s="835" t="s">
        <v>2041</v>
      </c>
      <c r="F151" s="863" t="s">
        <v>2042</v>
      </c>
      <c r="G151" s="835" t="s">
        <v>2064</v>
      </c>
      <c r="H151" s="835" t="s">
        <v>2065</v>
      </c>
      <c r="I151" s="849">
        <v>7200</v>
      </c>
      <c r="J151" s="849">
        <v>3</v>
      </c>
      <c r="K151" s="850">
        <v>21600</v>
      </c>
    </row>
    <row r="152" spans="1:11" ht="14.4" customHeight="1" x14ac:dyDescent="0.3">
      <c r="A152" s="831" t="s">
        <v>564</v>
      </c>
      <c r="B152" s="832" t="s">
        <v>565</v>
      </c>
      <c r="C152" s="835" t="s">
        <v>584</v>
      </c>
      <c r="D152" s="863" t="s">
        <v>585</v>
      </c>
      <c r="E152" s="835" t="s">
        <v>2041</v>
      </c>
      <c r="F152" s="863" t="s">
        <v>2042</v>
      </c>
      <c r="G152" s="835" t="s">
        <v>2066</v>
      </c>
      <c r="H152" s="835" t="s">
        <v>2067</v>
      </c>
      <c r="I152" s="849">
        <v>7200</v>
      </c>
      <c r="J152" s="849">
        <v>1</v>
      </c>
      <c r="K152" s="850">
        <v>7200</v>
      </c>
    </row>
    <row r="153" spans="1:11" ht="14.4" customHeight="1" x14ac:dyDescent="0.3">
      <c r="A153" s="831" t="s">
        <v>564</v>
      </c>
      <c r="B153" s="832" t="s">
        <v>565</v>
      </c>
      <c r="C153" s="835" t="s">
        <v>584</v>
      </c>
      <c r="D153" s="863" t="s">
        <v>585</v>
      </c>
      <c r="E153" s="835" t="s">
        <v>2041</v>
      </c>
      <c r="F153" s="863" t="s">
        <v>2042</v>
      </c>
      <c r="G153" s="835" t="s">
        <v>2068</v>
      </c>
      <c r="H153" s="835" t="s">
        <v>2069</v>
      </c>
      <c r="I153" s="849">
        <v>7200</v>
      </c>
      <c r="J153" s="849">
        <v>1</v>
      </c>
      <c r="K153" s="850">
        <v>7200</v>
      </c>
    </row>
    <row r="154" spans="1:11" ht="14.4" customHeight="1" x14ac:dyDescent="0.3">
      <c r="A154" s="831" t="s">
        <v>564</v>
      </c>
      <c r="B154" s="832" t="s">
        <v>565</v>
      </c>
      <c r="C154" s="835" t="s">
        <v>584</v>
      </c>
      <c r="D154" s="863" t="s">
        <v>585</v>
      </c>
      <c r="E154" s="835" t="s">
        <v>2041</v>
      </c>
      <c r="F154" s="863" t="s">
        <v>2042</v>
      </c>
      <c r="G154" s="835" t="s">
        <v>2070</v>
      </c>
      <c r="H154" s="835" t="s">
        <v>2071</v>
      </c>
      <c r="I154" s="849">
        <v>7200</v>
      </c>
      <c r="J154" s="849">
        <v>5</v>
      </c>
      <c r="K154" s="850">
        <v>36000</v>
      </c>
    </row>
    <row r="155" spans="1:11" ht="14.4" customHeight="1" x14ac:dyDescent="0.3">
      <c r="A155" s="831" t="s">
        <v>564</v>
      </c>
      <c r="B155" s="832" t="s">
        <v>565</v>
      </c>
      <c r="C155" s="835" t="s">
        <v>584</v>
      </c>
      <c r="D155" s="863" t="s">
        <v>585</v>
      </c>
      <c r="E155" s="835" t="s">
        <v>2041</v>
      </c>
      <c r="F155" s="863" t="s">
        <v>2042</v>
      </c>
      <c r="G155" s="835" t="s">
        <v>2072</v>
      </c>
      <c r="H155" s="835" t="s">
        <v>2073</v>
      </c>
      <c r="I155" s="849">
        <v>7200</v>
      </c>
      <c r="J155" s="849">
        <v>1</v>
      </c>
      <c r="K155" s="850">
        <v>7200</v>
      </c>
    </row>
    <row r="156" spans="1:11" ht="14.4" customHeight="1" x14ac:dyDescent="0.3">
      <c r="A156" s="831" t="s">
        <v>564</v>
      </c>
      <c r="B156" s="832" t="s">
        <v>565</v>
      </c>
      <c r="C156" s="835" t="s">
        <v>584</v>
      </c>
      <c r="D156" s="863" t="s">
        <v>585</v>
      </c>
      <c r="E156" s="835" t="s">
        <v>2041</v>
      </c>
      <c r="F156" s="863" t="s">
        <v>2042</v>
      </c>
      <c r="G156" s="835" t="s">
        <v>2074</v>
      </c>
      <c r="H156" s="835" t="s">
        <v>2075</v>
      </c>
      <c r="I156" s="849">
        <v>7200</v>
      </c>
      <c r="J156" s="849">
        <v>1</v>
      </c>
      <c r="K156" s="850">
        <v>7200</v>
      </c>
    </row>
    <row r="157" spans="1:11" ht="14.4" customHeight="1" x14ac:dyDescent="0.3">
      <c r="A157" s="831" t="s">
        <v>564</v>
      </c>
      <c r="B157" s="832" t="s">
        <v>565</v>
      </c>
      <c r="C157" s="835" t="s">
        <v>584</v>
      </c>
      <c r="D157" s="863" t="s">
        <v>585</v>
      </c>
      <c r="E157" s="835" t="s">
        <v>2041</v>
      </c>
      <c r="F157" s="863" t="s">
        <v>2042</v>
      </c>
      <c r="G157" s="835" t="s">
        <v>2076</v>
      </c>
      <c r="H157" s="835" t="s">
        <v>2077</v>
      </c>
      <c r="I157" s="849">
        <v>7490.31982421875</v>
      </c>
      <c r="J157" s="849">
        <v>1</v>
      </c>
      <c r="K157" s="850">
        <v>7490.31982421875</v>
      </c>
    </row>
    <row r="158" spans="1:11" ht="14.4" customHeight="1" x14ac:dyDescent="0.3">
      <c r="A158" s="831" t="s">
        <v>564</v>
      </c>
      <c r="B158" s="832" t="s">
        <v>565</v>
      </c>
      <c r="C158" s="835" t="s">
        <v>584</v>
      </c>
      <c r="D158" s="863" t="s">
        <v>585</v>
      </c>
      <c r="E158" s="835" t="s">
        <v>2041</v>
      </c>
      <c r="F158" s="863" t="s">
        <v>2042</v>
      </c>
      <c r="G158" s="835" t="s">
        <v>2078</v>
      </c>
      <c r="H158" s="835" t="s">
        <v>2079</v>
      </c>
      <c r="I158" s="849">
        <v>3884.25</v>
      </c>
      <c r="J158" s="849">
        <v>4</v>
      </c>
      <c r="K158" s="850">
        <v>15537</v>
      </c>
    </row>
    <row r="159" spans="1:11" ht="14.4" customHeight="1" x14ac:dyDescent="0.3">
      <c r="A159" s="831" t="s">
        <v>564</v>
      </c>
      <c r="B159" s="832" t="s">
        <v>565</v>
      </c>
      <c r="C159" s="835" t="s">
        <v>584</v>
      </c>
      <c r="D159" s="863" t="s">
        <v>585</v>
      </c>
      <c r="E159" s="835" t="s">
        <v>2041</v>
      </c>
      <c r="F159" s="863" t="s">
        <v>2042</v>
      </c>
      <c r="G159" s="835" t="s">
        <v>2080</v>
      </c>
      <c r="H159" s="835" t="s">
        <v>2081</v>
      </c>
      <c r="I159" s="849">
        <v>3945</v>
      </c>
      <c r="J159" s="849">
        <v>1</v>
      </c>
      <c r="K159" s="850">
        <v>3945</v>
      </c>
    </row>
    <row r="160" spans="1:11" ht="14.4" customHeight="1" x14ac:dyDescent="0.3">
      <c r="A160" s="831" t="s">
        <v>564</v>
      </c>
      <c r="B160" s="832" t="s">
        <v>565</v>
      </c>
      <c r="C160" s="835" t="s">
        <v>584</v>
      </c>
      <c r="D160" s="863" t="s">
        <v>585</v>
      </c>
      <c r="E160" s="835" t="s">
        <v>2041</v>
      </c>
      <c r="F160" s="863" t="s">
        <v>2042</v>
      </c>
      <c r="G160" s="835" t="s">
        <v>2082</v>
      </c>
      <c r="H160" s="835" t="s">
        <v>2083</v>
      </c>
      <c r="I160" s="849">
        <v>3888.239990234375</v>
      </c>
      <c r="J160" s="849">
        <v>2</v>
      </c>
      <c r="K160" s="850">
        <v>7776.47998046875</v>
      </c>
    </row>
    <row r="161" spans="1:11" ht="14.4" customHeight="1" x14ac:dyDescent="0.3">
      <c r="A161" s="831" t="s">
        <v>564</v>
      </c>
      <c r="B161" s="832" t="s">
        <v>565</v>
      </c>
      <c r="C161" s="835" t="s">
        <v>584</v>
      </c>
      <c r="D161" s="863" t="s">
        <v>585</v>
      </c>
      <c r="E161" s="835" t="s">
        <v>2041</v>
      </c>
      <c r="F161" s="863" t="s">
        <v>2042</v>
      </c>
      <c r="G161" s="835" t="s">
        <v>2084</v>
      </c>
      <c r="H161" s="835" t="s">
        <v>2085</v>
      </c>
      <c r="I161" s="849">
        <v>3904.5</v>
      </c>
      <c r="J161" s="849">
        <v>1</v>
      </c>
      <c r="K161" s="850">
        <v>3904.5</v>
      </c>
    </row>
    <row r="162" spans="1:11" ht="14.4" customHeight="1" x14ac:dyDescent="0.3">
      <c r="A162" s="831" t="s">
        <v>564</v>
      </c>
      <c r="B162" s="832" t="s">
        <v>565</v>
      </c>
      <c r="C162" s="835" t="s">
        <v>584</v>
      </c>
      <c r="D162" s="863" t="s">
        <v>585</v>
      </c>
      <c r="E162" s="835" t="s">
        <v>2041</v>
      </c>
      <c r="F162" s="863" t="s">
        <v>2042</v>
      </c>
      <c r="G162" s="835" t="s">
        <v>2086</v>
      </c>
      <c r="H162" s="835" t="s">
        <v>2087</v>
      </c>
      <c r="I162" s="849">
        <v>3896.3699951171875</v>
      </c>
      <c r="J162" s="849">
        <v>2</v>
      </c>
      <c r="K162" s="850">
        <v>7792.739990234375</v>
      </c>
    </row>
    <row r="163" spans="1:11" ht="14.4" customHeight="1" x14ac:dyDescent="0.3">
      <c r="A163" s="831" t="s">
        <v>564</v>
      </c>
      <c r="B163" s="832" t="s">
        <v>565</v>
      </c>
      <c r="C163" s="835" t="s">
        <v>584</v>
      </c>
      <c r="D163" s="863" t="s">
        <v>585</v>
      </c>
      <c r="E163" s="835" t="s">
        <v>2041</v>
      </c>
      <c r="F163" s="863" t="s">
        <v>2042</v>
      </c>
      <c r="G163" s="835" t="s">
        <v>2088</v>
      </c>
      <c r="H163" s="835" t="s">
        <v>2089</v>
      </c>
      <c r="I163" s="849">
        <v>3904.5</v>
      </c>
      <c r="J163" s="849">
        <v>2</v>
      </c>
      <c r="K163" s="850">
        <v>7809</v>
      </c>
    </row>
    <row r="164" spans="1:11" ht="14.4" customHeight="1" x14ac:dyDescent="0.3">
      <c r="A164" s="831" t="s">
        <v>564</v>
      </c>
      <c r="B164" s="832" t="s">
        <v>565</v>
      </c>
      <c r="C164" s="835" t="s">
        <v>584</v>
      </c>
      <c r="D164" s="863" t="s">
        <v>585</v>
      </c>
      <c r="E164" s="835" t="s">
        <v>2041</v>
      </c>
      <c r="F164" s="863" t="s">
        <v>2042</v>
      </c>
      <c r="G164" s="835" t="s">
        <v>2090</v>
      </c>
      <c r="H164" s="835" t="s">
        <v>2091</v>
      </c>
      <c r="I164" s="849">
        <v>3904.5</v>
      </c>
      <c r="J164" s="849">
        <v>2</v>
      </c>
      <c r="K164" s="850">
        <v>7809</v>
      </c>
    </row>
    <row r="165" spans="1:11" ht="14.4" customHeight="1" x14ac:dyDescent="0.3">
      <c r="A165" s="831" t="s">
        <v>564</v>
      </c>
      <c r="B165" s="832" t="s">
        <v>565</v>
      </c>
      <c r="C165" s="835" t="s">
        <v>584</v>
      </c>
      <c r="D165" s="863" t="s">
        <v>585</v>
      </c>
      <c r="E165" s="835" t="s">
        <v>2041</v>
      </c>
      <c r="F165" s="863" t="s">
        <v>2042</v>
      </c>
      <c r="G165" s="835" t="s">
        <v>2092</v>
      </c>
      <c r="H165" s="835" t="s">
        <v>2093</v>
      </c>
      <c r="I165" s="849">
        <v>3050</v>
      </c>
      <c r="J165" s="849">
        <v>2</v>
      </c>
      <c r="K165" s="850">
        <v>6100</v>
      </c>
    </row>
    <row r="166" spans="1:11" ht="14.4" customHeight="1" x14ac:dyDescent="0.3">
      <c r="A166" s="831" t="s">
        <v>564</v>
      </c>
      <c r="B166" s="832" t="s">
        <v>565</v>
      </c>
      <c r="C166" s="835" t="s">
        <v>584</v>
      </c>
      <c r="D166" s="863" t="s">
        <v>585</v>
      </c>
      <c r="E166" s="835" t="s">
        <v>2041</v>
      </c>
      <c r="F166" s="863" t="s">
        <v>2042</v>
      </c>
      <c r="G166" s="835" t="s">
        <v>2094</v>
      </c>
      <c r="H166" s="835" t="s">
        <v>2095</v>
      </c>
      <c r="I166" s="849">
        <v>3050</v>
      </c>
      <c r="J166" s="849">
        <v>1</v>
      </c>
      <c r="K166" s="850">
        <v>3050</v>
      </c>
    </row>
    <row r="167" spans="1:11" ht="14.4" customHeight="1" x14ac:dyDescent="0.3">
      <c r="A167" s="831" t="s">
        <v>564</v>
      </c>
      <c r="B167" s="832" t="s">
        <v>565</v>
      </c>
      <c r="C167" s="835" t="s">
        <v>584</v>
      </c>
      <c r="D167" s="863" t="s">
        <v>585</v>
      </c>
      <c r="E167" s="835" t="s">
        <v>2041</v>
      </c>
      <c r="F167" s="863" t="s">
        <v>2042</v>
      </c>
      <c r="G167" s="835" t="s">
        <v>2096</v>
      </c>
      <c r="H167" s="835" t="s">
        <v>2097</v>
      </c>
      <c r="I167" s="849">
        <v>3050</v>
      </c>
      <c r="J167" s="849">
        <v>1</v>
      </c>
      <c r="K167" s="850">
        <v>3050</v>
      </c>
    </row>
    <row r="168" spans="1:11" ht="14.4" customHeight="1" x14ac:dyDescent="0.3">
      <c r="A168" s="831" t="s">
        <v>564</v>
      </c>
      <c r="B168" s="832" t="s">
        <v>565</v>
      </c>
      <c r="C168" s="835" t="s">
        <v>584</v>
      </c>
      <c r="D168" s="863" t="s">
        <v>585</v>
      </c>
      <c r="E168" s="835" t="s">
        <v>2041</v>
      </c>
      <c r="F168" s="863" t="s">
        <v>2042</v>
      </c>
      <c r="G168" s="835" t="s">
        <v>2098</v>
      </c>
      <c r="H168" s="835" t="s">
        <v>2099</v>
      </c>
      <c r="I168" s="849">
        <v>2897.5</v>
      </c>
      <c r="J168" s="849">
        <v>2</v>
      </c>
      <c r="K168" s="850">
        <v>5795</v>
      </c>
    </row>
    <row r="169" spans="1:11" ht="14.4" customHeight="1" x14ac:dyDescent="0.3">
      <c r="A169" s="831" t="s">
        <v>564</v>
      </c>
      <c r="B169" s="832" t="s">
        <v>565</v>
      </c>
      <c r="C169" s="835" t="s">
        <v>584</v>
      </c>
      <c r="D169" s="863" t="s">
        <v>585</v>
      </c>
      <c r="E169" s="835" t="s">
        <v>2041</v>
      </c>
      <c r="F169" s="863" t="s">
        <v>2042</v>
      </c>
      <c r="G169" s="835" t="s">
        <v>2100</v>
      </c>
      <c r="H169" s="835" t="s">
        <v>2101</v>
      </c>
      <c r="I169" s="849">
        <v>2958.5060058593749</v>
      </c>
      <c r="J169" s="849">
        <v>5</v>
      </c>
      <c r="K169" s="850">
        <v>14792.530029296875</v>
      </c>
    </row>
    <row r="170" spans="1:11" ht="14.4" customHeight="1" x14ac:dyDescent="0.3">
      <c r="A170" s="831" t="s">
        <v>564</v>
      </c>
      <c r="B170" s="832" t="s">
        <v>565</v>
      </c>
      <c r="C170" s="835" t="s">
        <v>584</v>
      </c>
      <c r="D170" s="863" t="s">
        <v>585</v>
      </c>
      <c r="E170" s="835" t="s">
        <v>2041</v>
      </c>
      <c r="F170" s="863" t="s">
        <v>2042</v>
      </c>
      <c r="G170" s="835" t="s">
        <v>2102</v>
      </c>
      <c r="H170" s="835" t="s">
        <v>2103</v>
      </c>
      <c r="I170" s="849">
        <v>3050</v>
      </c>
      <c r="J170" s="849">
        <v>1</v>
      </c>
      <c r="K170" s="850">
        <v>3050</v>
      </c>
    </row>
    <row r="171" spans="1:11" ht="14.4" customHeight="1" x14ac:dyDescent="0.3">
      <c r="A171" s="831" t="s">
        <v>564</v>
      </c>
      <c r="B171" s="832" t="s">
        <v>565</v>
      </c>
      <c r="C171" s="835" t="s">
        <v>584</v>
      </c>
      <c r="D171" s="863" t="s">
        <v>585</v>
      </c>
      <c r="E171" s="835" t="s">
        <v>2041</v>
      </c>
      <c r="F171" s="863" t="s">
        <v>2042</v>
      </c>
      <c r="G171" s="835" t="s">
        <v>2104</v>
      </c>
      <c r="H171" s="835" t="s">
        <v>2105</v>
      </c>
      <c r="I171" s="849">
        <v>3050</v>
      </c>
      <c r="J171" s="849">
        <v>1</v>
      </c>
      <c r="K171" s="850">
        <v>3050</v>
      </c>
    </row>
    <row r="172" spans="1:11" ht="14.4" customHeight="1" x14ac:dyDescent="0.3">
      <c r="A172" s="831" t="s">
        <v>564</v>
      </c>
      <c r="B172" s="832" t="s">
        <v>565</v>
      </c>
      <c r="C172" s="835" t="s">
        <v>584</v>
      </c>
      <c r="D172" s="863" t="s">
        <v>585</v>
      </c>
      <c r="E172" s="835" t="s">
        <v>2041</v>
      </c>
      <c r="F172" s="863" t="s">
        <v>2042</v>
      </c>
      <c r="G172" s="835" t="s">
        <v>2106</v>
      </c>
      <c r="H172" s="835" t="s">
        <v>2107</v>
      </c>
      <c r="I172" s="849">
        <v>2897.510009765625</v>
      </c>
      <c r="J172" s="849">
        <v>1</v>
      </c>
      <c r="K172" s="850">
        <v>2897.510009765625</v>
      </c>
    </row>
    <row r="173" spans="1:11" ht="14.4" customHeight="1" x14ac:dyDescent="0.3">
      <c r="A173" s="831" t="s">
        <v>564</v>
      </c>
      <c r="B173" s="832" t="s">
        <v>565</v>
      </c>
      <c r="C173" s="835" t="s">
        <v>584</v>
      </c>
      <c r="D173" s="863" t="s">
        <v>585</v>
      </c>
      <c r="E173" s="835" t="s">
        <v>2041</v>
      </c>
      <c r="F173" s="863" t="s">
        <v>2042</v>
      </c>
      <c r="G173" s="835" t="s">
        <v>2108</v>
      </c>
      <c r="H173" s="835" t="s">
        <v>2109</v>
      </c>
      <c r="I173" s="849">
        <v>1408</v>
      </c>
      <c r="J173" s="849">
        <v>1</v>
      </c>
      <c r="K173" s="850">
        <v>1408</v>
      </c>
    </row>
    <row r="174" spans="1:11" ht="14.4" customHeight="1" x14ac:dyDescent="0.3">
      <c r="A174" s="831" t="s">
        <v>564</v>
      </c>
      <c r="B174" s="832" t="s">
        <v>565</v>
      </c>
      <c r="C174" s="835" t="s">
        <v>584</v>
      </c>
      <c r="D174" s="863" t="s">
        <v>585</v>
      </c>
      <c r="E174" s="835" t="s">
        <v>2041</v>
      </c>
      <c r="F174" s="863" t="s">
        <v>2042</v>
      </c>
      <c r="G174" s="835" t="s">
        <v>2110</v>
      </c>
      <c r="H174" s="835" t="s">
        <v>2111</v>
      </c>
      <c r="I174" s="849">
        <v>1725</v>
      </c>
      <c r="J174" s="849">
        <v>5</v>
      </c>
      <c r="K174" s="850">
        <v>8625</v>
      </c>
    </row>
    <row r="175" spans="1:11" ht="14.4" customHeight="1" x14ac:dyDescent="0.3">
      <c r="A175" s="831" t="s">
        <v>564</v>
      </c>
      <c r="B175" s="832" t="s">
        <v>565</v>
      </c>
      <c r="C175" s="835" t="s">
        <v>584</v>
      </c>
      <c r="D175" s="863" t="s">
        <v>585</v>
      </c>
      <c r="E175" s="835" t="s">
        <v>2041</v>
      </c>
      <c r="F175" s="863" t="s">
        <v>2042</v>
      </c>
      <c r="G175" s="835" t="s">
        <v>2112</v>
      </c>
      <c r="H175" s="835" t="s">
        <v>2113</v>
      </c>
      <c r="I175" s="849">
        <v>2530</v>
      </c>
      <c r="J175" s="849">
        <v>10</v>
      </c>
      <c r="K175" s="850">
        <v>25300</v>
      </c>
    </row>
    <row r="176" spans="1:11" ht="14.4" customHeight="1" x14ac:dyDescent="0.3">
      <c r="A176" s="831" t="s">
        <v>564</v>
      </c>
      <c r="B176" s="832" t="s">
        <v>565</v>
      </c>
      <c r="C176" s="835" t="s">
        <v>584</v>
      </c>
      <c r="D176" s="863" t="s">
        <v>585</v>
      </c>
      <c r="E176" s="835" t="s">
        <v>2041</v>
      </c>
      <c r="F176" s="863" t="s">
        <v>2042</v>
      </c>
      <c r="G176" s="835" t="s">
        <v>2114</v>
      </c>
      <c r="H176" s="835" t="s">
        <v>2115</v>
      </c>
      <c r="I176" s="849">
        <v>3105</v>
      </c>
      <c r="J176" s="849">
        <v>9</v>
      </c>
      <c r="K176" s="850">
        <v>27945</v>
      </c>
    </row>
    <row r="177" spans="1:11" ht="14.4" customHeight="1" x14ac:dyDescent="0.3">
      <c r="A177" s="831" t="s">
        <v>564</v>
      </c>
      <c r="B177" s="832" t="s">
        <v>565</v>
      </c>
      <c r="C177" s="835" t="s">
        <v>584</v>
      </c>
      <c r="D177" s="863" t="s">
        <v>585</v>
      </c>
      <c r="E177" s="835" t="s">
        <v>2041</v>
      </c>
      <c r="F177" s="863" t="s">
        <v>2042</v>
      </c>
      <c r="G177" s="835" t="s">
        <v>2116</v>
      </c>
      <c r="H177" s="835" t="s">
        <v>2117</v>
      </c>
      <c r="I177" s="849">
        <v>228.69000244140625</v>
      </c>
      <c r="J177" s="849">
        <v>50</v>
      </c>
      <c r="K177" s="850">
        <v>11434.5</v>
      </c>
    </row>
    <row r="178" spans="1:11" ht="14.4" customHeight="1" x14ac:dyDescent="0.3">
      <c r="A178" s="831" t="s">
        <v>564</v>
      </c>
      <c r="B178" s="832" t="s">
        <v>565</v>
      </c>
      <c r="C178" s="835" t="s">
        <v>584</v>
      </c>
      <c r="D178" s="863" t="s">
        <v>585</v>
      </c>
      <c r="E178" s="835" t="s">
        <v>2041</v>
      </c>
      <c r="F178" s="863" t="s">
        <v>2042</v>
      </c>
      <c r="G178" s="835" t="s">
        <v>2118</v>
      </c>
      <c r="H178" s="835" t="s">
        <v>2119</v>
      </c>
      <c r="I178" s="849">
        <v>820</v>
      </c>
      <c r="J178" s="849">
        <v>3</v>
      </c>
      <c r="K178" s="850">
        <v>2460</v>
      </c>
    </row>
    <row r="179" spans="1:11" ht="14.4" customHeight="1" x14ac:dyDescent="0.3">
      <c r="A179" s="831" t="s">
        <v>564</v>
      </c>
      <c r="B179" s="832" t="s">
        <v>565</v>
      </c>
      <c r="C179" s="835" t="s">
        <v>584</v>
      </c>
      <c r="D179" s="863" t="s">
        <v>585</v>
      </c>
      <c r="E179" s="835" t="s">
        <v>2041</v>
      </c>
      <c r="F179" s="863" t="s">
        <v>2042</v>
      </c>
      <c r="G179" s="835" t="s">
        <v>2120</v>
      </c>
      <c r="H179" s="835" t="s">
        <v>2121</v>
      </c>
      <c r="I179" s="849">
        <v>1.1799999475479126</v>
      </c>
      <c r="J179" s="849">
        <v>600</v>
      </c>
      <c r="K179" s="850">
        <v>709.79998779296875</v>
      </c>
    </row>
    <row r="180" spans="1:11" ht="14.4" customHeight="1" x14ac:dyDescent="0.3">
      <c r="A180" s="831" t="s">
        <v>564</v>
      </c>
      <c r="B180" s="832" t="s">
        <v>565</v>
      </c>
      <c r="C180" s="835" t="s">
        <v>584</v>
      </c>
      <c r="D180" s="863" t="s">
        <v>585</v>
      </c>
      <c r="E180" s="835" t="s">
        <v>2041</v>
      </c>
      <c r="F180" s="863" t="s">
        <v>2042</v>
      </c>
      <c r="G180" s="835" t="s">
        <v>2122</v>
      </c>
      <c r="H180" s="835" t="s">
        <v>2123</v>
      </c>
      <c r="I180" s="849">
        <v>175.44999694824219</v>
      </c>
      <c r="J180" s="849">
        <v>30</v>
      </c>
      <c r="K180" s="850">
        <v>5263.5</v>
      </c>
    </row>
    <row r="181" spans="1:11" ht="14.4" customHeight="1" x14ac:dyDescent="0.3">
      <c r="A181" s="831" t="s">
        <v>564</v>
      </c>
      <c r="B181" s="832" t="s">
        <v>565</v>
      </c>
      <c r="C181" s="835" t="s">
        <v>584</v>
      </c>
      <c r="D181" s="863" t="s">
        <v>585</v>
      </c>
      <c r="E181" s="835" t="s">
        <v>2041</v>
      </c>
      <c r="F181" s="863" t="s">
        <v>2042</v>
      </c>
      <c r="G181" s="835" t="s">
        <v>2124</v>
      </c>
      <c r="H181" s="835" t="s">
        <v>2125</v>
      </c>
      <c r="I181" s="849">
        <v>1122.8699951171875</v>
      </c>
      <c r="J181" s="849">
        <v>1</v>
      </c>
      <c r="K181" s="850">
        <v>1122.8699951171875</v>
      </c>
    </row>
    <row r="182" spans="1:11" ht="14.4" customHeight="1" x14ac:dyDescent="0.3">
      <c r="A182" s="831" t="s">
        <v>564</v>
      </c>
      <c r="B182" s="832" t="s">
        <v>565</v>
      </c>
      <c r="C182" s="835" t="s">
        <v>584</v>
      </c>
      <c r="D182" s="863" t="s">
        <v>585</v>
      </c>
      <c r="E182" s="835" t="s">
        <v>2041</v>
      </c>
      <c r="F182" s="863" t="s">
        <v>2042</v>
      </c>
      <c r="G182" s="835" t="s">
        <v>2126</v>
      </c>
      <c r="H182" s="835" t="s">
        <v>2127</v>
      </c>
      <c r="I182" s="849">
        <v>227.60000610351563</v>
      </c>
      <c r="J182" s="849">
        <v>1</v>
      </c>
      <c r="K182" s="850">
        <v>227.60000610351563</v>
      </c>
    </row>
    <row r="183" spans="1:11" ht="14.4" customHeight="1" x14ac:dyDescent="0.3">
      <c r="A183" s="831" t="s">
        <v>564</v>
      </c>
      <c r="B183" s="832" t="s">
        <v>565</v>
      </c>
      <c r="C183" s="835" t="s">
        <v>584</v>
      </c>
      <c r="D183" s="863" t="s">
        <v>585</v>
      </c>
      <c r="E183" s="835" t="s">
        <v>2041</v>
      </c>
      <c r="F183" s="863" t="s">
        <v>2042</v>
      </c>
      <c r="G183" s="835" t="s">
        <v>2128</v>
      </c>
      <c r="H183" s="835" t="s">
        <v>2129</v>
      </c>
      <c r="I183" s="849">
        <v>573.5999755859375</v>
      </c>
      <c r="J183" s="849">
        <v>1</v>
      </c>
      <c r="K183" s="850">
        <v>573.5999755859375</v>
      </c>
    </row>
    <row r="184" spans="1:11" ht="14.4" customHeight="1" x14ac:dyDescent="0.3">
      <c r="A184" s="831" t="s">
        <v>564</v>
      </c>
      <c r="B184" s="832" t="s">
        <v>565</v>
      </c>
      <c r="C184" s="835" t="s">
        <v>584</v>
      </c>
      <c r="D184" s="863" t="s">
        <v>585</v>
      </c>
      <c r="E184" s="835" t="s">
        <v>2041</v>
      </c>
      <c r="F184" s="863" t="s">
        <v>2042</v>
      </c>
      <c r="G184" s="835" t="s">
        <v>2130</v>
      </c>
      <c r="H184" s="835" t="s">
        <v>2131</v>
      </c>
      <c r="I184" s="849">
        <v>314</v>
      </c>
      <c r="J184" s="849">
        <v>12</v>
      </c>
      <c r="K184" s="850">
        <v>3760</v>
      </c>
    </row>
    <row r="185" spans="1:11" ht="14.4" customHeight="1" x14ac:dyDescent="0.3">
      <c r="A185" s="831" t="s">
        <v>564</v>
      </c>
      <c r="B185" s="832" t="s">
        <v>565</v>
      </c>
      <c r="C185" s="835" t="s">
        <v>584</v>
      </c>
      <c r="D185" s="863" t="s">
        <v>585</v>
      </c>
      <c r="E185" s="835" t="s">
        <v>2041</v>
      </c>
      <c r="F185" s="863" t="s">
        <v>2042</v>
      </c>
      <c r="G185" s="835" t="s">
        <v>2132</v>
      </c>
      <c r="H185" s="835" t="s">
        <v>2133</v>
      </c>
      <c r="I185" s="849">
        <v>996</v>
      </c>
      <c r="J185" s="849">
        <v>1</v>
      </c>
      <c r="K185" s="850">
        <v>996</v>
      </c>
    </row>
    <row r="186" spans="1:11" ht="14.4" customHeight="1" x14ac:dyDescent="0.3">
      <c r="A186" s="831" t="s">
        <v>564</v>
      </c>
      <c r="B186" s="832" t="s">
        <v>565</v>
      </c>
      <c r="C186" s="835" t="s">
        <v>584</v>
      </c>
      <c r="D186" s="863" t="s">
        <v>585</v>
      </c>
      <c r="E186" s="835" t="s">
        <v>2041</v>
      </c>
      <c r="F186" s="863" t="s">
        <v>2042</v>
      </c>
      <c r="G186" s="835" t="s">
        <v>2134</v>
      </c>
      <c r="H186" s="835" t="s">
        <v>2135</v>
      </c>
      <c r="I186" s="849">
        <v>996</v>
      </c>
      <c r="J186" s="849">
        <v>3</v>
      </c>
      <c r="K186" s="850">
        <v>2988</v>
      </c>
    </row>
    <row r="187" spans="1:11" ht="14.4" customHeight="1" x14ac:dyDescent="0.3">
      <c r="A187" s="831" t="s">
        <v>564</v>
      </c>
      <c r="B187" s="832" t="s">
        <v>565</v>
      </c>
      <c r="C187" s="835" t="s">
        <v>584</v>
      </c>
      <c r="D187" s="863" t="s">
        <v>585</v>
      </c>
      <c r="E187" s="835" t="s">
        <v>2041</v>
      </c>
      <c r="F187" s="863" t="s">
        <v>2042</v>
      </c>
      <c r="G187" s="835" t="s">
        <v>2136</v>
      </c>
      <c r="H187" s="835" t="s">
        <v>2137</v>
      </c>
      <c r="I187" s="849">
        <v>996</v>
      </c>
      <c r="J187" s="849">
        <v>9</v>
      </c>
      <c r="K187" s="850">
        <v>8964</v>
      </c>
    </row>
    <row r="188" spans="1:11" ht="14.4" customHeight="1" x14ac:dyDescent="0.3">
      <c r="A188" s="831" t="s">
        <v>564</v>
      </c>
      <c r="B188" s="832" t="s">
        <v>565</v>
      </c>
      <c r="C188" s="835" t="s">
        <v>584</v>
      </c>
      <c r="D188" s="863" t="s">
        <v>585</v>
      </c>
      <c r="E188" s="835" t="s">
        <v>2041</v>
      </c>
      <c r="F188" s="863" t="s">
        <v>2042</v>
      </c>
      <c r="G188" s="835" t="s">
        <v>2138</v>
      </c>
      <c r="H188" s="835" t="s">
        <v>2139</v>
      </c>
      <c r="I188" s="849">
        <v>996</v>
      </c>
      <c r="J188" s="849">
        <v>1</v>
      </c>
      <c r="K188" s="850">
        <v>996</v>
      </c>
    </row>
    <row r="189" spans="1:11" ht="14.4" customHeight="1" x14ac:dyDescent="0.3">
      <c r="A189" s="831" t="s">
        <v>564</v>
      </c>
      <c r="B189" s="832" t="s">
        <v>565</v>
      </c>
      <c r="C189" s="835" t="s">
        <v>584</v>
      </c>
      <c r="D189" s="863" t="s">
        <v>585</v>
      </c>
      <c r="E189" s="835" t="s">
        <v>2041</v>
      </c>
      <c r="F189" s="863" t="s">
        <v>2042</v>
      </c>
      <c r="G189" s="835" t="s">
        <v>2140</v>
      </c>
      <c r="H189" s="835" t="s">
        <v>2141</v>
      </c>
      <c r="I189" s="849">
        <v>1045.1600341796875</v>
      </c>
      <c r="J189" s="849">
        <v>1</v>
      </c>
      <c r="K189" s="850">
        <v>1045.1600341796875</v>
      </c>
    </row>
    <row r="190" spans="1:11" ht="14.4" customHeight="1" x14ac:dyDescent="0.3">
      <c r="A190" s="831" t="s">
        <v>564</v>
      </c>
      <c r="B190" s="832" t="s">
        <v>565</v>
      </c>
      <c r="C190" s="835" t="s">
        <v>584</v>
      </c>
      <c r="D190" s="863" t="s">
        <v>585</v>
      </c>
      <c r="E190" s="835" t="s">
        <v>2041</v>
      </c>
      <c r="F190" s="863" t="s">
        <v>2042</v>
      </c>
      <c r="G190" s="835" t="s">
        <v>2142</v>
      </c>
      <c r="H190" s="835" t="s">
        <v>2143</v>
      </c>
      <c r="I190" s="849">
        <v>1784</v>
      </c>
      <c r="J190" s="849">
        <v>1</v>
      </c>
      <c r="K190" s="850">
        <v>1784</v>
      </c>
    </row>
    <row r="191" spans="1:11" ht="14.4" customHeight="1" x14ac:dyDescent="0.3">
      <c r="A191" s="831" t="s">
        <v>564</v>
      </c>
      <c r="B191" s="832" t="s">
        <v>565</v>
      </c>
      <c r="C191" s="835" t="s">
        <v>584</v>
      </c>
      <c r="D191" s="863" t="s">
        <v>585</v>
      </c>
      <c r="E191" s="835" t="s">
        <v>2041</v>
      </c>
      <c r="F191" s="863" t="s">
        <v>2042</v>
      </c>
      <c r="G191" s="835" t="s">
        <v>2144</v>
      </c>
      <c r="H191" s="835" t="s">
        <v>2145</v>
      </c>
      <c r="I191" s="849">
        <v>1784</v>
      </c>
      <c r="J191" s="849">
        <v>1</v>
      </c>
      <c r="K191" s="850">
        <v>1784</v>
      </c>
    </row>
    <row r="192" spans="1:11" ht="14.4" customHeight="1" x14ac:dyDescent="0.3">
      <c r="A192" s="831" t="s">
        <v>564</v>
      </c>
      <c r="B192" s="832" t="s">
        <v>565</v>
      </c>
      <c r="C192" s="835" t="s">
        <v>584</v>
      </c>
      <c r="D192" s="863" t="s">
        <v>585</v>
      </c>
      <c r="E192" s="835" t="s">
        <v>2041</v>
      </c>
      <c r="F192" s="863" t="s">
        <v>2042</v>
      </c>
      <c r="G192" s="835" t="s">
        <v>2146</v>
      </c>
      <c r="H192" s="835" t="s">
        <v>2147</v>
      </c>
      <c r="I192" s="849">
        <v>1784</v>
      </c>
      <c r="J192" s="849">
        <v>3</v>
      </c>
      <c r="K192" s="850">
        <v>5352</v>
      </c>
    </row>
    <row r="193" spans="1:11" ht="14.4" customHeight="1" x14ac:dyDescent="0.3">
      <c r="A193" s="831" t="s">
        <v>564</v>
      </c>
      <c r="B193" s="832" t="s">
        <v>565</v>
      </c>
      <c r="C193" s="835" t="s">
        <v>584</v>
      </c>
      <c r="D193" s="863" t="s">
        <v>585</v>
      </c>
      <c r="E193" s="835" t="s">
        <v>2041</v>
      </c>
      <c r="F193" s="863" t="s">
        <v>2042</v>
      </c>
      <c r="G193" s="835" t="s">
        <v>2148</v>
      </c>
      <c r="H193" s="835" t="s">
        <v>2149</v>
      </c>
      <c r="I193" s="849">
        <v>294</v>
      </c>
      <c r="J193" s="849">
        <v>3</v>
      </c>
      <c r="K193" s="850">
        <v>882</v>
      </c>
    </row>
    <row r="194" spans="1:11" ht="14.4" customHeight="1" x14ac:dyDescent="0.3">
      <c r="A194" s="831" t="s">
        <v>564</v>
      </c>
      <c r="B194" s="832" t="s">
        <v>565</v>
      </c>
      <c r="C194" s="835" t="s">
        <v>587</v>
      </c>
      <c r="D194" s="863" t="s">
        <v>588</v>
      </c>
      <c r="E194" s="835" t="s">
        <v>1817</v>
      </c>
      <c r="F194" s="863" t="s">
        <v>1818</v>
      </c>
      <c r="G194" s="835" t="s">
        <v>1989</v>
      </c>
      <c r="H194" s="835" t="s">
        <v>1990</v>
      </c>
      <c r="I194" s="849">
        <v>5.559999942779541</v>
      </c>
      <c r="J194" s="849">
        <v>300</v>
      </c>
      <c r="K194" s="850">
        <v>1667.4599609375</v>
      </c>
    </row>
    <row r="195" spans="1:11" ht="14.4" customHeight="1" x14ac:dyDescent="0.3">
      <c r="A195" s="831" t="s">
        <v>564</v>
      </c>
      <c r="B195" s="832" t="s">
        <v>565</v>
      </c>
      <c r="C195" s="835" t="s">
        <v>587</v>
      </c>
      <c r="D195" s="863" t="s">
        <v>588</v>
      </c>
      <c r="E195" s="835" t="s">
        <v>1817</v>
      </c>
      <c r="F195" s="863" t="s">
        <v>1818</v>
      </c>
      <c r="G195" s="835" t="s">
        <v>1823</v>
      </c>
      <c r="H195" s="835" t="s">
        <v>1824</v>
      </c>
      <c r="I195" s="849">
        <v>0.25</v>
      </c>
      <c r="J195" s="849">
        <v>2500</v>
      </c>
      <c r="K195" s="850">
        <v>632.5</v>
      </c>
    </row>
    <row r="196" spans="1:11" ht="14.4" customHeight="1" x14ac:dyDescent="0.3">
      <c r="A196" s="831" t="s">
        <v>564</v>
      </c>
      <c r="B196" s="832" t="s">
        <v>565</v>
      </c>
      <c r="C196" s="835" t="s">
        <v>587</v>
      </c>
      <c r="D196" s="863" t="s">
        <v>588</v>
      </c>
      <c r="E196" s="835" t="s">
        <v>1817</v>
      </c>
      <c r="F196" s="863" t="s">
        <v>1818</v>
      </c>
      <c r="G196" s="835" t="s">
        <v>2150</v>
      </c>
      <c r="H196" s="835" t="s">
        <v>2151</v>
      </c>
      <c r="I196" s="849">
        <v>790.8699951171875</v>
      </c>
      <c r="J196" s="849">
        <v>1</v>
      </c>
      <c r="K196" s="850">
        <v>790.8699951171875</v>
      </c>
    </row>
    <row r="197" spans="1:11" ht="14.4" customHeight="1" x14ac:dyDescent="0.3">
      <c r="A197" s="831" t="s">
        <v>564</v>
      </c>
      <c r="B197" s="832" t="s">
        <v>565</v>
      </c>
      <c r="C197" s="835" t="s">
        <v>587</v>
      </c>
      <c r="D197" s="863" t="s">
        <v>588</v>
      </c>
      <c r="E197" s="835" t="s">
        <v>1817</v>
      </c>
      <c r="F197" s="863" t="s">
        <v>1818</v>
      </c>
      <c r="G197" s="835" t="s">
        <v>1827</v>
      </c>
      <c r="H197" s="835" t="s">
        <v>1828</v>
      </c>
      <c r="I197" s="849">
        <v>18.399999618530273</v>
      </c>
      <c r="J197" s="849">
        <v>1150</v>
      </c>
      <c r="K197" s="850">
        <v>21159.669921875</v>
      </c>
    </row>
    <row r="198" spans="1:11" ht="14.4" customHeight="1" x14ac:dyDescent="0.3">
      <c r="A198" s="831" t="s">
        <v>564</v>
      </c>
      <c r="B198" s="832" t="s">
        <v>565</v>
      </c>
      <c r="C198" s="835" t="s">
        <v>587</v>
      </c>
      <c r="D198" s="863" t="s">
        <v>588</v>
      </c>
      <c r="E198" s="835" t="s">
        <v>1817</v>
      </c>
      <c r="F198" s="863" t="s">
        <v>1818</v>
      </c>
      <c r="G198" s="835" t="s">
        <v>2152</v>
      </c>
      <c r="H198" s="835" t="s">
        <v>2153</v>
      </c>
      <c r="I198" s="849">
        <v>98.410003662109375</v>
      </c>
      <c r="J198" s="849">
        <v>5</v>
      </c>
      <c r="K198" s="850">
        <v>492.07000732421875</v>
      </c>
    </row>
    <row r="199" spans="1:11" ht="14.4" customHeight="1" x14ac:dyDescent="0.3">
      <c r="A199" s="831" t="s">
        <v>564</v>
      </c>
      <c r="B199" s="832" t="s">
        <v>565</v>
      </c>
      <c r="C199" s="835" t="s">
        <v>587</v>
      </c>
      <c r="D199" s="863" t="s">
        <v>588</v>
      </c>
      <c r="E199" s="835" t="s">
        <v>1817</v>
      </c>
      <c r="F199" s="863" t="s">
        <v>1818</v>
      </c>
      <c r="G199" s="835" t="s">
        <v>2154</v>
      </c>
      <c r="H199" s="835" t="s">
        <v>2155</v>
      </c>
      <c r="I199" s="849">
        <v>123.27249717712402</v>
      </c>
      <c r="J199" s="849">
        <v>250</v>
      </c>
      <c r="K199" s="850">
        <v>30819.17041015625</v>
      </c>
    </row>
    <row r="200" spans="1:11" ht="14.4" customHeight="1" x14ac:dyDescent="0.3">
      <c r="A200" s="831" t="s">
        <v>564</v>
      </c>
      <c r="B200" s="832" t="s">
        <v>565</v>
      </c>
      <c r="C200" s="835" t="s">
        <v>587</v>
      </c>
      <c r="D200" s="863" t="s">
        <v>588</v>
      </c>
      <c r="E200" s="835" t="s">
        <v>1817</v>
      </c>
      <c r="F200" s="863" t="s">
        <v>1818</v>
      </c>
      <c r="G200" s="835" t="s">
        <v>2156</v>
      </c>
      <c r="H200" s="835" t="s">
        <v>2157</v>
      </c>
      <c r="I200" s="849">
        <v>128.89999961853027</v>
      </c>
      <c r="J200" s="849">
        <v>120</v>
      </c>
      <c r="K200" s="850">
        <v>16775.179870605469</v>
      </c>
    </row>
    <row r="201" spans="1:11" ht="14.4" customHeight="1" x14ac:dyDescent="0.3">
      <c r="A201" s="831" t="s">
        <v>564</v>
      </c>
      <c r="B201" s="832" t="s">
        <v>565</v>
      </c>
      <c r="C201" s="835" t="s">
        <v>587</v>
      </c>
      <c r="D201" s="863" t="s">
        <v>588</v>
      </c>
      <c r="E201" s="835" t="s">
        <v>1817</v>
      </c>
      <c r="F201" s="863" t="s">
        <v>1818</v>
      </c>
      <c r="G201" s="835" t="s">
        <v>1833</v>
      </c>
      <c r="H201" s="835" t="s">
        <v>1834</v>
      </c>
      <c r="I201" s="849">
        <v>139.16999816894531</v>
      </c>
      <c r="J201" s="849">
        <v>8</v>
      </c>
      <c r="K201" s="850">
        <v>1113.3599853515625</v>
      </c>
    </row>
    <row r="202" spans="1:11" ht="14.4" customHeight="1" x14ac:dyDescent="0.3">
      <c r="A202" s="831" t="s">
        <v>564</v>
      </c>
      <c r="B202" s="832" t="s">
        <v>565</v>
      </c>
      <c r="C202" s="835" t="s">
        <v>587</v>
      </c>
      <c r="D202" s="863" t="s">
        <v>588</v>
      </c>
      <c r="E202" s="835" t="s">
        <v>1817</v>
      </c>
      <c r="F202" s="863" t="s">
        <v>1818</v>
      </c>
      <c r="G202" s="835" t="s">
        <v>2003</v>
      </c>
      <c r="H202" s="835" t="s">
        <v>2004</v>
      </c>
      <c r="I202" s="849">
        <v>13.020000457763672</v>
      </c>
      <c r="J202" s="849">
        <v>2</v>
      </c>
      <c r="K202" s="850">
        <v>26.040000915527344</v>
      </c>
    </row>
    <row r="203" spans="1:11" ht="14.4" customHeight="1" x14ac:dyDescent="0.3">
      <c r="A203" s="831" t="s">
        <v>564</v>
      </c>
      <c r="B203" s="832" t="s">
        <v>565</v>
      </c>
      <c r="C203" s="835" t="s">
        <v>587</v>
      </c>
      <c r="D203" s="863" t="s">
        <v>588</v>
      </c>
      <c r="E203" s="835" t="s">
        <v>1817</v>
      </c>
      <c r="F203" s="863" t="s">
        <v>1818</v>
      </c>
      <c r="G203" s="835" t="s">
        <v>2009</v>
      </c>
      <c r="H203" s="835" t="s">
        <v>2010</v>
      </c>
      <c r="I203" s="849">
        <v>0.67000001668930054</v>
      </c>
      <c r="J203" s="849">
        <v>500</v>
      </c>
      <c r="K203" s="850">
        <v>335</v>
      </c>
    </row>
    <row r="204" spans="1:11" ht="14.4" customHeight="1" x14ac:dyDescent="0.3">
      <c r="A204" s="831" t="s">
        <v>564</v>
      </c>
      <c r="B204" s="832" t="s">
        <v>565</v>
      </c>
      <c r="C204" s="835" t="s">
        <v>587</v>
      </c>
      <c r="D204" s="863" t="s">
        <v>588</v>
      </c>
      <c r="E204" s="835" t="s">
        <v>1857</v>
      </c>
      <c r="F204" s="863" t="s">
        <v>1858</v>
      </c>
      <c r="G204" s="835" t="s">
        <v>1861</v>
      </c>
      <c r="H204" s="835" t="s">
        <v>1862</v>
      </c>
      <c r="I204" s="849">
        <v>2.9050000905990601</v>
      </c>
      <c r="J204" s="849">
        <v>400</v>
      </c>
      <c r="K204" s="850">
        <v>1162</v>
      </c>
    </row>
    <row r="205" spans="1:11" ht="14.4" customHeight="1" x14ac:dyDescent="0.3">
      <c r="A205" s="831" t="s">
        <v>564</v>
      </c>
      <c r="B205" s="832" t="s">
        <v>565</v>
      </c>
      <c r="C205" s="835" t="s">
        <v>587</v>
      </c>
      <c r="D205" s="863" t="s">
        <v>588</v>
      </c>
      <c r="E205" s="835" t="s">
        <v>1857</v>
      </c>
      <c r="F205" s="863" t="s">
        <v>1858</v>
      </c>
      <c r="G205" s="835" t="s">
        <v>2158</v>
      </c>
      <c r="H205" s="835" t="s">
        <v>2159</v>
      </c>
      <c r="I205" s="849">
        <v>5.440000057220459</v>
      </c>
      <c r="J205" s="849">
        <v>20</v>
      </c>
      <c r="K205" s="850">
        <v>108.80000305175781</v>
      </c>
    </row>
    <row r="206" spans="1:11" ht="14.4" customHeight="1" x14ac:dyDescent="0.3">
      <c r="A206" s="831" t="s">
        <v>564</v>
      </c>
      <c r="B206" s="832" t="s">
        <v>565</v>
      </c>
      <c r="C206" s="835" t="s">
        <v>587</v>
      </c>
      <c r="D206" s="863" t="s">
        <v>588</v>
      </c>
      <c r="E206" s="835" t="s">
        <v>1857</v>
      </c>
      <c r="F206" s="863" t="s">
        <v>1858</v>
      </c>
      <c r="G206" s="835" t="s">
        <v>2160</v>
      </c>
      <c r="H206" s="835" t="s">
        <v>2161</v>
      </c>
      <c r="I206" s="849">
        <v>3.380000114440918</v>
      </c>
      <c r="J206" s="849">
        <v>40</v>
      </c>
      <c r="K206" s="850">
        <v>135.19999694824219</v>
      </c>
    </row>
    <row r="207" spans="1:11" ht="14.4" customHeight="1" x14ac:dyDescent="0.3">
      <c r="A207" s="831" t="s">
        <v>564</v>
      </c>
      <c r="B207" s="832" t="s">
        <v>565</v>
      </c>
      <c r="C207" s="835" t="s">
        <v>587</v>
      </c>
      <c r="D207" s="863" t="s">
        <v>588</v>
      </c>
      <c r="E207" s="835" t="s">
        <v>1857</v>
      </c>
      <c r="F207" s="863" t="s">
        <v>1858</v>
      </c>
      <c r="G207" s="835" t="s">
        <v>2162</v>
      </c>
      <c r="H207" s="835" t="s">
        <v>2163</v>
      </c>
      <c r="I207" s="849">
        <v>0.25999999046325684</v>
      </c>
      <c r="J207" s="849">
        <v>500</v>
      </c>
      <c r="K207" s="850">
        <v>130</v>
      </c>
    </row>
    <row r="208" spans="1:11" ht="14.4" customHeight="1" x14ac:dyDescent="0.3">
      <c r="A208" s="831" t="s">
        <v>564</v>
      </c>
      <c r="B208" s="832" t="s">
        <v>565</v>
      </c>
      <c r="C208" s="835" t="s">
        <v>587</v>
      </c>
      <c r="D208" s="863" t="s">
        <v>588</v>
      </c>
      <c r="E208" s="835" t="s">
        <v>1857</v>
      </c>
      <c r="F208" s="863" t="s">
        <v>1858</v>
      </c>
      <c r="G208" s="835" t="s">
        <v>2164</v>
      </c>
      <c r="H208" s="835" t="s">
        <v>2165</v>
      </c>
      <c r="I208" s="849">
        <v>1.0499999523162842</v>
      </c>
      <c r="J208" s="849">
        <v>900</v>
      </c>
      <c r="K208" s="850">
        <v>946.04998779296875</v>
      </c>
    </row>
    <row r="209" spans="1:11" ht="14.4" customHeight="1" x14ac:dyDescent="0.3">
      <c r="A209" s="831" t="s">
        <v>564</v>
      </c>
      <c r="B209" s="832" t="s">
        <v>565</v>
      </c>
      <c r="C209" s="835" t="s">
        <v>587</v>
      </c>
      <c r="D209" s="863" t="s">
        <v>588</v>
      </c>
      <c r="E209" s="835" t="s">
        <v>1857</v>
      </c>
      <c r="F209" s="863" t="s">
        <v>1858</v>
      </c>
      <c r="G209" s="835" t="s">
        <v>1887</v>
      </c>
      <c r="H209" s="835" t="s">
        <v>1888</v>
      </c>
      <c r="I209" s="849">
        <v>11.737499713897705</v>
      </c>
      <c r="J209" s="849">
        <v>40</v>
      </c>
      <c r="K209" s="850">
        <v>469.50000762939453</v>
      </c>
    </row>
    <row r="210" spans="1:11" ht="14.4" customHeight="1" x14ac:dyDescent="0.3">
      <c r="A210" s="831" t="s">
        <v>564</v>
      </c>
      <c r="B210" s="832" t="s">
        <v>565</v>
      </c>
      <c r="C210" s="835" t="s">
        <v>587</v>
      </c>
      <c r="D210" s="863" t="s">
        <v>588</v>
      </c>
      <c r="E210" s="835" t="s">
        <v>1857</v>
      </c>
      <c r="F210" s="863" t="s">
        <v>1858</v>
      </c>
      <c r="G210" s="835" t="s">
        <v>2166</v>
      </c>
      <c r="H210" s="835" t="s">
        <v>2167</v>
      </c>
      <c r="I210" s="849">
        <v>1.0900000333786011</v>
      </c>
      <c r="J210" s="849">
        <v>2600</v>
      </c>
      <c r="K210" s="850">
        <v>2834</v>
      </c>
    </row>
    <row r="211" spans="1:11" ht="14.4" customHeight="1" x14ac:dyDescent="0.3">
      <c r="A211" s="831" t="s">
        <v>564</v>
      </c>
      <c r="B211" s="832" t="s">
        <v>565</v>
      </c>
      <c r="C211" s="835" t="s">
        <v>587</v>
      </c>
      <c r="D211" s="863" t="s">
        <v>588</v>
      </c>
      <c r="E211" s="835" t="s">
        <v>1857</v>
      </c>
      <c r="F211" s="863" t="s">
        <v>1858</v>
      </c>
      <c r="G211" s="835" t="s">
        <v>2022</v>
      </c>
      <c r="H211" s="835" t="s">
        <v>2023</v>
      </c>
      <c r="I211" s="849">
        <v>0.47499999403953552</v>
      </c>
      <c r="J211" s="849">
        <v>2500</v>
      </c>
      <c r="K211" s="850">
        <v>1190</v>
      </c>
    </row>
    <row r="212" spans="1:11" ht="14.4" customHeight="1" x14ac:dyDescent="0.3">
      <c r="A212" s="831" t="s">
        <v>564</v>
      </c>
      <c r="B212" s="832" t="s">
        <v>565</v>
      </c>
      <c r="C212" s="835" t="s">
        <v>587</v>
      </c>
      <c r="D212" s="863" t="s">
        <v>588</v>
      </c>
      <c r="E212" s="835" t="s">
        <v>1857</v>
      </c>
      <c r="F212" s="863" t="s">
        <v>1858</v>
      </c>
      <c r="G212" s="835" t="s">
        <v>1913</v>
      </c>
      <c r="H212" s="835" t="s">
        <v>1914</v>
      </c>
      <c r="I212" s="849">
        <v>0.67000001668930054</v>
      </c>
      <c r="J212" s="849">
        <v>2000</v>
      </c>
      <c r="K212" s="850">
        <v>1340</v>
      </c>
    </row>
    <row r="213" spans="1:11" ht="14.4" customHeight="1" x14ac:dyDescent="0.3">
      <c r="A213" s="831" t="s">
        <v>564</v>
      </c>
      <c r="B213" s="832" t="s">
        <v>565</v>
      </c>
      <c r="C213" s="835" t="s">
        <v>587</v>
      </c>
      <c r="D213" s="863" t="s">
        <v>588</v>
      </c>
      <c r="E213" s="835" t="s">
        <v>1857</v>
      </c>
      <c r="F213" s="863" t="s">
        <v>1858</v>
      </c>
      <c r="G213" s="835" t="s">
        <v>2026</v>
      </c>
      <c r="H213" s="835" t="s">
        <v>2027</v>
      </c>
      <c r="I213" s="849">
        <v>21.239999771118164</v>
      </c>
      <c r="J213" s="849">
        <v>50</v>
      </c>
      <c r="K213" s="850">
        <v>1062</v>
      </c>
    </row>
    <row r="214" spans="1:11" ht="14.4" customHeight="1" x14ac:dyDescent="0.3">
      <c r="A214" s="831" t="s">
        <v>564</v>
      </c>
      <c r="B214" s="832" t="s">
        <v>565</v>
      </c>
      <c r="C214" s="835" t="s">
        <v>587</v>
      </c>
      <c r="D214" s="863" t="s">
        <v>588</v>
      </c>
      <c r="E214" s="835" t="s">
        <v>1941</v>
      </c>
      <c r="F214" s="863" t="s">
        <v>1942</v>
      </c>
      <c r="G214" s="835" t="s">
        <v>2028</v>
      </c>
      <c r="H214" s="835" t="s">
        <v>2029</v>
      </c>
      <c r="I214" s="849">
        <v>26.569999694824219</v>
      </c>
      <c r="J214" s="849">
        <v>144</v>
      </c>
      <c r="K214" s="850">
        <v>3825.360107421875</v>
      </c>
    </row>
    <row r="215" spans="1:11" ht="14.4" customHeight="1" x14ac:dyDescent="0.3">
      <c r="A215" s="831" t="s">
        <v>564</v>
      </c>
      <c r="B215" s="832" t="s">
        <v>565</v>
      </c>
      <c r="C215" s="835" t="s">
        <v>587</v>
      </c>
      <c r="D215" s="863" t="s">
        <v>588</v>
      </c>
      <c r="E215" s="835" t="s">
        <v>1941</v>
      </c>
      <c r="F215" s="863" t="s">
        <v>1942</v>
      </c>
      <c r="G215" s="835" t="s">
        <v>2168</v>
      </c>
      <c r="H215" s="835" t="s">
        <v>2169</v>
      </c>
      <c r="I215" s="849">
        <v>63.920000076293945</v>
      </c>
      <c r="J215" s="849">
        <v>48</v>
      </c>
      <c r="K215" s="850">
        <v>3068</v>
      </c>
    </row>
    <row r="216" spans="1:11" ht="14.4" customHeight="1" x14ac:dyDescent="0.3">
      <c r="A216" s="831" t="s">
        <v>564</v>
      </c>
      <c r="B216" s="832" t="s">
        <v>565</v>
      </c>
      <c r="C216" s="835" t="s">
        <v>587</v>
      </c>
      <c r="D216" s="863" t="s">
        <v>588</v>
      </c>
      <c r="E216" s="835" t="s">
        <v>1941</v>
      </c>
      <c r="F216" s="863" t="s">
        <v>1942</v>
      </c>
      <c r="G216" s="835" t="s">
        <v>2030</v>
      </c>
      <c r="H216" s="835" t="s">
        <v>2031</v>
      </c>
      <c r="I216" s="849">
        <v>60.380001068115234</v>
      </c>
      <c r="J216" s="849">
        <v>432</v>
      </c>
      <c r="K216" s="850">
        <v>26082.18017578125</v>
      </c>
    </row>
    <row r="217" spans="1:11" ht="14.4" customHeight="1" x14ac:dyDescent="0.3">
      <c r="A217" s="831" t="s">
        <v>564</v>
      </c>
      <c r="B217" s="832" t="s">
        <v>565</v>
      </c>
      <c r="C217" s="835" t="s">
        <v>587</v>
      </c>
      <c r="D217" s="863" t="s">
        <v>588</v>
      </c>
      <c r="E217" s="835" t="s">
        <v>1941</v>
      </c>
      <c r="F217" s="863" t="s">
        <v>1942</v>
      </c>
      <c r="G217" s="835" t="s">
        <v>1947</v>
      </c>
      <c r="H217" s="835" t="s">
        <v>1948</v>
      </c>
      <c r="I217" s="849">
        <v>60.380001068115234</v>
      </c>
      <c r="J217" s="849">
        <v>96</v>
      </c>
      <c r="K217" s="850">
        <v>5796.47998046875</v>
      </c>
    </row>
    <row r="218" spans="1:11" ht="14.4" customHeight="1" x14ac:dyDescent="0.3">
      <c r="A218" s="831" t="s">
        <v>564</v>
      </c>
      <c r="B218" s="832" t="s">
        <v>565</v>
      </c>
      <c r="C218" s="835" t="s">
        <v>587</v>
      </c>
      <c r="D218" s="863" t="s">
        <v>588</v>
      </c>
      <c r="E218" s="835" t="s">
        <v>1941</v>
      </c>
      <c r="F218" s="863" t="s">
        <v>1942</v>
      </c>
      <c r="G218" s="835" t="s">
        <v>1949</v>
      </c>
      <c r="H218" s="835" t="s">
        <v>1950</v>
      </c>
      <c r="I218" s="849">
        <v>30.309999465942383</v>
      </c>
      <c r="J218" s="849">
        <v>12</v>
      </c>
      <c r="K218" s="850">
        <v>363.75</v>
      </c>
    </row>
    <row r="219" spans="1:11" ht="14.4" customHeight="1" x14ac:dyDescent="0.3">
      <c r="A219" s="831" t="s">
        <v>564</v>
      </c>
      <c r="B219" s="832" t="s">
        <v>565</v>
      </c>
      <c r="C219" s="835" t="s">
        <v>587</v>
      </c>
      <c r="D219" s="863" t="s">
        <v>588</v>
      </c>
      <c r="E219" s="835" t="s">
        <v>1941</v>
      </c>
      <c r="F219" s="863" t="s">
        <v>1942</v>
      </c>
      <c r="G219" s="835" t="s">
        <v>2170</v>
      </c>
      <c r="H219" s="835" t="s">
        <v>2171</v>
      </c>
      <c r="I219" s="849">
        <v>40.200000762939453</v>
      </c>
      <c r="J219" s="849">
        <v>72</v>
      </c>
      <c r="K219" s="850">
        <v>2894.320068359375</v>
      </c>
    </row>
    <row r="220" spans="1:11" ht="14.4" customHeight="1" x14ac:dyDescent="0.3">
      <c r="A220" s="831" t="s">
        <v>564</v>
      </c>
      <c r="B220" s="832" t="s">
        <v>565</v>
      </c>
      <c r="C220" s="835" t="s">
        <v>587</v>
      </c>
      <c r="D220" s="863" t="s">
        <v>588</v>
      </c>
      <c r="E220" s="835" t="s">
        <v>1941</v>
      </c>
      <c r="F220" s="863" t="s">
        <v>1942</v>
      </c>
      <c r="G220" s="835" t="s">
        <v>2172</v>
      </c>
      <c r="H220" s="835" t="s">
        <v>2173</v>
      </c>
      <c r="I220" s="849">
        <v>63.139999389648438</v>
      </c>
      <c r="J220" s="849">
        <v>24</v>
      </c>
      <c r="K220" s="850">
        <v>1515.300048828125</v>
      </c>
    </row>
    <row r="221" spans="1:11" ht="14.4" customHeight="1" x14ac:dyDescent="0.3">
      <c r="A221" s="831" t="s">
        <v>564</v>
      </c>
      <c r="B221" s="832" t="s">
        <v>565</v>
      </c>
      <c r="C221" s="835" t="s">
        <v>587</v>
      </c>
      <c r="D221" s="863" t="s">
        <v>588</v>
      </c>
      <c r="E221" s="835" t="s">
        <v>1941</v>
      </c>
      <c r="F221" s="863" t="s">
        <v>1942</v>
      </c>
      <c r="G221" s="835" t="s">
        <v>2174</v>
      </c>
      <c r="H221" s="835" t="s">
        <v>2175</v>
      </c>
      <c r="I221" s="849">
        <v>63.139999389648438</v>
      </c>
      <c r="J221" s="849">
        <v>24</v>
      </c>
      <c r="K221" s="850">
        <v>1515.300048828125</v>
      </c>
    </row>
    <row r="222" spans="1:11" ht="14.4" customHeight="1" x14ac:dyDescent="0.3">
      <c r="A222" s="831" t="s">
        <v>564</v>
      </c>
      <c r="B222" s="832" t="s">
        <v>565</v>
      </c>
      <c r="C222" s="835" t="s">
        <v>587</v>
      </c>
      <c r="D222" s="863" t="s">
        <v>588</v>
      </c>
      <c r="E222" s="835" t="s">
        <v>1941</v>
      </c>
      <c r="F222" s="863" t="s">
        <v>1942</v>
      </c>
      <c r="G222" s="835" t="s">
        <v>2176</v>
      </c>
      <c r="H222" s="835" t="s">
        <v>2177</v>
      </c>
      <c r="I222" s="849">
        <v>63.130001068115234</v>
      </c>
      <c r="J222" s="849">
        <v>48</v>
      </c>
      <c r="K222" s="850">
        <v>3030.39990234375</v>
      </c>
    </row>
    <row r="223" spans="1:11" ht="14.4" customHeight="1" x14ac:dyDescent="0.3">
      <c r="A223" s="831" t="s">
        <v>564</v>
      </c>
      <c r="B223" s="832" t="s">
        <v>565</v>
      </c>
      <c r="C223" s="835" t="s">
        <v>587</v>
      </c>
      <c r="D223" s="863" t="s">
        <v>588</v>
      </c>
      <c r="E223" s="835" t="s">
        <v>1941</v>
      </c>
      <c r="F223" s="863" t="s">
        <v>1942</v>
      </c>
      <c r="G223" s="835" t="s">
        <v>2178</v>
      </c>
      <c r="H223" s="835" t="s">
        <v>2179</v>
      </c>
      <c r="I223" s="849">
        <v>63.650001525878906</v>
      </c>
      <c r="J223" s="849">
        <v>168</v>
      </c>
      <c r="K223" s="850">
        <v>10643.39013671875</v>
      </c>
    </row>
    <row r="224" spans="1:11" ht="14.4" customHeight="1" x14ac:dyDescent="0.3">
      <c r="A224" s="831" t="s">
        <v>564</v>
      </c>
      <c r="B224" s="832" t="s">
        <v>565</v>
      </c>
      <c r="C224" s="835" t="s">
        <v>587</v>
      </c>
      <c r="D224" s="863" t="s">
        <v>588</v>
      </c>
      <c r="E224" s="835" t="s">
        <v>1953</v>
      </c>
      <c r="F224" s="863" t="s">
        <v>1954</v>
      </c>
      <c r="G224" s="835" t="s">
        <v>2034</v>
      </c>
      <c r="H224" s="835" t="s">
        <v>2035</v>
      </c>
      <c r="I224" s="849">
        <v>0.54000002145767212</v>
      </c>
      <c r="J224" s="849">
        <v>200</v>
      </c>
      <c r="K224" s="850">
        <v>108</v>
      </c>
    </row>
    <row r="225" spans="1:11" ht="14.4" customHeight="1" x14ac:dyDescent="0.3">
      <c r="A225" s="831" t="s">
        <v>564</v>
      </c>
      <c r="B225" s="832" t="s">
        <v>565</v>
      </c>
      <c r="C225" s="835" t="s">
        <v>587</v>
      </c>
      <c r="D225" s="863" t="s">
        <v>588</v>
      </c>
      <c r="E225" s="835" t="s">
        <v>1953</v>
      </c>
      <c r="F225" s="863" t="s">
        <v>1954</v>
      </c>
      <c r="G225" s="835" t="s">
        <v>1957</v>
      </c>
      <c r="H225" s="835" t="s">
        <v>1958</v>
      </c>
      <c r="I225" s="849">
        <v>0.96600000858306889</v>
      </c>
      <c r="J225" s="849">
        <v>4700</v>
      </c>
      <c r="K225" s="850">
        <v>4540</v>
      </c>
    </row>
    <row r="226" spans="1:11" ht="14.4" customHeight="1" x14ac:dyDescent="0.3">
      <c r="A226" s="831" t="s">
        <v>564</v>
      </c>
      <c r="B226" s="832" t="s">
        <v>565</v>
      </c>
      <c r="C226" s="835" t="s">
        <v>587</v>
      </c>
      <c r="D226" s="863" t="s">
        <v>588</v>
      </c>
      <c r="E226" s="835" t="s">
        <v>1963</v>
      </c>
      <c r="F226" s="863" t="s">
        <v>1964</v>
      </c>
      <c r="G226" s="835" t="s">
        <v>1967</v>
      </c>
      <c r="H226" s="835" t="s">
        <v>1968</v>
      </c>
      <c r="I226" s="849">
        <v>0.63249999284744263</v>
      </c>
      <c r="J226" s="849">
        <v>24000</v>
      </c>
      <c r="K226" s="850">
        <v>15120</v>
      </c>
    </row>
    <row r="227" spans="1:11" ht="14.4" customHeight="1" x14ac:dyDescent="0.3">
      <c r="A227" s="831" t="s">
        <v>564</v>
      </c>
      <c r="B227" s="832" t="s">
        <v>565</v>
      </c>
      <c r="C227" s="835" t="s">
        <v>587</v>
      </c>
      <c r="D227" s="863" t="s">
        <v>588</v>
      </c>
      <c r="E227" s="835" t="s">
        <v>1963</v>
      </c>
      <c r="F227" s="863" t="s">
        <v>1964</v>
      </c>
      <c r="G227" s="835" t="s">
        <v>1965</v>
      </c>
      <c r="H227" s="835" t="s">
        <v>2180</v>
      </c>
      <c r="I227" s="849">
        <v>0.62999999523162842</v>
      </c>
      <c r="J227" s="849">
        <v>8000</v>
      </c>
      <c r="K227" s="850">
        <v>5040</v>
      </c>
    </row>
    <row r="228" spans="1:11" ht="14.4" customHeight="1" x14ac:dyDescent="0.3">
      <c r="A228" s="831" t="s">
        <v>564</v>
      </c>
      <c r="B228" s="832" t="s">
        <v>565</v>
      </c>
      <c r="C228" s="835" t="s">
        <v>587</v>
      </c>
      <c r="D228" s="863" t="s">
        <v>588</v>
      </c>
      <c r="E228" s="835" t="s">
        <v>2041</v>
      </c>
      <c r="F228" s="863" t="s">
        <v>2042</v>
      </c>
      <c r="G228" s="835" t="s">
        <v>2181</v>
      </c>
      <c r="H228" s="835" t="s">
        <v>2182</v>
      </c>
      <c r="I228" s="849">
        <v>273.1300048828125</v>
      </c>
      <c r="J228" s="849">
        <v>1</v>
      </c>
      <c r="K228" s="850">
        <v>273.1300048828125</v>
      </c>
    </row>
    <row r="229" spans="1:11" ht="14.4" customHeight="1" x14ac:dyDescent="0.3">
      <c r="A229" s="831" t="s">
        <v>564</v>
      </c>
      <c r="B229" s="832" t="s">
        <v>565</v>
      </c>
      <c r="C229" s="835" t="s">
        <v>587</v>
      </c>
      <c r="D229" s="863" t="s">
        <v>588</v>
      </c>
      <c r="E229" s="835" t="s">
        <v>2041</v>
      </c>
      <c r="F229" s="863" t="s">
        <v>2042</v>
      </c>
      <c r="G229" s="835" t="s">
        <v>2183</v>
      </c>
      <c r="H229" s="835" t="s">
        <v>2184</v>
      </c>
      <c r="I229" s="849">
        <v>4295.5</v>
      </c>
      <c r="J229" s="849">
        <v>1</v>
      </c>
      <c r="K229" s="850">
        <v>4295.5</v>
      </c>
    </row>
    <row r="230" spans="1:11" ht="14.4" customHeight="1" x14ac:dyDescent="0.3">
      <c r="A230" s="831" t="s">
        <v>564</v>
      </c>
      <c r="B230" s="832" t="s">
        <v>565</v>
      </c>
      <c r="C230" s="835" t="s">
        <v>587</v>
      </c>
      <c r="D230" s="863" t="s">
        <v>588</v>
      </c>
      <c r="E230" s="835" t="s">
        <v>2041</v>
      </c>
      <c r="F230" s="863" t="s">
        <v>2042</v>
      </c>
      <c r="G230" s="835" t="s">
        <v>2045</v>
      </c>
      <c r="H230" s="835" t="s">
        <v>2046</v>
      </c>
      <c r="I230" s="849">
        <v>181.36000061035156</v>
      </c>
      <c r="J230" s="849">
        <v>1</v>
      </c>
      <c r="K230" s="850">
        <v>181.36000061035156</v>
      </c>
    </row>
    <row r="231" spans="1:11" ht="14.4" customHeight="1" x14ac:dyDescent="0.3">
      <c r="A231" s="831" t="s">
        <v>564</v>
      </c>
      <c r="B231" s="832" t="s">
        <v>565</v>
      </c>
      <c r="C231" s="835" t="s">
        <v>587</v>
      </c>
      <c r="D231" s="863" t="s">
        <v>588</v>
      </c>
      <c r="E231" s="835" t="s">
        <v>2041</v>
      </c>
      <c r="F231" s="863" t="s">
        <v>2042</v>
      </c>
      <c r="G231" s="835" t="s">
        <v>2185</v>
      </c>
      <c r="H231" s="835" t="s">
        <v>2186</v>
      </c>
      <c r="I231" s="849">
        <v>160.55999755859375</v>
      </c>
      <c r="J231" s="849">
        <v>2</v>
      </c>
      <c r="K231" s="850">
        <v>321.1099853515625</v>
      </c>
    </row>
    <row r="232" spans="1:11" ht="14.4" customHeight="1" x14ac:dyDescent="0.3">
      <c r="A232" s="831" t="s">
        <v>564</v>
      </c>
      <c r="B232" s="832" t="s">
        <v>565</v>
      </c>
      <c r="C232" s="835" t="s">
        <v>587</v>
      </c>
      <c r="D232" s="863" t="s">
        <v>588</v>
      </c>
      <c r="E232" s="835" t="s">
        <v>2041</v>
      </c>
      <c r="F232" s="863" t="s">
        <v>2042</v>
      </c>
      <c r="G232" s="835" t="s">
        <v>2049</v>
      </c>
      <c r="H232" s="835" t="s">
        <v>2050</v>
      </c>
      <c r="I232" s="849">
        <v>118.58000183105469</v>
      </c>
      <c r="J232" s="849">
        <v>20</v>
      </c>
      <c r="K232" s="850">
        <v>2371.60009765625</v>
      </c>
    </row>
    <row r="233" spans="1:11" ht="14.4" customHeight="1" x14ac:dyDescent="0.3">
      <c r="A233" s="831" t="s">
        <v>564</v>
      </c>
      <c r="B233" s="832" t="s">
        <v>565</v>
      </c>
      <c r="C233" s="835" t="s">
        <v>587</v>
      </c>
      <c r="D233" s="863" t="s">
        <v>588</v>
      </c>
      <c r="E233" s="835" t="s">
        <v>2041</v>
      </c>
      <c r="F233" s="863" t="s">
        <v>2042</v>
      </c>
      <c r="G233" s="835" t="s">
        <v>2187</v>
      </c>
      <c r="H233" s="835" t="s">
        <v>2188</v>
      </c>
      <c r="I233" s="849">
        <v>619.52001953125</v>
      </c>
      <c r="J233" s="849">
        <v>1</v>
      </c>
      <c r="K233" s="850">
        <v>619.52001953125</v>
      </c>
    </row>
    <row r="234" spans="1:11" ht="14.4" customHeight="1" x14ac:dyDescent="0.3">
      <c r="A234" s="831" t="s">
        <v>564</v>
      </c>
      <c r="B234" s="832" t="s">
        <v>565</v>
      </c>
      <c r="C234" s="835" t="s">
        <v>587</v>
      </c>
      <c r="D234" s="863" t="s">
        <v>588</v>
      </c>
      <c r="E234" s="835" t="s">
        <v>2041</v>
      </c>
      <c r="F234" s="863" t="s">
        <v>2042</v>
      </c>
      <c r="G234" s="835" t="s">
        <v>2189</v>
      </c>
      <c r="H234" s="835" t="s">
        <v>2190</v>
      </c>
      <c r="I234" s="849">
        <v>1048</v>
      </c>
      <c r="J234" s="849">
        <v>3</v>
      </c>
      <c r="K234" s="850">
        <v>3144</v>
      </c>
    </row>
    <row r="235" spans="1:11" ht="14.4" customHeight="1" x14ac:dyDescent="0.3">
      <c r="A235" s="831" t="s">
        <v>564</v>
      </c>
      <c r="B235" s="832" t="s">
        <v>565</v>
      </c>
      <c r="C235" s="835" t="s">
        <v>587</v>
      </c>
      <c r="D235" s="863" t="s">
        <v>588</v>
      </c>
      <c r="E235" s="835" t="s">
        <v>2041</v>
      </c>
      <c r="F235" s="863" t="s">
        <v>2042</v>
      </c>
      <c r="G235" s="835" t="s">
        <v>2191</v>
      </c>
      <c r="H235" s="835" t="s">
        <v>2192</v>
      </c>
      <c r="I235" s="849">
        <v>477.95001220703125</v>
      </c>
      <c r="J235" s="849">
        <v>2</v>
      </c>
      <c r="K235" s="850">
        <v>955.9000244140625</v>
      </c>
    </row>
    <row r="236" spans="1:11" ht="14.4" customHeight="1" x14ac:dyDescent="0.3">
      <c r="A236" s="831" t="s">
        <v>564</v>
      </c>
      <c r="B236" s="832" t="s">
        <v>565</v>
      </c>
      <c r="C236" s="835" t="s">
        <v>587</v>
      </c>
      <c r="D236" s="863" t="s">
        <v>588</v>
      </c>
      <c r="E236" s="835" t="s">
        <v>2041</v>
      </c>
      <c r="F236" s="863" t="s">
        <v>2042</v>
      </c>
      <c r="G236" s="835" t="s">
        <v>2193</v>
      </c>
      <c r="H236" s="835" t="s">
        <v>2194</v>
      </c>
      <c r="I236" s="849">
        <v>477.95001220703125</v>
      </c>
      <c r="J236" s="849">
        <v>2</v>
      </c>
      <c r="K236" s="850">
        <v>955.9000244140625</v>
      </c>
    </row>
    <row r="237" spans="1:11" ht="14.4" customHeight="1" x14ac:dyDescent="0.3">
      <c r="A237" s="831" t="s">
        <v>564</v>
      </c>
      <c r="B237" s="832" t="s">
        <v>565</v>
      </c>
      <c r="C237" s="835" t="s">
        <v>587</v>
      </c>
      <c r="D237" s="863" t="s">
        <v>588</v>
      </c>
      <c r="E237" s="835" t="s">
        <v>2041</v>
      </c>
      <c r="F237" s="863" t="s">
        <v>2042</v>
      </c>
      <c r="G237" s="835" t="s">
        <v>2195</v>
      </c>
      <c r="H237" s="835" t="s">
        <v>2196</v>
      </c>
      <c r="I237" s="849">
        <v>93</v>
      </c>
      <c r="J237" s="849">
        <v>1</v>
      </c>
      <c r="K237" s="850">
        <v>93</v>
      </c>
    </row>
    <row r="238" spans="1:11" ht="14.4" customHeight="1" x14ac:dyDescent="0.3">
      <c r="A238" s="831" t="s">
        <v>564</v>
      </c>
      <c r="B238" s="832" t="s">
        <v>565</v>
      </c>
      <c r="C238" s="835" t="s">
        <v>587</v>
      </c>
      <c r="D238" s="863" t="s">
        <v>588</v>
      </c>
      <c r="E238" s="835" t="s">
        <v>2041</v>
      </c>
      <c r="F238" s="863" t="s">
        <v>2042</v>
      </c>
      <c r="G238" s="835" t="s">
        <v>2120</v>
      </c>
      <c r="H238" s="835" t="s">
        <v>2121</v>
      </c>
      <c r="I238" s="849">
        <v>40.320000648498535</v>
      </c>
      <c r="J238" s="849">
        <v>1206</v>
      </c>
      <c r="K238" s="850">
        <v>2139.47998046875</v>
      </c>
    </row>
    <row r="239" spans="1:11" ht="14.4" customHeight="1" x14ac:dyDescent="0.3">
      <c r="A239" s="831" t="s">
        <v>564</v>
      </c>
      <c r="B239" s="832" t="s">
        <v>565</v>
      </c>
      <c r="C239" s="835" t="s">
        <v>587</v>
      </c>
      <c r="D239" s="863" t="s">
        <v>588</v>
      </c>
      <c r="E239" s="835" t="s">
        <v>2041</v>
      </c>
      <c r="F239" s="863" t="s">
        <v>2042</v>
      </c>
      <c r="G239" s="835" t="s">
        <v>2122</v>
      </c>
      <c r="H239" s="835" t="s">
        <v>2123</v>
      </c>
      <c r="I239" s="849">
        <v>182.70999908447266</v>
      </c>
      <c r="J239" s="849">
        <v>60</v>
      </c>
      <c r="K239" s="850">
        <v>11107.7998046875</v>
      </c>
    </row>
    <row r="240" spans="1:11" ht="14.4" customHeight="1" x14ac:dyDescent="0.3">
      <c r="A240" s="831" t="s">
        <v>564</v>
      </c>
      <c r="B240" s="832" t="s">
        <v>565</v>
      </c>
      <c r="C240" s="835" t="s">
        <v>587</v>
      </c>
      <c r="D240" s="863" t="s">
        <v>588</v>
      </c>
      <c r="E240" s="835" t="s">
        <v>2041</v>
      </c>
      <c r="F240" s="863" t="s">
        <v>2042</v>
      </c>
      <c r="G240" s="835" t="s">
        <v>2197</v>
      </c>
      <c r="H240" s="835" t="s">
        <v>2198</v>
      </c>
      <c r="I240" s="849">
        <v>120</v>
      </c>
      <c r="J240" s="849">
        <v>20</v>
      </c>
      <c r="K240" s="850">
        <v>2400.010009765625</v>
      </c>
    </row>
    <row r="241" spans="1:11" ht="14.4" customHeight="1" x14ac:dyDescent="0.3">
      <c r="A241" s="831" t="s">
        <v>564</v>
      </c>
      <c r="B241" s="832" t="s">
        <v>565</v>
      </c>
      <c r="C241" s="835" t="s">
        <v>587</v>
      </c>
      <c r="D241" s="863" t="s">
        <v>588</v>
      </c>
      <c r="E241" s="835" t="s">
        <v>2041</v>
      </c>
      <c r="F241" s="863" t="s">
        <v>2042</v>
      </c>
      <c r="G241" s="835" t="s">
        <v>2199</v>
      </c>
      <c r="H241" s="835" t="s">
        <v>2200</v>
      </c>
      <c r="I241" s="849">
        <v>1122.8699951171875</v>
      </c>
      <c r="J241" s="849">
        <v>1</v>
      </c>
      <c r="K241" s="850">
        <v>1122.8699951171875</v>
      </c>
    </row>
    <row r="242" spans="1:11" ht="14.4" customHeight="1" x14ac:dyDescent="0.3">
      <c r="A242" s="831" t="s">
        <v>564</v>
      </c>
      <c r="B242" s="832" t="s">
        <v>565</v>
      </c>
      <c r="C242" s="835" t="s">
        <v>587</v>
      </c>
      <c r="D242" s="863" t="s">
        <v>588</v>
      </c>
      <c r="E242" s="835" t="s">
        <v>2041</v>
      </c>
      <c r="F242" s="863" t="s">
        <v>2042</v>
      </c>
      <c r="G242" s="835" t="s">
        <v>2124</v>
      </c>
      <c r="H242" s="835" t="s">
        <v>2125</v>
      </c>
      <c r="I242" s="849">
        <v>1122.8699951171875</v>
      </c>
      <c r="J242" s="849">
        <v>1</v>
      </c>
      <c r="K242" s="850">
        <v>1122.8699951171875</v>
      </c>
    </row>
    <row r="243" spans="1:11" ht="14.4" customHeight="1" x14ac:dyDescent="0.3">
      <c r="A243" s="831" t="s">
        <v>564</v>
      </c>
      <c r="B243" s="832" t="s">
        <v>565</v>
      </c>
      <c r="C243" s="835" t="s">
        <v>587</v>
      </c>
      <c r="D243" s="863" t="s">
        <v>588</v>
      </c>
      <c r="E243" s="835" t="s">
        <v>2041</v>
      </c>
      <c r="F243" s="863" t="s">
        <v>2042</v>
      </c>
      <c r="G243" s="835" t="s">
        <v>2201</v>
      </c>
      <c r="H243" s="835" t="s">
        <v>2202</v>
      </c>
      <c r="I243" s="849">
        <v>107.69000244140625</v>
      </c>
      <c r="J243" s="849">
        <v>50</v>
      </c>
      <c r="K243" s="850">
        <v>5384.5</v>
      </c>
    </row>
    <row r="244" spans="1:11" ht="14.4" customHeight="1" x14ac:dyDescent="0.3">
      <c r="A244" s="831" t="s">
        <v>564</v>
      </c>
      <c r="B244" s="832" t="s">
        <v>565</v>
      </c>
      <c r="C244" s="835" t="s">
        <v>587</v>
      </c>
      <c r="D244" s="863" t="s">
        <v>588</v>
      </c>
      <c r="E244" s="835" t="s">
        <v>2041</v>
      </c>
      <c r="F244" s="863" t="s">
        <v>2042</v>
      </c>
      <c r="G244" s="835" t="s">
        <v>2203</v>
      </c>
      <c r="H244" s="835" t="s">
        <v>2204</v>
      </c>
      <c r="I244" s="849">
        <v>107.69000244140625</v>
      </c>
      <c r="J244" s="849">
        <v>10</v>
      </c>
      <c r="K244" s="850">
        <v>1076.9000244140625</v>
      </c>
    </row>
    <row r="245" spans="1:11" ht="14.4" customHeight="1" x14ac:dyDescent="0.3">
      <c r="A245" s="831" t="s">
        <v>564</v>
      </c>
      <c r="B245" s="832" t="s">
        <v>565</v>
      </c>
      <c r="C245" s="835" t="s">
        <v>587</v>
      </c>
      <c r="D245" s="863" t="s">
        <v>588</v>
      </c>
      <c r="E245" s="835" t="s">
        <v>2041</v>
      </c>
      <c r="F245" s="863" t="s">
        <v>2042</v>
      </c>
      <c r="G245" s="835" t="s">
        <v>2205</v>
      </c>
      <c r="H245" s="835" t="s">
        <v>2206</v>
      </c>
      <c r="I245" s="849">
        <v>107.69000244140625</v>
      </c>
      <c r="J245" s="849">
        <v>50</v>
      </c>
      <c r="K245" s="850">
        <v>5384.5</v>
      </c>
    </row>
    <row r="246" spans="1:11" ht="14.4" customHeight="1" x14ac:dyDescent="0.3">
      <c r="A246" s="831" t="s">
        <v>564</v>
      </c>
      <c r="B246" s="832" t="s">
        <v>565</v>
      </c>
      <c r="C246" s="835" t="s">
        <v>587</v>
      </c>
      <c r="D246" s="863" t="s">
        <v>588</v>
      </c>
      <c r="E246" s="835" t="s">
        <v>2041</v>
      </c>
      <c r="F246" s="863" t="s">
        <v>2042</v>
      </c>
      <c r="G246" s="835" t="s">
        <v>2148</v>
      </c>
      <c r="H246" s="835" t="s">
        <v>2149</v>
      </c>
      <c r="I246" s="849">
        <v>294.010009765625</v>
      </c>
      <c r="J246" s="849">
        <v>1</v>
      </c>
      <c r="K246" s="850">
        <v>294.010009765625</v>
      </c>
    </row>
    <row r="247" spans="1:11" ht="14.4" customHeight="1" x14ac:dyDescent="0.3">
      <c r="A247" s="831" t="s">
        <v>564</v>
      </c>
      <c r="B247" s="832" t="s">
        <v>565</v>
      </c>
      <c r="C247" s="835" t="s">
        <v>590</v>
      </c>
      <c r="D247" s="863" t="s">
        <v>591</v>
      </c>
      <c r="E247" s="835" t="s">
        <v>1817</v>
      </c>
      <c r="F247" s="863" t="s">
        <v>1818</v>
      </c>
      <c r="G247" s="835" t="s">
        <v>1989</v>
      </c>
      <c r="H247" s="835" t="s">
        <v>1990</v>
      </c>
      <c r="I247" s="849">
        <v>5.5999999046325684</v>
      </c>
      <c r="J247" s="849">
        <v>200</v>
      </c>
      <c r="K247" s="850">
        <v>1120.239990234375</v>
      </c>
    </row>
    <row r="248" spans="1:11" ht="14.4" customHeight="1" x14ac:dyDescent="0.3">
      <c r="A248" s="831" t="s">
        <v>564</v>
      </c>
      <c r="B248" s="832" t="s">
        <v>565</v>
      </c>
      <c r="C248" s="835" t="s">
        <v>590</v>
      </c>
      <c r="D248" s="863" t="s">
        <v>591</v>
      </c>
      <c r="E248" s="835" t="s">
        <v>1817</v>
      </c>
      <c r="F248" s="863" t="s">
        <v>1818</v>
      </c>
      <c r="G248" s="835" t="s">
        <v>1819</v>
      </c>
      <c r="H248" s="835" t="s">
        <v>1820</v>
      </c>
      <c r="I248" s="849">
        <v>4.1100001335144043</v>
      </c>
      <c r="J248" s="849">
        <v>100</v>
      </c>
      <c r="K248" s="850">
        <v>411</v>
      </c>
    </row>
    <row r="249" spans="1:11" ht="14.4" customHeight="1" x14ac:dyDescent="0.3">
      <c r="A249" s="831" t="s">
        <v>564</v>
      </c>
      <c r="B249" s="832" t="s">
        <v>565</v>
      </c>
      <c r="C249" s="835" t="s">
        <v>590</v>
      </c>
      <c r="D249" s="863" t="s">
        <v>591</v>
      </c>
      <c r="E249" s="835" t="s">
        <v>1817</v>
      </c>
      <c r="F249" s="863" t="s">
        <v>1818</v>
      </c>
      <c r="G249" s="835" t="s">
        <v>2207</v>
      </c>
      <c r="H249" s="835" t="s">
        <v>2208</v>
      </c>
      <c r="I249" s="849">
        <v>0.87999999523162842</v>
      </c>
      <c r="J249" s="849">
        <v>200</v>
      </c>
      <c r="K249" s="850">
        <v>176</v>
      </c>
    </row>
    <row r="250" spans="1:11" ht="14.4" customHeight="1" x14ac:dyDescent="0.3">
      <c r="A250" s="831" t="s">
        <v>564</v>
      </c>
      <c r="B250" s="832" t="s">
        <v>565</v>
      </c>
      <c r="C250" s="835" t="s">
        <v>590</v>
      </c>
      <c r="D250" s="863" t="s">
        <v>591</v>
      </c>
      <c r="E250" s="835" t="s">
        <v>1817</v>
      </c>
      <c r="F250" s="863" t="s">
        <v>1818</v>
      </c>
      <c r="G250" s="835" t="s">
        <v>1991</v>
      </c>
      <c r="H250" s="835" t="s">
        <v>1992</v>
      </c>
      <c r="I250" s="849">
        <v>0.625</v>
      </c>
      <c r="J250" s="849">
        <v>1500</v>
      </c>
      <c r="K250" s="850">
        <v>940</v>
      </c>
    </row>
    <row r="251" spans="1:11" ht="14.4" customHeight="1" x14ac:dyDescent="0.3">
      <c r="A251" s="831" t="s">
        <v>564</v>
      </c>
      <c r="B251" s="832" t="s">
        <v>565</v>
      </c>
      <c r="C251" s="835" t="s">
        <v>590</v>
      </c>
      <c r="D251" s="863" t="s">
        <v>591</v>
      </c>
      <c r="E251" s="835" t="s">
        <v>1817</v>
      </c>
      <c r="F251" s="863" t="s">
        <v>1818</v>
      </c>
      <c r="G251" s="835" t="s">
        <v>1823</v>
      </c>
      <c r="H251" s="835" t="s">
        <v>1824</v>
      </c>
      <c r="I251" s="849">
        <v>0.25</v>
      </c>
      <c r="J251" s="849">
        <v>20000</v>
      </c>
      <c r="K251" s="850">
        <v>5060</v>
      </c>
    </row>
    <row r="252" spans="1:11" ht="14.4" customHeight="1" x14ac:dyDescent="0.3">
      <c r="A252" s="831" t="s">
        <v>564</v>
      </c>
      <c r="B252" s="832" t="s">
        <v>565</v>
      </c>
      <c r="C252" s="835" t="s">
        <v>590</v>
      </c>
      <c r="D252" s="863" t="s">
        <v>591</v>
      </c>
      <c r="E252" s="835" t="s">
        <v>1817</v>
      </c>
      <c r="F252" s="863" t="s">
        <v>1818</v>
      </c>
      <c r="G252" s="835" t="s">
        <v>1827</v>
      </c>
      <c r="H252" s="835" t="s">
        <v>1828</v>
      </c>
      <c r="I252" s="849">
        <v>18.399999618530273</v>
      </c>
      <c r="J252" s="849">
        <v>100</v>
      </c>
      <c r="K252" s="850">
        <v>1840</v>
      </c>
    </row>
    <row r="253" spans="1:11" ht="14.4" customHeight="1" x14ac:dyDescent="0.3">
      <c r="A253" s="831" t="s">
        <v>564</v>
      </c>
      <c r="B253" s="832" t="s">
        <v>565</v>
      </c>
      <c r="C253" s="835" t="s">
        <v>590</v>
      </c>
      <c r="D253" s="863" t="s">
        <v>591</v>
      </c>
      <c r="E253" s="835" t="s">
        <v>1817</v>
      </c>
      <c r="F253" s="863" t="s">
        <v>1818</v>
      </c>
      <c r="G253" s="835" t="s">
        <v>2154</v>
      </c>
      <c r="H253" s="835" t="s">
        <v>2155</v>
      </c>
      <c r="I253" s="849">
        <v>123.26999918619792</v>
      </c>
      <c r="J253" s="849">
        <v>80</v>
      </c>
      <c r="K253" s="850">
        <v>9861.8302001953125</v>
      </c>
    </row>
    <row r="254" spans="1:11" ht="14.4" customHeight="1" x14ac:dyDescent="0.3">
      <c r="A254" s="831" t="s">
        <v>564</v>
      </c>
      <c r="B254" s="832" t="s">
        <v>565</v>
      </c>
      <c r="C254" s="835" t="s">
        <v>590</v>
      </c>
      <c r="D254" s="863" t="s">
        <v>591</v>
      </c>
      <c r="E254" s="835" t="s">
        <v>1817</v>
      </c>
      <c r="F254" s="863" t="s">
        <v>1818</v>
      </c>
      <c r="G254" s="835" t="s">
        <v>1829</v>
      </c>
      <c r="H254" s="835" t="s">
        <v>1830</v>
      </c>
      <c r="I254" s="849">
        <v>2.869999885559082</v>
      </c>
      <c r="J254" s="849">
        <v>100</v>
      </c>
      <c r="K254" s="850">
        <v>286.75</v>
      </c>
    </row>
    <row r="255" spans="1:11" ht="14.4" customHeight="1" x14ac:dyDescent="0.3">
      <c r="A255" s="831" t="s">
        <v>564</v>
      </c>
      <c r="B255" s="832" t="s">
        <v>565</v>
      </c>
      <c r="C255" s="835" t="s">
        <v>590</v>
      </c>
      <c r="D255" s="863" t="s">
        <v>591</v>
      </c>
      <c r="E255" s="835" t="s">
        <v>1817</v>
      </c>
      <c r="F255" s="863" t="s">
        <v>1818</v>
      </c>
      <c r="G255" s="835" t="s">
        <v>1831</v>
      </c>
      <c r="H255" s="835" t="s">
        <v>1832</v>
      </c>
      <c r="I255" s="849">
        <v>5.2750000953674316</v>
      </c>
      <c r="J255" s="849">
        <v>70</v>
      </c>
      <c r="K255" s="850">
        <v>369.19999694824219</v>
      </c>
    </row>
    <row r="256" spans="1:11" ht="14.4" customHeight="1" x14ac:dyDescent="0.3">
      <c r="A256" s="831" t="s">
        <v>564</v>
      </c>
      <c r="B256" s="832" t="s">
        <v>565</v>
      </c>
      <c r="C256" s="835" t="s">
        <v>590</v>
      </c>
      <c r="D256" s="863" t="s">
        <v>591</v>
      </c>
      <c r="E256" s="835" t="s">
        <v>1817</v>
      </c>
      <c r="F256" s="863" t="s">
        <v>1818</v>
      </c>
      <c r="G256" s="835" t="s">
        <v>1837</v>
      </c>
      <c r="H256" s="835" t="s">
        <v>1838</v>
      </c>
      <c r="I256" s="849">
        <v>0.85000002384185791</v>
      </c>
      <c r="J256" s="849">
        <v>100</v>
      </c>
      <c r="K256" s="850">
        <v>85</v>
      </c>
    </row>
    <row r="257" spans="1:11" ht="14.4" customHeight="1" x14ac:dyDescent="0.3">
      <c r="A257" s="831" t="s">
        <v>564</v>
      </c>
      <c r="B257" s="832" t="s">
        <v>565</v>
      </c>
      <c r="C257" s="835" t="s">
        <v>590</v>
      </c>
      <c r="D257" s="863" t="s">
        <v>591</v>
      </c>
      <c r="E257" s="835" t="s">
        <v>1817</v>
      </c>
      <c r="F257" s="863" t="s">
        <v>1818</v>
      </c>
      <c r="G257" s="835" t="s">
        <v>2209</v>
      </c>
      <c r="H257" s="835" t="s">
        <v>2210</v>
      </c>
      <c r="I257" s="849">
        <v>3.369999885559082</v>
      </c>
      <c r="J257" s="849">
        <v>50</v>
      </c>
      <c r="K257" s="850">
        <v>168.5</v>
      </c>
    </row>
    <row r="258" spans="1:11" ht="14.4" customHeight="1" x14ac:dyDescent="0.3">
      <c r="A258" s="831" t="s">
        <v>564</v>
      </c>
      <c r="B258" s="832" t="s">
        <v>565</v>
      </c>
      <c r="C258" s="835" t="s">
        <v>590</v>
      </c>
      <c r="D258" s="863" t="s">
        <v>591</v>
      </c>
      <c r="E258" s="835" t="s">
        <v>1817</v>
      </c>
      <c r="F258" s="863" t="s">
        <v>1818</v>
      </c>
      <c r="G258" s="835" t="s">
        <v>1843</v>
      </c>
      <c r="H258" s="835" t="s">
        <v>1844</v>
      </c>
      <c r="I258" s="849">
        <v>18.889999389648438</v>
      </c>
      <c r="J258" s="849">
        <v>36</v>
      </c>
      <c r="K258" s="850">
        <v>680.03997802734375</v>
      </c>
    </row>
    <row r="259" spans="1:11" ht="14.4" customHeight="1" x14ac:dyDescent="0.3">
      <c r="A259" s="831" t="s">
        <v>564</v>
      </c>
      <c r="B259" s="832" t="s">
        <v>565</v>
      </c>
      <c r="C259" s="835" t="s">
        <v>590</v>
      </c>
      <c r="D259" s="863" t="s">
        <v>591</v>
      </c>
      <c r="E259" s="835" t="s">
        <v>1817</v>
      </c>
      <c r="F259" s="863" t="s">
        <v>1818</v>
      </c>
      <c r="G259" s="835" t="s">
        <v>2009</v>
      </c>
      <c r="H259" s="835" t="s">
        <v>2010</v>
      </c>
      <c r="I259" s="849">
        <v>0.6600000262260437</v>
      </c>
      <c r="J259" s="849">
        <v>500</v>
      </c>
      <c r="K259" s="850">
        <v>330</v>
      </c>
    </row>
    <row r="260" spans="1:11" ht="14.4" customHeight="1" x14ac:dyDescent="0.3">
      <c r="A260" s="831" t="s">
        <v>564</v>
      </c>
      <c r="B260" s="832" t="s">
        <v>565</v>
      </c>
      <c r="C260" s="835" t="s">
        <v>590</v>
      </c>
      <c r="D260" s="863" t="s">
        <v>591</v>
      </c>
      <c r="E260" s="835" t="s">
        <v>1817</v>
      </c>
      <c r="F260" s="863" t="s">
        <v>1818</v>
      </c>
      <c r="G260" s="835" t="s">
        <v>2211</v>
      </c>
      <c r="H260" s="835" t="s">
        <v>2212</v>
      </c>
      <c r="I260" s="849">
        <v>47.590000152587891</v>
      </c>
      <c r="J260" s="849">
        <v>10</v>
      </c>
      <c r="K260" s="850">
        <v>475.92001342773438</v>
      </c>
    </row>
    <row r="261" spans="1:11" ht="14.4" customHeight="1" x14ac:dyDescent="0.3">
      <c r="A261" s="831" t="s">
        <v>564</v>
      </c>
      <c r="B261" s="832" t="s">
        <v>565</v>
      </c>
      <c r="C261" s="835" t="s">
        <v>590</v>
      </c>
      <c r="D261" s="863" t="s">
        <v>591</v>
      </c>
      <c r="E261" s="835" t="s">
        <v>1817</v>
      </c>
      <c r="F261" s="863" t="s">
        <v>1818</v>
      </c>
      <c r="G261" s="835" t="s">
        <v>1849</v>
      </c>
      <c r="H261" s="835" t="s">
        <v>1850</v>
      </c>
      <c r="I261" s="849">
        <v>27.879999160766602</v>
      </c>
      <c r="J261" s="849">
        <v>8</v>
      </c>
      <c r="K261" s="850">
        <v>223.03999328613281</v>
      </c>
    </row>
    <row r="262" spans="1:11" ht="14.4" customHeight="1" x14ac:dyDescent="0.3">
      <c r="A262" s="831" t="s">
        <v>564</v>
      </c>
      <c r="B262" s="832" t="s">
        <v>565</v>
      </c>
      <c r="C262" s="835" t="s">
        <v>590</v>
      </c>
      <c r="D262" s="863" t="s">
        <v>591</v>
      </c>
      <c r="E262" s="835" t="s">
        <v>1817</v>
      </c>
      <c r="F262" s="863" t="s">
        <v>1818</v>
      </c>
      <c r="G262" s="835" t="s">
        <v>1851</v>
      </c>
      <c r="H262" s="835" t="s">
        <v>1852</v>
      </c>
      <c r="I262" s="849">
        <v>28.739999771118164</v>
      </c>
      <c r="J262" s="849">
        <v>72</v>
      </c>
      <c r="K262" s="850">
        <v>2069.280029296875</v>
      </c>
    </row>
    <row r="263" spans="1:11" ht="14.4" customHeight="1" x14ac:dyDescent="0.3">
      <c r="A263" s="831" t="s">
        <v>564</v>
      </c>
      <c r="B263" s="832" t="s">
        <v>565</v>
      </c>
      <c r="C263" s="835" t="s">
        <v>590</v>
      </c>
      <c r="D263" s="863" t="s">
        <v>591</v>
      </c>
      <c r="E263" s="835" t="s">
        <v>1857</v>
      </c>
      <c r="F263" s="863" t="s">
        <v>1858</v>
      </c>
      <c r="G263" s="835" t="s">
        <v>1861</v>
      </c>
      <c r="H263" s="835" t="s">
        <v>1862</v>
      </c>
      <c r="I263" s="849">
        <v>2.9050000905990601</v>
      </c>
      <c r="J263" s="849">
        <v>200</v>
      </c>
      <c r="K263" s="850">
        <v>581</v>
      </c>
    </row>
    <row r="264" spans="1:11" ht="14.4" customHeight="1" x14ac:dyDescent="0.3">
      <c r="A264" s="831" t="s">
        <v>564</v>
      </c>
      <c r="B264" s="832" t="s">
        <v>565</v>
      </c>
      <c r="C264" s="835" t="s">
        <v>590</v>
      </c>
      <c r="D264" s="863" t="s">
        <v>591</v>
      </c>
      <c r="E264" s="835" t="s">
        <v>1857</v>
      </c>
      <c r="F264" s="863" t="s">
        <v>1858</v>
      </c>
      <c r="G264" s="835" t="s">
        <v>1867</v>
      </c>
      <c r="H264" s="835" t="s">
        <v>1868</v>
      </c>
      <c r="I264" s="849">
        <v>3.4600000381469727</v>
      </c>
      <c r="J264" s="849">
        <v>80</v>
      </c>
      <c r="K264" s="850">
        <v>276.79998779296875</v>
      </c>
    </row>
    <row r="265" spans="1:11" ht="14.4" customHeight="1" x14ac:dyDescent="0.3">
      <c r="A265" s="831" t="s">
        <v>564</v>
      </c>
      <c r="B265" s="832" t="s">
        <v>565</v>
      </c>
      <c r="C265" s="835" t="s">
        <v>590</v>
      </c>
      <c r="D265" s="863" t="s">
        <v>591</v>
      </c>
      <c r="E265" s="835" t="s">
        <v>1857</v>
      </c>
      <c r="F265" s="863" t="s">
        <v>1858</v>
      </c>
      <c r="G265" s="835" t="s">
        <v>2213</v>
      </c>
      <c r="H265" s="835" t="s">
        <v>2214</v>
      </c>
      <c r="I265" s="849">
        <v>4.0300002098083496</v>
      </c>
      <c r="J265" s="849">
        <v>10</v>
      </c>
      <c r="K265" s="850">
        <v>40.299999237060547</v>
      </c>
    </row>
    <row r="266" spans="1:11" ht="14.4" customHeight="1" x14ac:dyDescent="0.3">
      <c r="A266" s="831" t="s">
        <v>564</v>
      </c>
      <c r="B266" s="832" t="s">
        <v>565</v>
      </c>
      <c r="C266" s="835" t="s">
        <v>590</v>
      </c>
      <c r="D266" s="863" t="s">
        <v>591</v>
      </c>
      <c r="E266" s="835" t="s">
        <v>1857</v>
      </c>
      <c r="F266" s="863" t="s">
        <v>1858</v>
      </c>
      <c r="G266" s="835" t="s">
        <v>1887</v>
      </c>
      <c r="H266" s="835" t="s">
        <v>1888</v>
      </c>
      <c r="I266" s="849">
        <v>11.739999771118164</v>
      </c>
      <c r="J266" s="849">
        <v>10</v>
      </c>
      <c r="K266" s="850">
        <v>117.40000152587891</v>
      </c>
    </row>
    <row r="267" spans="1:11" ht="14.4" customHeight="1" x14ac:dyDescent="0.3">
      <c r="A267" s="831" t="s">
        <v>564</v>
      </c>
      <c r="B267" s="832" t="s">
        <v>565</v>
      </c>
      <c r="C267" s="835" t="s">
        <v>590</v>
      </c>
      <c r="D267" s="863" t="s">
        <v>591</v>
      </c>
      <c r="E267" s="835" t="s">
        <v>1857</v>
      </c>
      <c r="F267" s="863" t="s">
        <v>1858</v>
      </c>
      <c r="G267" s="835" t="s">
        <v>2166</v>
      </c>
      <c r="H267" s="835" t="s">
        <v>2167</v>
      </c>
      <c r="I267" s="849">
        <v>1.0900000333786011</v>
      </c>
      <c r="J267" s="849">
        <v>600</v>
      </c>
      <c r="K267" s="850">
        <v>654</v>
      </c>
    </row>
    <row r="268" spans="1:11" ht="14.4" customHeight="1" x14ac:dyDescent="0.3">
      <c r="A268" s="831" t="s">
        <v>564</v>
      </c>
      <c r="B268" s="832" t="s">
        <v>565</v>
      </c>
      <c r="C268" s="835" t="s">
        <v>590</v>
      </c>
      <c r="D268" s="863" t="s">
        <v>591</v>
      </c>
      <c r="E268" s="835" t="s">
        <v>1857</v>
      </c>
      <c r="F268" s="863" t="s">
        <v>1858</v>
      </c>
      <c r="G268" s="835" t="s">
        <v>1911</v>
      </c>
      <c r="H268" s="835" t="s">
        <v>1912</v>
      </c>
      <c r="I268" s="849">
        <v>1.6799999475479126</v>
      </c>
      <c r="J268" s="849">
        <v>500</v>
      </c>
      <c r="K268" s="850">
        <v>840</v>
      </c>
    </row>
    <row r="269" spans="1:11" ht="14.4" customHeight="1" x14ac:dyDescent="0.3">
      <c r="A269" s="831" t="s">
        <v>564</v>
      </c>
      <c r="B269" s="832" t="s">
        <v>565</v>
      </c>
      <c r="C269" s="835" t="s">
        <v>590</v>
      </c>
      <c r="D269" s="863" t="s">
        <v>591</v>
      </c>
      <c r="E269" s="835" t="s">
        <v>1857</v>
      </c>
      <c r="F269" s="863" t="s">
        <v>1858</v>
      </c>
      <c r="G269" s="835" t="s">
        <v>2024</v>
      </c>
      <c r="H269" s="835" t="s">
        <v>2025</v>
      </c>
      <c r="I269" s="849">
        <v>7.429999828338623</v>
      </c>
      <c r="J269" s="849">
        <v>20</v>
      </c>
      <c r="K269" s="850">
        <v>148.60000610351563</v>
      </c>
    </row>
    <row r="270" spans="1:11" ht="14.4" customHeight="1" x14ac:dyDescent="0.3">
      <c r="A270" s="831" t="s">
        <v>564</v>
      </c>
      <c r="B270" s="832" t="s">
        <v>565</v>
      </c>
      <c r="C270" s="835" t="s">
        <v>590</v>
      </c>
      <c r="D270" s="863" t="s">
        <v>591</v>
      </c>
      <c r="E270" s="835" t="s">
        <v>1941</v>
      </c>
      <c r="F270" s="863" t="s">
        <v>1942</v>
      </c>
      <c r="G270" s="835" t="s">
        <v>2168</v>
      </c>
      <c r="H270" s="835" t="s">
        <v>2169</v>
      </c>
      <c r="I270" s="849">
        <v>64.69000244140625</v>
      </c>
      <c r="J270" s="849">
        <v>24</v>
      </c>
      <c r="K270" s="850">
        <v>1552.5</v>
      </c>
    </row>
    <row r="271" spans="1:11" ht="14.4" customHeight="1" x14ac:dyDescent="0.3">
      <c r="A271" s="831" t="s">
        <v>564</v>
      </c>
      <c r="B271" s="832" t="s">
        <v>565</v>
      </c>
      <c r="C271" s="835" t="s">
        <v>590</v>
      </c>
      <c r="D271" s="863" t="s">
        <v>591</v>
      </c>
      <c r="E271" s="835" t="s">
        <v>1941</v>
      </c>
      <c r="F271" s="863" t="s">
        <v>1942</v>
      </c>
      <c r="G271" s="835" t="s">
        <v>2215</v>
      </c>
      <c r="H271" s="835" t="s">
        <v>2216</v>
      </c>
      <c r="I271" s="849">
        <v>61.229999542236328</v>
      </c>
      <c r="J271" s="849">
        <v>24</v>
      </c>
      <c r="K271" s="850">
        <v>1469.5</v>
      </c>
    </row>
    <row r="272" spans="1:11" ht="14.4" customHeight="1" x14ac:dyDescent="0.3">
      <c r="A272" s="831" t="s">
        <v>564</v>
      </c>
      <c r="B272" s="832" t="s">
        <v>565</v>
      </c>
      <c r="C272" s="835" t="s">
        <v>590</v>
      </c>
      <c r="D272" s="863" t="s">
        <v>591</v>
      </c>
      <c r="E272" s="835" t="s">
        <v>1941</v>
      </c>
      <c r="F272" s="863" t="s">
        <v>1942</v>
      </c>
      <c r="G272" s="835" t="s">
        <v>1947</v>
      </c>
      <c r="H272" s="835" t="s">
        <v>1948</v>
      </c>
      <c r="I272" s="849">
        <v>60.380001068115234</v>
      </c>
      <c r="J272" s="849">
        <v>288</v>
      </c>
      <c r="K272" s="850">
        <v>17388.18017578125</v>
      </c>
    </row>
    <row r="273" spans="1:11" ht="14.4" customHeight="1" x14ac:dyDescent="0.3">
      <c r="A273" s="831" t="s">
        <v>564</v>
      </c>
      <c r="B273" s="832" t="s">
        <v>565</v>
      </c>
      <c r="C273" s="835" t="s">
        <v>590</v>
      </c>
      <c r="D273" s="863" t="s">
        <v>591</v>
      </c>
      <c r="E273" s="835" t="s">
        <v>1941</v>
      </c>
      <c r="F273" s="863" t="s">
        <v>1942</v>
      </c>
      <c r="G273" s="835" t="s">
        <v>1949</v>
      </c>
      <c r="H273" s="835" t="s">
        <v>1950</v>
      </c>
      <c r="I273" s="849">
        <v>30.309999465942383</v>
      </c>
      <c r="J273" s="849">
        <v>12</v>
      </c>
      <c r="K273" s="850">
        <v>363.72000122070313</v>
      </c>
    </row>
    <row r="274" spans="1:11" ht="14.4" customHeight="1" x14ac:dyDescent="0.3">
      <c r="A274" s="831" t="s">
        <v>564</v>
      </c>
      <c r="B274" s="832" t="s">
        <v>565</v>
      </c>
      <c r="C274" s="835" t="s">
        <v>590</v>
      </c>
      <c r="D274" s="863" t="s">
        <v>591</v>
      </c>
      <c r="E274" s="835" t="s">
        <v>1941</v>
      </c>
      <c r="F274" s="863" t="s">
        <v>1942</v>
      </c>
      <c r="G274" s="835" t="s">
        <v>2217</v>
      </c>
      <c r="H274" s="835" t="s">
        <v>2218</v>
      </c>
      <c r="I274" s="849">
        <v>39.740001678466797</v>
      </c>
      <c r="J274" s="849">
        <v>36</v>
      </c>
      <c r="K274" s="850">
        <v>1430.5999755859375</v>
      </c>
    </row>
    <row r="275" spans="1:11" ht="14.4" customHeight="1" x14ac:dyDescent="0.3">
      <c r="A275" s="831" t="s">
        <v>564</v>
      </c>
      <c r="B275" s="832" t="s">
        <v>565</v>
      </c>
      <c r="C275" s="835" t="s">
        <v>590</v>
      </c>
      <c r="D275" s="863" t="s">
        <v>591</v>
      </c>
      <c r="E275" s="835" t="s">
        <v>1941</v>
      </c>
      <c r="F275" s="863" t="s">
        <v>1942</v>
      </c>
      <c r="G275" s="835" t="s">
        <v>2219</v>
      </c>
      <c r="H275" s="835" t="s">
        <v>2220</v>
      </c>
      <c r="I275" s="849">
        <v>42.099998474121094</v>
      </c>
      <c r="J275" s="849">
        <v>180</v>
      </c>
      <c r="K275" s="850">
        <v>7578.5</v>
      </c>
    </row>
    <row r="276" spans="1:11" ht="14.4" customHeight="1" x14ac:dyDescent="0.3">
      <c r="A276" s="831" t="s">
        <v>564</v>
      </c>
      <c r="B276" s="832" t="s">
        <v>565</v>
      </c>
      <c r="C276" s="835" t="s">
        <v>590</v>
      </c>
      <c r="D276" s="863" t="s">
        <v>591</v>
      </c>
      <c r="E276" s="835" t="s">
        <v>1941</v>
      </c>
      <c r="F276" s="863" t="s">
        <v>1942</v>
      </c>
      <c r="G276" s="835" t="s">
        <v>2174</v>
      </c>
      <c r="H276" s="835" t="s">
        <v>2175</v>
      </c>
      <c r="I276" s="849">
        <v>63.130001068115234</v>
      </c>
      <c r="J276" s="849">
        <v>96</v>
      </c>
      <c r="K276" s="850">
        <v>6060.5</v>
      </c>
    </row>
    <row r="277" spans="1:11" ht="14.4" customHeight="1" x14ac:dyDescent="0.3">
      <c r="A277" s="831" t="s">
        <v>564</v>
      </c>
      <c r="B277" s="832" t="s">
        <v>565</v>
      </c>
      <c r="C277" s="835" t="s">
        <v>590</v>
      </c>
      <c r="D277" s="863" t="s">
        <v>591</v>
      </c>
      <c r="E277" s="835" t="s">
        <v>1941</v>
      </c>
      <c r="F277" s="863" t="s">
        <v>1942</v>
      </c>
      <c r="G277" s="835" t="s">
        <v>2178</v>
      </c>
      <c r="H277" s="835" t="s">
        <v>2179</v>
      </c>
      <c r="I277" s="849">
        <v>63.150001525878906</v>
      </c>
      <c r="J277" s="849">
        <v>24</v>
      </c>
      <c r="K277" s="850">
        <v>1515.5</v>
      </c>
    </row>
    <row r="278" spans="1:11" ht="14.4" customHeight="1" x14ac:dyDescent="0.3">
      <c r="A278" s="831" t="s">
        <v>564</v>
      </c>
      <c r="B278" s="832" t="s">
        <v>565</v>
      </c>
      <c r="C278" s="835" t="s">
        <v>590</v>
      </c>
      <c r="D278" s="863" t="s">
        <v>591</v>
      </c>
      <c r="E278" s="835" t="s">
        <v>1953</v>
      </c>
      <c r="F278" s="863" t="s">
        <v>1954</v>
      </c>
      <c r="G278" s="835" t="s">
        <v>2221</v>
      </c>
      <c r="H278" s="835" t="s">
        <v>2222</v>
      </c>
      <c r="I278" s="849">
        <v>0.47999998927116394</v>
      </c>
      <c r="J278" s="849">
        <v>300</v>
      </c>
      <c r="K278" s="850">
        <v>144</v>
      </c>
    </row>
    <row r="279" spans="1:11" ht="14.4" customHeight="1" x14ac:dyDescent="0.3">
      <c r="A279" s="831" t="s">
        <v>564</v>
      </c>
      <c r="B279" s="832" t="s">
        <v>565</v>
      </c>
      <c r="C279" s="835" t="s">
        <v>590</v>
      </c>
      <c r="D279" s="863" t="s">
        <v>591</v>
      </c>
      <c r="E279" s="835" t="s">
        <v>1953</v>
      </c>
      <c r="F279" s="863" t="s">
        <v>1954</v>
      </c>
      <c r="G279" s="835" t="s">
        <v>1957</v>
      </c>
      <c r="H279" s="835" t="s">
        <v>1958</v>
      </c>
      <c r="I279" s="849">
        <v>0.96333332856496179</v>
      </c>
      <c r="J279" s="849">
        <v>1800</v>
      </c>
      <c r="K279" s="850">
        <v>1738</v>
      </c>
    </row>
    <row r="280" spans="1:11" ht="14.4" customHeight="1" x14ac:dyDescent="0.3">
      <c r="A280" s="831" t="s">
        <v>564</v>
      </c>
      <c r="B280" s="832" t="s">
        <v>565</v>
      </c>
      <c r="C280" s="835" t="s">
        <v>590</v>
      </c>
      <c r="D280" s="863" t="s">
        <v>591</v>
      </c>
      <c r="E280" s="835" t="s">
        <v>1963</v>
      </c>
      <c r="F280" s="863" t="s">
        <v>1964</v>
      </c>
      <c r="G280" s="835" t="s">
        <v>1965</v>
      </c>
      <c r="H280" s="835" t="s">
        <v>1966</v>
      </c>
      <c r="I280" s="849">
        <v>0.63333332538604736</v>
      </c>
      <c r="J280" s="849">
        <v>16000</v>
      </c>
      <c r="K280" s="850">
        <v>10100</v>
      </c>
    </row>
    <row r="281" spans="1:11" ht="14.4" customHeight="1" x14ac:dyDescent="0.3">
      <c r="A281" s="831" t="s">
        <v>564</v>
      </c>
      <c r="B281" s="832" t="s">
        <v>565</v>
      </c>
      <c r="C281" s="835" t="s">
        <v>590</v>
      </c>
      <c r="D281" s="863" t="s">
        <v>591</v>
      </c>
      <c r="E281" s="835" t="s">
        <v>1963</v>
      </c>
      <c r="F281" s="863" t="s">
        <v>1964</v>
      </c>
      <c r="G281" s="835" t="s">
        <v>2036</v>
      </c>
      <c r="H281" s="835" t="s">
        <v>2037</v>
      </c>
      <c r="I281" s="849">
        <v>0.62999999523162842</v>
      </c>
      <c r="J281" s="849">
        <v>2000</v>
      </c>
      <c r="K281" s="850">
        <v>1260</v>
      </c>
    </row>
    <row r="282" spans="1:11" ht="14.4" customHeight="1" x14ac:dyDescent="0.3">
      <c r="A282" s="831" t="s">
        <v>564</v>
      </c>
      <c r="B282" s="832" t="s">
        <v>565</v>
      </c>
      <c r="C282" s="835" t="s">
        <v>590</v>
      </c>
      <c r="D282" s="863" t="s">
        <v>591</v>
      </c>
      <c r="E282" s="835" t="s">
        <v>1963</v>
      </c>
      <c r="F282" s="863" t="s">
        <v>1964</v>
      </c>
      <c r="G282" s="835" t="s">
        <v>2036</v>
      </c>
      <c r="H282" s="835" t="s">
        <v>2223</v>
      </c>
      <c r="I282" s="849">
        <v>0.62999999523162842</v>
      </c>
      <c r="J282" s="849">
        <v>6000</v>
      </c>
      <c r="K282" s="850">
        <v>3780</v>
      </c>
    </row>
    <row r="283" spans="1:11" ht="14.4" customHeight="1" x14ac:dyDescent="0.3">
      <c r="A283" s="831" t="s">
        <v>564</v>
      </c>
      <c r="B283" s="832" t="s">
        <v>565</v>
      </c>
      <c r="C283" s="835" t="s">
        <v>590</v>
      </c>
      <c r="D283" s="863" t="s">
        <v>591</v>
      </c>
      <c r="E283" s="835" t="s">
        <v>2041</v>
      </c>
      <c r="F283" s="863" t="s">
        <v>2042</v>
      </c>
      <c r="G283" s="835" t="s">
        <v>2224</v>
      </c>
      <c r="H283" s="835" t="s">
        <v>2225</v>
      </c>
      <c r="I283" s="849">
        <v>723.58001708984375</v>
      </c>
      <c r="J283" s="849">
        <v>10</v>
      </c>
      <c r="K283" s="850">
        <v>7235.7998046875</v>
      </c>
    </row>
    <row r="284" spans="1:11" ht="14.4" customHeight="1" x14ac:dyDescent="0.3">
      <c r="A284" s="831" t="s">
        <v>564</v>
      </c>
      <c r="B284" s="832" t="s">
        <v>565</v>
      </c>
      <c r="C284" s="835" t="s">
        <v>590</v>
      </c>
      <c r="D284" s="863" t="s">
        <v>591</v>
      </c>
      <c r="E284" s="835" t="s">
        <v>2041</v>
      </c>
      <c r="F284" s="863" t="s">
        <v>2042</v>
      </c>
      <c r="G284" s="835" t="s">
        <v>2226</v>
      </c>
      <c r="H284" s="835" t="s">
        <v>2227</v>
      </c>
      <c r="I284" s="849">
        <v>897</v>
      </c>
      <c r="J284" s="849">
        <v>2</v>
      </c>
      <c r="K284" s="850">
        <v>1794</v>
      </c>
    </row>
    <row r="285" spans="1:11" ht="14.4" customHeight="1" x14ac:dyDescent="0.3">
      <c r="A285" s="831" t="s">
        <v>564</v>
      </c>
      <c r="B285" s="832" t="s">
        <v>565</v>
      </c>
      <c r="C285" s="835" t="s">
        <v>590</v>
      </c>
      <c r="D285" s="863" t="s">
        <v>591</v>
      </c>
      <c r="E285" s="835" t="s">
        <v>2041</v>
      </c>
      <c r="F285" s="863" t="s">
        <v>2042</v>
      </c>
      <c r="G285" s="835" t="s">
        <v>2228</v>
      </c>
      <c r="H285" s="835" t="s">
        <v>2229</v>
      </c>
      <c r="I285" s="849">
        <v>42.349998474121094</v>
      </c>
      <c r="J285" s="849">
        <v>60</v>
      </c>
      <c r="K285" s="850">
        <v>2541</v>
      </c>
    </row>
    <row r="286" spans="1:11" ht="14.4" customHeight="1" x14ac:dyDescent="0.3">
      <c r="A286" s="831" t="s">
        <v>564</v>
      </c>
      <c r="B286" s="832" t="s">
        <v>565</v>
      </c>
      <c r="C286" s="835" t="s">
        <v>590</v>
      </c>
      <c r="D286" s="863" t="s">
        <v>591</v>
      </c>
      <c r="E286" s="835" t="s">
        <v>2041</v>
      </c>
      <c r="F286" s="863" t="s">
        <v>2042</v>
      </c>
      <c r="G286" s="835" t="s">
        <v>2230</v>
      </c>
      <c r="H286" s="835" t="s">
        <v>2231</v>
      </c>
      <c r="I286" s="849">
        <v>42.349998474121094</v>
      </c>
      <c r="J286" s="849">
        <v>60</v>
      </c>
      <c r="K286" s="850">
        <v>2541</v>
      </c>
    </row>
    <row r="287" spans="1:11" ht="14.4" customHeight="1" x14ac:dyDescent="0.3">
      <c r="A287" s="831" t="s">
        <v>564</v>
      </c>
      <c r="B287" s="832" t="s">
        <v>565</v>
      </c>
      <c r="C287" s="835" t="s">
        <v>590</v>
      </c>
      <c r="D287" s="863" t="s">
        <v>591</v>
      </c>
      <c r="E287" s="835" t="s">
        <v>2041</v>
      </c>
      <c r="F287" s="863" t="s">
        <v>2042</v>
      </c>
      <c r="G287" s="835" t="s">
        <v>2232</v>
      </c>
      <c r="H287" s="835" t="s">
        <v>2233</v>
      </c>
      <c r="I287" s="849">
        <v>42.349998474121094</v>
      </c>
      <c r="J287" s="849">
        <v>48</v>
      </c>
      <c r="K287" s="850">
        <v>2032.8399658203125</v>
      </c>
    </row>
    <row r="288" spans="1:11" ht="14.4" customHeight="1" x14ac:dyDescent="0.3">
      <c r="A288" s="831" t="s">
        <v>564</v>
      </c>
      <c r="B288" s="832" t="s">
        <v>565</v>
      </c>
      <c r="C288" s="835" t="s">
        <v>590</v>
      </c>
      <c r="D288" s="863" t="s">
        <v>591</v>
      </c>
      <c r="E288" s="835" t="s">
        <v>2041</v>
      </c>
      <c r="F288" s="863" t="s">
        <v>2042</v>
      </c>
      <c r="G288" s="835" t="s">
        <v>2234</v>
      </c>
      <c r="H288" s="835" t="s">
        <v>2235</v>
      </c>
      <c r="I288" s="849">
        <v>42.349998474121094</v>
      </c>
      <c r="J288" s="849">
        <v>120</v>
      </c>
      <c r="K288" s="850">
        <v>5082</v>
      </c>
    </row>
    <row r="289" spans="1:11" ht="14.4" customHeight="1" x14ac:dyDescent="0.3">
      <c r="A289" s="831" t="s">
        <v>564</v>
      </c>
      <c r="B289" s="832" t="s">
        <v>565</v>
      </c>
      <c r="C289" s="835" t="s">
        <v>590</v>
      </c>
      <c r="D289" s="863" t="s">
        <v>591</v>
      </c>
      <c r="E289" s="835" t="s">
        <v>2041</v>
      </c>
      <c r="F289" s="863" t="s">
        <v>2042</v>
      </c>
      <c r="G289" s="835" t="s">
        <v>2236</v>
      </c>
      <c r="H289" s="835" t="s">
        <v>2237</v>
      </c>
      <c r="I289" s="849">
        <v>42.349998474121094</v>
      </c>
      <c r="J289" s="849">
        <v>60</v>
      </c>
      <c r="K289" s="850">
        <v>2541</v>
      </c>
    </row>
    <row r="290" spans="1:11" ht="14.4" customHeight="1" x14ac:dyDescent="0.3">
      <c r="A290" s="831" t="s">
        <v>564</v>
      </c>
      <c r="B290" s="832" t="s">
        <v>565</v>
      </c>
      <c r="C290" s="835" t="s">
        <v>590</v>
      </c>
      <c r="D290" s="863" t="s">
        <v>591</v>
      </c>
      <c r="E290" s="835" t="s">
        <v>2041</v>
      </c>
      <c r="F290" s="863" t="s">
        <v>2042</v>
      </c>
      <c r="G290" s="835" t="s">
        <v>2238</v>
      </c>
      <c r="H290" s="835" t="s">
        <v>2239</v>
      </c>
      <c r="I290" s="849">
        <v>42.349998474121094</v>
      </c>
      <c r="J290" s="849">
        <v>120</v>
      </c>
      <c r="K290" s="850">
        <v>5082</v>
      </c>
    </row>
    <row r="291" spans="1:11" ht="14.4" customHeight="1" x14ac:dyDescent="0.3">
      <c r="A291" s="831" t="s">
        <v>564</v>
      </c>
      <c r="B291" s="832" t="s">
        <v>565</v>
      </c>
      <c r="C291" s="835" t="s">
        <v>590</v>
      </c>
      <c r="D291" s="863" t="s">
        <v>591</v>
      </c>
      <c r="E291" s="835" t="s">
        <v>2041</v>
      </c>
      <c r="F291" s="863" t="s">
        <v>2042</v>
      </c>
      <c r="G291" s="835" t="s">
        <v>2240</v>
      </c>
      <c r="H291" s="835" t="s">
        <v>2241</v>
      </c>
      <c r="I291" s="849">
        <v>42.349998474121094</v>
      </c>
      <c r="J291" s="849">
        <v>60</v>
      </c>
      <c r="K291" s="850">
        <v>2541</v>
      </c>
    </row>
    <row r="292" spans="1:11" ht="14.4" customHeight="1" x14ac:dyDescent="0.3">
      <c r="A292" s="831" t="s">
        <v>564</v>
      </c>
      <c r="B292" s="832" t="s">
        <v>565</v>
      </c>
      <c r="C292" s="835" t="s">
        <v>593</v>
      </c>
      <c r="D292" s="863" t="s">
        <v>594</v>
      </c>
      <c r="E292" s="835" t="s">
        <v>1817</v>
      </c>
      <c r="F292" s="863" t="s">
        <v>1818</v>
      </c>
      <c r="G292" s="835" t="s">
        <v>2242</v>
      </c>
      <c r="H292" s="835" t="s">
        <v>2243</v>
      </c>
      <c r="I292" s="849">
        <v>0.4699999988079071</v>
      </c>
      <c r="J292" s="849">
        <v>1000</v>
      </c>
      <c r="K292" s="850">
        <v>470</v>
      </c>
    </row>
    <row r="293" spans="1:11" ht="14.4" customHeight="1" x14ac:dyDescent="0.3">
      <c r="A293" s="831" t="s">
        <v>564</v>
      </c>
      <c r="B293" s="832" t="s">
        <v>565</v>
      </c>
      <c r="C293" s="835" t="s">
        <v>593</v>
      </c>
      <c r="D293" s="863" t="s">
        <v>594</v>
      </c>
      <c r="E293" s="835" t="s">
        <v>1817</v>
      </c>
      <c r="F293" s="863" t="s">
        <v>1818</v>
      </c>
      <c r="G293" s="835" t="s">
        <v>2244</v>
      </c>
      <c r="H293" s="835" t="s">
        <v>2245</v>
      </c>
      <c r="I293" s="849">
        <v>0.31999999284744263</v>
      </c>
      <c r="J293" s="849">
        <v>900</v>
      </c>
      <c r="K293" s="850">
        <v>287.73001098632813</v>
      </c>
    </row>
    <row r="294" spans="1:11" ht="14.4" customHeight="1" x14ac:dyDescent="0.3">
      <c r="A294" s="831" t="s">
        <v>564</v>
      </c>
      <c r="B294" s="832" t="s">
        <v>565</v>
      </c>
      <c r="C294" s="835" t="s">
        <v>593</v>
      </c>
      <c r="D294" s="863" t="s">
        <v>594</v>
      </c>
      <c r="E294" s="835" t="s">
        <v>1817</v>
      </c>
      <c r="F294" s="863" t="s">
        <v>1818</v>
      </c>
      <c r="G294" s="835" t="s">
        <v>1827</v>
      </c>
      <c r="H294" s="835" t="s">
        <v>1828</v>
      </c>
      <c r="I294" s="849">
        <v>18.399999618530273</v>
      </c>
      <c r="J294" s="849">
        <v>250</v>
      </c>
      <c r="K294" s="850">
        <v>4600</v>
      </c>
    </row>
    <row r="295" spans="1:11" ht="14.4" customHeight="1" x14ac:dyDescent="0.3">
      <c r="A295" s="831" t="s">
        <v>564</v>
      </c>
      <c r="B295" s="832" t="s">
        <v>565</v>
      </c>
      <c r="C295" s="835" t="s">
        <v>593</v>
      </c>
      <c r="D295" s="863" t="s">
        <v>594</v>
      </c>
      <c r="E295" s="835" t="s">
        <v>1817</v>
      </c>
      <c r="F295" s="863" t="s">
        <v>1818</v>
      </c>
      <c r="G295" s="835" t="s">
        <v>2154</v>
      </c>
      <c r="H295" s="835" t="s">
        <v>2155</v>
      </c>
      <c r="I295" s="849">
        <v>123.27999877929688</v>
      </c>
      <c r="J295" s="849">
        <v>50</v>
      </c>
      <c r="K295" s="850">
        <v>6164</v>
      </c>
    </row>
    <row r="296" spans="1:11" ht="14.4" customHeight="1" x14ac:dyDescent="0.3">
      <c r="A296" s="831" t="s">
        <v>564</v>
      </c>
      <c r="B296" s="832" t="s">
        <v>565</v>
      </c>
      <c r="C296" s="835" t="s">
        <v>593</v>
      </c>
      <c r="D296" s="863" t="s">
        <v>594</v>
      </c>
      <c r="E296" s="835" t="s">
        <v>1817</v>
      </c>
      <c r="F296" s="863" t="s">
        <v>1818</v>
      </c>
      <c r="G296" s="835" t="s">
        <v>2156</v>
      </c>
      <c r="H296" s="835" t="s">
        <v>2157</v>
      </c>
      <c r="I296" s="849">
        <v>154.78999328613281</v>
      </c>
      <c r="J296" s="849">
        <v>50</v>
      </c>
      <c r="K296" s="850">
        <v>7739.31005859375</v>
      </c>
    </row>
    <row r="297" spans="1:11" ht="14.4" customHeight="1" x14ac:dyDescent="0.3">
      <c r="A297" s="831" t="s">
        <v>564</v>
      </c>
      <c r="B297" s="832" t="s">
        <v>565</v>
      </c>
      <c r="C297" s="835" t="s">
        <v>593</v>
      </c>
      <c r="D297" s="863" t="s">
        <v>594</v>
      </c>
      <c r="E297" s="835" t="s">
        <v>1817</v>
      </c>
      <c r="F297" s="863" t="s">
        <v>1818</v>
      </c>
      <c r="G297" s="835" t="s">
        <v>1843</v>
      </c>
      <c r="H297" s="835" t="s">
        <v>1844</v>
      </c>
      <c r="I297" s="849">
        <v>18.889999389648438</v>
      </c>
      <c r="J297" s="849">
        <v>144</v>
      </c>
      <c r="K297" s="850">
        <v>2719.64990234375</v>
      </c>
    </row>
    <row r="298" spans="1:11" ht="14.4" customHeight="1" x14ac:dyDescent="0.3">
      <c r="A298" s="831" t="s">
        <v>564</v>
      </c>
      <c r="B298" s="832" t="s">
        <v>565</v>
      </c>
      <c r="C298" s="835" t="s">
        <v>593</v>
      </c>
      <c r="D298" s="863" t="s">
        <v>594</v>
      </c>
      <c r="E298" s="835" t="s">
        <v>1817</v>
      </c>
      <c r="F298" s="863" t="s">
        <v>1818</v>
      </c>
      <c r="G298" s="835" t="s">
        <v>2009</v>
      </c>
      <c r="H298" s="835" t="s">
        <v>2010</v>
      </c>
      <c r="I298" s="849">
        <v>0.6600000262260437</v>
      </c>
      <c r="J298" s="849">
        <v>1000</v>
      </c>
      <c r="K298" s="850">
        <v>660</v>
      </c>
    </row>
    <row r="299" spans="1:11" ht="14.4" customHeight="1" x14ac:dyDescent="0.3">
      <c r="A299" s="831" t="s">
        <v>564</v>
      </c>
      <c r="B299" s="832" t="s">
        <v>565</v>
      </c>
      <c r="C299" s="835" t="s">
        <v>593</v>
      </c>
      <c r="D299" s="863" t="s">
        <v>594</v>
      </c>
      <c r="E299" s="835" t="s">
        <v>1857</v>
      </c>
      <c r="F299" s="863" t="s">
        <v>1858</v>
      </c>
      <c r="G299" s="835" t="s">
        <v>2246</v>
      </c>
      <c r="H299" s="835" t="s">
        <v>2247</v>
      </c>
      <c r="I299" s="849">
        <v>539.96002197265625</v>
      </c>
      <c r="J299" s="849">
        <v>1</v>
      </c>
      <c r="K299" s="850">
        <v>539.96002197265625</v>
      </c>
    </row>
    <row r="300" spans="1:11" ht="14.4" customHeight="1" x14ac:dyDescent="0.3">
      <c r="A300" s="831" t="s">
        <v>564</v>
      </c>
      <c r="B300" s="832" t="s">
        <v>565</v>
      </c>
      <c r="C300" s="835" t="s">
        <v>593</v>
      </c>
      <c r="D300" s="863" t="s">
        <v>594</v>
      </c>
      <c r="E300" s="835" t="s">
        <v>1857</v>
      </c>
      <c r="F300" s="863" t="s">
        <v>1858</v>
      </c>
      <c r="G300" s="835" t="s">
        <v>2248</v>
      </c>
      <c r="H300" s="835" t="s">
        <v>2249</v>
      </c>
      <c r="I300" s="849">
        <v>539.96002197265625</v>
      </c>
      <c r="J300" s="849">
        <v>1</v>
      </c>
      <c r="K300" s="850">
        <v>539.96002197265625</v>
      </c>
    </row>
    <row r="301" spans="1:11" ht="14.4" customHeight="1" x14ac:dyDescent="0.3">
      <c r="A301" s="831" t="s">
        <v>564</v>
      </c>
      <c r="B301" s="832" t="s">
        <v>565</v>
      </c>
      <c r="C301" s="835" t="s">
        <v>593</v>
      </c>
      <c r="D301" s="863" t="s">
        <v>594</v>
      </c>
      <c r="E301" s="835" t="s">
        <v>1857</v>
      </c>
      <c r="F301" s="863" t="s">
        <v>1858</v>
      </c>
      <c r="G301" s="835" t="s">
        <v>2250</v>
      </c>
      <c r="H301" s="835" t="s">
        <v>2251</v>
      </c>
      <c r="I301" s="849">
        <v>2.9100000858306885</v>
      </c>
      <c r="J301" s="849">
        <v>200</v>
      </c>
      <c r="K301" s="850">
        <v>581.79998779296875</v>
      </c>
    </row>
    <row r="302" spans="1:11" ht="14.4" customHeight="1" x14ac:dyDescent="0.3">
      <c r="A302" s="831" t="s">
        <v>564</v>
      </c>
      <c r="B302" s="832" t="s">
        <v>565</v>
      </c>
      <c r="C302" s="835" t="s">
        <v>593</v>
      </c>
      <c r="D302" s="863" t="s">
        <v>594</v>
      </c>
      <c r="E302" s="835" t="s">
        <v>1857</v>
      </c>
      <c r="F302" s="863" t="s">
        <v>1858</v>
      </c>
      <c r="G302" s="835" t="s">
        <v>1861</v>
      </c>
      <c r="H302" s="835" t="s">
        <v>1862</v>
      </c>
      <c r="I302" s="849">
        <v>2.9000000953674316</v>
      </c>
      <c r="J302" s="849">
        <v>200</v>
      </c>
      <c r="K302" s="850">
        <v>580</v>
      </c>
    </row>
    <row r="303" spans="1:11" ht="14.4" customHeight="1" x14ac:dyDescent="0.3">
      <c r="A303" s="831" t="s">
        <v>564</v>
      </c>
      <c r="B303" s="832" t="s">
        <v>565</v>
      </c>
      <c r="C303" s="835" t="s">
        <v>593</v>
      </c>
      <c r="D303" s="863" t="s">
        <v>594</v>
      </c>
      <c r="E303" s="835" t="s">
        <v>1857</v>
      </c>
      <c r="F303" s="863" t="s">
        <v>1858</v>
      </c>
      <c r="G303" s="835" t="s">
        <v>2252</v>
      </c>
      <c r="H303" s="835" t="s">
        <v>2253</v>
      </c>
      <c r="I303" s="849">
        <v>17.299999237060547</v>
      </c>
      <c r="J303" s="849">
        <v>200</v>
      </c>
      <c r="K303" s="850">
        <v>3460.60009765625</v>
      </c>
    </row>
    <row r="304" spans="1:11" ht="14.4" customHeight="1" x14ac:dyDescent="0.3">
      <c r="A304" s="831" t="s">
        <v>564</v>
      </c>
      <c r="B304" s="832" t="s">
        <v>565</v>
      </c>
      <c r="C304" s="835" t="s">
        <v>593</v>
      </c>
      <c r="D304" s="863" t="s">
        <v>594</v>
      </c>
      <c r="E304" s="835" t="s">
        <v>1857</v>
      </c>
      <c r="F304" s="863" t="s">
        <v>1858</v>
      </c>
      <c r="G304" s="835" t="s">
        <v>2254</v>
      </c>
      <c r="H304" s="835" t="s">
        <v>2255</v>
      </c>
      <c r="I304" s="849">
        <v>3730.7900390625</v>
      </c>
      <c r="J304" s="849">
        <v>3</v>
      </c>
      <c r="K304" s="850">
        <v>11192.3798828125</v>
      </c>
    </row>
    <row r="305" spans="1:11" ht="14.4" customHeight="1" x14ac:dyDescent="0.3">
      <c r="A305" s="831" t="s">
        <v>564</v>
      </c>
      <c r="B305" s="832" t="s">
        <v>565</v>
      </c>
      <c r="C305" s="835" t="s">
        <v>593</v>
      </c>
      <c r="D305" s="863" t="s">
        <v>594</v>
      </c>
      <c r="E305" s="835" t="s">
        <v>1857</v>
      </c>
      <c r="F305" s="863" t="s">
        <v>1858</v>
      </c>
      <c r="G305" s="835" t="s">
        <v>2256</v>
      </c>
      <c r="H305" s="835" t="s">
        <v>2257</v>
      </c>
      <c r="I305" s="849">
        <v>1681.9000244140625</v>
      </c>
      <c r="J305" s="849">
        <v>2</v>
      </c>
      <c r="K305" s="850">
        <v>3363.800048828125</v>
      </c>
    </row>
    <row r="306" spans="1:11" ht="14.4" customHeight="1" x14ac:dyDescent="0.3">
      <c r="A306" s="831" t="s">
        <v>564</v>
      </c>
      <c r="B306" s="832" t="s">
        <v>565</v>
      </c>
      <c r="C306" s="835" t="s">
        <v>593</v>
      </c>
      <c r="D306" s="863" t="s">
        <v>594</v>
      </c>
      <c r="E306" s="835" t="s">
        <v>1857</v>
      </c>
      <c r="F306" s="863" t="s">
        <v>1858</v>
      </c>
      <c r="G306" s="835" t="s">
        <v>2258</v>
      </c>
      <c r="H306" s="835" t="s">
        <v>2259</v>
      </c>
      <c r="I306" s="849">
        <v>2047</v>
      </c>
      <c r="J306" s="849">
        <v>10</v>
      </c>
      <c r="K306" s="850">
        <v>20470</v>
      </c>
    </row>
    <row r="307" spans="1:11" ht="14.4" customHeight="1" x14ac:dyDescent="0.3">
      <c r="A307" s="831" t="s">
        <v>564</v>
      </c>
      <c r="B307" s="832" t="s">
        <v>565</v>
      </c>
      <c r="C307" s="835" t="s">
        <v>593</v>
      </c>
      <c r="D307" s="863" t="s">
        <v>594</v>
      </c>
      <c r="E307" s="835" t="s">
        <v>1857</v>
      </c>
      <c r="F307" s="863" t="s">
        <v>1858</v>
      </c>
      <c r="G307" s="835" t="s">
        <v>2260</v>
      </c>
      <c r="H307" s="835" t="s">
        <v>2261</v>
      </c>
      <c r="I307" s="849">
        <v>646.780029296875</v>
      </c>
      <c r="J307" s="849">
        <v>4</v>
      </c>
      <c r="K307" s="850">
        <v>2587.10009765625</v>
      </c>
    </row>
    <row r="308" spans="1:11" ht="14.4" customHeight="1" x14ac:dyDescent="0.3">
      <c r="A308" s="831" t="s">
        <v>564</v>
      </c>
      <c r="B308" s="832" t="s">
        <v>565</v>
      </c>
      <c r="C308" s="835" t="s">
        <v>593</v>
      </c>
      <c r="D308" s="863" t="s">
        <v>594</v>
      </c>
      <c r="E308" s="835" t="s">
        <v>1857</v>
      </c>
      <c r="F308" s="863" t="s">
        <v>1858</v>
      </c>
      <c r="G308" s="835" t="s">
        <v>2262</v>
      </c>
      <c r="H308" s="835" t="s">
        <v>2263</v>
      </c>
      <c r="I308" s="849">
        <v>139.25999450683594</v>
      </c>
      <c r="J308" s="849">
        <v>180</v>
      </c>
      <c r="K308" s="850">
        <v>25066.599609375</v>
      </c>
    </row>
    <row r="309" spans="1:11" ht="14.4" customHeight="1" x14ac:dyDescent="0.3">
      <c r="A309" s="831" t="s">
        <v>564</v>
      </c>
      <c r="B309" s="832" t="s">
        <v>565</v>
      </c>
      <c r="C309" s="835" t="s">
        <v>593</v>
      </c>
      <c r="D309" s="863" t="s">
        <v>594</v>
      </c>
      <c r="E309" s="835" t="s">
        <v>1857</v>
      </c>
      <c r="F309" s="863" t="s">
        <v>1858</v>
      </c>
      <c r="G309" s="835" t="s">
        <v>2264</v>
      </c>
      <c r="H309" s="835" t="s">
        <v>2265</v>
      </c>
      <c r="I309" s="849">
        <v>5063.85009765625</v>
      </c>
      <c r="J309" s="849">
        <v>2</v>
      </c>
      <c r="K309" s="850">
        <v>10127.7001953125</v>
      </c>
    </row>
    <row r="310" spans="1:11" ht="14.4" customHeight="1" x14ac:dyDescent="0.3">
      <c r="A310" s="831" t="s">
        <v>564</v>
      </c>
      <c r="B310" s="832" t="s">
        <v>565</v>
      </c>
      <c r="C310" s="835" t="s">
        <v>593</v>
      </c>
      <c r="D310" s="863" t="s">
        <v>594</v>
      </c>
      <c r="E310" s="835" t="s">
        <v>1857</v>
      </c>
      <c r="F310" s="863" t="s">
        <v>1858</v>
      </c>
      <c r="G310" s="835" t="s">
        <v>2266</v>
      </c>
      <c r="H310" s="835" t="s">
        <v>2267</v>
      </c>
      <c r="I310" s="849">
        <v>81.739997863769531</v>
      </c>
      <c r="J310" s="849">
        <v>20</v>
      </c>
      <c r="K310" s="850">
        <v>1634.800048828125</v>
      </c>
    </row>
    <row r="311" spans="1:11" ht="14.4" customHeight="1" x14ac:dyDescent="0.3">
      <c r="A311" s="831" t="s">
        <v>564</v>
      </c>
      <c r="B311" s="832" t="s">
        <v>565</v>
      </c>
      <c r="C311" s="835" t="s">
        <v>593</v>
      </c>
      <c r="D311" s="863" t="s">
        <v>594</v>
      </c>
      <c r="E311" s="835" t="s">
        <v>1857</v>
      </c>
      <c r="F311" s="863" t="s">
        <v>1858</v>
      </c>
      <c r="G311" s="835" t="s">
        <v>1883</v>
      </c>
      <c r="H311" s="835" t="s">
        <v>1884</v>
      </c>
      <c r="I311" s="849">
        <v>80.569999694824219</v>
      </c>
      <c r="J311" s="849">
        <v>40</v>
      </c>
      <c r="K311" s="850">
        <v>3222.800048828125</v>
      </c>
    </row>
    <row r="312" spans="1:11" ht="14.4" customHeight="1" x14ac:dyDescent="0.3">
      <c r="A312" s="831" t="s">
        <v>564</v>
      </c>
      <c r="B312" s="832" t="s">
        <v>565</v>
      </c>
      <c r="C312" s="835" t="s">
        <v>593</v>
      </c>
      <c r="D312" s="863" t="s">
        <v>594</v>
      </c>
      <c r="E312" s="835" t="s">
        <v>1857</v>
      </c>
      <c r="F312" s="863" t="s">
        <v>1858</v>
      </c>
      <c r="G312" s="835" t="s">
        <v>2268</v>
      </c>
      <c r="H312" s="835" t="s">
        <v>2269</v>
      </c>
      <c r="I312" s="849">
        <v>12.835000038146973</v>
      </c>
      <c r="J312" s="849">
        <v>70</v>
      </c>
      <c r="K312" s="850">
        <v>898.66000366210938</v>
      </c>
    </row>
    <row r="313" spans="1:11" ht="14.4" customHeight="1" x14ac:dyDescent="0.3">
      <c r="A313" s="831" t="s">
        <v>564</v>
      </c>
      <c r="B313" s="832" t="s">
        <v>565</v>
      </c>
      <c r="C313" s="835" t="s">
        <v>593</v>
      </c>
      <c r="D313" s="863" t="s">
        <v>594</v>
      </c>
      <c r="E313" s="835" t="s">
        <v>1857</v>
      </c>
      <c r="F313" s="863" t="s">
        <v>1858</v>
      </c>
      <c r="G313" s="835" t="s">
        <v>2270</v>
      </c>
      <c r="H313" s="835" t="s">
        <v>2271</v>
      </c>
      <c r="I313" s="849">
        <v>21.590000152587891</v>
      </c>
      <c r="J313" s="849">
        <v>35</v>
      </c>
      <c r="K313" s="850">
        <v>755.52001953125</v>
      </c>
    </row>
    <row r="314" spans="1:11" ht="14.4" customHeight="1" x14ac:dyDescent="0.3">
      <c r="A314" s="831" t="s">
        <v>564</v>
      </c>
      <c r="B314" s="832" t="s">
        <v>565</v>
      </c>
      <c r="C314" s="835" t="s">
        <v>593</v>
      </c>
      <c r="D314" s="863" t="s">
        <v>594</v>
      </c>
      <c r="E314" s="835" t="s">
        <v>1857</v>
      </c>
      <c r="F314" s="863" t="s">
        <v>1858</v>
      </c>
      <c r="G314" s="835" t="s">
        <v>2272</v>
      </c>
      <c r="H314" s="835" t="s">
        <v>2273</v>
      </c>
      <c r="I314" s="849">
        <v>83.800003051757813</v>
      </c>
      <c r="J314" s="849">
        <v>32</v>
      </c>
      <c r="K314" s="850">
        <v>2681.75</v>
      </c>
    </row>
    <row r="315" spans="1:11" ht="14.4" customHeight="1" x14ac:dyDescent="0.3">
      <c r="A315" s="831" t="s">
        <v>564</v>
      </c>
      <c r="B315" s="832" t="s">
        <v>565</v>
      </c>
      <c r="C315" s="835" t="s">
        <v>593</v>
      </c>
      <c r="D315" s="863" t="s">
        <v>594</v>
      </c>
      <c r="E315" s="835" t="s">
        <v>1857</v>
      </c>
      <c r="F315" s="863" t="s">
        <v>1858</v>
      </c>
      <c r="G315" s="835" t="s">
        <v>1887</v>
      </c>
      <c r="H315" s="835" t="s">
        <v>1888</v>
      </c>
      <c r="I315" s="849">
        <v>11.729999542236328</v>
      </c>
      <c r="J315" s="849">
        <v>10</v>
      </c>
      <c r="K315" s="850">
        <v>117.30000305175781</v>
      </c>
    </row>
    <row r="316" spans="1:11" ht="14.4" customHeight="1" x14ac:dyDescent="0.3">
      <c r="A316" s="831" t="s">
        <v>564</v>
      </c>
      <c r="B316" s="832" t="s">
        <v>565</v>
      </c>
      <c r="C316" s="835" t="s">
        <v>593</v>
      </c>
      <c r="D316" s="863" t="s">
        <v>594</v>
      </c>
      <c r="E316" s="835" t="s">
        <v>1857</v>
      </c>
      <c r="F316" s="863" t="s">
        <v>1858</v>
      </c>
      <c r="G316" s="835" t="s">
        <v>2274</v>
      </c>
      <c r="H316" s="835" t="s">
        <v>2275</v>
      </c>
      <c r="I316" s="849">
        <v>10.880000114440918</v>
      </c>
      <c r="J316" s="849">
        <v>100</v>
      </c>
      <c r="K316" s="850">
        <v>1087.7900390625</v>
      </c>
    </row>
    <row r="317" spans="1:11" ht="14.4" customHeight="1" x14ac:dyDescent="0.3">
      <c r="A317" s="831" t="s">
        <v>564</v>
      </c>
      <c r="B317" s="832" t="s">
        <v>565</v>
      </c>
      <c r="C317" s="835" t="s">
        <v>593</v>
      </c>
      <c r="D317" s="863" t="s">
        <v>594</v>
      </c>
      <c r="E317" s="835" t="s">
        <v>1857</v>
      </c>
      <c r="F317" s="863" t="s">
        <v>1858</v>
      </c>
      <c r="G317" s="835" t="s">
        <v>2276</v>
      </c>
      <c r="H317" s="835" t="s">
        <v>2277</v>
      </c>
      <c r="I317" s="849">
        <v>25.590000152587891</v>
      </c>
      <c r="J317" s="849">
        <v>170</v>
      </c>
      <c r="K317" s="850">
        <v>4350.5799560546875</v>
      </c>
    </row>
    <row r="318" spans="1:11" ht="14.4" customHeight="1" x14ac:dyDescent="0.3">
      <c r="A318" s="831" t="s">
        <v>564</v>
      </c>
      <c r="B318" s="832" t="s">
        <v>565</v>
      </c>
      <c r="C318" s="835" t="s">
        <v>593</v>
      </c>
      <c r="D318" s="863" t="s">
        <v>594</v>
      </c>
      <c r="E318" s="835" t="s">
        <v>1857</v>
      </c>
      <c r="F318" s="863" t="s">
        <v>1858</v>
      </c>
      <c r="G318" s="835" t="s">
        <v>2278</v>
      </c>
      <c r="H318" s="835" t="s">
        <v>2279</v>
      </c>
      <c r="I318" s="849">
        <v>484</v>
      </c>
      <c r="J318" s="849">
        <v>15</v>
      </c>
      <c r="K318" s="850">
        <v>7260</v>
      </c>
    </row>
    <row r="319" spans="1:11" ht="14.4" customHeight="1" x14ac:dyDescent="0.3">
      <c r="A319" s="831" t="s">
        <v>564</v>
      </c>
      <c r="B319" s="832" t="s">
        <v>565</v>
      </c>
      <c r="C319" s="835" t="s">
        <v>593</v>
      </c>
      <c r="D319" s="863" t="s">
        <v>594</v>
      </c>
      <c r="E319" s="835" t="s">
        <v>1857</v>
      </c>
      <c r="F319" s="863" t="s">
        <v>1858</v>
      </c>
      <c r="G319" s="835" t="s">
        <v>2280</v>
      </c>
      <c r="H319" s="835" t="s">
        <v>2281</v>
      </c>
      <c r="I319" s="849">
        <v>75.277502059936523</v>
      </c>
      <c r="J319" s="849">
        <v>180</v>
      </c>
      <c r="K319" s="850">
        <v>13378.36962890625</v>
      </c>
    </row>
    <row r="320" spans="1:11" ht="14.4" customHeight="1" x14ac:dyDescent="0.3">
      <c r="A320" s="831" t="s">
        <v>564</v>
      </c>
      <c r="B320" s="832" t="s">
        <v>565</v>
      </c>
      <c r="C320" s="835" t="s">
        <v>593</v>
      </c>
      <c r="D320" s="863" t="s">
        <v>594</v>
      </c>
      <c r="E320" s="835" t="s">
        <v>1857</v>
      </c>
      <c r="F320" s="863" t="s">
        <v>1858</v>
      </c>
      <c r="G320" s="835" t="s">
        <v>2282</v>
      </c>
      <c r="H320" s="835" t="s">
        <v>2283</v>
      </c>
      <c r="I320" s="849">
        <v>37.509998321533203</v>
      </c>
      <c r="J320" s="849">
        <v>150</v>
      </c>
      <c r="K320" s="850">
        <v>5626.5</v>
      </c>
    </row>
    <row r="321" spans="1:11" ht="14.4" customHeight="1" x14ac:dyDescent="0.3">
      <c r="A321" s="831" t="s">
        <v>564</v>
      </c>
      <c r="B321" s="832" t="s">
        <v>565</v>
      </c>
      <c r="C321" s="835" t="s">
        <v>593</v>
      </c>
      <c r="D321" s="863" t="s">
        <v>594</v>
      </c>
      <c r="E321" s="835" t="s">
        <v>1857</v>
      </c>
      <c r="F321" s="863" t="s">
        <v>1858</v>
      </c>
      <c r="G321" s="835" t="s">
        <v>2282</v>
      </c>
      <c r="H321" s="835" t="s">
        <v>2284</v>
      </c>
      <c r="I321" s="849">
        <v>37.509998321533203</v>
      </c>
      <c r="J321" s="849">
        <v>50</v>
      </c>
      <c r="K321" s="850">
        <v>1875.5</v>
      </c>
    </row>
    <row r="322" spans="1:11" ht="14.4" customHeight="1" x14ac:dyDescent="0.3">
      <c r="A322" s="831" t="s">
        <v>564</v>
      </c>
      <c r="B322" s="832" t="s">
        <v>565</v>
      </c>
      <c r="C322" s="835" t="s">
        <v>593</v>
      </c>
      <c r="D322" s="863" t="s">
        <v>594</v>
      </c>
      <c r="E322" s="835" t="s">
        <v>1857</v>
      </c>
      <c r="F322" s="863" t="s">
        <v>1858</v>
      </c>
      <c r="G322" s="835" t="s">
        <v>2285</v>
      </c>
      <c r="H322" s="835" t="s">
        <v>2286</v>
      </c>
      <c r="I322" s="849">
        <v>6.309999942779541</v>
      </c>
      <c r="J322" s="849">
        <v>100</v>
      </c>
      <c r="K322" s="850">
        <v>631.16998291015625</v>
      </c>
    </row>
    <row r="323" spans="1:11" ht="14.4" customHeight="1" x14ac:dyDescent="0.3">
      <c r="A323" s="831" t="s">
        <v>564</v>
      </c>
      <c r="B323" s="832" t="s">
        <v>565</v>
      </c>
      <c r="C323" s="835" t="s">
        <v>593</v>
      </c>
      <c r="D323" s="863" t="s">
        <v>594</v>
      </c>
      <c r="E323" s="835" t="s">
        <v>1857</v>
      </c>
      <c r="F323" s="863" t="s">
        <v>1858</v>
      </c>
      <c r="G323" s="835" t="s">
        <v>2287</v>
      </c>
      <c r="H323" s="835" t="s">
        <v>2288</v>
      </c>
      <c r="I323" s="849">
        <v>14.649999618530273</v>
      </c>
      <c r="J323" s="849">
        <v>100</v>
      </c>
      <c r="K323" s="850">
        <v>1465.260009765625</v>
      </c>
    </row>
    <row r="324" spans="1:11" ht="14.4" customHeight="1" x14ac:dyDescent="0.3">
      <c r="A324" s="831" t="s">
        <v>564</v>
      </c>
      <c r="B324" s="832" t="s">
        <v>565</v>
      </c>
      <c r="C324" s="835" t="s">
        <v>593</v>
      </c>
      <c r="D324" s="863" t="s">
        <v>594</v>
      </c>
      <c r="E324" s="835" t="s">
        <v>1941</v>
      </c>
      <c r="F324" s="863" t="s">
        <v>1942</v>
      </c>
      <c r="G324" s="835" t="s">
        <v>2289</v>
      </c>
      <c r="H324" s="835" t="s">
        <v>2290</v>
      </c>
      <c r="I324" s="849">
        <v>24.729999542236328</v>
      </c>
      <c r="J324" s="849">
        <v>36</v>
      </c>
      <c r="K324" s="850">
        <v>890.0999755859375</v>
      </c>
    </row>
    <row r="325" spans="1:11" ht="14.4" customHeight="1" x14ac:dyDescent="0.3">
      <c r="A325" s="831" t="s">
        <v>564</v>
      </c>
      <c r="B325" s="832" t="s">
        <v>565</v>
      </c>
      <c r="C325" s="835" t="s">
        <v>593</v>
      </c>
      <c r="D325" s="863" t="s">
        <v>594</v>
      </c>
      <c r="E325" s="835" t="s">
        <v>1941</v>
      </c>
      <c r="F325" s="863" t="s">
        <v>1942</v>
      </c>
      <c r="G325" s="835" t="s">
        <v>2028</v>
      </c>
      <c r="H325" s="835" t="s">
        <v>2029</v>
      </c>
      <c r="I325" s="849">
        <v>26.569999694824219</v>
      </c>
      <c r="J325" s="849">
        <v>144</v>
      </c>
      <c r="K325" s="850">
        <v>3825.360107421875</v>
      </c>
    </row>
    <row r="326" spans="1:11" ht="14.4" customHeight="1" x14ac:dyDescent="0.3">
      <c r="A326" s="831" t="s">
        <v>564</v>
      </c>
      <c r="B326" s="832" t="s">
        <v>565</v>
      </c>
      <c r="C326" s="835" t="s">
        <v>593</v>
      </c>
      <c r="D326" s="863" t="s">
        <v>594</v>
      </c>
      <c r="E326" s="835" t="s">
        <v>1941</v>
      </c>
      <c r="F326" s="863" t="s">
        <v>1942</v>
      </c>
      <c r="G326" s="835" t="s">
        <v>1943</v>
      </c>
      <c r="H326" s="835" t="s">
        <v>1944</v>
      </c>
      <c r="I326" s="849">
        <v>39.680000305175781</v>
      </c>
      <c r="J326" s="849">
        <v>144</v>
      </c>
      <c r="K326" s="850">
        <v>5713.2001953125</v>
      </c>
    </row>
    <row r="327" spans="1:11" ht="14.4" customHeight="1" x14ac:dyDescent="0.3">
      <c r="A327" s="831" t="s">
        <v>564</v>
      </c>
      <c r="B327" s="832" t="s">
        <v>565</v>
      </c>
      <c r="C327" s="835" t="s">
        <v>593</v>
      </c>
      <c r="D327" s="863" t="s">
        <v>594</v>
      </c>
      <c r="E327" s="835" t="s">
        <v>1941</v>
      </c>
      <c r="F327" s="863" t="s">
        <v>1942</v>
      </c>
      <c r="G327" s="835" t="s">
        <v>1945</v>
      </c>
      <c r="H327" s="835" t="s">
        <v>1946</v>
      </c>
      <c r="I327" s="849">
        <v>73.029998779296875</v>
      </c>
      <c r="J327" s="849">
        <v>36</v>
      </c>
      <c r="K327" s="850">
        <v>2628.89990234375</v>
      </c>
    </row>
    <row r="328" spans="1:11" ht="14.4" customHeight="1" x14ac:dyDescent="0.3">
      <c r="A328" s="831" t="s">
        <v>564</v>
      </c>
      <c r="B328" s="832" t="s">
        <v>565</v>
      </c>
      <c r="C328" s="835" t="s">
        <v>593</v>
      </c>
      <c r="D328" s="863" t="s">
        <v>594</v>
      </c>
      <c r="E328" s="835" t="s">
        <v>1941</v>
      </c>
      <c r="F328" s="863" t="s">
        <v>1942</v>
      </c>
      <c r="G328" s="835" t="s">
        <v>2291</v>
      </c>
      <c r="H328" s="835" t="s">
        <v>2292</v>
      </c>
      <c r="I328" s="849">
        <v>143.75</v>
      </c>
      <c r="J328" s="849">
        <v>24</v>
      </c>
      <c r="K328" s="850">
        <v>3450</v>
      </c>
    </row>
    <row r="329" spans="1:11" ht="14.4" customHeight="1" x14ac:dyDescent="0.3">
      <c r="A329" s="831" t="s">
        <v>564</v>
      </c>
      <c r="B329" s="832" t="s">
        <v>565</v>
      </c>
      <c r="C329" s="835" t="s">
        <v>593</v>
      </c>
      <c r="D329" s="863" t="s">
        <v>594</v>
      </c>
      <c r="E329" s="835" t="s">
        <v>1941</v>
      </c>
      <c r="F329" s="863" t="s">
        <v>1942</v>
      </c>
      <c r="G329" s="835" t="s">
        <v>2293</v>
      </c>
      <c r="H329" s="835" t="s">
        <v>2294</v>
      </c>
      <c r="I329" s="849">
        <v>143.75</v>
      </c>
      <c r="J329" s="849">
        <v>24</v>
      </c>
      <c r="K329" s="850">
        <v>3450</v>
      </c>
    </row>
    <row r="330" spans="1:11" ht="14.4" customHeight="1" x14ac:dyDescent="0.3">
      <c r="A330" s="831" t="s">
        <v>564</v>
      </c>
      <c r="B330" s="832" t="s">
        <v>565</v>
      </c>
      <c r="C330" s="835" t="s">
        <v>593</v>
      </c>
      <c r="D330" s="863" t="s">
        <v>594</v>
      </c>
      <c r="E330" s="835" t="s">
        <v>1941</v>
      </c>
      <c r="F330" s="863" t="s">
        <v>1942</v>
      </c>
      <c r="G330" s="835" t="s">
        <v>2168</v>
      </c>
      <c r="H330" s="835" t="s">
        <v>2169</v>
      </c>
      <c r="I330" s="849">
        <v>64.69000244140625</v>
      </c>
      <c r="J330" s="849">
        <v>24</v>
      </c>
      <c r="K330" s="850">
        <v>1552.5</v>
      </c>
    </row>
    <row r="331" spans="1:11" ht="14.4" customHeight="1" x14ac:dyDescent="0.3">
      <c r="A331" s="831" t="s">
        <v>564</v>
      </c>
      <c r="B331" s="832" t="s">
        <v>565</v>
      </c>
      <c r="C331" s="835" t="s">
        <v>593</v>
      </c>
      <c r="D331" s="863" t="s">
        <v>594</v>
      </c>
      <c r="E331" s="835" t="s">
        <v>1941</v>
      </c>
      <c r="F331" s="863" t="s">
        <v>1942</v>
      </c>
      <c r="G331" s="835" t="s">
        <v>1949</v>
      </c>
      <c r="H331" s="835" t="s">
        <v>1950</v>
      </c>
      <c r="I331" s="849">
        <v>30.309999465942383</v>
      </c>
      <c r="J331" s="849">
        <v>24</v>
      </c>
      <c r="K331" s="850">
        <v>727.44000244140625</v>
      </c>
    </row>
    <row r="332" spans="1:11" ht="14.4" customHeight="1" x14ac:dyDescent="0.3">
      <c r="A332" s="831" t="s">
        <v>564</v>
      </c>
      <c r="B332" s="832" t="s">
        <v>565</v>
      </c>
      <c r="C332" s="835" t="s">
        <v>593</v>
      </c>
      <c r="D332" s="863" t="s">
        <v>594</v>
      </c>
      <c r="E332" s="835" t="s">
        <v>1941</v>
      </c>
      <c r="F332" s="863" t="s">
        <v>1942</v>
      </c>
      <c r="G332" s="835" t="s">
        <v>2217</v>
      </c>
      <c r="H332" s="835" t="s">
        <v>2218</v>
      </c>
      <c r="I332" s="849">
        <v>39.740001678466797</v>
      </c>
      <c r="J332" s="849">
        <v>72</v>
      </c>
      <c r="K332" s="850">
        <v>2861.199951171875</v>
      </c>
    </row>
    <row r="333" spans="1:11" ht="14.4" customHeight="1" x14ac:dyDescent="0.3">
      <c r="A333" s="831" t="s">
        <v>564</v>
      </c>
      <c r="B333" s="832" t="s">
        <v>565</v>
      </c>
      <c r="C333" s="835" t="s">
        <v>593</v>
      </c>
      <c r="D333" s="863" t="s">
        <v>594</v>
      </c>
      <c r="E333" s="835" t="s">
        <v>1941</v>
      </c>
      <c r="F333" s="863" t="s">
        <v>1942</v>
      </c>
      <c r="G333" s="835" t="s">
        <v>2295</v>
      </c>
      <c r="H333" s="835" t="s">
        <v>2296</v>
      </c>
      <c r="I333" s="849">
        <v>40.139999389648438</v>
      </c>
      <c r="J333" s="849">
        <v>72</v>
      </c>
      <c r="K333" s="850">
        <v>2890.179931640625</v>
      </c>
    </row>
    <row r="334" spans="1:11" ht="14.4" customHeight="1" x14ac:dyDescent="0.3">
      <c r="A334" s="831" t="s">
        <v>564</v>
      </c>
      <c r="B334" s="832" t="s">
        <v>565</v>
      </c>
      <c r="C334" s="835" t="s">
        <v>593</v>
      </c>
      <c r="D334" s="863" t="s">
        <v>594</v>
      </c>
      <c r="E334" s="835" t="s">
        <v>1941</v>
      </c>
      <c r="F334" s="863" t="s">
        <v>1942</v>
      </c>
      <c r="G334" s="835" t="s">
        <v>2219</v>
      </c>
      <c r="H334" s="835" t="s">
        <v>2220</v>
      </c>
      <c r="I334" s="849">
        <v>42.099998474121094</v>
      </c>
      <c r="J334" s="849">
        <v>144</v>
      </c>
      <c r="K334" s="850">
        <v>6062.800048828125</v>
      </c>
    </row>
    <row r="335" spans="1:11" ht="14.4" customHeight="1" x14ac:dyDescent="0.3">
      <c r="A335" s="831" t="s">
        <v>564</v>
      </c>
      <c r="B335" s="832" t="s">
        <v>565</v>
      </c>
      <c r="C335" s="835" t="s">
        <v>593</v>
      </c>
      <c r="D335" s="863" t="s">
        <v>594</v>
      </c>
      <c r="E335" s="835" t="s">
        <v>1941</v>
      </c>
      <c r="F335" s="863" t="s">
        <v>1942</v>
      </c>
      <c r="G335" s="835" t="s">
        <v>2170</v>
      </c>
      <c r="H335" s="835" t="s">
        <v>2171</v>
      </c>
      <c r="I335" s="849">
        <v>40.200000762939453</v>
      </c>
      <c r="J335" s="849">
        <v>72</v>
      </c>
      <c r="K335" s="850">
        <v>2894.320068359375</v>
      </c>
    </row>
    <row r="336" spans="1:11" ht="14.4" customHeight="1" x14ac:dyDescent="0.3">
      <c r="A336" s="831" t="s">
        <v>564</v>
      </c>
      <c r="B336" s="832" t="s">
        <v>565</v>
      </c>
      <c r="C336" s="835" t="s">
        <v>593</v>
      </c>
      <c r="D336" s="863" t="s">
        <v>594</v>
      </c>
      <c r="E336" s="835" t="s">
        <v>1941</v>
      </c>
      <c r="F336" s="863" t="s">
        <v>1942</v>
      </c>
      <c r="G336" s="835" t="s">
        <v>2174</v>
      </c>
      <c r="H336" s="835" t="s">
        <v>2175</v>
      </c>
      <c r="I336" s="849">
        <v>63.130001068115234</v>
      </c>
      <c r="J336" s="849">
        <v>48</v>
      </c>
      <c r="K336" s="850">
        <v>3030</v>
      </c>
    </row>
    <row r="337" spans="1:11" ht="14.4" customHeight="1" x14ac:dyDescent="0.3">
      <c r="A337" s="831" t="s">
        <v>564</v>
      </c>
      <c r="B337" s="832" t="s">
        <v>565</v>
      </c>
      <c r="C337" s="835" t="s">
        <v>593</v>
      </c>
      <c r="D337" s="863" t="s">
        <v>594</v>
      </c>
      <c r="E337" s="835" t="s">
        <v>1941</v>
      </c>
      <c r="F337" s="863" t="s">
        <v>1942</v>
      </c>
      <c r="G337" s="835" t="s">
        <v>2176</v>
      </c>
      <c r="H337" s="835" t="s">
        <v>2177</v>
      </c>
      <c r="I337" s="849">
        <v>63.135000228881836</v>
      </c>
      <c r="J337" s="849">
        <v>72</v>
      </c>
      <c r="K337" s="850">
        <v>4545.6300048828125</v>
      </c>
    </row>
    <row r="338" spans="1:11" ht="14.4" customHeight="1" x14ac:dyDescent="0.3">
      <c r="A338" s="831" t="s">
        <v>564</v>
      </c>
      <c r="B338" s="832" t="s">
        <v>565</v>
      </c>
      <c r="C338" s="835" t="s">
        <v>593</v>
      </c>
      <c r="D338" s="863" t="s">
        <v>594</v>
      </c>
      <c r="E338" s="835" t="s">
        <v>1953</v>
      </c>
      <c r="F338" s="863" t="s">
        <v>1954</v>
      </c>
      <c r="G338" s="835" t="s">
        <v>1955</v>
      </c>
      <c r="H338" s="835" t="s">
        <v>1956</v>
      </c>
      <c r="I338" s="849">
        <v>0.30500000715255737</v>
      </c>
      <c r="J338" s="849">
        <v>1300</v>
      </c>
      <c r="K338" s="850">
        <v>400</v>
      </c>
    </row>
    <row r="339" spans="1:11" ht="14.4" customHeight="1" x14ac:dyDescent="0.3">
      <c r="A339" s="831" t="s">
        <v>564</v>
      </c>
      <c r="B339" s="832" t="s">
        <v>565</v>
      </c>
      <c r="C339" s="835" t="s">
        <v>593</v>
      </c>
      <c r="D339" s="863" t="s">
        <v>594</v>
      </c>
      <c r="E339" s="835" t="s">
        <v>1953</v>
      </c>
      <c r="F339" s="863" t="s">
        <v>1954</v>
      </c>
      <c r="G339" s="835" t="s">
        <v>1957</v>
      </c>
      <c r="H339" s="835" t="s">
        <v>1958</v>
      </c>
      <c r="I339" s="849">
        <v>0.96500000357627869</v>
      </c>
      <c r="J339" s="849">
        <v>1200</v>
      </c>
      <c r="K339" s="850">
        <v>1157</v>
      </c>
    </row>
    <row r="340" spans="1:11" ht="14.4" customHeight="1" x14ac:dyDescent="0.3">
      <c r="A340" s="831" t="s">
        <v>564</v>
      </c>
      <c r="B340" s="832" t="s">
        <v>565</v>
      </c>
      <c r="C340" s="835" t="s">
        <v>593</v>
      </c>
      <c r="D340" s="863" t="s">
        <v>594</v>
      </c>
      <c r="E340" s="835" t="s">
        <v>1963</v>
      </c>
      <c r="F340" s="863" t="s">
        <v>1964</v>
      </c>
      <c r="G340" s="835" t="s">
        <v>2297</v>
      </c>
      <c r="H340" s="835" t="s">
        <v>2298</v>
      </c>
      <c r="I340" s="849">
        <v>0.81999999284744263</v>
      </c>
      <c r="J340" s="849">
        <v>1000</v>
      </c>
      <c r="K340" s="850">
        <v>822.79998779296875</v>
      </c>
    </row>
    <row r="341" spans="1:11" ht="14.4" customHeight="1" x14ac:dyDescent="0.3">
      <c r="A341" s="831" t="s">
        <v>564</v>
      </c>
      <c r="B341" s="832" t="s">
        <v>565</v>
      </c>
      <c r="C341" s="835" t="s">
        <v>593</v>
      </c>
      <c r="D341" s="863" t="s">
        <v>594</v>
      </c>
      <c r="E341" s="835" t="s">
        <v>1963</v>
      </c>
      <c r="F341" s="863" t="s">
        <v>1964</v>
      </c>
      <c r="G341" s="835" t="s">
        <v>2299</v>
      </c>
      <c r="H341" s="835" t="s">
        <v>2300</v>
      </c>
      <c r="I341" s="849">
        <v>0.81999999284744263</v>
      </c>
      <c r="J341" s="849">
        <v>1000</v>
      </c>
      <c r="K341" s="850">
        <v>822.79998779296875</v>
      </c>
    </row>
    <row r="342" spans="1:11" ht="14.4" customHeight="1" x14ac:dyDescent="0.3">
      <c r="A342" s="831" t="s">
        <v>564</v>
      </c>
      <c r="B342" s="832" t="s">
        <v>565</v>
      </c>
      <c r="C342" s="835" t="s">
        <v>593</v>
      </c>
      <c r="D342" s="863" t="s">
        <v>594</v>
      </c>
      <c r="E342" s="835" t="s">
        <v>1963</v>
      </c>
      <c r="F342" s="863" t="s">
        <v>1964</v>
      </c>
      <c r="G342" s="835" t="s">
        <v>2301</v>
      </c>
      <c r="H342" s="835" t="s">
        <v>2302</v>
      </c>
      <c r="I342" s="849">
        <v>7.5100002288818359</v>
      </c>
      <c r="J342" s="849">
        <v>100</v>
      </c>
      <c r="K342" s="850">
        <v>751</v>
      </c>
    </row>
    <row r="343" spans="1:11" ht="14.4" customHeight="1" x14ac:dyDescent="0.3">
      <c r="A343" s="831" t="s">
        <v>564</v>
      </c>
      <c r="B343" s="832" t="s">
        <v>565</v>
      </c>
      <c r="C343" s="835" t="s">
        <v>593</v>
      </c>
      <c r="D343" s="863" t="s">
        <v>594</v>
      </c>
      <c r="E343" s="835" t="s">
        <v>1963</v>
      </c>
      <c r="F343" s="863" t="s">
        <v>1964</v>
      </c>
      <c r="G343" s="835" t="s">
        <v>2303</v>
      </c>
      <c r="H343" s="835" t="s">
        <v>2304</v>
      </c>
      <c r="I343" s="849">
        <v>7.5</v>
      </c>
      <c r="J343" s="849">
        <v>200</v>
      </c>
      <c r="K343" s="850">
        <v>1500</v>
      </c>
    </row>
    <row r="344" spans="1:11" ht="14.4" customHeight="1" x14ac:dyDescent="0.3">
      <c r="A344" s="831" t="s">
        <v>564</v>
      </c>
      <c r="B344" s="832" t="s">
        <v>565</v>
      </c>
      <c r="C344" s="835" t="s">
        <v>593</v>
      </c>
      <c r="D344" s="863" t="s">
        <v>594</v>
      </c>
      <c r="E344" s="835" t="s">
        <v>1963</v>
      </c>
      <c r="F344" s="863" t="s">
        <v>1964</v>
      </c>
      <c r="G344" s="835" t="s">
        <v>2305</v>
      </c>
      <c r="H344" s="835" t="s">
        <v>2306</v>
      </c>
      <c r="I344" s="849">
        <v>7.5</v>
      </c>
      <c r="J344" s="849">
        <v>200</v>
      </c>
      <c r="K344" s="850">
        <v>1500</v>
      </c>
    </row>
    <row r="345" spans="1:11" ht="14.4" customHeight="1" x14ac:dyDescent="0.3">
      <c r="A345" s="831" t="s">
        <v>564</v>
      </c>
      <c r="B345" s="832" t="s">
        <v>565</v>
      </c>
      <c r="C345" s="835" t="s">
        <v>593</v>
      </c>
      <c r="D345" s="863" t="s">
        <v>594</v>
      </c>
      <c r="E345" s="835" t="s">
        <v>1963</v>
      </c>
      <c r="F345" s="863" t="s">
        <v>1964</v>
      </c>
      <c r="G345" s="835" t="s">
        <v>2307</v>
      </c>
      <c r="H345" s="835" t="s">
        <v>2308</v>
      </c>
      <c r="I345" s="849">
        <v>7.5</v>
      </c>
      <c r="J345" s="849">
        <v>100</v>
      </c>
      <c r="K345" s="850">
        <v>750</v>
      </c>
    </row>
    <row r="346" spans="1:11" ht="14.4" customHeight="1" x14ac:dyDescent="0.3">
      <c r="A346" s="831" t="s">
        <v>564</v>
      </c>
      <c r="B346" s="832" t="s">
        <v>565</v>
      </c>
      <c r="C346" s="835" t="s">
        <v>593</v>
      </c>
      <c r="D346" s="863" t="s">
        <v>594</v>
      </c>
      <c r="E346" s="835" t="s">
        <v>1963</v>
      </c>
      <c r="F346" s="863" t="s">
        <v>1964</v>
      </c>
      <c r="G346" s="835" t="s">
        <v>2038</v>
      </c>
      <c r="H346" s="835" t="s">
        <v>2309</v>
      </c>
      <c r="I346" s="849">
        <v>7.5</v>
      </c>
      <c r="J346" s="849">
        <v>200</v>
      </c>
      <c r="K346" s="850">
        <v>1500</v>
      </c>
    </row>
    <row r="347" spans="1:11" ht="14.4" customHeight="1" x14ac:dyDescent="0.3">
      <c r="A347" s="831" t="s">
        <v>564</v>
      </c>
      <c r="B347" s="832" t="s">
        <v>565</v>
      </c>
      <c r="C347" s="835" t="s">
        <v>593</v>
      </c>
      <c r="D347" s="863" t="s">
        <v>594</v>
      </c>
      <c r="E347" s="835" t="s">
        <v>1963</v>
      </c>
      <c r="F347" s="863" t="s">
        <v>1964</v>
      </c>
      <c r="G347" s="835" t="s">
        <v>2301</v>
      </c>
      <c r="H347" s="835" t="s">
        <v>2310</v>
      </c>
      <c r="I347" s="849">
        <v>7.505000114440918</v>
      </c>
      <c r="J347" s="849">
        <v>200</v>
      </c>
      <c r="K347" s="850">
        <v>1501</v>
      </c>
    </row>
    <row r="348" spans="1:11" ht="14.4" customHeight="1" x14ac:dyDescent="0.3">
      <c r="A348" s="831" t="s">
        <v>564</v>
      </c>
      <c r="B348" s="832" t="s">
        <v>565</v>
      </c>
      <c r="C348" s="835" t="s">
        <v>593</v>
      </c>
      <c r="D348" s="863" t="s">
        <v>594</v>
      </c>
      <c r="E348" s="835" t="s">
        <v>1963</v>
      </c>
      <c r="F348" s="863" t="s">
        <v>1964</v>
      </c>
      <c r="G348" s="835" t="s">
        <v>2303</v>
      </c>
      <c r="H348" s="835" t="s">
        <v>2311</v>
      </c>
      <c r="I348" s="849">
        <v>7.502500057220459</v>
      </c>
      <c r="J348" s="849">
        <v>400</v>
      </c>
      <c r="K348" s="850">
        <v>3000.5</v>
      </c>
    </row>
    <row r="349" spans="1:11" ht="14.4" customHeight="1" x14ac:dyDescent="0.3">
      <c r="A349" s="831" t="s">
        <v>564</v>
      </c>
      <c r="B349" s="832" t="s">
        <v>565</v>
      </c>
      <c r="C349" s="835" t="s">
        <v>593</v>
      </c>
      <c r="D349" s="863" t="s">
        <v>594</v>
      </c>
      <c r="E349" s="835" t="s">
        <v>1963</v>
      </c>
      <c r="F349" s="863" t="s">
        <v>1964</v>
      </c>
      <c r="G349" s="835" t="s">
        <v>2305</v>
      </c>
      <c r="H349" s="835" t="s">
        <v>2312</v>
      </c>
      <c r="I349" s="849">
        <v>7.502500057220459</v>
      </c>
      <c r="J349" s="849">
        <v>350</v>
      </c>
      <c r="K349" s="850">
        <v>2626</v>
      </c>
    </row>
    <row r="350" spans="1:11" ht="14.4" customHeight="1" x14ac:dyDescent="0.3">
      <c r="A350" s="831" t="s">
        <v>564</v>
      </c>
      <c r="B350" s="832" t="s">
        <v>565</v>
      </c>
      <c r="C350" s="835" t="s">
        <v>593</v>
      </c>
      <c r="D350" s="863" t="s">
        <v>594</v>
      </c>
      <c r="E350" s="835" t="s">
        <v>1963</v>
      </c>
      <c r="F350" s="863" t="s">
        <v>1964</v>
      </c>
      <c r="G350" s="835" t="s">
        <v>2307</v>
      </c>
      <c r="H350" s="835" t="s">
        <v>2313</v>
      </c>
      <c r="I350" s="849">
        <v>7.502500057220459</v>
      </c>
      <c r="J350" s="849">
        <v>650</v>
      </c>
      <c r="K350" s="850">
        <v>4877</v>
      </c>
    </row>
    <row r="351" spans="1:11" ht="14.4" customHeight="1" x14ac:dyDescent="0.3">
      <c r="A351" s="831" t="s">
        <v>564</v>
      </c>
      <c r="B351" s="832" t="s">
        <v>565</v>
      </c>
      <c r="C351" s="835" t="s">
        <v>593</v>
      </c>
      <c r="D351" s="863" t="s">
        <v>594</v>
      </c>
      <c r="E351" s="835" t="s">
        <v>1963</v>
      </c>
      <c r="F351" s="863" t="s">
        <v>1964</v>
      </c>
      <c r="G351" s="835" t="s">
        <v>2038</v>
      </c>
      <c r="H351" s="835" t="s">
        <v>2039</v>
      </c>
      <c r="I351" s="849">
        <v>7.5100002288818359</v>
      </c>
      <c r="J351" s="849">
        <v>100</v>
      </c>
      <c r="K351" s="850">
        <v>751</v>
      </c>
    </row>
    <row r="352" spans="1:11" ht="14.4" customHeight="1" x14ac:dyDescent="0.3">
      <c r="A352" s="831" t="s">
        <v>564</v>
      </c>
      <c r="B352" s="832" t="s">
        <v>565</v>
      </c>
      <c r="C352" s="835" t="s">
        <v>593</v>
      </c>
      <c r="D352" s="863" t="s">
        <v>594</v>
      </c>
      <c r="E352" s="835" t="s">
        <v>1963</v>
      </c>
      <c r="F352" s="863" t="s">
        <v>1964</v>
      </c>
      <c r="G352" s="835" t="s">
        <v>2314</v>
      </c>
      <c r="H352" s="835" t="s">
        <v>2315</v>
      </c>
      <c r="I352" s="849">
        <v>7.5</v>
      </c>
      <c r="J352" s="849">
        <v>200</v>
      </c>
      <c r="K352" s="850">
        <v>1500</v>
      </c>
    </row>
    <row r="353" spans="1:11" ht="14.4" customHeight="1" x14ac:dyDescent="0.3">
      <c r="A353" s="831" t="s">
        <v>564</v>
      </c>
      <c r="B353" s="832" t="s">
        <v>565</v>
      </c>
      <c r="C353" s="835" t="s">
        <v>593</v>
      </c>
      <c r="D353" s="863" t="s">
        <v>594</v>
      </c>
      <c r="E353" s="835" t="s">
        <v>2041</v>
      </c>
      <c r="F353" s="863" t="s">
        <v>2042</v>
      </c>
      <c r="G353" s="835" t="s">
        <v>2316</v>
      </c>
      <c r="H353" s="835" t="s">
        <v>2317</v>
      </c>
      <c r="I353" s="849">
        <v>2109.239990234375</v>
      </c>
      <c r="J353" s="849">
        <v>2</v>
      </c>
      <c r="K353" s="850">
        <v>4218.47998046875</v>
      </c>
    </row>
    <row r="354" spans="1:11" ht="14.4" customHeight="1" x14ac:dyDescent="0.3">
      <c r="A354" s="831" t="s">
        <v>564</v>
      </c>
      <c r="B354" s="832" t="s">
        <v>565</v>
      </c>
      <c r="C354" s="835" t="s">
        <v>593</v>
      </c>
      <c r="D354" s="863" t="s">
        <v>594</v>
      </c>
      <c r="E354" s="835" t="s">
        <v>2041</v>
      </c>
      <c r="F354" s="863" t="s">
        <v>2042</v>
      </c>
      <c r="G354" s="835" t="s">
        <v>2318</v>
      </c>
      <c r="H354" s="835" t="s">
        <v>2319</v>
      </c>
      <c r="I354" s="849">
        <v>1734.9599609375</v>
      </c>
      <c r="J354" s="849">
        <v>5</v>
      </c>
      <c r="K354" s="850">
        <v>8674.7998046875</v>
      </c>
    </row>
    <row r="355" spans="1:11" ht="14.4" customHeight="1" x14ac:dyDescent="0.3">
      <c r="A355" s="831" t="s">
        <v>564</v>
      </c>
      <c r="B355" s="832" t="s">
        <v>565</v>
      </c>
      <c r="C355" s="835" t="s">
        <v>593</v>
      </c>
      <c r="D355" s="863" t="s">
        <v>594</v>
      </c>
      <c r="E355" s="835" t="s">
        <v>2041</v>
      </c>
      <c r="F355" s="863" t="s">
        <v>2042</v>
      </c>
      <c r="G355" s="835" t="s">
        <v>2320</v>
      </c>
      <c r="H355" s="835" t="s">
        <v>2321</v>
      </c>
      <c r="I355" s="849">
        <v>1832.433349609375</v>
      </c>
      <c r="J355" s="849">
        <v>4</v>
      </c>
      <c r="K355" s="850">
        <v>7329.730224609375</v>
      </c>
    </row>
    <row r="356" spans="1:11" ht="14.4" customHeight="1" x14ac:dyDescent="0.3">
      <c r="A356" s="831" t="s">
        <v>564</v>
      </c>
      <c r="B356" s="832" t="s">
        <v>565</v>
      </c>
      <c r="C356" s="835" t="s">
        <v>593</v>
      </c>
      <c r="D356" s="863" t="s">
        <v>594</v>
      </c>
      <c r="E356" s="835" t="s">
        <v>2041</v>
      </c>
      <c r="F356" s="863" t="s">
        <v>2042</v>
      </c>
      <c r="G356" s="835" t="s">
        <v>2322</v>
      </c>
      <c r="H356" s="835" t="s">
        <v>2323</v>
      </c>
      <c r="I356" s="849">
        <v>1832.43994140625</v>
      </c>
      <c r="J356" s="849">
        <v>5</v>
      </c>
      <c r="K356" s="850">
        <v>9162.2001953125</v>
      </c>
    </row>
    <row r="357" spans="1:11" ht="14.4" customHeight="1" x14ac:dyDescent="0.3">
      <c r="A357" s="831" t="s">
        <v>564</v>
      </c>
      <c r="B357" s="832" t="s">
        <v>565</v>
      </c>
      <c r="C357" s="835" t="s">
        <v>593</v>
      </c>
      <c r="D357" s="863" t="s">
        <v>594</v>
      </c>
      <c r="E357" s="835" t="s">
        <v>2041</v>
      </c>
      <c r="F357" s="863" t="s">
        <v>2042</v>
      </c>
      <c r="G357" s="835" t="s">
        <v>2324</v>
      </c>
      <c r="H357" s="835" t="s">
        <v>2325</v>
      </c>
      <c r="I357" s="849">
        <v>1215.4599609375</v>
      </c>
      <c r="J357" s="849">
        <v>1</v>
      </c>
      <c r="K357" s="850">
        <v>1215.4599609375</v>
      </c>
    </row>
    <row r="358" spans="1:11" ht="14.4" customHeight="1" x14ac:dyDescent="0.3">
      <c r="A358" s="831" t="s">
        <v>564</v>
      </c>
      <c r="B358" s="832" t="s">
        <v>565</v>
      </c>
      <c r="C358" s="835" t="s">
        <v>593</v>
      </c>
      <c r="D358" s="863" t="s">
        <v>594</v>
      </c>
      <c r="E358" s="835" t="s">
        <v>2041</v>
      </c>
      <c r="F358" s="863" t="s">
        <v>2042</v>
      </c>
      <c r="G358" s="835" t="s">
        <v>2326</v>
      </c>
      <c r="H358" s="835" t="s">
        <v>2327</v>
      </c>
      <c r="I358" s="849">
        <v>7803.89990234375</v>
      </c>
      <c r="J358" s="849">
        <v>2</v>
      </c>
      <c r="K358" s="850">
        <v>15607.7998046875</v>
      </c>
    </row>
    <row r="359" spans="1:11" ht="14.4" customHeight="1" x14ac:dyDescent="0.3">
      <c r="A359" s="831" t="s">
        <v>564</v>
      </c>
      <c r="B359" s="832" t="s">
        <v>565</v>
      </c>
      <c r="C359" s="835" t="s">
        <v>593</v>
      </c>
      <c r="D359" s="863" t="s">
        <v>594</v>
      </c>
      <c r="E359" s="835" t="s">
        <v>2041</v>
      </c>
      <c r="F359" s="863" t="s">
        <v>2042</v>
      </c>
      <c r="G359" s="835" t="s">
        <v>2328</v>
      </c>
      <c r="H359" s="835" t="s">
        <v>2329</v>
      </c>
      <c r="I359" s="849">
        <v>574.08001708984375</v>
      </c>
      <c r="J359" s="849">
        <v>1</v>
      </c>
      <c r="K359" s="850">
        <v>574.08001708984375</v>
      </c>
    </row>
    <row r="360" spans="1:11" ht="14.4" customHeight="1" x14ac:dyDescent="0.3">
      <c r="A360" s="831" t="s">
        <v>564</v>
      </c>
      <c r="B360" s="832" t="s">
        <v>565</v>
      </c>
      <c r="C360" s="835" t="s">
        <v>593</v>
      </c>
      <c r="D360" s="863" t="s">
        <v>594</v>
      </c>
      <c r="E360" s="835" t="s">
        <v>2041</v>
      </c>
      <c r="F360" s="863" t="s">
        <v>2042</v>
      </c>
      <c r="G360" s="835" t="s">
        <v>2330</v>
      </c>
      <c r="H360" s="835" t="s">
        <v>2331</v>
      </c>
      <c r="I360" s="849">
        <v>385.70999145507813</v>
      </c>
      <c r="J360" s="849">
        <v>1</v>
      </c>
      <c r="K360" s="850">
        <v>385.70999145507813</v>
      </c>
    </row>
    <row r="361" spans="1:11" ht="14.4" customHeight="1" x14ac:dyDescent="0.3">
      <c r="A361" s="831" t="s">
        <v>564</v>
      </c>
      <c r="B361" s="832" t="s">
        <v>565</v>
      </c>
      <c r="C361" s="835" t="s">
        <v>593</v>
      </c>
      <c r="D361" s="863" t="s">
        <v>594</v>
      </c>
      <c r="E361" s="835" t="s">
        <v>2041</v>
      </c>
      <c r="F361" s="863" t="s">
        <v>2042</v>
      </c>
      <c r="G361" s="835" t="s">
        <v>2332</v>
      </c>
      <c r="H361" s="835" t="s">
        <v>2333</v>
      </c>
      <c r="I361" s="849">
        <v>312.98001098632813</v>
      </c>
      <c r="J361" s="849">
        <v>1</v>
      </c>
      <c r="K361" s="850">
        <v>312.98001098632813</v>
      </c>
    </row>
    <row r="362" spans="1:11" ht="14.4" customHeight="1" x14ac:dyDescent="0.3">
      <c r="A362" s="831" t="s">
        <v>564</v>
      </c>
      <c r="B362" s="832" t="s">
        <v>565</v>
      </c>
      <c r="C362" s="835" t="s">
        <v>593</v>
      </c>
      <c r="D362" s="863" t="s">
        <v>594</v>
      </c>
      <c r="E362" s="835" t="s">
        <v>2041</v>
      </c>
      <c r="F362" s="863" t="s">
        <v>2042</v>
      </c>
      <c r="G362" s="835" t="s">
        <v>2334</v>
      </c>
      <c r="H362" s="835" t="s">
        <v>2335</v>
      </c>
      <c r="I362" s="849">
        <v>448.5</v>
      </c>
      <c r="J362" s="849">
        <v>1</v>
      </c>
      <c r="K362" s="850">
        <v>448.5</v>
      </c>
    </row>
    <row r="363" spans="1:11" ht="14.4" customHeight="1" x14ac:dyDescent="0.3">
      <c r="A363" s="831" t="s">
        <v>564</v>
      </c>
      <c r="B363" s="832" t="s">
        <v>565</v>
      </c>
      <c r="C363" s="835" t="s">
        <v>593</v>
      </c>
      <c r="D363" s="863" t="s">
        <v>594</v>
      </c>
      <c r="E363" s="835" t="s">
        <v>2041</v>
      </c>
      <c r="F363" s="863" t="s">
        <v>2042</v>
      </c>
      <c r="G363" s="835" t="s">
        <v>2336</v>
      </c>
      <c r="H363" s="835" t="s">
        <v>2337</v>
      </c>
      <c r="I363" s="849">
        <v>448.5</v>
      </c>
      <c r="J363" s="849">
        <v>1</v>
      </c>
      <c r="K363" s="850">
        <v>448.5</v>
      </c>
    </row>
    <row r="364" spans="1:11" ht="14.4" customHeight="1" x14ac:dyDescent="0.3">
      <c r="A364" s="831" t="s">
        <v>564</v>
      </c>
      <c r="B364" s="832" t="s">
        <v>565</v>
      </c>
      <c r="C364" s="835" t="s">
        <v>593</v>
      </c>
      <c r="D364" s="863" t="s">
        <v>594</v>
      </c>
      <c r="E364" s="835" t="s">
        <v>2041</v>
      </c>
      <c r="F364" s="863" t="s">
        <v>2042</v>
      </c>
      <c r="G364" s="835" t="s">
        <v>2338</v>
      </c>
      <c r="H364" s="835" t="s">
        <v>2339</v>
      </c>
      <c r="I364" s="849">
        <v>636.8699951171875</v>
      </c>
      <c r="J364" s="849">
        <v>1</v>
      </c>
      <c r="K364" s="850">
        <v>636.8699951171875</v>
      </c>
    </row>
    <row r="365" spans="1:11" ht="14.4" customHeight="1" x14ac:dyDescent="0.3">
      <c r="A365" s="831" t="s">
        <v>564</v>
      </c>
      <c r="B365" s="832" t="s">
        <v>565</v>
      </c>
      <c r="C365" s="835" t="s">
        <v>593</v>
      </c>
      <c r="D365" s="863" t="s">
        <v>594</v>
      </c>
      <c r="E365" s="835" t="s">
        <v>2041</v>
      </c>
      <c r="F365" s="863" t="s">
        <v>2042</v>
      </c>
      <c r="G365" s="835" t="s">
        <v>2340</v>
      </c>
      <c r="H365" s="835" t="s">
        <v>2341</v>
      </c>
      <c r="I365" s="849">
        <v>448.5</v>
      </c>
      <c r="J365" s="849">
        <v>2</v>
      </c>
      <c r="K365" s="850">
        <v>897</v>
      </c>
    </row>
    <row r="366" spans="1:11" ht="14.4" customHeight="1" x14ac:dyDescent="0.3">
      <c r="A366" s="831" t="s">
        <v>564</v>
      </c>
      <c r="B366" s="832" t="s">
        <v>565</v>
      </c>
      <c r="C366" s="835" t="s">
        <v>593</v>
      </c>
      <c r="D366" s="863" t="s">
        <v>594</v>
      </c>
      <c r="E366" s="835" t="s">
        <v>2041</v>
      </c>
      <c r="F366" s="863" t="s">
        <v>2042</v>
      </c>
      <c r="G366" s="835" t="s">
        <v>2342</v>
      </c>
      <c r="H366" s="835" t="s">
        <v>2343</v>
      </c>
      <c r="I366" s="849">
        <v>505.42001342773438</v>
      </c>
      <c r="J366" s="849">
        <v>1</v>
      </c>
      <c r="K366" s="850">
        <v>505.42001342773438</v>
      </c>
    </row>
    <row r="367" spans="1:11" ht="14.4" customHeight="1" x14ac:dyDescent="0.3">
      <c r="A367" s="831" t="s">
        <v>564</v>
      </c>
      <c r="B367" s="832" t="s">
        <v>565</v>
      </c>
      <c r="C367" s="835" t="s">
        <v>593</v>
      </c>
      <c r="D367" s="863" t="s">
        <v>594</v>
      </c>
      <c r="E367" s="835" t="s">
        <v>2041</v>
      </c>
      <c r="F367" s="863" t="s">
        <v>2042</v>
      </c>
      <c r="G367" s="835" t="s">
        <v>2344</v>
      </c>
      <c r="H367" s="835" t="s">
        <v>2345</v>
      </c>
      <c r="I367" s="849">
        <v>417.64999389648438</v>
      </c>
      <c r="J367" s="849">
        <v>2</v>
      </c>
      <c r="K367" s="850">
        <v>835.29998779296875</v>
      </c>
    </row>
    <row r="368" spans="1:11" ht="14.4" customHeight="1" x14ac:dyDescent="0.3">
      <c r="A368" s="831" t="s">
        <v>564</v>
      </c>
      <c r="B368" s="832" t="s">
        <v>565</v>
      </c>
      <c r="C368" s="835" t="s">
        <v>593</v>
      </c>
      <c r="D368" s="863" t="s">
        <v>594</v>
      </c>
      <c r="E368" s="835" t="s">
        <v>2041</v>
      </c>
      <c r="F368" s="863" t="s">
        <v>2042</v>
      </c>
      <c r="G368" s="835" t="s">
        <v>2346</v>
      </c>
      <c r="H368" s="835" t="s">
        <v>2347</v>
      </c>
      <c r="I368" s="849">
        <v>762.45001220703125</v>
      </c>
      <c r="J368" s="849">
        <v>1</v>
      </c>
      <c r="K368" s="850">
        <v>762.45001220703125</v>
      </c>
    </row>
    <row r="369" spans="1:11" ht="14.4" customHeight="1" x14ac:dyDescent="0.3">
      <c r="A369" s="831" t="s">
        <v>564</v>
      </c>
      <c r="B369" s="832" t="s">
        <v>565</v>
      </c>
      <c r="C369" s="835" t="s">
        <v>593</v>
      </c>
      <c r="D369" s="863" t="s">
        <v>594</v>
      </c>
      <c r="E369" s="835" t="s">
        <v>2041</v>
      </c>
      <c r="F369" s="863" t="s">
        <v>2042</v>
      </c>
      <c r="G369" s="835" t="s">
        <v>2348</v>
      </c>
      <c r="H369" s="835" t="s">
        <v>2349</v>
      </c>
      <c r="I369" s="849">
        <v>312.98001098632813</v>
      </c>
      <c r="J369" s="849">
        <v>1</v>
      </c>
      <c r="K369" s="850">
        <v>312.98001098632813</v>
      </c>
    </row>
    <row r="370" spans="1:11" ht="14.4" customHeight="1" x14ac:dyDescent="0.3">
      <c r="A370" s="831" t="s">
        <v>564</v>
      </c>
      <c r="B370" s="832" t="s">
        <v>565</v>
      </c>
      <c r="C370" s="835" t="s">
        <v>593</v>
      </c>
      <c r="D370" s="863" t="s">
        <v>594</v>
      </c>
      <c r="E370" s="835" t="s">
        <v>2041</v>
      </c>
      <c r="F370" s="863" t="s">
        <v>2042</v>
      </c>
      <c r="G370" s="835" t="s">
        <v>2350</v>
      </c>
      <c r="H370" s="835" t="s">
        <v>2351</v>
      </c>
      <c r="I370" s="849">
        <v>269.55999755859375</v>
      </c>
      <c r="J370" s="849">
        <v>1</v>
      </c>
      <c r="K370" s="850">
        <v>269.55999755859375</v>
      </c>
    </row>
    <row r="371" spans="1:11" ht="14.4" customHeight="1" x14ac:dyDescent="0.3">
      <c r="A371" s="831" t="s">
        <v>564</v>
      </c>
      <c r="B371" s="832" t="s">
        <v>565</v>
      </c>
      <c r="C371" s="835" t="s">
        <v>593</v>
      </c>
      <c r="D371" s="863" t="s">
        <v>594</v>
      </c>
      <c r="E371" s="835" t="s">
        <v>2041</v>
      </c>
      <c r="F371" s="863" t="s">
        <v>2042</v>
      </c>
      <c r="G371" s="835" t="s">
        <v>2352</v>
      </c>
      <c r="H371" s="835" t="s">
        <v>2353</v>
      </c>
      <c r="I371" s="849">
        <v>307.04998779296875</v>
      </c>
      <c r="J371" s="849">
        <v>1</v>
      </c>
      <c r="K371" s="850">
        <v>307.04998779296875</v>
      </c>
    </row>
    <row r="372" spans="1:11" ht="14.4" customHeight="1" x14ac:dyDescent="0.3">
      <c r="A372" s="831" t="s">
        <v>564</v>
      </c>
      <c r="B372" s="832" t="s">
        <v>565</v>
      </c>
      <c r="C372" s="835" t="s">
        <v>593</v>
      </c>
      <c r="D372" s="863" t="s">
        <v>594</v>
      </c>
      <c r="E372" s="835" t="s">
        <v>2041</v>
      </c>
      <c r="F372" s="863" t="s">
        <v>2042</v>
      </c>
      <c r="G372" s="835" t="s">
        <v>2354</v>
      </c>
      <c r="H372" s="835" t="s">
        <v>2355</v>
      </c>
      <c r="I372" s="849">
        <v>370.29998779296875</v>
      </c>
      <c r="J372" s="849">
        <v>1</v>
      </c>
      <c r="K372" s="850">
        <v>370.29998779296875</v>
      </c>
    </row>
    <row r="373" spans="1:11" ht="14.4" customHeight="1" x14ac:dyDescent="0.3">
      <c r="A373" s="831" t="s">
        <v>564</v>
      </c>
      <c r="B373" s="832" t="s">
        <v>565</v>
      </c>
      <c r="C373" s="835" t="s">
        <v>593</v>
      </c>
      <c r="D373" s="863" t="s">
        <v>594</v>
      </c>
      <c r="E373" s="835" t="s">
        <v>2041</v>
      </c>
      <c r="F373" s="863" t="s">
        <v>2042</v>
      </c>
      <c r="G373" s="835" t="s">
        <v>2356</v>
      </c>
      <c r="H373" s="835" t="s">
        <v>2357</v>
      </c>
      <c r="I373" s="849">
        <v>775.90334065755212</v>
      </c>
      <c r="J373" s="849">
        <v>4</v>
      </c>
      <c r="K373" s="850">
        <v>3103.610107421875</v>
      </c>
    </row>
    <row r="374" spans="1:11" ht="14.4" customHeight="1" x14ac:dyDescent="0.3">
      <c r="A374" s="831" t="s">
        <v>564</v>
      </c>
      <c r="B374" s="832" t="s">
        <v>565</v>
      </c>
      <c r="C374" s="835" t="s">
        <v>593</v>
      </c>
      <c r="D374" s="863" t="s">
        <v>594</v>
      </c>
      <c r="E374" s="835" t="s">
        <v>2041</v>
      </c>
      <c r="F374" s="863" t="s">
        <v>2042</v>
      </c>
      <c r="G374" s="835" t="s">
        <v>2358</v>
      </c>
      <c r="H374" s="835" t="s">
        <v>2359</v>
      </c>
      <c r="I374" s="849">
        <v>549.70001220703125</v>
      </c>
      <c r="J374" s="849">
        <v>1</v>
      </c>
      <c r="K374" s="850">
        <v>549.70001220703125</v>
      </c>
    </row>
    <row r="375" spans="1:11" ht="14.4" customHeight="1" x14ac:dyDescent="0.3">
      <c r="A375" s="831" t="s">
        <v>564</v>
      </c>
      <c r="B375" s="832" t="s">
        <v>565</v>
      </c>
      <c r="C375" s="835" t="s">
        <v>593</v>
      </c>
      <c r="D375" s="863" t="s">
        <v>594</v>
      </c>
      <c r="E375" s="835" t="s">
        <v>2041</v>
      </c>
      <c r="F375" s="863" t="s">
        <v>2042</v>
      </c>
      <c r="G375" s="835" t="s">
        <v>2360</v>
      </c>
      <c r="H375" s="835" t="s">
        <v>2361</v>
      </c>
      <c r="I375" s="849">
        <v>607.20001220703125</v>
      </c>
      <c r="J375" s="849">
        <v>2</v>
      </c>
      <c r="K375" s="850">
        <v>1214.4000244140625</v>
      </c>
    </row>
    <row r="376" spans="1:11" ht="14.4" customHeight="1" x14ac:dyDescent="0.3">
      <c r="A376" s="831" t="s">
        <v>564</v>
      </c>
      <c r="B376" s="832" t="s">
        <v>565</v>
      </c>
      <c r="C376" s="835" t="s">
        <v>593</v>
      </c>
      <c r="D376" s="863" t="s">
        <v>594</v>
      </c>
      <c r="E376" s="835" t="s">
        <v>2041</v>
      </c>
      <c r="F376" s="863" t="s">
        <v>2042</v>
      </c>
      <c r="G376" s="835" t="s">
        <v>2362</v>
      </c>
      <c r="H376" s="835" t="s">
        <v>2363</v>
      </c>
      <c r="I376" s="849">
        <v>601.45001220703125</v>
      </c>
      <c r="J376" s="849">
        <v>2</v>
      </c>
      <c r="K376" s="850">
        <v>1202.9000244140625</v>
      </c>
    </row>
    <row r="377" spans="1:11" ht="14.4" customHeight="1" x14ac:dyDescent="0.3">
      <c r="A377" s="831" t="s">
        <v>564</v>
      </c>
      <c r="B377" s="832" t="s">
        <v>565</v>
      </c>
      <c r="C377" s="835" t="s">
        <v>593</v>
      </c>
      <c r="D377" s="863" t="s">
        <v>594</v>
      </c>
      <c r="E377" s="835" t="s">
        <v>2041</v>
      </c>
      <c r="F377" s="863" t="s">
        <v>2042</v>
      </c>
      <c r="G377" s="835" t="s">
        <v>2364</v>
      </c>
      <c r="H377" s="835" t="s">
        <v>2365</v>
      </c>
      <c r="I377" s="849">
        <v>650.32501220703125</v>
      </c>
      <c r="J377" s="849">
        <v>8</v>
      </c>
      <c r="K377" s="850">
        <v>5202.5999755859375</v>
      </c>
    </row>
    <row r="378" spans="1:11" ht="14.4" customHeight="1" x14ac:dyDescent="0.3">
      <c r="A378" s="831" t="s">
        <v>564</v>
      </c>
      <c r="B378" s="832" t="s">
        <v>565</v>
      </c>
      <c r="C378" s="835" t="s">
        <v>593</v>
      </c>
      <c r="D378" s="863" t="s">
        <v>594</v>
      </c>
      <c r="E378" s="835" t="s">
        <v>2041</v>
      </c>
      <c r="F378" s="863" t="s">
        <v>2042</v>
      </c>
      <c r="G378" s="835" t="s">
        <v>2366</v>
      </c>
      <c r="H378" s="835" t="s">
        <v>2367</v>
      </c>
      <c r="I378" s="849">
        <v>2597.610107421875</v>
      </c>
      <c r="J378" s="849">
        <v>3</v>
      </c>
      <c r="K378" s="850">
        <v>7792.830322265625</v>
      </c>
    </row>
    <row r="379" spans="1:11" ht="14.4" customHeight="1" x14ac:dyDescent="0.3">
      <c r="A379" s="831" t="s">
        <v>564</v>
      </c>
      <c r="B379" s="832" t="s">
        <v>565</v>
      </c>
      <c r="C379" s="835" t="s">
        <v>593</v>
      </c>
      <c r="D379" s="863" t="s">
        <v>594</v>
      </c>
      <c r="E379" s="835" t="s">
        <v>2041</v>
      </c>
      <c r="F379" s="863" t="s">
        <v>2042</v>
      </c>
      <c r="G379" s="835" t="s">
        <v>2368</v>
      </c>
      <c r="H379" s="835" t="s">
        <v>2369</v>
      </c>
      <c r="I379" s="849">
        <v>2597.610107421875</v>
      </c>
      <c r="J379" s="849">
        <v>1</v>
      </c>
      <c r="K379" s="850">
        <v>2597.610107421875</v>
      </c>
    </row>
    <row r="380" spans="1:11" ht="14.4" customHeight="1" x14ac:dyDescent="0.3">
      <c r="A380" s="831" t="s">
        <v>564</v>
      </c>
      <c r="B380" s="832" t="s">
        <v>565</v>
      </c>
      <c r="C380" s="835" t="s">
        <v>593</v>
      </c>
      <c r="D380" s="863" t="s">
        <v>594</v>
      </c>
      <c r="E380" s="835" t="s">
        <v>2041</v>
      </c>
      <c r="F380" s="863" t="s">
        <v>2042</v>
      </c>
      <c r="G380" s="835" t="s">
        <v>2370</v>
      </c>
      <c r="H380" s="835" t="s">
        <v>2371</v>
      </c>
      <c r="I380" s="849">
        <v>9758.6904296875</v>
      </c>
      <c r="J380" s="849">
        <v>1</v>
      </c>
      <c r="K380" s="850">
        <v>9758.6904296875</v>
      </c>
    </row>
    <row r="381" spans="1:11" ht="14.4" customHeight="1" x14ac:dyDescent="0.3">
      <c r="A381" s="831" t="s">
        <v>564</v>
      </c>
      <c r="B381" s="832" t="s">
        <v>565</v>
      </c>
      <c r="C381" s="835" t="s">
        <v>593</v>
      </c>
      <c r="D381" s="863" t="s">
        <v>594</v>
      </c>
      <c r="E381" s="835" t="s">
        <v>2041</v>
      </c>
      <c r="F381" s="863" t="s">
        <v>2042</v>
      </c>
      <c r="G381" s="835" t="s">
        <v>2372</v>
      </c>
      <c r="H381" s="835" t="s">
        <v>2373</v>
      </c>
      <c r="I381" s="849">
        <v>448.5</v>
      </c>
      <c r="J381" s="849">
        <v>1</v>
      </c>
      <c r="K381" s="850">
        <v>448.5</v>
      </c>
    </row>
    <row r="382" spans="1:11" ht="14.4" customHeight="1" x14ac:dyDescent="0.3">
      <c r="A382" s="831" t="s">
        <v>564</v>
      </c>
      <c r="B382" s="832" t="s">
        <v>565</v>
      </c>
      <c r="C382" s="835" t="s">
        <v>593</v>
      </c>
      <c r="D382" s="863" t="s">
        <v>594</v>
      </c>
      <c r="E382" s="835" t="s">
        <v>2041</v>
      </c>
      <c r="F382" s="863" t="s">
        <v>2042</v>
      </c>
      <c r="G382" s="835" t="s">
        <v>2374</v>
      </c>
      <c r="H382" s="835" t="s">
        <v>2375</v>
      </c>
      <c r="I382" s="849">
        <v>310.5</v>
      </c>
      <c r="J382" s="849">
        <v>20</v>
      </c>
      <c r="K382" s="850">
        <v>6210</v>
      </c>
    </row>
    <row r="383" spans="1:11" ht="14.4" customHeight="1" x14ac:dyDescent="0.3">
      <c r="A383" s="831" t="s">
        <v>564</v>
      </c>
      <c r="B383" s="832" t="s">
        <v>565</v>
      </c>
      <c r="C383" s="835" t="s">
        <v>593</v>
      </c>
      <c r="D383" s="863" t="s">
        <v>594</v>
      </c>
      <c r="E383" s="835" t="s">
        <v>2041</v>
      </c>
      <c r="F383" s="863" t="s">
        <v>2042</v>
      </c>
      <c r="G383" s="835" t="s">
        <v>2376</v>
      </c>
      <c r="H383" s="835" t="s">
        <v>2377</v>
      </c>
      <c r="I383" s="849">
        <v>47.680000305175781</v>
      </c>
      <c r="J383" s="849">
        <v>12</v>
      </c>
      <c r="K383" s="850">
        <v>572.15997314453125</v>
      </c>
    </row>
    <row r="384" spans="1:11" ht="14.4" customHeight="1" x14ac:dyDescent="0.3">
      <c r="A384" s="831" t="s">
        <v>564</v>
      </c>
      <c r="B384" s="832" t="s">
        <v>565</v>
      </c>
      <c r="C384" s="835" t="s">
        <v>593</v>
      </c>
      <c r="D384" s="863" t="s">
        <v>594</v>
      </c>
      <c r="E384" s="835" t="s">
        <v>2041</v>
      </c>
      <c r="F384" s="863" t="s">
        <v>2042</v>
      </c>
      <c r="G384" s="835" t="s">
        <v>2378</v>
      </c>
      <c r="H384" s="835" t="s">
        <v>2379</v>
      </c>
      <c r="I384" s="849">
        <v>480.53399658203125</v>
      </c>
      <c r="J384" s="849">
        <v>17</v>
      </c>
      <c r="K384" s="850">
        <v>8169.0299072265625</v>
      </c>
    </row>
    <row r="385" spans="1:11" ht="14.4" customHeight="1" x14ac:dyDescent="0.3">
      <c r="A385" s="831" t="s">
        <v>564</v>
      </c>
      <c r="B385" s="832" t="s">
        <v>565</v>
      </c>
      <c r="C385" s="835" t="s">
        <v>593</v>
      </c>
      <c r="D385" s="863" t="s">
        <v>594</v>
      </c>
      <c r="E385" s="835" t="s">
        <v>2041</v>
      </c>
      <c r="F385" s="863" t="s">
        <v>2042</v>
      </c>
      <c r="G385" s="835" t="s">
        <v>2380</v>
      </c>
      <c r="H385" s="835" t="s">
        <v>2381</v>
      </c>
      <c r="I385" s="849">
        <v>474.68499755859375</v>
      </c>
      <c r="J385" s="849">
        <v>3</v>
      </c>
      <c r="K385" s="850">
        <v>1424.0499877929688</v>
      </c>
    </row>
    <row r="386" spans="1:11" ht="14.4" customHeight="1" x14ac:dyDescent="0.3">
      <c r="A386" s="831" t="s">
        <v>564</v>
      </c>
      <c r="B386" s="832" t="s">
        <v>565</v>
      </c>
      <c r="C386" s="835" t="s">
        <v>593</v>
      </c>
      <c r="D386" s="863" t="s">
        <v>594</v>
      </c>
      <c r="E386" s="835" t="s">
        <v>2041</v>
      </c>
      <c r="F386" s="863" t="s">
        <v>2042</v>
      </c>
      <c r="G386" s="835" t="s">
        <v>2382</v>
      </c>
      <c r="H386" s="835" t="s">
        <v>2383</v>
      </c>
      <c r="I386" s="849">
        <v>474.69000244140625</v>
      </c>
      <c r="J386" s="849">
        <v>12</v>
      </c>
      <c r="K386" s="850">
        <v>5696.2400512695313</v>
      </c>
    </row>
    <row r="387" spans="1:11" ht="14.4" customHeight="1" x14ac:dyDescent="0.3">
      <c r="A387" s="831" t="s">
        <v>564</v>
      </c>
      <c r="B387" s="832" t="s">
        <v>565</v>
      </c>
      <c r="C387" s="835" t="s">
        <v>593</v>
      </c>
      <c r="D387" s="863" t="s">
        <v>594</v>
      </c>
      <c r="E387" s="835" t="s">
        <v>2041</v>
      </c>
      <c r="F387" s="863" t="s">
        <v>2042</v>
      </c>
      <c r="G387" s="835" t="s">
        <v>2384</v>
      </c>
      <c r="H387" s="835" t="s">
        <v>2385</v>
      </c>
      <c r="I387" s="849">
        <v>474.69332885742188</v>
      </c>
      <c r="J387" s="849">
        <v>14</v>
      </c>
      <c r="K387" s="850">
        <v>6645.6301879882813</v>
      </c>
    </row>
    <row r="388" spans="1:11" ht="14.4" customHeight="1" x14ac:dyDescent="0.3">
      <c r="A388" s="831" t="s">
        <v>564</v>
      </c>
      <c r="B388" s="832" t="s">
        <v>565</v>
      </c>
      <c r="C388" s="835" t="s">
        <v>593</v>
      </c>
      <c r="D388" s="863" t="s">
        <v>594</v>
      </c>
      <c r="E388" s="835" t="s">
        <v>2041</v>
      </c>
      <c r="F388" s="863" t="s">
        <v>2042</v>
      </c>
      <c r="G388" s="835" t="s">
        <v>2386</v>
      </c>
      <c r="H388" s="835" t="s">
        <v>2387</v>
      </c>
      <c r="I388" s="849">
        <v>474.69000244140625</v>
      </c>
      <c r="J388" s="849">
        <v>1</v>
      </c>
      <c r="K388" s="850">
        <v>474.69000244140625</v>
      </c>
    </row>
    <row r="389" spans="1:11" ht="14.4" customHeight="1" x14ac:dyDescent="0.3">
      <c r="A389" s="831" t="s">
        <v>564</v>
      </c>
      <c r="B389" s="832" t="s">
        <v>565</v>
      </c>
      <c r="C389" s="835" t="s">
        <v>593</v>
      </c>
      <c r="D389" s="863" t="s">
        <v>594</v>
      </c>
      <c r="E389" s="835" t="s">
        <v>2041</v>
      </c>
      <c r="F389" s="863" t="s">
        <v>2042</v>
      </c>
      <c r="G389" s="835" t="s">
        <v>2388</v>
      </c>
      <c r="H389" s="835" t="s">
        <v>2389</v>
      </c>
      <c r="I389" s="849">
        <v>474.67999267578125</v>
      </c>
      <c r="J389" s="849">
        <v>2</v>
      </c>
      <c r="K389" s="850">
        <v>949.3599853515625</v>
      </c>
    </row>
    <row r="390" spans="1:11" ht="14.4" customHeight="1" x14ac:dyDescent="0.3">
      <c r="A390" s="831" t="s">
        <v>564</v>
      </c>
      <c r="B390" s="832" t="s">
        <v>565</v>
      </c>
      <c r="C390" s="835" t="s">
        <v>593</v>
      </c>
      <c r="D390" s="863" t="s">
        <v>594</v>
      </c>
      <c r="E390" s="835" t="s">
        <v>2041</v>
      </c>
      <c r="F390" s="863" t="s">
        <v>2042</v>
      </c>
      <c r="G390" s="835" t="s">
        <v>2390</v>
      </c>
      <c r="H390" s="835" t="s">
        <v>2391</v>
      </c>
      <c r="I390" s="849">
        <v>474.6875</v>
      </c>
      <c r="J390" s="849">
        <v>12</v>
      </c>
      <c r="K390" s="850">
        <v>5696.22998046875</v>
      </c>
    </row>
    <row r="391" spans="1:11" ht="14.4" customHeight="1" x14ac:dyDescent="0.3">
      <c r="A391" s="831" t="s">
        <v>564</v>
      </c>
      <c r="B391" s="832" t="s">
        <v>565</v>
      </c>
      <c r="C391" s="835" t="s">
        <v>593</v>
      </c>
      <c r="D391" s="863" t="s">
        <v>594</v>
      </c>
      <c r="E391" s="835" t="s">
        <v>2041</v>
      </c>
      <c r="F391" s="863" t="s">
        <v>2042</v>
      </c>
      <c r="G391" s="835" t="s">
        <v>2392</v>
      </c>
      <c r="H391" s="835" t="s">
        <v>2393</v>
      </c>
      <c r="I391" s="849">
        <v>474.69000244140625</v>
      </c>
      <c r="J391" s="849">
        <v>4</v>
      </c>
      <c r="K391" s="850">
        <v>1898.75</v>
      </c>
    </row>
    <row r="392" spans="1:11" ht="14.4" customHeight="1" x14ac:dyDescent="0.3">
      <c r="A392" s="831" t="s">
        <v>564</v>
      </c>
      <c r="B392" s="832" t="s">
        <v>565</v>
      </c>
      <c r="C392" s="835" t="s">
        <v>593</v>
      </c>
      <c r="D392" s="863" t="s">
        <v>594</v>
      </c>
      <c r="E392" s="835" t="s">
        <v>2041</v>
      </c>
      <c r="F392" s="863" t="s">
        <v>2042</v>
      </c>
      <c r="G392" s="835" t="s">
        <v>2394</v>
      </c>
      <c r="H392" s="835" t="s">
        <v>2395</v>
      </c>
      <c r="I392" s="849">
        <v>503.92001342773438</v>
      </c>
      <c r="J392" s="849">
        <v>36</v>
      </c>
      <c r="K392" s="850">
        <v>18141.0400390625</v>
      </c>
    </row>
    <row r="393" spans="1:11" ht="14.4" customHeight="1" x14ac:dyDescent="0.3">
      <c r="A393" s="831" t="s">
        <v>564</v>
      </c>
      <c r="B393" s="832" t="s">
        <v>565</v>
      </c>
      <c r="C393" s="835" t="s">
        <v>593</v>
      </c>
      <c r="D393" s="863" t="s">
        <v>594</v>
      </c>
      <c r="E393" s="835" t="s">
        <v>2041</v>
      </c>
      <c r="F393" s="863" t="s">
        <v>2042</v>
      </c>
      <c r="G393" s="835" t="s">
        <v>2396</v>
      </c>
      <c r="H393" s="835" t="s">
        <v>2397</v>
      </c>
      <c r="I393" s="849">
        <v>503.92001342773438</v>
      </c>
      <c r="J393" s="849">
        <v>14</v>
      </c>
      <c r="K393" s="850">
        <v>7054.860107421875</v>
      </c>
    </row>
    <row r="394" spans="1:11" ht="14.4" customHeight="1" x14ac:dyDescent="0.3">
      <c r="A394" s="831" t="s">
        <v>564</v>
      </c>
      <c r="B394" s="832" t="s">
        <v>565</v>
      </c>
      <c r="C394" s="835" t="s">
        <v>593</v>
      </c>
      <c r="D394" s="863" t="s">
        <v>594</v>
      </c>
      <c r="E394" s="835" t="s">
        <v>2041</v>
      </c>
      <c r="F394" s="863" t="s">
        <v>2042</v>
      </c>
      <c r="G394" s="835" t="s">
        <v>2398</v>
      </c>
      <c r="H394" s="835" t="s">
        <v>2399</v>
      </c>
      <c r="I394" s="849">
        <v>1220.3299560546875</v>
      </c>
      <c r="J394" s="849">
        <v>3</v>
      </c>
      <c r="K394" s="850">
        <v>3661</v>
      </c>
    </row>
    <row r="395" spans="1:11" ht="14.4" customHeight="1" x14ac:dyDescent="0.3">
      <c r="A395" s="831" t="s">
        <v>564</v>
      </c>
      <c r="B395" s="832" t="s">
        <v>565</v>
      </c>
      <c r="C395" s="835" t="s">
        <v>593</v>
      </c>
      <c r="D395" s="863" t="s">
        <v>594</v>
      </c>
      <c r="E395" s="835" t="s">
        <v>2041</v>
      </c>
      <c r="F395" s="863" t="s">
        <v>2042</v>
      </c>
      <c r="G395" s="835" t="s">
        <v>2400</v>
      </c>
      <c r="H395" s="835" t="s">
        <v>2401</v>
      </c>
      <c r="I395" s="849">
        <v>1220.3199462890625</v>
      </c>
      <c r="J395" s="849">
        <v>4</v>
      </c>
      <c r="K395" s="850">
        <v>4881.2900390625</v>
      </c>
    </row>
    <row r="396" spans="1:11" ht="14.4" customHeight="1" x14ac:dyDescent="0.3">
      <c r="A396" s="831" t="s">
        <v>564</v>
      </c>
      <c r="B396" s="832" t="s">
        <v>565</v>
      </c>
      <c r="C396" s="835" t="s">
        <v>593</v>
      </c>
      <c r="D396" s="863" t="s">
        <v>594</v>
      </c>
      <c r="E396" s="835" t="s">
        <v>2041</v>
      </c>
      <c r="F396" s="863" t="s">
        <v>2042</v>
      </c>
      <c r="G396" s="835" t="s">
        <v>2402</v>
      </c>
      <c r="H396" s="835" t="s">
        <v>2403</v>
      </c>
      <c r="I396" s="849">
        <v>384.02999877929688</v>
      </c>
      <c r="J396" s="849">
        <v>1</v>
      </c>
      <c r="K396" s="850">
        <v>384.02999877929688</v>
      </c>
    </row>
    <row r="397" spans="1:11" ht="14.4" customHeight="1" x14ac:dyDescent="0.3">
      <c r="A397" s="831" t="s">
        <v>564</v>
      </c>
      <c r="B397" s="832" t="s">
        <v>565</v>
      </c>
      <c r="C397" s="835" t="s">
        <v>593</v>
      </c>
      <c r="D397" s="863" t="s">
        <v>594</v>
      </c>
      <c r="E397" s="835" t="s">
        <v>2041</v>
      </c>
      <c r="F397" s="863" t="s">
        <v>2042</v>
      </c>
      <c r="G397" s="835" t="s">
        <v>2404</v>
      </c>
      <c r="H397" s="835" t="s">
        <v>2405</v>
      </c>
      <c r="I397" s="849">
        <v>269.10000610351563</v>
      </c>
      <c r="J397" s="849">
        <v>5</v>
      </c>
      <c r="K397" s="850">
        <v>1345.5</v>
      </c>
    </row>
    <row r="398" spans="1:11" ht="14.4" customHeight="1" x14ac:dyDescent="0.3">
      <c r="A398" s="831" t="s">
        <v>564</v>
      </c>
      <c r="B398" s="832" t="s">
        <v>565</v>
      </c>
      <c r="C398" s="835" t="s">
        <v>593</v>
      </c>
      <c r="D398" s="863" t="s">
        <v>594</v>
      </c>
      <c r="E398" s="835" t="s">
        <v>2041</v>
      </c>
      <c r="F398" s="863" t="s">
        <v>2042</v>
      </c>
      <c r="G398" s="835" t="s">
        <v>2406</v>
      </c>
      <c r="H398" s="835" t="s">
        <v>2407</v>
      </c>
      <c r="I398" s="849">
        <v>269.10000610351563</v>
      </c>
      <c r="J398" s="849">
        <v>4</v>
      </c>
      <c r="K398" s="850">
        <v>1076.4000244140625</v>
      </c>
    </row>
    <row r="399" spans="1:11" ht="14.4" customHeight="1" x14ac:dyDescent="0.3">
      <c r="A399" s="831" t="s">
        <v>564</v>
      </c>
      <c r="B399" s="832" t="s">
        <v>565</v>
      </c>
      <c r="C399" s="835" t="s">
        <v>593</v>
      </c>
      <c r="D399" s="863" t="s">
        <v>594</v>
      </c>
      <c r="E399" s="835" t="s">
        <v>2041</v>
      </c>
      <c r="F399" s="863" t="s">
        <v>2042</v>
      </c>
      <c r="G399" s="835" t="s">
        <v>2408</v>
      </c>
      <c r="H399" s="835" t="s">
        <v>2409</v>
      </c>
      <c r="I399" s="849">
        <v>269.10000610351563</v>
      </c>
      <c r="J399" s="849">
        <v>5</v>
      </c>
      <c r="K399" s="850">
        <v>1345.5000305175781</v>
      </c>
    </row>
    <row r="400" spans="1:11" ht="14.4" customHeight="1" x14ac:dyDescent="0.3">
      <c r="A400" s="831" t="s">
        <v>564</v>
      </c>
      <c r="B400" s="832" t="s">
        <v>565</v>
      </c>
      <c r="C400" s="835" t="s">
        <v>593</v>
      </c>
      <c r="D400" s="863" t="s">
        <v>594</v>
      </c>
      <c r="E400" s="835" t="s">
        <v>2041</v>
      </c>
      <c r="F400" s="863" t="s">
        <v>2042</v>
      </c>
      <c r="G400" s="835" t="s">
        <v>2410</v>
      </c>
      <c r="H400" s="835" t="s">
        <v>2411</v>
      </c>
      <c r="I400" s="849">
        <v>309.47000122070313</v>
      </c>
      <c r="J400" s="849">
        <v>13</v>
      </c>
      <c r="K400" s="850">
        <v>4023.050048828125</v>
      </c>
    </row>
    <row r="401" spans="1:11" ht="14.4" customHeight="1" x14ac:dyDescent="0.3">
      <c r="A401" s="831" t="s">
        <v>564</v>
      </c>
      <c r="B401" s="832" t="s">
        <v>565</v>
      </c>
      <c r="C401" s="835" t="s">
        <v>593</v>
      </c>
      <c r="D401" s="863" t="s">
        <v>594</v>
      </c>
      <c r="E401" s="835" t="s">
        <v>2041</v>
      </c>
      <c r="F401" s="863" t="s">
        <v>2042</v>
      </c>
      <c r="G401" s="835" t="s">
        <v>2412</v>
      </c>
      <c r="H401" s="835" t="s">
        <v>2413</v>
      </c>
      <c r="I401" s="849">
        <v>309.46499633789063</v>
      </c>
      <c r="J401" s="849">
        <v>3</v>
      </c>
      <c r="K401" s="850">
        <v>928.38998413085938</v>
      </c>
    </row>
    <row r="402" spans="1:11" ht="14.4" customHeight="1" x14ac:dyDescent="0.3">
      <c r="A402" s="831" t="s">
        <v>564</v>
      </c>
      <c r="B402" s="832" t="s">
        <v>565</v>
      </c>
      <c r="C402" s="835" t="s">
        <v>593</v>
      </c>
      <c r="D402" s="863" t="s">
        <v>594</v>
      </c>
      <c r="E402" s="835" t="s">
        <v>2041</v>
      </c>
      <c r="F402" s="863" t="s">
        <v>2042</v>
      </c>
      <c r="G402" s="835" t="s">
        <v>2414</v>
      </c>
      <c r="H402" s="835" t="s">
        <v>2415</v>
      </c>
      <c r="I402" s="849">
        <v>309.45999145507813</v>
      </c>
      <c r="J402" s="849">
        <v>5</v>
      </c>
      <c r="K402" s="850">
        <v>1547.3199462890625</v>
      </c>
    </row>
    <row r="403" spans="1:11" ht="14.4" customHeight="1" x14ac:dyDescent="0.3">
      <c r="A403" s="831" t="s">
        <v>564</v>
      </c>
      <c r="B403" s="832" t="s">
        <v>565</v>
      </c>
      <c r="C403" s="835" t="s">
        <v>593</v>
      </c>
      <c r="D403" s="863" t="s">
        <v>594</v>
      </c>
      <c r="E403" s="835" t="s">
        <v>2041</v>
      </c>
      <c r="F403" s="863" t="s">
        <v>2042</v>
      </c>
      <c r="G403" s="835" t="s">
        <v>2416</v>
      </c>
      <c r="H403" s="835" t="s">
        <v>2417</v>
      </c>
      <c r="I403" s="849">
        <v>287.04000854492188</v>
      </c>
      <c r="J403" s="849">
        <v>3</v>
      </c>
      <c r="K403" s="850">
        <v>861.1199951171875</v>
      </c>
    </row>
    <row r="404" spans="1:11" ht="14.4" customHeight="1" x14ac:dyDescent="0.3">
      <c r="A404" s="831" t="s">
        <v>564</v>
      </c>
      <c r="B404" s="832" t="s">
        <v>565</v>
      </c>
      <c r="C404" s="835" t="s">
        <v>593</v>
      </c>
      <c r="D404" s="863" t="s">
        <v>594</v>
      </c>
      <c r="E404" s="835" t="s">
        <v>2041</v>
      </c>
      <c r="F404" s="863" t="s">
        <v>2042</v>
      </c>
      <c r="G404" s="835" t="s">
        <v>2418</v>
      </c>
      <c r="H404" s="835" t="s">
        <v>2419</v>
      </c>
      <c r="I404" s="849">
        <v>246.67999267578125</v>
      </c>
      <c r="J404" s="849">
        <v>6</v>
      </c>
      <c r="K404" s="850">
        <v>1480.0599975585938</v>
      </c>
    </row>
    <row r="405" spans="1:11" ht="14.4" customHeight="1" x14ac:dyDescent="0.3">
      <c r="A405" s="831" t="s">
        <v>564</v>
      </c>
      <c r="B405" s="832" t="s">
        <v>565</v>
      </c>
      <c r="C405" s="835" t="s">
        <v>593</v>
      </c>
      <c r="D405" s="863" t="s">
        <v>594</v>
      </c>
      <c r="E405" s="835" t="s">
        <v>2041</v>
      </c>
      <c r="F405" s="863" t="s">
        <v>2042</v>
      </c>
      <c r="G405" s="835" t="s">
        <v>2420</v>
      </c>
      <c r="H405" s="835" t="s">
        <v>2421</v>
      </c>
      <c r="I405" s="849">
        <v>287.04000854492188</v>
      </c>
      <c r="J405" s="849">
        <v>2</v>
      </c>
      <c r="K405" s="850">
        <v>574.08001708984375</v>
      </c>
    </row>
    <row r="406" spans="1:11" ht="14.4" customHeight="1" x14ac:dyDescent="0.3">
      <c r="A406" s="831" t="s">
        <v>564</v>
      </c>
      <c r="B406" s="832" t="s">
        <v>565</v>
      </c>
      <c r="C406" s="835" t="s">
        <v>593</v>
      </c>
      <c r="D406" s="863" t="s">
        <v>594</v>
      </c>
      <c r="E406" s="835" t="s">
        <v>2041</v>
      </c>
      <c r="F406" s="863" t="s">
        <v>2042</v>
      </c>
      <c r="G406" s="835" t="s">
        <v>2422</v>
      </c>
      <c r="H406" s="835" t="s">
        <v>2423</v>
      </c>
      <c r="I406" s="849">
        <v>269.10000610351563</v>
      </c>
      <c r="J406" s="849">
        <v>6</v>
      </c>
      <c r="K406" s="850">
        <v>1614.6000366210938</v>
      </c>
    </row>
    <row r="407" spans="1:11" ht="14.4" customHeight="1" x14ac:dyDescent="0.3">
      <c r="A407" s="831" t="s">
        <v>564</v>
      </c>
      <c r="B407" s="832" t="s">
        <v>565</v>
      </c>
      <c r="C407" s="835" t="s">
        <v>593</v>
      </c>
      <c r="D407" s="863" t="s">
        <v>594</v>
      </c>
      <c r="E407" s="835" t="s">
        <v>2041</v>
      </c>
      <c r="F407" s="863" t="s">
        <v>2042</v>
      </c>
      <c r="G407" s="835" t="s">
        <v>2424</v>
      </c>
      <c r="H407" s="835" t="s">
        <v>2425</v>
      </c>
      <c r="I407" s="849">
        <v>269.10000610351563</v>
      </c>
      <c r="J407" s="849">
        <v>14</v>
      </c>
      <c r="K407" s="850">
        <v>3767.3999938964844</v>
      </c>
    </row>
    <row r="408" spans="1:11" ht="14.4" customHeight="1" x14ac:dyDescent="0.3">
      <c r="A408" s="831" t="s">
        <v>564</v>
      </c>
      <c r="B408" s="832" t="s">
        <v>565</v>
      </c>
      <c r="C408" s="835" t="s">
        <v>593</v>
      </c>
      <c r="D408" s="863" t="s">
        <v>594</v>
      </c>
      <c r="E408" s="835" t="s">
        <v>2041</v>
      </c>
      <c r="F408" s="863" t="s">
        <v>2042</v>
      </c>
      <c r="G408" s="835" t="s">
        <v>2426</v>
      </c>
      <c r="H408" s="835" t="s">
        <v>2427</v>
      </c>
      <c r="I408" s="849">
        <v>309.4639953613281</v>
      </c>
      <c r="J408" s="849">
        <v>7</v>
      </c>
      <c r="K408" s="850">
        <v>2166.2399597167969</v>
      </c>
    </row>
    <row r="409" spans="1:11" ht="14.4" customHeight="1" x14ac:dyDescent="0.3">
      <c r="A409" s="831" t="s">
        <v>564</v>
      </c>
      <c r="B409" s="832" t="s">
        <v>565</v>
      </c>
      <c r="C409" s="835" t="s">
        <v>593</v>
      </c>
      <c r="D409" s="863" t="s">
        <v>594</v>
      </c>
      <c r="E409" s="835" t="s">
        <v>2041</v>
      </c>
      <c r="F409" s="863" t="s">
        <v>2042</v>
      </c>
      <c r="G409" s="835" t="s">
        <v>2428</v>
      </c>
      <c r="H409" s="835" t="s">
        <v>2429</v>
      </c>
      <c r="I409" s="849">
        <v>246.67666117350259</v>
      </c>
      <c r="J409" s="849">
        <v>29</v>
      </c>
      <c r="K409" s="850">
        <v>7153.5701293945313</v>
      </c>
    </row>
    <row r="410" spans="1:11" ht="14.4" customHeight="1" x14ac:dyDescent="0.3">
      <c r="A410" s="831" t="s">
        <v>564</v>
      </c>
      <c r="B410" s="832" t="s">
        <v>565</v>
      </c>
      <c r="C410" s="835" t="s">
        <v>593</v>
      </c>
      <c r="D410" s="863" t="s">
        <v>594</v>
      </c>
      <c r="E410" s="835" t="s">
        <v>2041</v>
      </c>
      <c r="F410" s="863" t="s">
        <v>2042</v>
      </c>
      <c r="G410" s="835" t="s">
        <v>2430</v>
      </c>
      <c r="H410" s="835" t="s">
        <v>2431</v>
      </c>
      <c r="I410" s="849">
        <v>246.67713710239954</v>
      </c>
      <c r="J410" s="849">
        <v>95</v>
      </c>
      <c r="K410" s="850">
        <v>23434.119781494141</v>
      </c>
    </row>
    <row r="411" spans="1:11" ht="14.4" customHeight="1" thickBot="1" x14ac:dyDescent="0.35">
      <c r="A411" s="839" t="s">
        <v>564</v>
      </c>
      <c r="B411" s="840" t="s">
        <v>565</v>
      </c>
      <c r="C411" s="843" t="s">
        <v>593</v>
      </c>
      <c r="D411" s="864" t="s">
        <v>594</v>
      </c>
      <c r="E411" s="843" t="s">
        <v>2041</v>
      </c>
      <c r="F411" s="864" t="s">
        <v>2042</v>
      </c>
      <c r="G411" s="843" t="s">
        <v>2432</v>
      </c>
      <c r="H411" s="843" t="s">
        <v>2433</v>
      </c>
      <c r="I411" s="851">
        <v>269.10000610351563</v>
      </c>
      <c r="J411" s="851">
        <v>34</v>
      </c>
      <c r="K411" s="852">
        <v>9149.3999328613281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36.08</v>
      </c>
      <c r="D6" s="491"/>
      <c r="E6" s="491"/>
      <c r="F6" s="490"/>
      <c r="G6" s="492">
        <f ca="1">SUM(Tabulka[05 h_vram])/2</f>
        <v>27719.65</v>
      </c>
      <c r="H6" s="491">
        <f ca="1">SUM(Tabulka[06 h_naduv])/2</f>
        <v>1039.75</v>
      </c>
      <c r="I6" s="491">
        <f ca="1">SUM(Tabulka[07 h_nadzk])/2</f>
        <v>1201.95</v>
      </c>
      <c r="J6" s="490">
        <f ca="1">SUM(Tabulka[08 h_oon])/2</f>
        <v>7189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273021</v>
      </c>
      <c r="N6" s="491">
        <f ca="1">SUM(Tabulka[12 m_oc])/2</f>
        <v>273021</v>
      </c>
      <c r="O6" s="490">
        <f ca="1">SUM(Tabulka[13 m_sk])/2</f>
        <v>11584045</v>
      </c>
      <c r="P6" s="489">
        <f ca="1">SUM(Tabulka[14_vzsk])/2</f>
        <v>4099</v>
      </c>
      <c r="Q6" s="489">
        <f ca="1">SUM(Tabulka[15_vzpl])/2</f>
        <v>21880.195375826552</v>
      </c>
      <c r="R6" s="488">
        <f ca="1">IF(Q6=0,0,P6/Q6)</f>
        <v>0.18733836373913801</v>
      </c>
      <c r="S6" s="487">
        <f ca="1">Q6-P6</f>
        <v>17781.195375826552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8.81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7100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858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1114.7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211269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211269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6017235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10630.195375826554</v>
      </c>
      <c r="R8" s="471">
        <f ca="1">IF(Tabulka[[#This Row],[15_vzpl]]=0,"",Tabulka[[#This Row],[14_vzsk]]/Tabulka[[#This Row],[15_vzpl]])</f>
        <v>0</v>
      </c>
      <c r="S8" s="470">
        <f ca="1">IF(Tabulka[[#This Row],[15_vzpl]]-Tabulka[[#This Row],[14_vzsk]]=0,"",Tabulka[[#This Row],[15_vzpl]]-Tabulka[[#This Row],[14_vzsk]])</f>
        <v>10630.195375826554</v>
      </c>
    </row>
    <row r="9" spans="1:19" x14ac:dyDescent="0.3">
      <c r="A9" s="469">
        <v>99</v>
      </c>
      <c r="B9" s="468" t="s">
        <v>2443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10630.195375826554</v>
      </c>
      <c r="R9" s="471">
        <f ca="1">IF(Tabulka[[#This Row],[15_vzpl]]=0,"",Tabulka[[#This Row],[14_vzsk]]/Tabulka[[#This Row],[15_vzpl]])</f>
        <v>0</v>
      </c>
      <c r="S9" s="470">
        <f ca="1">IF(Tabulka[[#This Row],[15_vzpl]]-Tabulka[[#This Row],[14_vzsk]]=0,"",Tabulka[[#This Row],[15_vzpl]]-Tabulka[[#This Row],[14_vzsk]])</f>
        <v>10630.195375826554</v>
      </c>
    </row>
    <row r="10" spans="1:19" x14ac:dyDescent="0.3">
      <c r="A10" s="469">
        <v>102</v>
      </c>
      <c r="B10" s="468" t="s">
        <v>2444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2373.6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526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90593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90593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2674436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103</v>
      </c>
      <c r="B11" s="468" t="s">
        <v>2445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5.9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4726.3999999999996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506.5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588.70000000000005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120676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120676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3342799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2435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26.25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19745.25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181.75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87.25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3519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61752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61752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5412712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4099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11250</v>
      </c>
      <c r="R12" s="471">
        <f ca="1">IF(Tabulka[[#This Row],[15_vzpl]]=0,"",Tabulka[[#This Row],[14_vzsk]]/Tabulka[[#This Row],[15_vzpl]])</f>
        <v>0.36435555555555554</v>
      </c>
      <c r="S12" s="470">
        <f ca="1">IF(Tabulka[[#This Row],[15_vzpl]]-Tabulka[[#This Row],[14_vzsk]]=0,"",Tabulka[[#This Row],[15_vzpl]]-Tabulka[[#This Row],[14_vzsk]])</f>
        <v>7151</v>
      </c>
    </row>
    <row r="13" spans="1:19" x14ac:dyDescent="0.3">
      <c r="A13" s="469">
        <v>302</v>
      </c>
      <c r="B13" s="468" t="s">
        <v>2446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39486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303</v>
      </c>
      <c r="B14" s="468" t="s">
        <v>2447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8.75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6564.5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52.75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1232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16740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16740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1905243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4099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11250</v>
      </c>
      <c r="R14" s="471">
        <f ca="1">IF(Tabulka[[#This Row],[15_vzpl]]=0,"",Tabulka[[#This Row],[14_vzsk]]/Tabulka[[#This Row],[15_vzpl]])</f>
        <v>0.36435555555555554</v>
      </c>
      <c r="S14" s="470">
        <f ca="1">IF(Tabulka[[#This Row],[15_vzpl]]-Tabulka[[#This Row],[14_vzsk]]=0,"",Tabulka[[#This Row],[15_vzpl]]-Tabulka[[#This Row],[14_vzsk]])</f>
        <v>7151</v>
      </c>
    </row>
    <row r="15" spans="1:19" x14ac:dyDescent="0.3">
      <c r="A15" s="469">
        <v>304</v>
      </c>
      <c r="B15" s="468" t="s">
        <v>2448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9003.5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2287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27852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27852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2769820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305</v>
      </c>
      <c r="B16" s="468" t="s">
        <v>2449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649.5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9840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9840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154142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416</v>
      </c>
      <c r="B17" s="468" t="s">
        <v>2450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34.5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91715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636</v>
      </c>
      <c r="B18" s="468" t="s">
        <v>2451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697.75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119397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642</v>
      </c>
      <c r="B19" s="468" t="s">
        <v>2452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2262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128.25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332909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 t="s">
        <v>2436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1.02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874.4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154098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30</v>
      </c>
      <c r="B21" s="468" t="s">
        <v>2453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1.02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874.4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154098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301</v>
      </c>
    </row>
    <row r="23" spans="1:19" x14ac:dyDescent="0.3">
      <c r="A23" s="222" t="s">
        <v>201</v>
      </c>
    </row>
    <row r="24" spans="1:19" x14ac:dyDescent="0.3">
      <c r="A24" s="223" t="s">
        <v>271</v>
      </c>
    </row>
    <row r="25" spans="1:19" x14ac:dyDescent="0.3">
      <c r="A25" s="461" t="s">
        <v>270</v>
      </c>
    </row>
    <row r="26" spans="1:19" x14ac:dyDescent="0.3">
      <c r="A26" s="374" t="s">
        <v>233</v>
      </c>
    </row>
    <row r="27" spans="1:19" x14ac:dyDescent="0.3">
      <c r="A27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74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2442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8.75</v>
      </c>
      <c r="F4" s="498"/>
      <c r="G4" s="498"/>
      <c r="H4" s="498"/>
      <c r="I4" s="498">
        <v>1419.6</v>
      </c>
      <c r="J4" s="498">
        <v>170.5</v>
      </c>
      <c r="K4" s="498">
        <v>235.4</v>
      </c>
      <c r="L4" s="498">
        <v>734</v>
      </c>
      <c r="M4" s="498"/>
      <c r="N4" s="498"/>
      <c r="O4" s="498">
        <v>8257</v>
      </c>
      <c r="P4" s="498">
        <v>8257</v>
      </c>
      <c r="Q4" s="498">
        <v>1076072</v>
      </c>
      <c r="R4" s="498"/>
      <c r="S4" s="498">
        <v>2126.0390751653108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S5">
        <v>2126.0390751653108</v>
      </c>
    </row>
    <row r="6" spans="1:19" x14ac:dyDescent="0.3">
      <c r="A6" s="505" t="s">
        <v>213</v>
      </c>
      <c r="B6" s="504">
        <v>3</v>
      </c>
      <c r="C6">
        <v>1</v>
      </c>
      <c r="D6">
        <v>102</v>
      </c>
      <c r="E6">
        <v>2.85</v>
      </c>
      <c r="I6">
        <v>470.8</v>
      </c>
      <c r="J6">
        <v>68.5</v>
      </c>
      <c r="K6">
        <v>120.5</v>
      </c>
      <c r="L6">
        <v>558</v>
      </c>
      <c r="O6">
        <v>3778</v>
      </c>
      <c r="P6">
        <v>3778</v>
      </c>
      <c r="Q6">
        <v>446232</v>
      </c>
    </row>
    <row r="7" spans="1:19" x14ac:dyDescent="0.3">
      <c r="A7" s="503" t="s">
        <v>214</v>
      </c>
      <c r="B7" s="502">
        <v>4</v>
      </c>
      <c r="C7">
        <v>1</v>
      </c>
      <c r="D7">
        <v>103</v>
      </c>
      <c r="E7">
        <v>5.9</v>
      </c>
      <c r="I7">
        <v>948.8</v>
      </c>
      <c r="J7">
        <v>102</v>
      </c>
      <c r="K7">
        <v>114.9</v>
      </c>
      <c r="L7">
        <v>176</v>
      </c>
      <c r="O7">
        <v>4479</v>
      </c>
      <c r="P7">
        <v>4479</v>
      </c>
      <c r="Q7">
        <v>629840</v>
      </c>
    </row>
    <row r="8" spans="1:19" x14ac:dyDescent="0.3">
      <c r="A8" s="505" t="s">
        <v>215</v>
      </c>
      <c r="B8" s="504">
        <v>5</v>
      </c>
      <c r="C8">
        <v>1</v>
      </c>
      <c r="D8" t="s">
        <v>2435</v>
      </c>
      <c r="E8">
        <v>26.25</v>
      </c>
      <c r="I8">
        <v>4438.5</v>
      </c>
      <c r="J8">
        <v>34.5</v>
      </c>
      <c r="K8">
        <v>5</v>
      </c>
      <c r="L8">
        <v>725</v>
      </c>
      <c r="O8">
        <v>2250</v>
      </c>
      <c r="P8">
        <v>2250</v>
      </c>
      <c r="Q8">
        <v>1083896</v>
      </c>
      <c r="R8">
        <v>3599</v>
      </c>
      <c r="S8">
        <v>2250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8.75</v>
      </c>
      <c r="I9">
        <v>1449.25</v>
      </c>
      <c r="J9">
        <v>10.5</v>
      </c>
      <c r="L9">
        <v>298</v>
      </c>
      <c r="Q9">
        <v>389598</v>
      </c>
      <c r="R9">
        <v>3599</v>
      </c>
      <c r="S9">
        <v>2250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12</v>
      </c>
      <c r="I10">
        <v>2040.5</v>
      </c>
      <c r="L10">
        <v>427</v>
      </c>
      <c r="O10">
        <v>2250</v>
      </c>
      <c r="P10">
        <v>2250</v>
      </c>
      <c r="Q10">
        <v>548312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1</v>
      </c>
      <c r="I11">
        <v>173</v>
      </c>
      <c r="Q11">
        <v>36176</v>
      </c>
    </row>
    <row r="12" spans="1:19" x14ac:dyDescent="0.3">
      <c r="A12" s="505" t="s">
        <v>219</v>
      </c>
      <c r="B12" s="504">
        <v>9</v>
      </c>
      <c r="C12">
        <v>1</v>
      </c>
      <c r="D12">
        <v>416</v>
      </c>
      <c r="E12">
        <v>0.5</v>
      </c>
      <c r="I12">
        <v>88</v>
      </c>
      <c r="K12">
        <v>5</v>
      </c>
      <c r="Q12">
        <v>17919</v>
      </c>
    </row>
    <row r="13" spans="1:19" x14ac:dyDescent="0.3">
      <c r="A13" s="503" t="s">
        <v>220</v>
      </c>
      <c r="B13" s="502">
        <v>10</v>
      </c>
      <c r="C13">
        <v>1</v>
      </c>
      <c r="D13">
        <v>636</v>
      </c>
      <c r="E13">
        <v>1</v>
      </c>
      <c r="I13">
        <v>147.25</v>
      </c>
      <c r="Q13">
        <v>24815</v>
      </c>
    </row>
    <row r="14" spans="1:19" x14ac:dyDescent="0.3">
      <c r="A14" s="505" t="s">
        <v>221</v>
      </c>
      <c r="B14" s="504">
        <v>11</v>
      </c>
      <c r="C14">
        <v>1</v>
      </c>
      <c r="D14">
        <v>642</v>
      </c>
      <c r="E14">
        <v>3</v>
      </c>
      <c r="I14">
        <v>540.5</v>
      </c>
      <c r="J14">
        <v>24</v>
      </c>
      <c r="Q14">
        <v>67076</v>
      </c>
    </row>
    <row r="15" spans="1:19" x14ac:dyDescent="0.3">
      <c r="A15" s="503" t="s">
        <v>222</v>
      </c>
      <c r="B15" s="502">
        <v>12</v>
      </c>
      <c r="C15">
        <v>1</v>
      </c>
      <c r="D15" t="s">
        <v>2436</v>
      </c>
      <c r="E15">
        <v>1</v>
      </c>
      <c r="I15">
        <v>176</v>
      </c>
      <c r="Q15">
        <v>30330</v>
      </c>
    </row>
    <row r="16" spans="1:19" x14ac:dyDescent="0.3">
      <c r="A16" s="501" t="s">
        <v>210</v>
      </c>
      <c r="B16" s="500">
        <v>2018</v>
      </c>
      <c r="C16">
        <v>1</v>
      </c>
      <c r="D16">
        <v>30</v>
      </c>
      <c r="E16">
        <v>1</v>
      </c>
      <c r="I16">
        <v>176</v>
      </c>
      <c r="Q16">
        <v>30330</v>
      </c>
    </row>
    <row r="17" spans="3:19" x14ac:dyDescent="0.3">
      <c r="C17" t="s">
        <v>2437</v>
      </c>
      <c r="E17">
        <v>36</v>
      </c>
      <c r="I17">
        <v>6034.1</v>
      </c>
      <c r="J17">
        <v>205</v>
      </c>
      <c r="K17">
        <v>240.4</v>
      </c>
      <c r="L17">
        <v>1459</v>
      </c>
      <c r="O17">
        <v>10507</v>
      </c>
      <c r="P17">
        <v>10507</v>
      </c>
      <c r="Q17">
        <v>2190298</v>
      </c>
      <c r="R17">
        <v>3599</v>
      </c>
      <c r="S17">
        <v>4376.0390751653104</v>
      </c>
    </row>
    <row r="18" spans="3:19" x14ac:dyDescent="0.3">
      <c r="C18">
        <v>2</v>
      </c>
      <c r="D18" t="s">
        <v>272</v>
      </c>
      <c r="E18">
        <v>8.75</v>
      </c>
      <c r="I18">
        <v>1250.4000000000001</v>
      </c>
      <c r="J18">
        <v>175</v>
      </c>
      <c r="K18">
        <v>235.7</v>
      </c>
      <c r="L18">
        <v>676</v>
      </c>
      <c r="Q18">
        <v>1138267</v>
      </c>
      <c r="S18">
        <v>2126.0390751653108</v>
      </c>
    </row>
    <row r="19" spans="3:19" x14ac:dyDescent="0.3">
      <c r="C19">
        <v>2</v>
      </c>
      <c r="D19">
        <v>99</v>
      </c>
      <c r="S19">
        <v>2126.0390751653108</v>
      </c>
    </row>
    <row r="20" spans="3:19" x14ac:dyDescent="0.3">
      <c r="C20">
        <v>2</v>
      </c>
      <c r="D20">
        <v>102</v>
      </c>
      <c r="E20">
        <v>2.85</v>
      </c>
      <c r="I20">
        <v>442</v>
      </c>
      <c r="J20">
        <v>69</v>
      </c>
      <c r="K20">
        <v>106</v>
      </c>
      <c r="L20">
        <v>500</v>
      </c>
      <c r="Q20">
        <v>478506</v>
      </c>
    </row>
    <row r="21" spans="3:19" x14ac:dyDescent="0.3">
      <c r="C21">
        <v>2</v>
      </c>
      <c r="D21">
        <v>103</v>
      </c>
      <c r="E21">
        <v>5.9</v>
      </c>
      <c r="I21">
        <v>808.4</v>
      </c>
      <c r="J21">
        <v>106</v>
      </c>
      <c r="K21">
        <v>129.69999999999999</v>
      </c>
      <c r="L21">
        <v>176</v>
      </c>
      <c r="Q21">
        <v>659761</v>
      </c>
    </row>
    <row r="22" spans="3:19" x14ac:dyDescent="0.3">
      <c r="C22">
        <v>2</v>
      </c>
      <c r="D22" t="s">
        <v>2435</v>
      </c>
      <c r="E22">
        <v>26.25</v>
      </c>
      <c r="I22">
        <v>3744</v>
      </c>
      <c r="J22">
        <v>24</v>
      </c>
      <c r="K22">
        <v>29.25</v>
      </c>
      <c r="L22">
        <v>639</v>
      </c>
      <c r="O22">
        <v>750</v>
      </c>
      <c r="P22">
        <v>750</v>
      </c>
      <c r="Q22">
        <v>1058826</v>
      </c>
      <c r="S22">
        <v>2250</v>
      </c>
    </row>
    <row r="23" spans="3:19" x14ac:dyDescent="0.3">
      <c r="C23">
        <v>2</v>
      </c>
      <c r="D23">
        <v>303</v>
      </c>
      <c r="E23">
        <v>8.75</v>
      </c>
      <c r="I23">
        <v>1290.25</v>
      </c>
      <c r="J23">
        <v>8</v>
      </c>
      <c r="K23">
        <v>22.25</v>
      </c>
      <c r="L23">
        <v>244</v>
      </c>
      <c r="Q23">
        <v>382332</v>
      </c>
      <c r="S23">
        <v>2250</v>
      </c>
    </row>
    <row r="24" spans="3:19" x14ac:dyDescent="0.3">
      <c r="C24">
        <v>2</v>
      </c>
      <c r="D24">
        <v>304</v>
      </c>
      <c r="E24">
        <v>12</v>
      </c>
      <c r="I24">
        <v>1727.5</v>
      </c>
      <c r="L24">
        <v>395</v>
      </c>
      <c r="O24">
        <v>750</v>
      </c>
      <c r="P24">
        <v>750</v>
      </c>
      <c r="Q24">
        <v>544557</v>
      </c>
    </row>
    <row r="25" spans="3:19" x14ac:dyDescent="0.3">
      <c r="C25">
        <v>2</v>
      </c>
      <c r="D25">
        <v>305</v>
      </c>
      <c r="E25">
        <v>1</v>
      </c>
      <c r="I25">
        <v>160</v>
      </c>
      <c r="Q25">
        <v>36020</v>
      </c>
    </row>
    <row r="26" spans="3:19" x14ac:dyDescent="0.3">
      <c r="C26">
        <v>2</v>
      </c>
      <c r="D26">
        <v>416</v>
      </c>
      <c r="E26">
        <v>0.5</v>
      </c>
      <c r="I26">
        <v>80</v>
      </c>
      <c r="K26">
        <v>7</v>
      </c>
      <c r="Q26">
        <v>18428</v>
      </c>
    </row>
    <row r="27" spans="3:19" x14ac:dyDescent="0.3">
      <c r="C27">
        <v>2</v>
      </c>
      <c r="D27">
        <v>636</v>
      </c>
      <c r="E27">
        <v>1</v>
      </c>
      <c r="I27">
        <v>128</v>
      </c>
      <c r="Q27">
        <v>21451</v>
      </c>
    </row>
    <row r="28" spans="3:19" x14ac:dyDescent="0.3">
      <c r="C28">
        <v>2</v>
      </c>
      <c r="D28">
        <v>642</v>
      </c>
      <c r="E28">
        <v>3</v>
      </c>
      <c r="I28">
        <v>358.25</v>
      </c>
      <c r="J28">
        <v>16</v>
      </c>
      <c r="Q28">
        <v>56038</v>
      </c>
    </row>
    <row r="29" spans="3:19" x14ac:dyDescent="0.3">
      <c r="C29">
        <v>2</v>
      </c>
      <c r="D29" t="s">
        <v>2436</v>
      </c>
      <c r="E29">
        <v>1</v>
      </c>
      <c r="I29">
        <v>160</v>
      </c>
      <c r="Q29">
        <v>30230</v>
      </c>
    </row>
    <row r="30" spans="3:19" x14ac:dyDescent="0.3">
      <c r="C30">
        <v>2</v>
      </c>
      <c r="D30">
        <v>30</v>
      </c>
      <c r="E30">
        <v>1</v>
      </c>
      <c r="I30">
        <v>160</v>
      </c>
      <c r="Q30">
        <v>30230</v>
      </c>
    </row>
    <row r="31" spans="3:19" x14ac:dyDescent="0.3">
      <c r="C31" t="s">
        <v>2438</v>
      </c>
      <c r="E31">
        <v>36</v>
      </c>
      <c r="I31">
        <v>5154.3999999999996</v>
      </c>
      <c r="J31">
        <v>199</v>
      </c>
      <c r="K31">
        <v>264.95</v>
      </c>
      <c r="L31">
        <v>1315</v>
      </c>
      <c r="O31">
        <v>750</v>
      </c>
      <c r="P31">
        <v>750</v>
      </c>
      <c r="Q31">
        <v>2227323</v>
      </c>
      <c r="S31">
        <v>4376.0390751653104</v>
      </c>
    </row>
    <row r="32" spans="3:19" x14ac:dyDescent="0.3">
      <c r="C32">
        <v>3</v>
      </c>
      <c r="D32" t="s">
        <v>272</v>
      </c>
      <c r="E32">
        <v>8.8500000000000014</v>
      </c>
      <c r="I32">
        <v>1392.4</v>
      </c>
      <c r="J32">
        <v>165.5</v>
      </c>
      <c r="K32">
        <v>133.69999999999999</v>
      </c>
      <c r="L32">
        <v>751</v>
      </c>
      <c r="O32">
        <v>10335</v>
      </c>
      <c r="P32">
        <v>10335</v>
      </c>
      <c r="Q32">
        <v>1169980</v>
      </c>
      <c r="S32">
        <v>2126.0390751653108</v>
      </c>
    </row>
    <row r="33" spans="3:19" x14ac:dyDescent="0.3">
      <c r="C33">
        <v>3</v>
      </c>
      <c r="D33">
        <v>99</v>
      </c>
      <c r="S33">
        <v>2126.0390751653108</v>
      </c>
    </row>
    <row r="34" spans="3:19" x14ac:dyDescent="0.3">
      <c r="C34">
        <v>3</v>
      </c>
      <c r="D34">
        <v>102</v>
      </c>
      <c r="E34">
        <v>2.95</v>
      </c>
      <c r="I34">
        <v>458.8</v>
      </c>
      <c r="J34">
        <v>68.5</v>
      </c>
      <c r="K34">
        <v>89.1</v>
      </c>
      <c r="L34">
        <v>567</v>
      </c>
      <c r="O34">
        <v>8840</v>
      </c>
      <c r="P34">
        <v>8840</v>
      </c>
      <c r="Q34">
        <v>526740</v>
      </c>
    </row>
    <row r="35" spans="3:19" x14ac:dyDescent="0.3">
      <c r="C35">
        <v>3</v>
      </c>
      <c r="D35">
        <v>103</v>
      </c>
      <c r="E35">
        <v>5.9</v>
      </c>
      <c r="I35">
        <v>933.6</v>
      </c>
      <c r="J35">
        <v>97</v>
      </c>
      <c r="K35">
        <v>44.6</v>
      </c>
      <c r="L35">
        <v>184</v>
      </c>
      <c r="O35">
        <v>1495</v>
      </c>
      <c r="P35">
        <v>1495</v>
      </c>
      <c r="Q35">
        <v>643240</v>
      </c>
    </row>
    <row r="36" spans="3:19" x14ac:dyDescent="0.3">
      <c r="C36">
        <v>3</v>
      </c>
      <c r="D36" t="s">
        <v>2435</v>
      </c>
      <c r="E36">
        <v>26.25</v>
      </c>
      <c r="I36">
        <v>3736</v>
      </c>
      <c r="J36">
        <v>43.25</v>
      </c>
      <c r="K36">
        <v>39</v>
      </c>
      <c r="L36">
        <v>719</v>
      </c>
      <c r="O36">
        <v>13210</v>
      </c>
      <c r="P36">
        <v>13210</v>
      </c>
      <c r="Q36">
        <v>1086667</v>
      </c>
      <c r="S36">
        <v>2250</v>
      </c>
    </row>
    <row r="37" spans="3:19" x14ac:dyDescent="0.3">
      <c r="C37">
        <v>3</v>
      </c>
      <c r="D37">
        <v>303</v>
      </c>
      <c r="E37">
        <v>8.75</v>
      </c>
      <c r="I37">
        <v>1379</v>
      </c>
      <c r="J37">
        <v>15</v>
      </c>
      <c r="K37">
        <v>30.5</v>
      </c>
      <c r="L37">
        <v>239</v>
      </c>
      <c r="O37">
        <v>5580</v>
      </c>
      <c r="P37">
        <v>5580</v>
      </c>
      <c r="Q37">
        <v>394452</v>
      </c>
      <c r="S37">
        <v>2250</v>
      </c>
    </row>
    <row r="38" spans="3:19" x14ac:dyDescent="0.3">
      <c r="C38">
        <v>3</v>
      </c>
      <c r="D38">
        <v>304</v>
      </c>
      <c r="E38">
        <v>12</v>
      </c>
      <c r="I38">
        <v>1636</v>
      </c>
      <c r="L38">
        <v>480</v>
      </c>
      <c r="O38">
        <v>4350</v>
      </c>
      <c r="P38">
        <v>4350</v>
      </c>
      <c r="Q38">
        <v>555397</v>
      </c>
    </row>
    <row r="39" spans="3:19" x14ac:dyDescent="0.3">
      <c r="C39">
        <v>3</v>
      </c>
      <c r="D39">
        <v>305</v>
      </c>
      <c r="E39">
        <v>1</v>
      </c>
      <c r="I39">
        <v>135</v>
      </c>
      <c r="O39">
        <v>3280</v>
      </c>
      <c r="P39">
        <v>3280</v>
      </c>
      <c r="Q39">
        <v>39512</v>
      </c>
    </row>
    <row r="40" spans="3:19" x14ac:dyDescent="0.3">
      <c r="C40">
        <v>3</v>
      </c>
      <c r="D40">
        <v>416</v>
      </c>
      <c r="E40">
        <v>0.5</v>
      </c>
      <c r="I40">
        <v>84</v>
      </c>
      <c r="K40">
        <v>8.5</v>
      </c>
      <c r="Q40">
        <v>18601</v>
      </c>
    </row>
    <row r="41" spans="3:19" x14ac:dyDescent="0.3">
      <c r="C41">
        <v>3</v>
      </c>
      <c r="D41">
        <v>636</v>
      </c>
      <c r="E41">
        <v>1</v>
      </c>
      <c r="I41">
        <v>97</v>
      </c>
      <c r="Q41">
        <v>19044</v>
      </c>
    </row>
    <row r="42" spans="3:19" x14ac:dyDescent="0.3">
      <c r="C42">
        <v>3</v>
      </c>
      <c r="D42">
        <v>642</v>
      </c>
      <c r="E42">
        <v>3</v>
      </c>
      <c r="I42">
        <v>405</v>
      </c>
      <c r="J42">
        <v>28.25</v>
      </c>
      <c r="Q42">
        <v>59661</v>
      </c>
    </row>
    <row r="43" spans="3:19" x14ac:dyDescent="0.3">
      <c r="C43">
        <v>3</v>
      </c>
      <c r="D43" t="s">
        <v>2436</v>
      </c>
      <c r="E43">
        <v>1</v>
      </c>
      <c r="I43">
        <v>176</v>
      </c>
      <c r="Q43">
        <v>30230</v>
      </c>
    </row>
    <row r="44" spans="3:19" x14ac:dyDescent="0.3">
      <c r="C44">
        <v>3</v>
      </c>
      <c r="D44">
        <v>30</v>
      </c>
      <c r="E44">
        <v>1</v>
      </c>
      <c r="I44">
        <v>176</v>
      </c>
      <c r="Q44">
        <v>30230</v>
      </c>
    </row>
    <row r="45" spans="3:19" x14ac:dyDescent="0.3">
      <c r="C45" t="s">
        <v>2439</v>
      </c>
      <c r="E45">
        <v>36.1</v>
      </c>
      <c r="I45">
        <v>5304.4</v>
      </c>
      <c r="J45">
        <v>208.75</v>
      </c>
      <c r="K45">
        <v>172.7</v>
      </c>
      <c r="L45">
        <v>1470</v>
      </c>
      <c r="O45">
        <v>23545</v>
      </c>
      <c r="P45">
        <v>23545</v>
      </c>
      <c r="Q45">
        <v>2286877</v>
      </c>
      <c r="S45">
        <v>4376.0390751653104</v>
      </c>
    </row>
    <row r="46" spans="3:19" x14ac:dyDescent="0.3">
      <c r="C46">
        <v>4</v>
      </c>
      <c r="D46" t="s">
        <v>272</v>
      </c>
      <c r="E46">
        <v>8.8500000000000014</v>
      </c>
      <c r="I46">
        <v>1476.4</v>
      </c>
      <c r="J46">
        <v>171</v>
      </c>
      <c r="K46">
        <v>271.70000000000005</v>
      </c>
      <c r="L46">
        <v>706</v>
      </c>
      <c r="O46">
        <v>47683</v>
      </c>
      <c r="P46">
        <v>47683</v>
      </c>
      <c r="Q46">
        <v>1243050</v>
      </c>
      <c r="S46">
        <v>2126.0390751653108</v>
      </c>
    </row>
    <row r="47" spans="3:19" x14ac:dyDescent="0.3">
      <c r="C47">
        <v>4</v>
      </c>
      <c r="D47">
        <v>99</v>
      </c>
      <c r="S47">
        <v>2126.0390751653108</v>
      </c>
    </row>
    <row r="48" spans="3:19" x14ac:dyDescent="0.3">
      <c r="C48">
        <v>4</v>
      </c>
      <c r="D48">
        <v>102</v>
      </c>
      <c r="E48">
        <v>2.95</v>
      </c>
      <c r="I48">
        <v>485.2</v>
      </c>
      <c r="J48">
        <v>74</v>
      </c>
      <c r="K48">
        <v>104.4</v>
      </c>
      <c r="L48">
        <v>610</v>
      </c>
      <c r="O48">
        <v>26819</v>
      </c>
      <c r="P48">
        <v>26819</v>
      </c>
      <c r="Q48">
        <v>589746</v>
      </c>
    </row>
    <row r="49" spans="3:19" x14ac:dyDescent="0.3">
      <c r="C49">
        <v>4</v>
      </c>
      <c r="D49">
        <v>103</v>
      </c>
      <c r="E49">
        <v>5.9</v>
      </c>
      <c r="I49">
        <v>991.2</v>
      </c>
      <c r="J49">
        <v>97</v>
      </c>
      <c r="K49">
        <v>167.3</v>
      </c>
      <c r="L49">
        <v>96</v>
      </c>
      <c r="O49">
        <v>20864</v>
      </c>
      <c r="P49">
        <v>20864</v>
      </c>
      <c r="Q49">
        <v>653304</v>
      </c>
    </row>
    <row r="50" spans="3:19" x14ac:dyDescent="0.3">
      <c r="C50">
        <v>4</v>
      </c>
      <c r="D50" t="s">
        <v>2435</v>
      </c>
      <c r="E50">
        <v>26.25</v>
      </c>
      <c r="I50">
        <v>3763.25</v>
      </c>
      <c r="J50">
        <v>50.5</v>
      </c>
      <c r="K50">
        <v>7</v>
      </c>
      <c r="L50">
        <v>710</v>
      </c>
      <c r="O50">
        <v>20530</v>
      </c>
      <c r="P50">
        <v>20530</v>
      </c>
      <c r="Q50">
        <v>1075651</v>
      </c>
      <c r="S50">
        <v>2250</v>
      </c>
    </row>
    <row r="51" spans="3:19" x14ac:dyDescent="0.3">
      <c r="C51">
        <v>4</v>
      </c>
      <c r="D51">
        <v>302</v>
      </c>
      <c r="E51">
        <v>1</v>
      </c>
      <c r="I51">
        <v>152</v>
      </c>
      <c r="Q51">
        <v>39486</v>
      </c>
    </row>
    <row r="52" spans="3:19" x14ac:dyDescent="0.3">
      <c r="C52">
        <v>4</v>
      </c>
      <c r="D52">
        <v>303</v>
      </c>
      <c r="E52">
        <v>8.75</v>
      </c>
      <c r="I52">
        <v>1162.5</v>
      </c>
      <c r="J52">
        <v>8.5</v>
      </c>
      <c r="L52">
        <v>258</v>
      </c>
      <c r="O52">
        <v>5580</v>
      </c>
      <c r="P52">
        <v>5580</v>
      </c>
      <c r="Q52">
        <v>359938</v>
      </c>
      <c r="S52">
        <v>2250</v>
      </c>
    </row>
    <row r="53" spans="3:19" x14ac:dyDescent="0.3">
      <c r="C53">
        <v>4</v>
      </c>
      <c r="D53">
        <v>304</v>
      </c>
      <c r="E53">
        <v>12</v>
      </c>
      <c r="I53">
        <v>1743.5</v>
      </c>
      <c r="L53">
        <v>452</v>
      </c>
      <c r="O53">
        <v>4350</v>
      </c>
      <c r="P53">
        <v>4350</v>
      </c>
      <c r="Q53">
        <v>549645</v>
      </c>
    </row>
    <row r="54" spans="3:19" x14ac:dyDescent="0.3">
      <c r="C54">
        <v>4</v>
      </c>
      <c r="D54">
        <v>305</v>
      </c>
      <c r="O54">
        <v>3280</v>
      </c>
      <c r="P54">
        <v>3280</v>
      </c>
    </row>
    <row r="55" spans="3:19" x14ac:dyDescent="0.3">
      <c r="C55">
        <v>4</v>
      </c>
      <c r="D55">
        <v>416</v>
      </c>
      <c r="E55">
        <v>0.5</v>
      </c>
      <c r="I55">
        <v>80</v>
      </c>
      <c r="K55">
        <v>7</v>
      </c>
      <c r="Q55">
        <v>18369</v>
      </c>
    </row>
    <row r="56" spans="3:19" x14ac:dyDescent="0.3">
      <c r="C56">
        <v>4</v>
      </c>
      <c r="D56">
        <v>636</v>
      </c>
      <c r="E56">
        <v>1</v>
      </c>
      <c r="I56">
        <v>162.75</v>
      </c>
      <c r="O56">
        <v>1830</v>
      </c>
      <c r="P56">
        <v>1830</v>
      </c>
      <c r="Q56">
        <v>27836</v>
      </c>
    </row>
    <row r="57" spans="3:19" x14ac:dyDescent="0.3">
      <c r="C57">
        <v>4</v>
      </c>
      <c r="D57">
        <v>642</v>
      </c>
      <c r="E57">
        <v>3</v>
      </c>
      <c r="I57">
        <v>462.5</v>
      </c>
      <c r="J57">
        <v>42</v>
      </c>
      <c r="O57">
        <v>5490</v>
      </c>
      <c r="P57">
        <v>5490</v>
      </c>
      <c r="Q57">
        <v>80377</v>
      </c>
    </row>
    <row r="58" spans="3:19" x14ac:dyDescent="0.3">
      <c r="C58">
        <v>4</v>
      </c>
      <c r="D58" t="s">
        <v>2436</v>
      </c>
      <c r="E58">
        <v>1</v>
      </c>
      <c r="I58">
        <v>168</v>
      </c>
      <c r="Q58">
        <v>30230</v>
      </c>
    </row>
    <row r="59" spans="3:19" x14ac:dyDescent="0.3">
      <c r="C59">
        <v>4</v>
      </c>
      <c r="D59">
        <v>30</v>
      </c>
      <c r="E59">
        <v>1</v>
      </c>
      <c r="I59">
        <v>168</v>
      </c>
      <c r="Q59">
        <v>30230</v>
      </c>
    </row>
    <row r="60" spans="3:19" x14ac:dyDescent="0.3">
      <c r="C60" t="s">
        <v>2440</v>
      </c>
      <c r="E60">
        <v>36.1</v>
      </c>
      <c r="I60">
        <v>5407.65</v>
      </c>
      <c r="J60">
        <v>221.5</v>
      </c>
      <c r="K60">
        <v>278.70000000000005</v>
      </c>
      <c r="L60">
        <v>1416</v>
      </c>
      <c r="O60">
        <v>68213</v>
      </c>
      <c r="P60">
        <v>68213</v>
      </c>
      <c r="Q60">
        <v>2348931</v>
      </c>
      <c r="S60">
        <v>4376.0390751653104</v>
      </c>
    </row>
    <row r="61" spans="3:19" x14ac:dyDescent="0.3">
      <c r="C61">
        <v>5</v>
      </c>
      <c r="D61" t="s">
        <v>272</v>
      </c>
      <c r="E61">
        <v>8.8500000000000014</v>
      </c>
      <c r="I61">
        <v>1561.2</v>
      </c>
      <c r="J61">
        <v>176</v>
      </c>
      <c r="K61">
        <v>238.2</v>
      </c>
      <c r="L61">
        <v>803</v>
      </c>
      <c r="O61">
        <v>144994</v>
      </c>
      <c r="P61">
        <v>144994</v>
      </c>
      <c r="Q61">
        <v>1389866</v>
      </c>
      <c r="S61">
        <v>2126.0390751653108</v>
      </c>
    </row>
    <row r="62" spans="3:19" x14ac:dyDescent="0.3">
      <c r="C62">
        <v>5</v>
      </c>
      <c r="D62">
        <v>99</v>
      </c>
      <c r="S62">
        <v>2126.0390751653108</v>
      </c>
    </row>
    <row r="63" spans="3:19" x14ac:dyDescent="0.3">
      <c r="C63">
        <v>5</v>
      </c>
      <c r="D63">
        <v>102</v>
      </c>
      <c r="E63">
        <v>2.95</v>
      </c>
      <c r="I63">
        <v>516.79999999999995</v>
      </c>
      <c r="J63">
        <v>71.5</v>
      </c>
      <c r="K63">
        <v>106</v>
      </c>
      <c r="L63">
        <v>555</v>
      </c>
      <c r="O63">
        <v>51156</v>
      </c>
      <c r="P63">
        <v>51156</v>
      </c>
      <c r="Q63">
        <v>633212</v>
      </c>
    </row>
    <row r="64" spans="3:19" x14ac:dyDescent="0.3">
      <c r="C64">
        <v>5</v>
      </c>
      <c r="D64">
        <v>103</v>
      </c>
      <c r="E64">
        <v>5.9</v>
      </c>
      <c r="I64">
        <v>1044.4000000000001</v>
      </c>
      <c r="J64">
        <v>104.5</v>
      </c>
      <c r="K64">
        <v>132.19999999999999</v>
      </c>
      <c r="L64">
        <v>248</v>
      </c>
      <c r="O64">
        <v>93838</v>
      </c>
      <c r="P64">
        <v>93838</v>
      </c>
      <c r="Q64">
        <v>756654</v>
      </c>
    </row>
    <row r="65" spans="3:19" x14ac:dyDescent="0.3">
      <c r="C65">
        <v>5</v>
      </c>
      <c r="D65" t="s">
        <v>2435</v>
      </c>
      <c r="E65">
        <v>26.25</v>
      </c>
      <c r="I65">
        <v>4063.5</v>
      </c>
      <c r="J65">
        <v>29.5</v>
      </c>
      <c r="K65">
        <v>7</v>
      </c>
      <c r="L65">
        <v>726</v>
      </c>
      <c r="O65">
        <v>25012</v>
      </c>
      <c r="P65">
        <v>25012</v>
      </c>
      <c r="Q65">
        <v>1107672</v>
      </c>
      <c r="R65">
        <v>500</v>
      </c>
      <c r="S65">
        <v>2250</v>
      </c>
    </row>
    <row r="66" spans="3:19" x14ac:dyDescent="0.3">
      <c r="C66">
        <v>5</v>
      </c>
      <c r="D66">
        <v>303</v>
      </c>
      <c r="E66">
        <v>8.75</v>
      </c>
      <c r="I66">
        <v>1283.5</v>
      </c>
      <c r="J66">
        <v>11.5</v>
      </c>
      <c r="L66">
        <v>193</v>
      </c>
      <c r="O66">
        <v>5580</v>
      </c>
      <c r="P66">
        <v>5580</v>
      </c>
      <c r="Q66">
        <v>378923</v>
      </c>
      <c r="R66">
        <v>500</v>
      </c>
      <c r="S66">
        <v>2250</v>
      </c>
    </row>
    <row r="67" spans="3:19" x14ac:dyDescent="0.3">
      <c r="C67">
        <v>5</v>
      </c>
      <c r="D67">
        <v>304</v>
      </c>
      <c r="E67">
        <v>12</v>
      </c>
      <c r="I67">
        <v>1856</v>
      </c>
      <c r="L67">
        <v>533</v>
      </c>
      <c r="O67">
        <v>16152</v>
      </c>
      <c r="P67">
        <v>16152</v>
      </c>
      <c r="Q67">
        <v>571909</v>
      </c>
    </row>
    <row r="68" spans="3:19" x14ac:dyDescent="0.3">
      <c r="C68">
        <v>5</v>
      </c>
      <c r="D68">
        <v>305</v>
      </c>
      <c r="E68">
        <v>1</v>
      </c>
      <c r="I68">
        <v>181.5</v>
      </c>
      <c r="O68">
        <v>3280</v>
      </c>
      <c r="P68">
        <v>3280</v>
      </c>
      <c r="Q68">
        <v>42434</v>
      </c>
    </row>
    <row r="69" spans="3:19" x14ac:dyDescent="0.3">
      <c r="C69">
        <v>5</v>
      </c>
      <c r="D69">
        <v>416</v>
      </c>
      <c r="E69">
        <v>0.5</v>
      </c>
      <c r="I69">
        <v>84</v>
      </c>
      <c r="K69">
        <v>7</v>
      </c>
      <c r="Q69">
        <v>18398</v>
      </c>
    </row>
    <row r="70" spans="3:19" x14ac:dyDescent="0.3">
      <c r="C70">
        <v>5</v>
      </c>
      <c r="D70">
        <v>636</v>
      </c>
      <c r="E70">
        <v>1</v>
      </c>
      <c r="I70">
        <v>162.75</v>
      </c>
      <c r="Q70">
        <v>26251</v>
      </c>
    </row>
    <row r="71" spans="3:19" x14ac:dyDescent="0.3">
      <c r="C71">
        <v>5</v>
      </c>
      <c r="D71">
        <v>642</v>
      </c>
      <c r="E71">
        <v>3</v>
      </c>
      <c r="I71">
        <v>495.75</v>
      </c>
      <c r="J71">
        <v>18</v>
      </c>
      <c r="Q71">
        <v>69757</v>
      </c>
    </row>
    <row r="72" spans="3:19" x14ac:dyDescent="0.3">
      <c r="C72">
        <v>5</v>
      </c>
      <c r="D72" t="s">
        <v>2436</v>
      </c>
      <c r="E72">
        <v>1.1000000000000001</v>
      </c>
      <c r="I72">
        <v>194.4</v>
      </c>
      <c r="Q72">
        <v>33078</v>
      </c>
    </row>
    <row r="73" spans="3:19" x14ac:dyDescent="0.3">
      <c r="C73">
        <v>5</v>
      </c>
      <c r="D73">
        <v>30</v>
      </c>
      <c r="E73">
        <v>1.1000000000000001</v>
      </c>
      <c r="I73">
        <v>194.4</v>
      </c>
      <c r="Q73">
        <v>33078</v>
      </c>
    </row>
    <row r="74" spans="3:19" x14ac:dyDescent="0.3">
      <c r="C74" t="s">
        <v>2441</v>
      </c>
      <c r="E74">
        <v>36.200000000000003</v>
      </c>
      <c r="I74">
        <v>5819.0999999999995</v>
      </c>
      <c r="J74">
        <v>205.5</v>
      </c>
      <c r="K74">
        <v>245.2</v>
      </c>
      <c r="L74">
        <v>1529</v>
      </c>
      <c r="O74">
        <v>170006</v>
      </c>
      <c r="P74">
        <v>170006</v>
      </c>
      <c r="Q74">
        <v>2530616</v>
      </c>
      <c r="R74">
        <v>500</v>
      </c>
      <c r="S74">
        <v>4376.0390751653104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2459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10015143.920000002</v>
      </c>
      <c r="C3" s="344">
        <f t="shared" ref="C3:Z3" si="0">SUBTOTAL(9,C6:C1048576)</f>
        <v>14</v>
      </c>
      <c r="D3" s="344"/>
      <c r="E3" s="344">
        <f>SUBTOTAL(9,E6:E1048576)/4</f>
        <v>10633047.879999995</v>
      </c>
      <c r="F3" s="344"/>
      <c r="G3" s="344">
        <f t="shared" si="0"/>
        <v>17</v>
      </c>
      <c r="H3" s="344">
        <f>SUBTOTAL(9,H6:H1048576)/4</f>
        <v>11303002.509999996</v>
      </c>
      <c r="I3" s="347">
        <f>IF(B3&lt;&gt;0,H3/B3,"")</f>
        <v>1.1285911216341256</v>
      </c>
      <c r="J3" s="345">
        <f>IF(E3&lt;&gt;0,H3/E3,"")</f>
        <v>1.0630068290447687</v>
      </c>
      <c r="K3" s="346">
        <f t="shared" si="0"/>
        <v>243586.96</v>
      </c>
      <c r="L3" s="346"/>
      <c r="M3" s="344">
        <f t="shared" si="0"/>
        <v>3.1028219853389825</v>
      </c>
      <c r="N3" s="344">
        <f t="shared" si="0"/>
        <v>275187.40000000002</v>
      </c>
      <c r="O3" s="344"/>
      <c r="P3" s="344">
        <f t="shared" si="0"/>
        <v>3</v>
      </c>
      <c r="Q3" s="344">
        <f t="shared" si="0"/>
        <v>286510.80000000005</v>
      </c>
      <c r="R3" s="347">
        <f>IF(K3&lt;&gt;0,Q3/K3,"")</f>
        <v>1.1762156726287814</v>
      </c>
      <c r="S3" s="347">
        <f>IF(N3&lt;&gt;0,Q3/N3,"")</f>
        <v>1.0411479595359381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2454</v>
      </c>
      <c r="B6" s="871">
        <v>10015143.92</v>
      </c>
      <c r="C6" s="872">
        <v>1</v>
      </c>
      <c r="D6" s="872">
        <v>0.94188834970241875</v>
      </c>
      <c r="E6" s="871">
        <v>10633047.879999997</v>
      </c>
      <c r="F6" s="872">
        <v>1.0616969626133936</v>
      </c>
      <c r="G6" s="872">
        <v>1</v>
      </c>
      <c r="H6" s="871">
        <v>11303002.509999998</v>
      </c>
      <c r="I6" s="872">
        <v>1.128591121634126</v>
      </c>
      <c r="J6" s="872">
        <v>1.0630068290447687</v>
      </c>
      <c r="K6" s="871">
        <v>121793.48</v>
      </c>
      <c r="L6" s="872">
        <v>1</v>
      </c>
      <c r="M6" s="872">
        <v>0.88516756217762871</v>
      </c>
      <c r="N6" s="871">
        <v>137593.70000000001</v>
      </c>
      <c r="O6" s="872">
        <v>1.1297296045732499</v>
      </c>
      <c r="P6" s="872">
        <v>1</v>
      </c>
      <c r="Q6" s="871">
        <v>143255.4</v>
      </c>
      <c r="R6" s="872">
        <v>1.1762156726287811</v>
      </c>
      <c r="S6" s="872">
        <v>1.0411479595359379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2455</v>
      </c>
      <c r="B7" s="874"/>
      <c r="C7" s="875"/>
      <c r="D7" s="875"/>
      <c r="E7" s="874">
        <v>344.44</v>
      </c>
      <c r="F7" s="875"/>
      <c r="G7" s="875">
        <v>1</v>
      </c>
      <c r="H7" s="874"/>
      <c r="I7" s="875"/>
      <c r="J7" s="875"/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2456</v>
      </c>
      <c r="B8" s="874">
        <v>7024732.2699999996</v>
      </c>
      <c r="C8" s="875">
        <v>1</v>
      </c>
      <c r="D8" s="875">
        <v>0.94516757161333353</v>
      </c>
      <c r="E8" s="874">
        <v>7432261.1999999993</v>
      </c>
      <c r="F8" s="875">
        <v>1.0580134465395077</v>
      </c>
      <c r="G8" s="875">
        <v>1</v>
      </c>
      <c r="H8" s="874">
        <v>7796539.9300000025</v>
      </c>
      <c r="I8" s="875">
        <v>1.1098700463355884</v>
      </c>
      <c r="J8" s="875">
        <v>1.0490131765013861</v>
      </c>
      <c r="K8" s="874">
        <v>121239</v>
      </c>
      <c r="L8" s="875">
        <v>1</v>
      </c>
      <c r="M8" s="875">
        <v>0.88380789922582337</v>
      </c>
      <c r="N8" s="874">
        <v>137178</v>
      </c>
      <c r="O8" s="875">
        <v>1.1314675970603518</v>
      </c>
      <c r="P8" s="875">
        <v>1</v>
      </c>
      <c r="Q8" s="874">
        <v>142329</v>
      </c>
      <c r="R8" s="875">
        <v>1.1739539257169722</v>
      </c>
      <c r="S8" s="875">
        <v>1.0375497528758255</v>
      </c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0" t="s">
        <v>2457</v>
      </c>
      <c r="B9" s="874">
        <v>2839272.310000001</v>
      </c>
      <c r="C9" s="875">
        <v>1</v>
      </c>
      <c r="D9" s="875">
        <v>0.9307922998830731</v>
      </c>
      <c r="E9" s="874">
        <v>3050382.2499999977</v>
      </c>
      <c r="F9" s="875">
        <v>1.0743535374386111</v>
      </c>
      <c r="G9" s="875">
        <v>1</v>
      </c>
      <c r="H9" s="874">
        <v>3351790.2499999953</v>
      </c>
      <c r="I9" s="875">
        <v>1.1805103153349861</v>
      </c>
      <c r="J9" s="875">
        <v>1.0988099114463434</v>
      </c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thickBot="1" x14ac:dyDescent="0.35">
      <c r="A10" s="881" t="s">
        <v>2458</v>
      </c>
      <c r="B10" s="877">
        <v>151139.34</v>
      </c>
      <c r="C10" s="878">
        <v>1</v>
      </c>
      <c r="D10" s="878">
        <v>1.007192790030174</v>
      </c>
      <c r="E10" s="877">
        <v>150059.99</v>
      </c>
      <c r="F10" s="878">
        <v>0.99285857672793854</v>
      </c>
      <c r="G10" s="878">
        <v>1</v>
      </c>
      <c r="H10" s="877">
        <v>154672.32999999999</v>
      </c>
      <c r="I10" s="878">
        <v>1.023375714092704</v>
      </c>
      <c r="J10" s="878">
        <v>1.0307366407261522</v>
      </c>
      <c r="K10" s="877">
        <v>554.48</v>
      </c>
      <c r="L10" s="878">
        <v>1</v>
      </c>
      <c r="M10" s="878">
        <v>1.3338465239355306</v>
      </c>
      <c r="N10" s="877">
        <v>415.7</v>
      </c>
      <c r="O10" s="878">
        <v>0.74971144135045442</v>
      </c>
      <c r="P10" s="878">
        <v>1</v>
      </c>
      <c r="Q10" s="877">
        <v>926.40000000000009</v>
      </c>
      <c r="R10" s="878">
        <v>1.6707545808685615</v>
      </c>
      <c r="S10" s="878">
        <v>2.2285301900408951</v>
      </c>
      <c r="T10" s="877"/>
      <c r="U10" s="878"/>
      <c r="V10" s="878"/>
      <c r="W10" s="877"/>
      <c r="X10" s="878"/>
      <c r="Y10" s="878"/>
      <c r="Z10" s="877"/>
      <c r="AA10" s="878"/>
      <c r="AB10" s="879"/>
    </row>
    <row r="11" spans="1:28" ht="14.4" customHeight="1" thickBot="1" x14ac:dyDescent="0.35"/>
    <row r="12" spans="1:28" ht="14.4" customHeight="1" x14ac:dyDescent="0.3">
      <c r="A12" s="870" t="s">
        <v>584</v>
      </c>
      <c r="B12" s="871">
        <v>6091717.1400000006</v>
      </c>
      <c r="C12" s="872">
        <v>1</v>
      </c>
      <c r="D12" s="872">
        <v>0.97024524066439666</v>
      </c>
      <c r="E12" s="871">
        <v>6278533.3900000006</v>
      </c>
      <c r="F12" s="872">
        <v>1.0306672561621928</v>
      </c>
      <c r="G12" s="872">
        <v>1</v>
      </c>
      <c r="H12" s="871">
        <v>6423523.6500000013</v>
      </c>
      <c r="I12" s="872">
        <v>1.0544684696243136</v>
      </c>
      <c r="J12" s="873">
        <v>1.0230930140836603</v>
      </c>
    </row>
    <row r="13" spans="1:28" ht="14.4" customHeight="1" x14ac:dyDescent="0.3">
      <c r="A13" s="880" t="s">
        <v>2460</v>
      </c>
      <c r="B13" s="874">
        <v>6072513.4400000004</v>
      </c>
      <c r="C13" s="875">
        <v>1</v>
      </c>
      <c r="D13" s="875">
        <v>0.97040694751860035</v>
      </c>
      <c r="E13" s="874">
        <v>6257697.8200000003</v>
      </c>
      <c r="F13" s="875">
        <v>1.0304955076394198</v>
      </c>
      <c r="G13" s="875">
        <v>1</v>
      </c>
      <c r="H13" s="874">
        <v>6406460.3200000012</v>
      </c>
      <c r="I13" s="875">
        <v>1.0549931891134687</v>
      </c>
      <c r="J13" s="876">
        <v>1.0237727203005147</v>
      </c>
    </row>
    <row r="14" spans="1:28" ht="14.4" customHeight="1" x14ac:dyDescent="0.3">
      <c r="A14" s="880" t="s">
        <v>2461</v>
      </c>
      <c r="B14" s="874">
        <v>19203.7</v>
      </c>
      <c r="C14" s="875">
        <v>1</v>
      </c>
      <c r="D14" s="875">
        <v>0.92167864858028836</v>
      </c>
      <c r="E14" s="874">
        <v>20835.570000000003</v>
      </c>
      <c r="F14" s="875">
        <v>1.0849768534188726</v>
      </c>
      <c r="G14" s="875">
        <v>1</v>
      </c>
      <c r="H14" s="874">
        <v>17063.329999999998</v>
      </c>
      <c r="I14" s="875">
        <v>0.88854387435754556</v>
      </c>
      <c r="J14" s="876">
        <v>0.81895191732215611</v>
      </c>
    </row>
    <row r="15" spans="1:28" ht="14.4" customHeight="1" x14ac:dyDescent="0.3">
      <c r="A15" s="882" t="s">
        <v>587</v>
      </c>
      <c r="B15" s="883">
        <v>2839616.7500000014</v>
      </c>
      <c r="C15" s="884">
        <v>1</v>
      </c>
      <c r="D15" s="884">
        <v>0.93080011372634752</v>
      </c>
      <c r="E15" s="883">
        <v>3050726.6899999976</v>
      </c>
      <c r="F15" s="884">
        <v>1.0743445184988418</v>
      </c>
      <c r="G15" s="884">
        <v>1</v>
      </c>
      <c r="H15" s="883">
        <v>3351790.2499999967</v>
      </c>
      <c r="I15" s="884">
        <v>1.1803671217251395</v>
      </c>
      <c r="J15" s="885">
        <v>1.0986858511406012</v>
      </c>
    </row>
    <row r="16" spans="1:28" ht="14.4" customHeight="1" x14ac:dyDescent="0.3">
      <c r="A16" s="880" t="s">
        <v>2460</v>
      </c>
      <c r="B16" s="874">
        <v>0</v>
      </c>
      <c r="C16" s="875"/>
      <c r="D16" s="875">
        <v>0</v>
      </c>
      <c r="E16" s="874">
        <v>344.44</v>
      </c>
      <c r="F16" s="875"/>
      <c r="G16" s="875">
        <v>1</v>
      </c>
      <c r="H16" s="874">
        <v>3676.65</v>
      </c>
      <c r="I16" s="875"/>
      <c r="J16" s="876">
        <v>10.674282893972826</v>
      </c>
    </row>
    <row r="17" spans="1:10" ht="14.4" customHeight="1" x14ac:dyDescent="0.3">
      <c r="A17" s="880" t="s">
        <v>2461</v>
      </c>
      <c r="B17" s="874">
        <v>2839616.7500000014</v>
      </c>
      <c r="C17" s="875">
        <v>1</v>
      </c>
      <c r="D17" s="875">
        <v>0.93090521687896777</v>
      </c>
      <c r="E17" s="874">
        <v>3050382.2499999977</v>
      </c>
      <c r="F17" s="875">
        <v>1.0742232204398696</v>
      </c>
      <c r="G17" s="875">
        <v>1</v>
      </c>
      <c r="H17" s="874">
        <v>3348113.5999999968</v>
      </c>
      <c r="I17" s="875">
        <v>1.1790723519291804</v>
      </c>
      <c r="J17" s="876">
        <v>1.0976046034886282</v>
      </c>
    </row>
    <row r="18" spans="1:10" ht="14.4" customHeight="1" x14ac:dyDescent="0.3">
      <c r="A18" s="882" t="s">
        <v>2462</v>
      </c>
      <c r="B18" s="883">
        <v>58340</v>
      </c>
      <c r="C18" s="884">
        <v>1</v>
      </c>
      <c r="D18" s="884">
        <v>1.1001320007542901</v>
      </c>
      <c r="E18" s="883">
        <v>53030</v>
      </c>
      <c r="F18" s="884">
        <v>0.90898183064792593</v>
      </c>
      <c r="G18" s="884">
        <v>1</v>
      </c>
      <c r="H18" s="883">
        <v>61302</v>
      </c>
      <c r="I18" s="884">
        <v>1.0507713404182379</v>
      </c>
      <c r="J18" s="885">
        <v>1.1559871770695833</v>
      </c>
    </row>
    <row r="19" spans="1:10" ht="14.4" customHeight="1" x14ac:dyDescent="0.3">
      <c r="A19" s="880" t="s">
        <v>2460</v>
      </c>
      <c r="B19" s="874">
        <v>58340</v>
      </c>
      <c r="C19" s="875">
        <v>1</v>
      </c>
      <c r="D19" s="875">
        <v>1.1001320007542901</v>
      </c>
      <c r="E19" s="874">
        <v>53030</v>
      </c>
      <c r="F19" s="875">
        <v>0.90898183064792593</v>
      </c>
      <c r="G19" s="875">
        <v>1</v>
      </c>
      <c r="H19" s="874">
        <v>61302</v>
      </c>
      <c r="I19" s="875">
        <v>1.0507713404182379</v>
      </c>
      <c r="J19" s="876">
        <v>1.1559871770695833</v>
      </c>
    </row>
    <row r="20" spans="1:10" ht="14.4" customHeight="1" x14ac:dyDescent="0.3">
      <c r="A20" s="882" t="s">
        <v>2463</v>
      </c>
      <c r="B20" s="883">
        <v>1025470.0300000001</v>
      </c>
      <c r="C20" s="884">
        <v>1</v>
      </c>
      <c r="D20" s="884">
        <v>0.98116288259211104</v>
      </c>
      <c r="E20" s="883">
        <v>1045157.7899999999</v>
      </c>
      <c r="F20" s="884">
        <v>1.0191987668328053</v>
      </c>
      <c r="G20" s="884">
        <v>1</v>
      </c>
      <c r="H20" s="883">
        <v>1099100.01</v>
      </c>
      <c r="I20" s="884">
        <v>1.0718012012501232</v>
      </c>
      <c r="J20" s="885">
        <v>1.0516115561842581</v>
      </c>
    </row>
    <row r="21" spans="1:10" ht="14.4" customHeight="1" x14ac:dyDescent="0.3">
      <c r="A21" s="880" t="s">
        <v>2460</v>
      </c>
      <c r="B21" s="874">
        <v>1024070.0300000001</v>
      </c>
      <c r="C21" s="875">
        <v>1</v>
      </c>
      <c r="D21" s="875">
        <v>0.97982337193315105</v>
      </c>
      <c r="E21" s="874">
        <v>1045157.7899999999</v>
      </c>
      <c r="F21" s="875">
        <v>1.0205921073581266</v>
      </c>
      <c r="G21" s="875">
        <v>1</v>
      </c>
      <c r="H21" s="874">
        <v>1090361.1200000001</v>
      </c>
      <c r="I21" s="875">
        <v>1.0647329655765827</v>
      </c>
      <c r="J21" s="876">
        <v>1.043250244539631</v>
      </c>
    </row>
    <row r="22" spans="1:10" ht="14.4" customHeight="1" x14ac:dyDescent="0.3">
      <c r="A22" s="880" t="s">
        <v>2461</v>
      </c>
      <c r="B22" s="874">
        <v>1400</v>
      </c>
      <c r="C22" s="875">
        <v>1</v>
      </c>
      <c r="D22" s="875"/>
      <c r="E22" s="874"/>
      <c r="F22" s="875"/>
      <c r="G22" s="875"/>
      <c r="H22" s="874">
        <v>8738.89</v>
      </c>
      <c r="I22" s="875">
        <v>6.2420642857142852</v>
      </c>
      <c r="J22" s="876"/>
    </row>
    <row r="23" spans="1:10" ht="14.4" customHeight="1" x14ac:dyDescent="0.3">
      <c r="A23" s="882" t="s">
        <v>590</v>
      </c>
      <c r="B23" s="883"/>
      <c r="C23" s="884"/>
      <c r="D23" s="884"/>
      <c r="E23" s="883">
        <v>205600.01000000015</v>
      </c>
      <c r="F23" s="884"/>
      <c r="G23" s="884">
        <v>1</v>
      </c>
      <c r="H23" s="883">
        <v>367286.59999999992</v>
      </c>
      <c r="I23" s="884"/>
      <c r="J23" s="885">
        <v>1.7864133372367037</v>
      </c>
    </row>
    <row r="24" spans="1:10" ht="14.4" customHeight="1" x14ac:dyDescent="0.3">
      <c r="A24" s="880" t="s">
        <v>2460</v>
      </c>
      <c r="B24" s="874"/>
      <c r="C24" s="875"/>
      <c r="D24" s="875"/>
      <c r="E24" s="874"/>
      <c r="F24" s="875"/>
      <c r="G24" s="875"/>
      <c r="H24" s="874">
        <v>2488.8700000000003</v>
      </c>
      <c r="I24" s="875"/>
      <c r="J24" s="876"/>
    </row>
    <row r="25" spans="1:10" ht="14.4" customHeight="1" thickBot="1" x14ac:dyDescent="0.35">
      <c r="A25" s="881" t="s">
        <v>2461</v>
      </c>
      <c r="B25" s="877"/>
      <c r="C25" s="878"/>
      <c r="D25" s="878"/>
      <c r="E25" s="877">
        <v>205600.01000000015</v>
      </c>
      <c r="F25" s="878"/>
      <c r="G25" s="878">
        <v>1</v>
      </c>
      <c r="H25" s="877">
        <v>364797.72999999992</v>
      </c>
      <c r="I25" s="878"/>
      <c r="J25" s="879">
        <v>1.7743079389928029</v>
      </c>
    </row>
    <row r="26" spans="1:10" ht="14.4" customHeight="1" x14ac:dyDescent="0.3">
      <c r="A26" s="804" t="s">
        <v>301</v>
      </c>
    </row>
    <row r="27" spans="1:10" ht="14.4" customHeight="1" x14ac:dyDescent="0.3">
      <c r="A27" s="805" t="s">
        <v>1218</v>
      </c>
    </row>
    <row r="28" spans="1:10" ht="14.4" customHeight="1" x14ac:dyDescent="0.3">
      <c r="A28" s="804" t="s">
        <v>2464</v>
      </c>
    </row>
    <row r="29" spans="1:10" ht="14.4" customHeight="1" x14ac:dyDescent="0.3">
      <c r="A29" s="804" t="s">
        <v>2465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2478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39724</v>
      </c>
      <c r="C3" s="404">
        <f t="shared" si="0"/>
        <v>41551</v>
      </c>
      <c r="D3" s="438">
        <f t="shared" si="0"/>
        <v>44994</v>
      </c>
      <c r="E3" s="346">
        <f t="shared" si="0"/>
        <v>10015143.920000002</v>
      </c>
      <c r="F3" s="344">
        <f t="shared" si="0"/>
        <v>10633047.879999997</v>
      </c>
      <c r="G3" s="405">
        <f t="shared" si="0"/>
        <v>11303002.510000002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1220</v>
      </c>
      <c r="B6" s="225">
        <v>727</v>
      </c>
      <c r="C6" s="225">
        <v>150</v>
      </c>
      <c r="D6" s="225">
        <v>18</v>
      </c>
      <c r="E6" s="887">
        <v>110561.12</v>
      </c>
      <c r="F6" s="887">
        <v>23341.100000000002</v>
      </c>
      <c r="G6" s="888">
        <v>3944.4300000000003</v>
      </c>
    </row>
    <row r="7" spans="1:7" ht="14.4" customHeight="1" x14ac:dyDescent="0.3">
      <c r="A7" s="857" t="s">
        <v>1221</v>
      </c>
      <c r="B7" s="849"/>
      <c r="C7" s="849">
        <v>799</v>
      </c>
      <c r="D7" s="849">
        <v>170</v>
      </c>
      <c r="E7" s="889"/>
      <c r="F7" s="889">
        <v>130406.68</v>
      </c>
      <c r="G7" s="890">
        <v>37793.349999999991</v>
      </c>
    </row>
    <row r="8" spans="1:7" ht="14.4" customHeight="1" x14ac:dyDescent="0.3">
      <c r="A8" s="857" t="s">
        <v>1222</v>
      </c>
      <c r="B8" s="849">
        <v>216</v>
      </c>
      <c r="C8" s="849">
        <v>92</v>
      </c>
      <c r="D8" s="849">
        <v>265</v>
      </c>
      <c r="E8" s="889">
        <v>34715.560000000005</v>
      </c>
      <c r="F8" s="889">
        <v>19996.68</v>
      </c>
      <c r="G8" s="890">
        <v>52574.479999999989</v>
      </c>
    </row>
    <row r="9" spans="1:7" ht="14.4" customHeight="1" x14ac:dyDescent="0.3">
      <c r="A9" s="857" t="s">
        <v>2460</v>
      </c>
      <c r="B9" s="849">
        <v>22398</v>
      </c>
      <c r="C9" s="849">
        <v>22186</v>
      </c>
      <c r="D9" s="849">
        <v>22596</v>
      </c>
      <c r="E9" s="889">
        <v>7154923.4699999997</v>
      </c>
      <c r="F9" s="889">
        <v>7356230.0500000007</v>
      </c>
      <c r="G9" s="890">
        <v>7564288.9600000037</v>
      </c>
    </row>
    <row r="10" spans="1:7" ht="14.4" customHeight="1" x14ac:dyDescent="0.3">
      <c r="A10" s="857" t="s">
        <v>1223</v>
      </c>
      <c r="B10" s="849">
        <v>576</v>
      </c>
      <c r="C10" s="849">
        <v>695</v>
      </c>
      <c r="D10" s="849">
        <v>499</v>
      </c>
      <c r="E10" s="889">
        <v>91261.110000000015</v>
      </c>
      <c r="F10" s="889">
        <v>113239.97000000002</v>
      </c>
      <c r="G10" s="890">
        <v>81563.359999999986</v>
      </c>
    </row>
    <row r="11" spans="1:7" ht="14.4" customHeight="1" x14ac:dyDescent="0.3">
      <c r="A11" s="857" t="s">
        <v>2466</v>
      </c>
      <c r="B11" s="849">
        <v>1225</v>
      </c>
      <c r="C11" s="849"/>
      <c r="D11" s="849"/>
      <c r="E11" s="889">
        <v>212390.02000000005</v>
      </c>
      <c r="F11" s="889"/>
      <c r="G11" s="890"/>
    </row>
    <row r="12" spans="1:7" ht="14.4" customHeight="1" x14ac:dyDescent="0.3">
      <c r="A12" s="857" t="s">
        <v>1224</v>
      </c>
      <c r="B12" s="849"/>
      <c r="C12" s="849"/>
      <c r="D12" s="849">
        <v>1825</v>
      </c>
      <c r="E12" s="889"/>
      <c r="F12" s="889"/>
      <c r="G12" s="890">
        <v>321185.52999999985</v>
      </c>
    </row>
    <row r="13" spans="1:7" ht="14.4" customHeight="1" x14ac:dyDescent="0.3">
      <c r="A13" s="857" t="s">
        <v>2467</v>
      </c>
      <c r="B13" s="849"/>
      <c r="C13" s="849">
        <v>244</v>
      </c>
      <c r="D13" s="849"/>
      <c r="E13" s="889"/>
      <c r="F13" s="889">
        <v>49351.119999999988</v>
      </c>
      <c r="G13" s="890"/>
    </row>
    <row r="14" spans="1:7" ht="14.4" customHeight="1" x14ac:dyDescent="0.3">
      <c r="A14" s="857" t="s">
        <v>1225</v>
      </c>
      <c r="B14" s="849">
        <v>732</v>
      </c>
      <c r="C14" s="849">
        <v>639</v>
      </c>
      <c r="D14" s="849">
        <v>634</v>
      </c>
      <c r="E14" s="889">
        <v>113676.66</v>
      </c>
      <c r="F14" s="889">
        <v>98885.56</v>
      </c>
      <c r="G14" s="890">
        <v>96215.599999999991</v>
      </c>
    </row>
    <row r="15" spans="1:7" ht="14.4" customHeight="1" x14ac:dyDescent="0.3">
      <c r="A15" s="857" t="s">
        <v>1226</v>
      </c>
      <c r="B15" s="849">
        <v>466</v>
      </c>
      <c r="C15" s="849">
        <v>568</v>
      </c>
      <c r="D15" s="849">
        <v>822</v>
      </c>
      <c r="E15" s="889">
        <v>77575.59</v>
      </c>
      <c r="F15" s="889">
        <v>99976.669999999984</v>
      </c>
      <c r="G15" s="890">
        <v>138862.21000000002</v>
      </c>
    </row>
    <row r="16" spans="1:7" ht="14.4" customHeight="1" x14ac:dyDescent="0.3">
      <c r="A16" s="857" t="s">
        <v>2468</v>
      </c>
      <c r="B16" s="849">
        <v>1089</v>
      </c>
      <c r="C16" s="849"/>
      <c r="D16" s="849"/>
      <c r="E16" s="889">
        <v>194471.11000000002</v>
      </c>
      <c r="F16" s="889"/>
      <c r="G16" s="890"/>
    </row>
    <row r="17" spans="1:7" ht="14.4" customHeight="1" x14ac:dyDescent="0.3">
      <c r="A17" s="857" t="s">
        <v>1227</v>
      </c>
      <c r="B17" s="849">
        <v>1394</v>
      </c>
      <c r="C17" s="849">
        <v>1177</v>
      </c>
      <c r="D17" s="849">
        <v>1260</v>
      </c>
      <c r="E17" s="889">
        <v>225121.11</v>
      </c>
      <c r="F17" s="889">
        <v>190770.01</v>
      </c>
      <c r="G17" s="890">
        <v>201401.09999999998</v>
      </c>
    </row>
    <row r="18" spans="1:7" ht="14.4" customHeight="1" x14ac:dyDescent="0.3">
      <c r="A18" s="857" t="s">
        <v>1228</v>
      </c>
      <c r="B18" s="849">
        <v>953</v>
      </c>
      <c r="C18" s="849">
        <v>935</v>
      </c>
      <c r="D18" s="849">
        <v>984</v>
      </c>
      <c r="E18" s="889">
        <v>158082.22999999995</v>
      </c>
      <c r="F18" s="889">
        <v>153389.98000000001</v>
      </c>
      <c r="G18" s="890">
        <v>163687.80000000002</v>
      </c>
    </row>
    <row r="19" spans="1:7" ht="14.4" customHeight="1" x14ac:dyDescent="0.3">
      <c r="A19" s="857" t="s">
        <v>1229</v>
      </c>
      <c r="B19" s="849">
        <v>5</v>
      </c>
      <c r="C19" s="849">
        <v>19</v>
      </c>
      <c r="D19" s="849">
        <v>1</v>
      </c>
      <c r="E19" s="889">
        <v>955.56</v>
      </c>
      <c r="F19" s="889">
        <v>2705.5499999999997</v>
      </c>
      <c r="G19" s="890">
        <v>344.44</v>
      </c>
    </row>
    <row r="20" spans="1:7" ht="14.4" customHeight="1" x14ac:dyDescent="0.3">
      <c r="A20" s="857" t="s">
        <v>1230</v>
      </c>
      <c r="B20" s="849"/>
      <c r="C20" s="849">
        <v>941</v>
      </c>
      <c r="D20" s="849">
        <v>1030</v>
      </c>
      <c r="E20" s="889"/>
      <c r="F20" s="889">
        <v>155773.31000000003</v>
      </c>
      <c r="G20" s="890">
        <v>190245.58000000002</v>
      </c>
    </row>
    <row r="21" spans="1:7" ht="14.4" customHeight="1" x14ac:dyDescent="0.3">
      <c r="A21" s="857" t="s">
        <v>1231</v>
      </c>
      <c r="B21" s="849"/>
      <c r="C21" s="849">
        <v>4</v>
      </c>
      <c r="D21" s="849">
        <v>4</v>
      </c>
      <c r="E21" s="889"/>
      <c r="F21" s="889">
        <v>905.55</v>
      </c>
      <c r="G21" s="890">
        <v>1144.45</v>
      </c>
    </row>
    <row r="22" spans="1:7" ht="14.4" customHeight="1" x14ac:dyDescent="0.3">
      <c r="A22" s="857" t="s">
        <v>1232</v>
      </c>
      <c r="B22" s="849"/>
      <c r="C22" s="849"/>
      <c r="D22" s="849">
        <v>2008</v>
      </c>
      <c r="E22" s="889"/>
      <c r="F22" s="889"/>
      <c r="G22" s="890">
        <v>312906.68</v>
      </c>
    </row>
    <row r="23" spans="1:7" ht="14.4" customHeight="1" x14ac:dyDescent="0.3">
      <c r="A23" s="857" t="s">
        <v>2469</v>
      </c>
      <c r="B23" s="849">
        <v>528</v>
      </c>
      <c r="C23" s="849">
        <v>264</v>
      </c>
      <c r="D23" s="849">
        <v>78</v>
      </c>
      <c r="E23" s="889">
        <v>83881.14999999998</v>
      </c>
      <c r="F23" s="889">
        <v>42249.99</v>
      </c>
      <c r="G23" s="890">
        <v>14802.230000000001</v>
      </c>
    </row>
    <row r="24" spans="1:7" ht="14.4" customHeight="1" x14ac:dyDescent="0.3">
      <c r="A24" s="857" t="s">
        <v>1233</v>
      </c>
      <c r="B24" s="849"/>
      <c r="C24" s="849">
        <v>373</v>
      </c>
      <c r="D24" s="849">
        <v>131</v>
      </c>
      <c r="E24" s="889"/>
      <c r="F24" s="889">
        <v>62322.219999999987</v>
      </c>
      <c r="G24" s="890">
        <v>28444.429999999997</v>
      </c>
    </row>
    <row r="25" spans="1:7" ht="14.4" customHeight="1" x14ac:dyDescent="0.3">
      <c r="A25" s="857" t="s">
        <v>1234</v>
      </c>
      <c r="B25" s="849">
        <v>661</v>
      </c>
      <c r="C25" s="849">
        <v>1470</v>
      </c>
      <c r="D25" s="849">
        <v>1336</v>
      </c>
      <c r="E25" s="889">
        <v>115309.99</v>
      </c>
      <c r="F25" s="889">
        <v>260055.52</v>
      </c>
      <c r="G25" s="890">
        <v>231801.10999999996</v>
      </c>
    </row>
    <row r="26" spans="1:7" ht="14.4" customHeight="1" x14ac:dyDescent="0.3">
      <c r="A26" s="857" t="s">
        <v>1235</v>
      </c>
      <c r="B26" s="849">
        <v>1095</v>
      </c>
      <c r="C26" s="849">
        <v>760</v>
      </c>
      <c r="D26" s="849">
        <v>1022</v>
      </c>
      <c r="E26" s="889">
        <v>180446.66</v>
      </c>
      <c r="F26" s="889">
        <v>124361.12999999999</v>
      </c>
      <c r="G26" s="890">
        <v>169560.03999999995</v>
      </c>
    </row>
    <row r="27" spans="1:7" ht="14.4" customHeight="1" x14ac:dyDescent="0.3">
      <c r="A27" s="857" t="s">
        <v>1236</v>
      </c>
      <c r="B27" s="849">
        <v>1704</v>
      </c>
      <c r="C27" s="849">
        <v>2022</v>
      </c>
      <c r="D27" s="849">
        <v>1943</v>
      </c>
      <c r="E27" s="889">
        <v>266683.71000000008</v>
      </c>
      <c r="F27" s="889">
        <v>323183.34000000014</v>
      </c>
      <c r="G27" s="890">
        <v>298721.08999999997</v>
      </c>
    </row>
    <row r="28" spans="1:7" ht="14.4" customHeight="1" x14ac:dyDescent="0.3">
      <c r="A28" s="857" t="s">
        <v>1237</v>
      </c>
      <c r="B28" s="849"/>
      <c r="C28" s="849"/>
      <c r="D28" s="849">
        <v>890</v>
      </c>
      <c r="E28" s="889"/>
      <c r="F28" s="889"/>
      <c r="G28" s="890">
        <v>149313.29999999999</v>
      </c>
    </row>
    <row r="29" spans="1:7" ht="14.4" customHeight="1" x14ac:dyDescent="0.3">
      <c r="A29" s="857" t="s">
        <v>2470</v>
      </c>
      <c r="B29" s="849"/>
      <c r="C29" s="849"/>
      <c r="D29" s="849">
        <v>908</v>
      </c>
      <c r="E29" s="889"/>
      <c r="F29" s="889"/>
      <c r="G29" s="890">
        <v>147341.12000000002</v>
      </c>
    </row>
    <row r="30" spans="1:7" ht="14.4" customHeight="1" x14ac:dyDescent="0.3">
      <c r="A30" s="857" t="s">
        <v>2471</v>
      </c>
      <c r="B30" s="849">
        <v>353</v>
      </c>
      <c r="C30" s="849"/>
      <c r="D30" s="849"/>
      <c r="E30" s="889">
        <v>61783.31</v>
      </c>
      <c r="F30" s="889"/>
      <c r="G30" s="890"/>
    </row>
    <row r="31" spans="1:7" ht="14.4" customHeight="1" x14ac:dyDescent="0.3">
      <c r="A31" s="857" t="s">
        <v>1239</v>
      </c>
      <c r="B31" s="849">
        <v>608</v>
      </c>
      <c r="C31" s="849">
        <v>468</v>
      </c>
      <c r="D31" s="849">
        <v>10</v>
      </c>
      <c r="E31" s="889">
        <v>93524.45</v>
      </c>
      <c r="F31" s="889">
        <v>77621.119999999995</v>
      </c>
      <c r="G31" s="890">
        <v>2433.33</v>
      </c>
    </row>
    <row r="32" spans="1:7" ht="14.4" customHeight="1" x14ac:dyDescent="0.3">
      <c r="A32" s="857" t="s">
        <v>2472</v>
      </c>
      <c r="B32" s="849"/>
      <c r="C32" s="849">
        <v>834</v>
      </c>
      <c r="D32" s="849"/>
      <c r="E32" s="889"/>
      <c r="F32" s="889">
        <v>131025.54000000001</v>
      </c>
      <c r="G32" s="890"/>
    </row>
    <row r="33" spans="1:7" ht="14.4" customHeight="1" x14ac:dyDescent="0.3">
      <c r="A33" s="857" t="s">
        <v>2473</v>
      </c>
      <c r="B33" s="849">
        <v>939</v>
      </c>
      <c r="C33" s="849">
        <v>947</v>
      </c>
      <c r="D33" s="849"/>
      <c r="E33" s="889">
        <v>154569.99000000002</v>
      </c>
      <c r="F33" s="889">
        <v>170613.34999999998</v>
      </c>
      <c r="G33" s="890"/>
    </row>
    <row r="34" spans="1:7" ht="14.4" customHeight="1" x14ac:dyDescent="0.3">
      <c r="A34" s="857" t="s">
        <v>1240</v>
      </c>
      <c r="B34" s="849">
        <v>1527</v>
      </c>
      <c r="C34" s="849">
        <v>1557</v>
      </c>
      <c r="D34" s="849">
        <v>1837</v>
      </c>
      <c r="E34" s="889">
        <v>259685.56000000003</v>
      </c>
      <c r="F34" s="889">
        <v>266103.34999999998</v>
      </c>
      <c r="G34" s="890">
        <v>308912.19999999984</v>
      </c>
    </row>
    <row r="35" spans="1:7" ht="14.4" customHeight="1" x14ac:dyDescent="0.3">
      <c r="A35" s="857" t="s">
        <v>1241</v>
      </c>
      <c r="B35" s="849">
        <v>10</v>
      </c>
      <c r="C35" s="849">
        <v>2</v>
      </c>
      <c r="D35" s="849">
        <v>2</v>
      </c>
      <c r="E35" s="889">
        <v>4144.4500000000007</v>
      </c>
      <c r="F35" s="889">
        <v>344.44</v>
      </c>
      <c r="G35" s="890">
        <v>911.11</v>
      </c>
    </row>
    <row r="36" spans="1:7" ht="14.4" customHeight="1" x14ac:dyDescent="0.3">
      <c r="A36" s="857" t="s">
        <v>1243</v>
      </c>
      <c r="B36" s="849">
        <v>1340</v>
      </c>
      <c r="C36" s="849">
        <v>2022</v>
      </c>
      <c r="D36" s="849">
        <v>1189</v>
      </c>
      <c r="E36" s="889">
        <v>236448.9</v>
      </c>
      <c r="F36" s="889">
        <v>373616.71000000014</v>
      </c>
      <c r="G36" s="890">
        <v>210607.83000000002</v>
      </c>
    </row>
    <row r="37" spans="1:7" ht="14.4" customHeight="1" x14ac:dyDescent="0.3">
      <c r="A37" s="857" t="s">
        <v>1244</v>
      </c>
      <c r="B37" s="849"/>
      <c r="C37" s="849">
        <v>235</v>
      </c>
      <c r="D37" s="849">
        <v>1024</v>
      </c>
      <c r="E37" s="889"/>
      <c r="F37" s="889">
        <v>38267.75</v>
      </c>
      <c r="G37" s="890">
        <v>157731.09999999998</v>
      </c>
    </row>
    <row r="38" spans="1:7" ht="14.4" customHeight="1" x14ac:dyDescent="0.3">
      <c r="A38" s="857" t="s">
        <v>1245</v>
      </c>
      <c r="B38" s="849">
        <v>3</v>
      </c>
      <c r="C38" s="849">
        <v>4</v>
      </c>
      <c r="D38" s="849"/>
      <c r="E38" s="889">
        <v>838.90000000000009</v>
      </c>
      <c r="F38" s="889">
        <v>633.32999999999993</v>
      </c>
      <c r="G38" s="890"/>
    </row>
    <row r="39" spans="1:7" ht="14.4" customHeight="1" x14ac:dyDescent="0.3">
      <c r="A39" s="857" t="s">
        <v>2474</v>
      </c>
      <c r="B39" s="849"/>
      <c r="C39" s="849">
        <v>44</v>
      </c>
      <c r="D39" s="849"/>
      <c r="E39" s="889"/>
      <c r="F39" s="889">
        <v>9083.35</v>
      </c>
      <c r="G39" s="890"/>
    </row>
    <row r="40" spans="1:7" ht="14.4" customHeight="1" x14ac:dyDescent="0.3">
      <c r="A40" s="857" t="s">
        <v>1247</v>
      </c>
      <c r="B40" s="849"/>
      <c r="C40" s="849">
        <v>572</v>
      </c>
      <c r="D40" s="849">
        <v>980</v>
      </c>
      <c r="E40" s="889"/>
      <c r="F40" s="889">
        <v>90497.79</v>
      </c>
      <c r="G40" s="890">
        <v>143685.57</v>
      </c>
    </row>
    <row r="41" spans="1:7" ht="14.4" customHeight="1" x14ac:dyDescent="0.3">
      <c r="A41" s="857" t="s">
        <v>1248</v>
      </c>
      <c r="B41" s="849"/>
      <c r="C41" s="849"/>
      <c r="D41" s="849">
        <v>491</v>
      </c>
      <c r="E41" s="889"/>
      <c r="F41" s="889"/>
      <c r="G41" s="890">
        <v>80456.679999999993</v>
      </c>
    </row>
    <row r="42" spans="1:7" ht="14.4" customHeight="1" x14ac:dyDescent="0.3">
      <c r="A42" s="857" t="s">
        <v>1250</v>
      </c>
      <c r="B42" s="849"/>
      <c r="C42" s="849">
        <v>1099</v>
      </c>
      <c r="D42" s="849">
        <v>709</v>
      </c>
      <c r="E42" s="889"/>
      <c r="F42" s="889">
        <v>200380.01999999996</v>
      </c>
      <c r="G42" s="890">
        <v>131485.62999999995</v>
      </c>
    </row>
    <row r="43" spans="1:7" ht="14.4" customHeight="1" x14ac:dyDescent="0.3">
      <c r="A43" s="857" t="s">
        <v>2475</v>
      </c>
      <c r="B43" s="849"/>
      <c r="C43" s="849"/>
      <c r="D43" s="849">
        <v>3</v>
      </c>
      <c r="E43" s="889"/>
      <c r="F43" s="889"/>
      <c r="G43" s="890">
        <v>1022.21</v>
      </c>
    </row>
    <row r="44" spans="1:7" ht="14.4" customHeight="1" x14ac:dyDescent="0.3">
      <c r="A44" s="857" t="s">
        <v>2476</v>
      </c>
      <c r="B44" s="849">
        <v>735</v>
      </c>
      <c r="C44" s="849">
        <v>158</v>
      </c>
      <c r="D44" s="849"/>
      <c r="E44" s="889">
        <v>113034.45999999999</v>
      </c>
      <c r="F44" s="889">
        <v>24790.02</v>
      </c>
      <c r="G44" s="890"/>
    </row>
    <row r="45" spans="1:7" ht="14.4" customHeight="1" x14ac:dyDescent="0.3">
      <c r="A45" s="857" t="s">
        <v>1252</v>
      </c>
      <c r="B45" s="849">
        <v>440</v>
      </c>
      <c r="C45" s="849">
        <v>241</v>
      </c>
      <c r="D45" s="849">
        <v>249</v>
      </c>
      <c r="E45" s="889">
        <v>71058.85000000002</v>
      </c>
      <c r="F45" s="889">
        <v>36946.669999999991</v>
      </c>
      <c r="G45" s="890">
        <v>41036.649999999987</v>
      </c>
    </row>
    <row r="46" spans="1:7" ht="14.4" customHeight="1" x14ac:dyDescent="0.3">
      <c r="A46" s="857" t="s">
        <v>1253</v>
      </c>
      <c r="B46" s="849"/>
      <c r="C46" s="849"/>
      <c r="D46" s="849">
        <v>5</v>
      </c>
      <c r="E46" s="889"/>
      <c r="F46" s="889"/>
      <c r="G46" s="890">
        <v>1655.56</v>
      </c>
    </row>
    <row r="47" spans="1:7" ht="14.4" customHeight="1" thickBot="1" x14ac:dyDescent="0.35">
      <c r="A47" s="893" t="s">
        <v>2477</v>
      </c>
      <c r="B47" s="851"/>
      <c r="C47" s="851">
        <v>30</v>
      </c>
      <c r="D47" s="851">
        <v>71</v>
      </c>
      <c r="E47" s="891"/>
      <c r="F47" s="891">
        <v>5980.01</v>
      </c>
      <c r="G47" s="892">
        <v>16923.350000000002</v>
      </c>
    </row>
    <row r="48" spans="1:7" ht="14.4" customHeight="1" x14ac:dyDescent="0.3">
      <c r="A48" s="804" t="s">
        <v>301</v>
      </c>
    </row>
    <row r="49" spans="1:1" ht="14.4" customHeight="1" x14ac:dyDescent="0.3">
      <c r="A49" s="805" t="s">
        <v>1218</v>
      </c>
    </row>
    <row r="50" spans="1:1" ht="14.4" customHeight="1" x14ac:dyDescent="0.3">
      <c r="A50" s="804" t="s">
        <v>2464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0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2661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39868</v>
      </c>
      <c r="H3" s="208">
        <f t="shared" si="0"/>
        <v>10136937.399999997</v>
      </c>
      <c r="I3" s="78"/>
      <c r="J3" s="78"/>
      <c r="K3" s="208">
        <f t="shared" si="0"/>
        <v>41688.800000000003</v>
      </c>
      <c r="L3" s="208">
        <f t="shared" si="0"/>
        <v>10770641.579999996</v>
      </c>
      <c r="M3" s="78"/>
      <c r="N3" s="78"/>
      <c r="O3" s="208">
        <f t="shared" si="0"/>
        <v>45173.8</v>
      </c>
      <c r="P3" s="208">
        <f t="shared" si="0"/>
        <v>11446257.909999995</v>
      </c>
      <c r="Q3" s="79">
        <f>IF(L3=0,0,P3/L3)</f>
        <v>1.0627275845159077</v>
      </c>
      <c r="R3" s="209">
        <f>IF(O3=0,0,P3/O3)</f>
        <v>253.38266672274622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2479</v>
      </c>
      <c r="C6" s="825" t="s">
        <v>587</v>
      </c>
      <c r="D6" s="825" t="s">
        <v>2480</v>
      </c>
      <c r="E6" s="825" t="s">
        <v>2481</v>
      </c>
      <c r="F6" s="825" t="s">
        <v>2482</v>
      </c>
      <c r="G6" s="225"/>
      <c r="H6" s="225"/>
      <c r="I6" s="825"/>
      <c r="J6" s="825"/>
      <c r="K6" s="225">
        <v>1</v>
      </c>
      <c r="L6" s="225">
        <v>344.44</v>
      </c>
      <c r="M6" s="825">
        <v>1</v>
      </c>
      <c r="N6" s="825">
        <v>344.44</v>
      </c>
      <c r="O6" s="225"/>
      <c r="P6" s="225"/>
      <c r="Q6" s="830"/>
      <c r="R6" s="848"/>
    </row>
    <row r="7" spans="1:18" ht="14.4" customHeight="1" x14ac:dyDescent="0.3">
      <c r="A7" s="831"/>
      <c r="B7" s="832" t="s">
        <v>2483</v>
      </c>
      <c r="C7" s="832" t="s">
        <v>584</v>
      </c>
      <c r="D7" s="832" t="s">
        <v>2484</v>
      </c>
      <c r="E7" s="832" t="s">
        <v>2485</v>
      </c>
      <c r="F7" s="832"/>
      <c r="G7" s="849">
        <v>3</v>
      </c>
      <c r="H7" s="849">
        <v>3024</v>
      </c>
      <c r="I7" s="832">
        <v>0.75</v>
      </c>
      <c r="J7" s="832">
        <v>1008</v>
      </c>
      <c r="K7" s="849">
        <v>4</v>
      </c>
      <c r="L7" s="849">
        <v>4032</v>
      </c>
      <c r="M7" s="832">
        <v>1</v>
      </c>
      <c r="N7" s="832">
        <v>1008</v>
      </c>
      <c r="O7" s="849">
        <v>2</v>
      </c>
      <c r="P7" s="849">
        <v>2016</v>
      </c>
      <c r="Q7" s="837">
        <v>0.5</v>
      </c>
      <c r="R7" s="850">
        <v>1008</v>
      </c>
    </row>
    <row r="8" spans="1:18" ht="14.4" customHeight="1" x14ac:dyDescent="0.3">
      <c r="A8" s="831"/>
      <c r="B8" s="832" t="s">
        <v>2483</v>
      </c>
      <c r="C8" s="832" t="s">
        <v>584</v>
      </c>
      <c r="D8" s="832" t="s">
        <v>2484</v>
      </c>
      <c r="E8" s="832" t="s">
        <v>2486</v>
      </c>
      <c r="F8" s="832"/>
      <c r="G8" s="849">
        <v>1</v>
      </c>
      <c r="H8" s="849">
        <v>113</v>
      </c>
      <c r="I8" s="832"/>
      <c r="J8" s="832">
        <v>113</v>
      </c>
      <c r="K8" s="849"/>
      <c r="L8" s="849"/>
      <c r="M8" s="832"/>
      <c r="N8" s="832"/>
      <c r="O8" s="849"/>
      <c r="P8" s="849"/>
      <c r="Q8" s="837"/>
      <c r="R8" s="850"/>
    </row>
    <row r="9" spans="1:18" ht="14.4" customHeight="1" x14ac:dyDescent="0.3">
      <c r="A9" s="831"/>
      <c r="B9" s="832" t="s">
        <v>2483</v>
      </c>
      <c r="C9" s="832" t="s">
        <v>584</v>
      </c>
      <c r="D9" s="832" t="s">
        <v>2484</v>
      </c>
      <c r="E9" s="832" t="s">
        <v>2487</v>
      </c>
      <c r="F9" s="832"/>
      <c r="G9" s="849">
        <v>24</v>
      </c>
      <c r="H9" s="849">
        <v>13464</v>
      </c>
      <c r="I9" s="832">
        <v>1.1428571428571428</v>
      </c>
      <c r="J9" s="832">
        <v>561</v>
      </c>
      <c r="K9" s="849">
        <v>21</v>
      </c>
      <c r="L9" s="849">
        <v>11781</v>
      </c>
      <c r="M9" s="832">
        <v>1</v>
      </c>
      <c r="N9" s="832">
        <v>561</v>
      </c>
      <c r="O9" s="849">
        <v>58</v>
      </c>
      <c r="P9" s="849">
        <v>32538</v>
      </c>
      <c r="Q9" s="837">
        <v>2.7619047619047619</v>
      </c>
      <c r="R9" s="850">
        <v>561</v>
      </c>
    </row>
    <row r="10" spans="1:18" ht="14.4" customHeight="1" x14ac:dyDescent="0.3">
      <c r="A10" s="831"/>
      <c r="B10" s="832" t="s">
        <v>2483</v>
      </c>
      <c r="C10" s="832" t="s">
        <v>584</v>
      </c>
      <c r="D10" s="832" t="s">
        <v>2484</v>
      </c>
      <c r="E10" s="832" t="s">
        <v>2488</v>
      </c>
      <c r="F10" s="832"/>
      <c r="G10" s="849"/>
      <c r="H10" s="849"/>
      <c r="I10" s="832"/>
      <c r="J10" s="832"/>
      <c r="K10" s="849">
        <v>1</v>
      </c>
      <c r="L10" s="849">
        <v>519</v>
      </c>
      <c r="M10" s="832">
        <v>1</v>
      </c>
      <c r="N10" s="832">
        <v>519</v>
      </c>
      <c r="O10" s="849"/>
      <c r="P10" s="849"/>
      <c r="Q10" s="837"/>
      <c r="R10" s="850"/>
    </row>
    <row r="11" spans="1:18" ht="14.4" customHeight="1" x14ac:dyDescent="0.3">
      <c r="A11" s="831"/>
      <c r="B11" s="832" t="s">
        <v>2483</v>
      </c>
      <c r="C11" s="832" t="s">
        <v>584</v>
      </c>
      <c r="D11" s="832" t="s">
        <v>2484</v>
      </c>
      <c r="E11" s="832" t="s">
        <v>2489</v>
      </c>
      <c r="F11" s="832"/>
      <c r="G11" s="849">
        <v>6</v>
      </c>
      <c r="H11" s="849">
        <v>1926</v>
      </c>
      <c r="I11" s="832">
        <v>1.2</v>
      </c>
      <c r="J11" s="832">
        <v>321</v>
      </c>
      <c r="K11" s="849">
        <v>5</v>
      </c>
      <c r="L11" s="849">
        <v>1605</v>
      </c>
      <c r="M11" s="832">
        <v>1</v>
      </c>
      <c r="N11" s="832">
        <v>321</v>
      </c>
      <c r="O11" s="849">
        <v>36</v>
      </c>
      <c r="P11" s="849">
        <v>11556</v>
      </c>
      <c r="Q11" s="837">
        <v>7.2</v>
      </c>
      <c r="R11" s="850">
        <v>321</v>
      </c>
    </row>
    <row r="12" spans="1:18" ht="14.4" customHeight="1" x14ac:dyDescent="0.3">
      <c r="A12" s="831"/>
      <c r="B12" s="832" t="s">
        <v>2483</v>
      </c>
      <c r="C12" s="832" t="s">
        <v>584</v>
      </c>
      <c r="D12" s="832" t="s">
        <v>2484</v>
      </c>
      <c r="E12" s="832" t="s">
        <v>2490</v>
      </c>
      <c r="F12" s="832"/>
      <c r="G12" s="849">
        <v>1</v>
      </c>
      <c r="H12" s="849">
        <v>282</v>
      </c>
      <c r="I12" s="832"/>
      <c r="J12" s="832">
        <v>282</v>
      </c>
      <c r="K12" s="849"/>
      <c r="L12" s="849"/>
      <c r="M12" s="832"/>
      <c r="N12" s="832"/>
      <c r="O12" s="849">
        <v>2</v>
      </c>
      <c r="P12" s="849">
        <v>564</v>
      </c>
      <c r="Q12" s="837"/>
      <c r="R12" s="850">
        <v>282</v>
      </c>
    </row>
    <row r="13" spans="1:18" ht="14.4" customHeight="1" x14ac:dyDescent="0.3">
      <c r="A13" s="831"/>
      <c r="B13" s="832" t="s">
        <v>2483</v>
      </c>
      <c r="C13" s="832" t="s">
        <v>584</v>
      </c>
      <c r="D13" s="832" t="s">
        <v>2484</v>
      </c>
      <c r="E13" s="832" t="s">
        <v>2491</v>
      </c>
      <c r="F13" s="832"/>
      <c r="G13" s="849"/>
      <c r="H13" s="849"/>
      <c r="I13" s="832"/>
      <c r="J13" s="832"/>
      <c r="K13" s="849">
        <v>1</v>
      </c>
      <c r="L13" s="849">
        <v>2000</v>
      </c>
      <c r="M13" s="832">
        <v>1</v>
      </c>
      <c r="N13" s="832">
        <v>2000</v>
      </c>
      <c r="O13" s="849"/>
      <c r="P13" s="849"/>
      <c r="Q13" s="837"/>
      <c r="R13" s="850"/>
    </row>
    <row r="14" spans="1:18" ht="14.4" customHeight="1" x14ac:dyDescent="0.3">
      <c r="A14" s="831"/>
      <c r="B14" s="832" t="s">
        <v>2483</v>
      </c>
      <c r="C14" s="832" t="s">
        <v>584</v>
      </c>
      <c r="D14" s="832" t="s">
        <v>2484</v>
      </c>
      <c r="E14" s="832" t="s">
        <v>2492</v>
      </c>
      <c r="F14" s="832"/>
      <c r="G14" s="849">
        <v>2</v>
      </c>
      <c r="H14" s="849">
        <v>4048</v>
      </c>
      <c r="I14" s="832">
        <v>2</v>
      </c>
      <c r="J14" s="832">
        <v>2024</v>
      </c>
      <c r="K14" s="849">
        <v>1</v>
      </c>
      <c r="L14" s="849">
        <v>2024</v>
      </c>
      <c r="M14" s="832">
        <v>1</v>
      </c>
      <c r="N14" s="832">
        <v>2024</v>
      </c>
      <c r="O14" s="849"/>
      <c r="P14" s="849"/>
      <c r="Q14" s="837"/>
      <c r="R14" s="850"/>
    </row>
    <row r="15" spans="1:18" ht="14.4" customHeight="1" x14ac:dyDescent="0.3">
      <c r="A15" s="831"/>
      <c r="B15" s="832" t="s">
        <v>2483</v>
      </c>
      <c r="C15" s="832" t="s">
        <v>584</v>
      </c>
      <c r="D15" s="832" t="s">
        <v>2484</v>
      </c>
      <c r="E15" s="832" t="s">
        <v>2493</v>
      </c>
      <c r="F15" s="832"/>
      <c r="G15" s="849">
        <v>1</v>
      </c>
      <c r="H15" s="849">
        <v>3554</v>
      </c>
      <c r="I15" s="832">
        <v>0.18225641025641026</v>
      </c>
      <c r="J15" s="832">
        <v>3554</v>
      </c>
      <c r="K15" s="849">
        <v>5</v>
      </c>
      <c r="L15" s="849">
        <v>19500</v>
      </c>
      <c r="M15" s="832">
        <v>1</v>
      </c>
      <c r="N15" s="832">
        <v>3900</v>
      </c>
      <c r="O15" s="849">
        <v>4</v>
      </c>
      <c r="P15" s="849">
        <v>15600</v>
      </c>
      <c r="Q15" s="837">
        <v>0.8</v>
      </c>
      <c r="R15" s="850">
        <v>3900</v>
      </c>
    </row>
    <row r="16" spans="1:18" ht="14.4" customHeight="1" x14ac:dyDescent="0.3">
      <c r="A16" s="831"/>
      <c r="B16" s="832" t="s">
        <v>2483</v>
      </c>
      <c r="C16" s="832" t="s">
        <v>584</v>
      </c>
      <c r="D16" s="832" t="s">
        <v>2484</v>
      </c>
      <c r="E16" s="832" t="s">
        <v>2494</v>
      </c>
      <c r="F16" s="832"/>
      <c r="G16" s="849"/>
      <c r="H16" s="849"/>
      <c r="I16" s="832"/>
      <c r="J16" s="832"/>
      <c r="K16" s="849">
        <v>1</v>
      </c>
      <c r="L16" s="849">
        <v>3900</v>
      </c>
      <c r="M16" s="832">
        <v>1</v>
      </c>
      <c r="N16" s="832">
        <v>3900</v>
      </c>
      <c r="O16" s="849">
        <v>3</v>
      </c>
      <c r="P16" s="849">
        <v>11700</v>
      </c>
      <c r="Q16" s="837">
        <v>3</v>
      </c>
      <c r="R16" s="850">
        <v>3900</v>
      </c>
    </row>
    <row r="17" spans="1:18" ht="14.4" customHeight="1" x14ac:dyDescent="0.3">
      <c r="A17" s="831"/>
      <c r="B17" s="832" t="s">
        <v>2483</v>
      </c>
      <c r="C17" s="832" t="s">
        <v>584</v>
      </c>
      <c r="D17" s="832" t="s">
        <v>2484</v>
      </c>
      <c r="E17" s="832" t="s">
        <v>2495</v>
      </c>
      <c r="F17" s="832"/>
      <c r="G17" s="849">
        <v>2</v>
      </c>
      <c r="H17" s="849">
        <v>2702</v>
      </c>
      <c r="I17" s="832">
        <v>0.33333333333333331</v>
      </c>
      <c r="J17" s="832">
        <v>1351</v>
      </c>
      <c r="K17" s="849">
        <v>6</v>
      </c>
      <c r="L17" s="849">
        <v>8106</v>
      </c>
      <c r="M17" s="832">
        <v>1</v>
      </c>
      <c r="N17" s="832">
        <v>1351</v>
      </c>
      <c r="O17" s="849"/>
      <c r="P17" s="849"/>
      <c r="Q17" s="837"/>
      <c r="R17" s="850"/>
    </row>
    <row r="18" spans="1:18" ht="14.4" customHeight="1" x14ac:dyDescent="0.3">
      <c r="A18" s="831"/>
      <c r="B18" s="832" t="s">
        <v>2483</v>
      </c>
      <c r="C18" s="832" t="s">
        <v>584</v>
      </c>
      <c r="D18" s="832" t="s">
        <v>2484</v>
      </c>
      <c r="E18" s="832" t="s">
        <v>2496</v>
      </c>
      <c r="F18" s="832"/>
      <c r="G18" s="849"/>
      <c r="H18" s="849"/>
      <c r="I18" s="832"/>
      <c r="J18" s="832"/>
      <c r="K18" s="849">
        <v>1</v>
      </c>
      <c r="L18" s="849">
        <v>225</v>
      </c>
      <c r="M18" s="832">
        <v>1</v>
      </c>
      <c r="N18" s="832">
        <v>225</v>
      </c>
      <c r="O18" s="849"/>
      <c r="P18" s="849"/>
      <c r="Q18" s="837"/>
      <c r="R18" s="850"/>
    </row>
    <row r="19" spans="1:18" ht="14.4" customHeight="1" x14ac:dyDescent="0.3">
      <c r="A19" s="831"/>
      <c r="B19" s="832" t="s">
        <v>2483</v>
      </c>
      <c r="C19" s="832" t="s">
        <v>584</v>
      </c>
      <c r="D19" s="832" t="s">
        <v>2484</v>
      </c>
      <c r="E19" s="832" t="s">
        <v>2497</v>
      </c>
      <c r="F19" s="832"/>
      <c r="G19" s="849">
        <v>6</v>
      </c>
      <c r="H19" s="849">
        <v>3600</v>
      </c>
      <c r="I19" s="832"/>
      <c r="J19" s="832">
        <v>600</v>
      </c>
      <c r="K19" s="849"/>
      <c r="L19" s="849"/>
      <c r="M19" s="832"/>
      <c r="N19" s="832"/>
      <c r="O19" s="849"/>
      <c r="P19" s="849"/>
      <c r="Q19" s="837"/>
      <c r="R19" s="850"/>
    </row>
    <row r="20" spans="1:18" ht="14.4" customHeight="1" x14ac:dyDescent="0.3">
      <c r="A20" s="831"/>
      <c r="B20" s="832" t="s">
        <v>2483</v>
      </c>
      <c r="C20" s="832" t="s">
        <v>584</v>
      </c>
      <c r="D20" s="832" t="s">
        <v>2484</v>
      </c>
      <c r="E20" s="832" t="s">
        <v>2498</v>
      </c>
      <c r="F20" s="832"/>
      <c r="G20" s="849">
        <v>84</v>
      </c>
      <c r="H20" s="849">
        <v>84672</v>
      </c>
      <c r="I20" s="832">
        <v>1.0632911392405062</v>
      </c>
      <c r="J20" s="832">
        <v>1008</v>
      </c>
      <c r="K20" s="849">
        <v>79</v>
      </c>
      <c r="L20" s="849">
        <v>79632</v>
      </c>
      <c r="M20" s="832">
        <v>1</v>
      </c>
      <c r="N20" s="832">
        <v>1008</v>
      </c>
      <c r="O20" s="849">
        <v>63</v>
      </c>
      <c r="P20" s="849">
        <v>63504</v>
      </c>
      <c r="Q20" s="837">
        <v>0.79746835443037978</v>
      </c>
      <c r="R20" s="850">
        <v>1008</v>
      </c>
    </row>
    <row r="21" spans="1:18" ht="14.4" customHeight="1" x14ac:dyDescent="0.3">
      <c r="A21" s="831"/>
      <c r="B21" s="832" t="s">
        <v>2483</v>
      </c>
      <c r="C21" s="832" t="s">
        <v>584</v>
      </c>
      <c r="D21" s="832" t="s">
        <v>2484</v>
      </c>
      <c r="E21" s="832" t="s">
        <v>2499</v>
      </c>
      <c r="F21" s="832"/>
      <c r="G21" s="849">
        <v>2</v>
      </c>
      <c r="H21" s="849">
        <v>1406</v>
      </c>
      <c r="I21" s="832">
        <v>1</v>
      </c>
      <c r="J21" s="832">
        <v>703</v>
      </c>
      <c r="K21" s="849">
        <v>2</v>
      </c>
      <c r="L21" s="849">
        <v>1406</v>
      </c>
      <c r="M21" s="832">
        <v>1</v>
      </c>
      <c r="N21" s="832">
        <v>703</v>
      </c>
      <c r="O21" s="849">
        <v>1</v>
      </c>
      <c r="P21" s="849">
        <v>703</v>
      </c>
      <c r="Q21" s="837">
        <v>0.5</v>
      </c>
      <c r="R21" s="850">
        <v>703</v>
      </c>
    </row>
    <row r="22" spans="1:18" ht="14.4" customHeight="1" x14ac:dyDescent="0.3">
      <c r="A22" s="831"/>
      <c r="B22" s="832" t="s">
        <v>2483</v>
      </c>
      <c r="C22" s="832" t="s">
        <v>584</v>
      </c>
      <c r="D22" s="832" t="s">
        <v>2484</v>
      </c>
      <c r="E22" s="832" t="s">
        <v>2500</v>
      </c>
      <c r="F22" s="832"/>
      <c r="G22" s="849">
        <v>1</v>
      </c>
      <c r="H22" s="849">
        <v>1122</v>
      </c>
      <c r="I22" s="832">
        <v>1</v>
      </c>
      <c r="J22" s="832">
        <v>1122</v>
      </c>
      <c r="K22" s="849">
        <v>1</v>
      </c>
      <c r="L22" s="849">
        <v>1122</v>
      </c>
      <c r="M22" s="832">
        <v>1</v>
      </c>
      <c r="N22" s="832">
        <v>1122</v>
      </c>
      <c r="O22" s="849"/>
      <c r="P22" s="849"/>
      <c r="Q22" s="837"/>
      <c r="R22" s="850"/>
    </row>
    <row r="23" spans="1:18" ht="14.4" customHeight="1" x14ac:dyDescent="0.3">
      <c r="A23" s="831"/>
      <c r="B23" s="832" t="s">
        <v>2483</v>
      </c>
      <c r="C23" s="832" t="s">
        <v>584</v>
      </c>
      <c r="D23" s="832" t="s">
        <v>2484</v>
      </c>
      <c r="E23" s="832" t="s">
        <v>2501</v>
      </c>
      <c r="F23" s="832"/>
      <c r="G23" s="849">
        <v>1</v>
      </c>
      <c r="H23" s="849">
        <v>1326</v>
      </c>
      <c r="I23" s="832">
        <v>1</v>
      </c>
      <c r="J23" s="832">
        <v>1326</v>
      </c>
      <c r="K23" s="849">
        <v>1</v>
      </c>
      <c r="L23" s="849">
        <v>1326</v>
      </c>
      <c r="M23" s="832">
        <v>1</v>
      </c>
      <c r="N23" s="832">
        <v>1326</v>
      </c>
      <c r="O23" s="849"/>
      <c r="P23" s="849"/>
      <c r="Q23" s="837"/>
      <c r="R23" s="850"/>
    </row>
    <row r="24" spans="1:18" ht="14.4" customHeight="1" x14ac:dyDescent="0.3">
      <c r="A24" s="831"/>
      <c r="B24" s="832" t="s">
        <v>2483</v>
      </c>
      <c r="C24" s="832" t="s">
        <v>584</v>
      </c>
      <c r="D24" s="832" t="s">
        <v>2484</v>
      </c>
      <c r="E24" s="832" t="s">
        <v>2502</v>
      </c>
      <c r="F24" s="832"/>
      <c r="G24" s="849"/>
      <c r="H24" s="849"/>
      <c r="I24" s="832"/>
      <c r="J24" s="832"/>
      <c r="K24" s="849"/>
      <c r="L24" s="849"/>
      <c r="M24" s="832"/>
      <c r="N24" s="832"/>
      <c r="O24" s="849">
        <v>2</v>
      </c>
      <c r="P24" s="849">
        <v>4148</v>
      </c>
      <c r="Q24" s="837"/>
      <c r="R24" s="850">
        <v>2074</v>
      </c>
    </row>
    <row r="25" spans="1:18" ht="14.4" customHeight="1" x14ac:dyDescent="0.3">
      <c r="A25" s="831"/>
      <c r="B25" s="832" t="s">
        <v>2483</v>
      </c>
      <c r="C25" s="832" t="s">
        <v>584</v>
      </c>
      <c r="D25" s="832" t="s">
        <v>2480</v>
      </c>
      <c r="E25" s="832" t="s">
        <v>2503</v>
      </c>
      <c r="F25" s="832" t="s">
        <v>2504</v>
      </c>
      <c r="G25" s="849"/>
      <c r="H25" s="849"/>
      <c r="I25" s="832"/>
      <c r="J25" s="832"/>
      <c r="K25" s="849"/>
      <c r="L25" s="849"/>
      <c r="M25" s="832"/>
      <c r="N25" s="832"/>
      <c r="O25" s="849">
        <v>2</v>
      </c>
      <c r="P25" s="849">
        <v>211.11</v>
      </c>
      <c r="Q25" s="837"/>
      <c r="R25" s="850">
        <v>105.55500000000001</v>
      </c>
    </row>
    <row r="26" spans="1:18" ht="14.4" customHeight="1" x14ac:dyDescent="0.3">
      <c r="A26" s="831"/>
      <c r="B26" s="832" t="s">
        <v>2483</v>
      </c>
      <c r="C26" s="832" t="s">
        <v>584</v>
      </c>
      <c r="D26" s="832" t="s">
        <v>2480</v>
      </c>
      <c r="E26" s="832" t="s">
        <v>2505</v>
      </c>
      <c r="F26" s="832" t="s">
        <v>2506</v>
      </c>
      <c r="G26" s="849">
        <v>171</v>
      </c>
      <c r="H26" s="849">
        <v>13299.99</v>
      </c>
      <c r="I26" s="832">
        <v>1.1032236551237311</v>
      </c>
      <c r="J26" s="832">
        <v>77.777719298245614</v>
      </c>
      <c r="K26" s="849">
        <v>155</v>
      </c>
      <c r="L26" s="849">
        <v>12055.57</v>
      </c>
      <c r="M26" s="832">
        <v>1</v>
      </c>
      <c r="N26" s="832">
        <v>77.777870967741933</v>
      </c>
      <c r="O26" s="849">
        <v>182</v>
      </c>
      <c r="P26" s="849">
        <v>14155.56</v>
      </c>
      <c r="Q26" s="837">
        <v>1.1741925101840891</v>
      </c>
      <c r="R26" s="850">
        <v>77.777802197802188</v>
      </c>
    </row>
    <row r="27" spans="1:18" ht="14.4" customHeight="1" x14ac:dyDescent="0.3">
      <c r="A27" s="831"/>
      <c r="B27" s="832" t="s">
        <v>2483</v>
      </c>
      <c r="C27" s="832" t="s">
        <v>584</v>
      </c>
      <c r="D27" s="832" t="s">
        <v>2480</v>
      </c>
      <c r="E27" s="832" t="s">
        <v>2505</v>
      </c>
      <c r="F27" s="832" t="s">
        <v>2507</v>
      </c>
      <c r="G27" s="849">
        <v>1</v>
      </c>
      <c r="H27" s="849">
        <v>77.78</v>
      </c>
      <c r="I27" s="832"/>
      <c r="J27" s="832">
        <v>77.78</v>
      </c>
      <c r="K27" s="849"/>
      <c r="L27" s="849"/>
      <c r="M27" s="832"/>
      <c r="N27" s="832"/>
      <c r="O27" s="849"/>
      <c r="P27" s="849"/>
      <c r="Q27" s="837"/>
      <c r="R27" s="850"/>
    </row>
    <row r="28" spans="1:18" ht="14.4" customHeight="1" x14ac:dyDescent="0.3">
      <c r="A28" s="831"/>
      <c r="B28" s="832" t="s">
        <v>2483</v>
      </c>
      <c r="C28" s="832" t="s">
        <v>584</v>
      </c>
      <c r="D28" s="832" t="s">
        <v>2480</v>
      </c>
      <c r="E28" s="832" t="s">
        <v>2508</v>
      </c>
      <c r="F28" s="832" t="s">
        <v>2509</v>
      </c>
      <c r="G28" s="849">
        <v>76</v>
      </c>
      <c r="H28" s="849">
        <v>19000</v>
      </c>
      <c r="I28" s="832">
        <v>0.25762711864406779</v>
      </c>
      <c r="J28" s="832">
        <v>250</v>
      </c>
      <c r="K28" s="849">
        <v>295</v>
      </c>
      <c r="L28" s="849">
        <v>73750</v>
      </c>
      <c r="M28" s="832">
        <v>1</v>
      </c>
      <c r="N28" s="832">
        <v>250</v>
      </c>
      <c r="O28" s="849">
        <v>234</v>
      </c>
      <c r="P28" s="849">
        <v>58500</v>
      </c>
      <c r="Q28" s="837">
        <v>0.79322033898305089</v>
      </c>
      <c r="R28" s="850">
        <v>250</v>
      </c>
    </row>
    <row r="29" spans="1:18" ht="14.4" customHeight="1" x14ac:dyDescent="0.3">
      <c r="A29" s="831"/>
      <c r="B29" s="832" t="s">
        <v>2483</v>
      </c>
      <c r="C29" s="832" t="s">
        <v>584</v>
      </c>
      <c r="D29" s="832" t="s">
        <v>2480</v>
      </c>
      <c r="E29" s="832" t="s">
        <v>2510</v>
      </c>
      <c r="F29" s="832" t="s">
        <v>2511</v>
      </c>
      <c r="G29" s="849">
        <v>1560</v>
      </c>
      <c r="H29" s="849">
        <v>182000.00000000003</v>
      </c>
      <c r="I29" s="832">
        <v>0.9635577176896597</v>
      </c>
      <c r="J29" s="832">
        <v>116.66666666666669</v>
      </c>
      <c r="K29" s="849">
        <v>1619</v>
      </c>
      <c r="L29" s="849">
        <v>188883.34000000003</v>
      </c>
      <c r="M29" s="832">
        <v>1</v>
      </c>
      <c r="N29" s="832">
        <v>116.66667078443486</v>
      </c>
      <c r="O29" s="849">
        <v>1669</v>
      </c>
      <c r="P29" s="849">
        <v>194716.65</v>
      </c>
      <c r="Q29" s="837">
        <v>1.0308831366493201</v>
      </c>
      <c r="R29" s="850">
        <v>116.66665668064709</v>
      </c>
    </row>
    <row r="30" spans="1:18" ht="14.4" customHeight="1" x14ac:dyDescent="0.3">
      <c r="A30" s="831"/>
      <c r="B30" s="832" t="s">
        <v>2483</v>
      </c>
      <c r="C30" s="832" t="s">
        <v>584</v>
      </c>
      <c r="D30" s="832" t="s">
        <v>2480</v>
      </c>
      <c r="E30" s="832" t="s">
        <v>2510</v>
      </c>
      <c r="F30" s="832" t="s">
        <v>2512</v>
      </c>
      <c r="G30" s="849">
        <v>1</v>
      </c>
      <c r="H30" s="849">
        <v>116.67</v>
      </c>
      <c r="I30" s="832"/>
      <c r="J30" s="832">
        <v>116.67</v>
      </c>
      <c r="K30" s="849"/>
      <c r="L30" s="849"/>
      <c r="M30" s="832"/>
      <c r="N30" s="832"/>
      <c r="O30" s="849">
        <v>1</v>
      </c>
      <c r="P30" s="849">
        <v>116.67</v>
      </c>
      <c r="Q30" s="837"/>
      <c r="R30" s="850">
        <v>116.67</v>
      </c>
    </row>
    <row r="31" spans="1:18" ht="14.4" customHeight="1" x14ac:dyDescent="0.3">
      <c r="A31" s="831"/>
      <c r="B31" s="832" t="s">
        <v>2483</v>
      </c>
      <c r="C31" s="832" t="s">
        <v>584</v>
      </c>
      <c r="D31" s="832" t="s">
        <v>2480</v>
      </c>
      <c r="E31" s="832" t="s">
        <v>2513</v>
      </c>
      <c r="F31" s="832" t="s">
        <v>2514</v>
      </c>
      <c r="G31" s="849"/>
      <c r="H31" s="849"/>
      <c r="I31" s="832"/>
      <c r="J31" s="832"/>
      <c r="K31" s="849"/>
      <c r="L31" s="849"/>
      <c r="M31" s="832"/>
      <c r="N31" s="832"/>
      <c r="O31" s="849">
        <v>2</v>
      </c>
      <c r="P31" s="849">
        <v>777.78</v>
      </c>
      <c r="Q31" s="837"/>
      <c r="R31" s="850">
        <v>388.89</v>
      </c>
    </row>
    <row r="32" spans="1:18" ht="14.4" customHeight="1" x14ac:dyDescent="0.3">
      <c r="A32" s="831"/>
      <c r="B32" s="832" t="s">
        <v>2483</v>
      </c>
      <c r="C32" s="832" t="s">
        <v>584</v>
      </c>
      <c r="D32" s="832" t="s">
        <v>2480</v>
      </c>
      <c r="E32" s="832" t="s">
        <v>2515</v>
      </c>
      <c r="F32" s="832" t="s">
        <v>2516</v>
      </c>
      <c r="G32" s="849"/>
      <c r="H32" s="849"/>
      <c r="I32" s="832"/>
      <c r="J32" s="832"/>
      <c r="K32" s="849">
        <v>1</v>
      </c>
      <c r="L32" s="849">
        <v>300</v>
      </c>
      <c r="M32" s="832">
        <v>1</v>
      </c>
      <c r="N32" s="832">
        <v>300</v>
      </c>
      <c r="O32" s="849">
        <v>2</v>
      </c>
      <c r="P32" s="849">
        <v>600</v>
      </c>
      <c r="Q32" s="837">
        <v>2</v>
      </c>
      <c r="R32" s="850">
        <v>300</v>
      </c>
    </row>
    <row r="33" spans="1:18" ht="14.4" customHeight="1" x14ac:dyDescent="0.3">
      <c r="A33" s="831"/>
      <c r="B33" s="832" t="s">
        <v>2483</v>
      </c>
      <c r="C33" s="832" t="s">
        <v>584</v>
      </c>
      <c r="D33" s="832" t="s">
        <v>2480</v>
      </c>
      <c r="E33" s="832" t="s">
        <v>2515</v>
      </c>
      <c r="F33" s="832" t="s">
        <v>2517</v>
      </c>
      <c r="G33" s="849">
        <v>1</v>
      </c>
      <c r="H33" s="849">
        <v>300</v>
      </c>
      <c r="I33" s="832">
        <v>9.0909090909090912E-2</v>
      </c>
      <c r="J33" s="832">
        <v>300</v>
      </c>
      <c r="K33" s="849">
        <v>11</v>
      </c>
      <c r="L33" s="849">
        <v>3300</v>
      </c>
      <c r="M33" s="832">
        <v>1</v>
      </c>
      <c r="N33" s="832">
        <v>300</v>
      </c>
      <c r="O33" s="849">
        <v>5</v>
      </c>
      <c r="P33" s="849">
        <v>1500</v>
      </c>
      <c r="Q33" s="837">
        <v>0.45454545454545453</v>
      </c>
      <c r="R33" s="850">
        <v>300</v>
      </c>
    </row>
    <row r="34" spans="1:18" ht="14.4" customHeight="1" x14ac:dyDescent="0.3">
      <c r="A34" s="831"/>
      <c r="B34" s="832" t="s">
        <v>2483</v>
      </c>
      <c r="C34" s="832" t="s">
        <v>584</v>
      </c>
      <c r="D34" s="832" t="s">
        <v>2480</v>
      </c>
      <c r="E34" s="832" t="s">
        <v>2518</v>
      </c>
      <c r="F34" s="832" t="s">
        <v>2519</v>
      </c>
      <c r="G34" s="849">
        <v>1294</v>
      </c>
      <c r="H34" s="849">
        <v>273177.78000000003</v>
      </c>
      <c r="I34" s="832">
        <v>1.1040955374139181</v>
      </c>
      <c r="J34" s="832">
        <v>211.11111282843896</v>
      </c>
      <c r="K34" s="849">
        <v>1172</v>
      </c>
      <c r="L34" s="849">
        <v>247422.22999999998</v>
      </c>
      <c r="M34" s="832">
        <v>1</v>
      </c>
      <c r="N34" s="832">
        <v>211.11111774744026</v>
      </c>
      <c r="O34" s="849">
        <v>920</v>
      </c>
      <c r="P34" s="849">
        <v>194222.22999999998</v>
      </c>
      <c r="Q34" s="837">
        <v>0.78498294191269713</v>
      </c>
      <c r="R34" s="850">
        <v>211.11111956521736</v>
      </c>
    </row>
    <row r="35" spans="1:18" ht="14.4" customHeight="1" x14ac:dyDescent="0.3">
      <c r="A35" s="831"/>
      <c r="B35" s="832" t="s">
        <v>2483</v>
      </c>
      <c r="C35" s="832" t="s">
        <v>584</v>
      </c>
      <c r="D35" s="832" t="s">
        <v>2480</v>
      </c>
      <c r="E35" s="832" t="s">
        <v>2520</v>
      </c>
      <c r="F35" s="832" t="s">
        <v>2521</v>
      </c>
      <c r="G35" s="849">
        <v>1788</v>
      </c>
      <c r="H35" s="849">
        <v>1042999.99</v>
      </c>
      <c r="I35" s="832">
        <v>0.93661601474749068</v>
      </c>
      <c r="J35" s="832">
        <v>583.33332774049211</v>
      </c>
      <c r="K35" s="849">
        <v>1909</v>
      </c>
      <c r="L35" s="849">
        <v>1113583.3400000001</v>
      </c>
      <c r="M35" s="832">
        <v>1</v>
      </c>
      <c r="N35" s="832">
        <v>583.33333682556315</v>
      </c>
      <c r="O35" s="849">
        <v>1942</v>
      </c>
      <c r="P35" s="849">
        <v>1132833.33</v>
      </c>
      <c r="Q35" s="837">
        <v>1.017286528370656</v>
      </c>
      <c r="R35" s="850">
        <v>583.33333161688984</v>
      </c>
    </row>
    <row r="36" spans="1:18" ht="14.4" customHeight="1" x14ac:dyDescent="0.3">
      <c r="A36" s="831"/>
      <c r="B36" s="832" t="s">
        <v>2483</v>
      </c>
      <c r="C36" s="832" t="s">
        <v>584</v>
      </c>
      <c r="D36" s="832" t="s">
        <v>2480</v>
      </c>
      <c r="E36" s="832" t="s">
        <v>2522</v>
      </c>
      <c r="F36" s="832" t="s">
        <v>2523</v>
      </c>
      <c r="G36" s="849">
        <v>221</v>
      </c>
      <c r="H36" s="849">
        <v>103133.32</v>
      </c>
      <c r="I36" s="832">
        <v>1.3313250718018472</v>
      </c>
      <c r="J36" s="832">
        <v>466.66660633484167</v>
      </c>
      <c r="K36" s="849">
        <v>166</v>
      </c>
      <c r="L36" s="849">
        <v>77466.67</v>
      </c>
      <c r="M36" s="832">
        <v>1</v>
      </c>
      <c r="N36" s="832">
        <v>466.66668674698792</v>
      </c>
      <c r="O36" s="849">
        <v>180</v>
      </c>
      <c r="P36" s="849">
        <v>84000</v>
      </c>
      <c r="Q36" s="837">
        <v>1.0843373027393588</v>
      </c>
      <c r="R36" s="850">
        <v>466.66666666666669</v>
      </c>
    </row>
    <row r="37" spans="1:18" ht="14.4" customHeight="1" x14ac:dyDescent="0.3">
      <c r="A37" s="831"/>
      <c r="B37" s="832" t="s">
        <v>2483</v>
      </c>
      <c r="C37" s="832" t="s">
        <v>584</v>
      </c>
      <c r="D37" s="832" t="s">
        <v>2480</v>
      </c>
      <c r="E37" s="832" t="s">
        <v>2524</v>
      </c>
      <c r="F37" s="832" t="s">
        <v>2523</v>
      </c>
      <c r="G37" s="849">
        <v>13</v>
      </c>
      <c r="H37" s="849">
        <v>13000</v>
      </c>
      <c r="I37" s="832">
        <v>0.39393939393939392</v>
      </c>
      <c r="J37" s="832">
        <v>1000</v>
      </c>
      <c r="K37" s="849">
        <v>33</v>
      </c>
      <c r="L37" s="849">
        <v>33000</v>
      </c>
      <c r="M37" s="832">
        <v>1</v>
      </c>
      <c r="N37" s="832">
        <v>1000</v>
      </c>
      <c r="O37" s="849">
        <v>30</v>
      </c>
      <c r="P37" s="849">
        <v>30000</v>
      </c>
      <c r="Q37" s="837">
        <v>0.90909090909090906</v>
      </c>
      <c r="R37" s="850">
        <v>1000</v>
      </c>
    </row>
    <row r="38" spans="1:18" ht="14.4" customHeight="1" x14ac:dyDescent="0.3">
      <c r="A38" s="831"/>
      <c r="B38" s="832" t="s">
        <v>2483</v>
      </c>
      <c r="C38" s="832" t="s">
        <v>584</v>
      </c>
      <c r="D38" s="832" t="s">
        <v>2480</v>
      </c>
      <c r="E38" s="832" t="s">
        <v>2525</v>
      </c>
      <c r="F38" s="832" t="s">
        <v>2526</v>
      </c>
      <c r="G38" s="849">
        <v>4</v>
      </c>
      <c r="H38" s="849">
        <v>2666.67</v>
      </c>
      <c r="I38" s="832">
        <v>0.79999940000119996</v>
      </c>
      <c r="J38" s="832">
        <v>666.66750000000002</v>
      </c>
      <c r="K38" s="849">
        <v>5</v>
      </c>
      <c r="L38" s="849">
        <v>3333.34</v>
      </c>
      <c r="M38" s="832">
        <v>1</v>
      </c>
      <c r="N38" s="832">
        <v>666.66800000000001</v>
      </c>
      <c r="O38" s="849">
        <v>5</v>
      </c>
      <c r="P38" s="849">
        <v>3333.33</v>
      </c>
      <c r="Q38" s="837">
        <v>0.99999700000599989</v>
      </c>
      <c r="R38" s="850">
        <v>666.66599999999994</v>
      </c>
    </row>
    <row r="39" spans="1:18" ht="14.4" customHeight="1" x14ac:dyDescent="0.3">
      <c r="A39" s="831"/>
      <c r="B39" s="832" t="s">
        <v>2483</v>
      </c>
      <c r="C39" s="832" t="s">
        <v>584</v>
      </c>
      <c r="D39" s="832" t="s">
        <v>2480</v>
      </c>
      <c r="E39" s="832" t="s">
        <v>2527</v>
      </c>
      <c r="F39" s="832" t="s">
        <v>2528</v>
      </c>
      <c r="G39" s="849">
        <v>1921</v>
      </c>
      <c r="H39" s="849">
        <v>96050</v>
      </c>
      <c r="I39" s="832">
        <v>1.0983419096626643</v>
      </c>
      <c r="J39" s="832">
        <v>50</v>
      </c>
      <c r="K39" s="849">
        <v>1749</v>
      </c>
      <c r="L39" s="849">
        <v>87450</v>
      </c>
      <c r="M39" s="832">
        <v>1</v>
      </c>
      <c r="N39" s="832">
        <v>50</v>
      </c>
      <c r="O39" s="849">
        <v>1787</v>
      </c>
      <c r="P39" s="849">
        <v>89350</v>
      </c>
      <c r="Q39" s="837">
        <v>1.0217267009719839</v>
      </c>
      <c r="R39" s="850">
        <v>50</v>
      </c>
    </row>
    <row r="40" spans="1:18" ht="14.4" customHeight="1" x14ac:dyDescent="0.3">
      <c r="A40" s="831"/>
      <c r="B40" s="832" t="s">
        <v>2483</v>
      </c>
      <c r="C40" s="832" t="s">
        <v>584</v>
      </c>
      <c r="D40" s="832" t="s">
        <v>2480</v>
      </c>
      <c r="E40" s="832" t="s">
        <v>2529</v>
      </c>
      <c r="F40" s="832" t="s">
        <v>2530</v>
      </c>
      <c r="G40" s="849">
        <v>16</v>
      </c>
      <c r="H40" s="849">
        <v>88.9</v>
      </c>
      <c r="I40" s="832">
        <v>0.88891110888911107</v>
      </c>
      <c r="J40" s="832">
        <v>5.5562500000000004</v>
      </c>
      <c r="K40" s="849">
        <v>18</v>
      </c>
      <c r="L40" s="849">
        <v>100.01</v>
      </c>
      <c r="M40" s="832">
        <v>1</v>
      </c>
      <c r="N40" s="832">
        <v>5.556111111111111</v>
      </c>
      <c r="O40" s="849">
        <v>7</v>
      </c>
      <c r="P40" s="849">
        <v>38.89</v>
      </c>
      <c r="Q40" s="837">
        <v>0.38886111388861111</v>
      </c>
      <c r="R40" s="850">
        <v>5.555714285714286</v>
      </c>
    </row>
    <row r="41" spans="1:18" ht="14.4" customHeight="1" x14ac:dyDescent="0.3">
      <c r="A41" s="831"/>
      <c r="B41" s="832" t="s">
        <v>2483</v>
      </c>
      <c r="C41" s="832" t="s">
        <v>584</v>
      </c>
      <c r="D41" s="832" t="s">
        <v>2480</v>
      </c>
      <c r="E41" s="832" t="s">
        <v>2531</v>
      </c>
      <c r="F41" s="832" t="s">
        <v>2532</v>
      </c>
      <c r="G41" s="849">
        <v>18</v>
      </c>
      <c r="H41" s="849">
        <v>1820</v>
      </c>
      <c r="I41" s="832">
        <v>0.39130359999311992</v>
      </c>
      <c r="J41" s="832">
        <v>101.11111111111111</v>
      </c>
      <c r="K41" s="849">
        <v>46</v>
      </c>
      <c r="L41" s="849">
        <v>4651.12</v>
      </c>
      <c r="M41" s="832">
        <v>1</v>
      </c>
      <c r="N41" s="832">
        <v>101.11130434782608</v>
      </c>
      <c r="O41" s="849">
        <v>42</v>
      </c>
      <c r="P41" s="849">
        <v>4246.66</v>
      </c>
      <c r="Q41" s="837">
        <v>0.91304029997075975</v>
      </c>
      <c r="R41" s="850">
        <v>101.11095238095238</v>
      </c>
    </row>
    <row r="42" spans="1:18" ht="14.4" customHeight="1" x14ac:dyDescent="0.3">
      <c r="A42" s="831"/>
      <c r="B42" s="832" t="s">
        <v>2483</v>
      </c>
      <c r="C42" s="832" t="s">
        <v>584</v>
      </c>
      <c r="D42" s="832" t="s">
        <v>2480</v>
      </c>
      <c r="E42" s="832" t="s">
        <v>2533</v>
      </c>
      <c r="F42" s="832" t="s">
        <v>2534</v>
      </c>
      <c r="G42" s="849">
        <v>111</v>
      </c>
      <c r="H42" s="849">
        <v>0</v>
      </c>
      <c r="I42" s="832"/>
      <c r="J42" s="832">
        <v>0</v>
      </c>
      <c r="K42" s="849">
        <v>109</v>
      </c>
      <c r="L42" s="849">
        <v>0</v>
      </c>
      <c r="M42" s="832"/>
      <c r="N42" s="832">
        <v>0</v>
      </c>
      <c r="O42" s="849">
        <v>99</v>
      </c>
      <c r="P42" s="849">
        <v>0</v>
      </c>
      <c r="Q42" s="837"/>
      <c r="R42" s="850">
        <v>0</v>
      </c>
    </row>
    <row r="43" spans="1:18" ht="14.4" customHeight="1" x14ac:dyDescent="0.3">
      <c r="A43" s="831"/>
      <c r="B43" s="832" t="s">
        <v>2483</v>
      </c>
      <c r="C43" s="832" t="s">
        <v>584</v>
      </c>
      <c r="D43" s="832" t="s">
        <v>2480</v>
      </c>
      <c r="E43" s="832" t="s">
        <v>2533</v>
      </c>
      <c r="F43" s="832" t="s">
        <v>2535</v>
      </c>
      <c r="G43" s="849">
        <v>1</v>
      </c>
      <c r="H43" s="849">
        <v>0</v>
      </c>
      <c r="I43" s="832"/>
      <c r="J43" s="832">
        <v>0</v>
      </c>
      <c r="K43" s="849"/>
      <c r="L43" s="849"/>
      <c r="M43" s="832"/>
      <c r="N43" s="832"/>
      <c r="O43" s="849">
        <v>1</v>
      </c>
      <c r="P43" s="849">
        <v>0</v>
      </c>
      <c r="Q43" s="837"/>
      <c r="R43" s="850">
        <v>0</v>
      </c>
    </row>
    <row r="44" spans="1:18" ht="14.4" customHeight="1" x14ac:dyDescent="0.3">
      <c r="A44" s="831"/>
      <c r="B44" s="832" t="s">
        <v>2483</v>
      </c>
      <c r="C44" s="832" t="s">
        <v>584</v>
      </c>
      <c r="D44" s="832" t="s">
        <v>2480</v>
      </c>
      <c r="E44" s="832" t="s">
        <v>2536</v>
      </c>
      <c r="F44" s="832" t="s">
        <v>2537</v>
      </c>
      <c r="G44" s="849">
        <v>1</v>
      </c>
      <c r="H44" s="849">
        <v>305.56</v>
      </c>
      <c r="I44" s="832">
        <v>1</v>
      </c>
      <c r="J44" s="832">
        <v>305.56</v>
      </c>
      <c r="K44" s="849">
        <v>1</v>
      </c>
      <c r="L44" s="849">
        <v>305.56</v>
      </c>
      <c r="M44" s="832">
        <v>1</v>
      </c>
      <c r="N44" s="832">
        <v>305.56</v>
      </c>
      <c r="O44" s="849">
        <v>2</v>
      </c>
      <c r="P44" s="849">
        <v>611.11</v>
      </c>
      <c r="Q44" s="837">
        <v>1.9999672732032989</v>
      </c>
      <c r="R44" s="850">
        <v>305.55500000000001</v>
      </c>
    </row>
    <row r="45" spans="1:18" ht="14.4" customHeight="1" x14ac:dyDescent="0.3">
      <c r="A45" s="831"/>
      <c r="B45" s="832" t="s">
        <v>2483</v>
      </c>
      <c r="C45" s="832" t="s">
        <v>584</v>
      </c>
      <c r="D45" s="832" t="s">
        <v>2480</v>
      </c>
      <c r="E45" s="832" t="s">
        <v>2536</v>
      </c>
      <c r="F45" s="832" t="s">
        <v>2538</v>
      </c>
      <c r="G45" s="849">
        <v>1384</v>
      </c>
      <c r="H45" s="849">
        <v>422888.89</v>
      </c>
      <c r="I45" s="832">
        <v>1.2547597411702978</v>
      </c>
      <c r="J45" s="832">
        <v>305.55555635838152</v>
      </c>
      <c r="K45" s="849">
        <v>1103</v>
      </c>
      <c r="L45" s="849">
        <v>337027.77999999997</v>
      </c>
      <c r="M45" s="832">
        <v>1</v>
      </c>
      <c r="N45" s="832">
        <v>305.55555757026292</v>
      </c>
      <c r="O45" s="849">
        <v>1153</v>
      </c>
      <c r="P45" s="849">
        <v>352305.55000000005</v>
      </c>
      <c r="Q45" s="837">
        <v>1.0453308923080469</v>
      </c>
      <c r="R45" s="850">
        <v>305.55555073720734</v>
      </c>
    </row>
    <row r="46" spans="1:18" ht="14.4" customHeight="1" x14ac:dyDescent="0.3">
      <c r="A46" s="831"/>
      <c r="B46" s="832" t="s">
        <v>2483</v>
      </c>
      <c r="C46" s="832" t="s">
        <v>584</v>
      </c>
      <c r="D46" s="832" t="s">
        <v>2480</v>
      </c>
      <c r="E46" s="832" t="s">
        <v>2539</v>
      </c>
      <c r="F46" s="832" t="s">
        <v>2540</v>
      </c>
      <c r="G46" s="849">
        <v>1</v>
      </c>
      <c r="H46" s="849">
        <v>33.33</v>
      </c>
      <c r="I46" s="832"/>
      <c r="J46" s="832">
        <v>33.33</v>
      </c>
      <c r="K46" s="849"/>
      <c r="L46" s="849"/>
      <c r="M46" s="832"/>
      <c r="N46" s="832"/>
      <c r="O46" s="849"/>
      <c r="P46" s="849"/>
      <c r="Q46" s="837"/>
      <c r="R46" s="850"/>
    </row>
    <row r="47" spans="1:18" ht="14.4" customHeight="1" x14ac:dyDescent="0.3">
      <c r="A47" s="831"/>
      <c r="B47" s="832" t="s">
        <v>2483</v>
      </c>
      <c r="C47" s="832" t="s">
        <v>584</v>
      </c>
      <c r="D47" s="832" t="s">
        <v>2480</v>
      </c>
      <c r="E47" s="832" t="s">
        <v>2539</v>
      </c>
      <c r="F47" s="832" t="s">
        <v>2541</v>
      </c>
      <c r="G47" s="849"/>
      <c r="H47" s="849"/>
      <c r="I47" s="832"/>
      <c r="J47" s="832"/>
      <c r="K47" s="849">
        <v>1</v>
      </c>
      <c r="L47" s="849">
        <v>33.33</v>
      </c>
      <c r="M47" s="832">
        <v>1</v>
      </c>
      <c r="N47" s="832">
        <v>33.33</v>
      </c>
      <c r="O47" s="849"/>
      <c r="P47" s="849"/>
      <c r="Q47" s="837"/>
      <c r="R47" s="850"/>
    </row>
    <row r="48" spans="1:18" ht="14.4" customHeight="1" x14ac:dyDescent="0.3">
      <c r="A48" s="831"/>
      <c r="B48" s="832" t="s">
        <v>2483</v>
      </c>
      <c r="C48" s="832" t="s">
        <v>584</v>
      </c>
      <c r="D48" s="832" t="s">
        <v>2480</v>
      </c>
      <c r="E48" s="832" t="s">
        <v>2542</v>
      </c>
      <c r="F48" s="832" t="s">
        <v>2543</v>
      </c>
      <c r="G48" s="849">
        <v>5016</v>
      </c>
      <c r="H48" s="849">
        <v>2285066.6799999997</v>
      </c>
      <c r="I48" s="832">
        <v>1.0137429183583404</v>
      </c>
      <c r="J48" s="832">
        <v>455.55555821371604</v>
      </c>
      <c r="K48" s="849">
        <v>4948</v>
      </c>
      <c r="L48" s="849">
        <v>2254088.92</v>
      </c>
      <c r="M48" s="832">
        <v>1</v>
      </c>
      <c r="N48" s="832">
        <v>455.55556184316896</v>
      </c>
      <c r="O48" s="849">
        <v>4928</v>
      </c>
      <c r="P48" s="849">
        <v>2244977.7800000003</v>
      </c>
      <c r="Q48" s="837">
        <v>0.99595795005283128</v>
      </c>
      <c r="R48" s="850">
        <v>455.55555600649353</v>
      </c>
    </row>
    <row r="49" spans="1:18" ht="14.4" customHeight="1" x14ac:dyDescent="0.3">
      <c r="A49" s="831"/>
      <c r="B49" s="832" t="s">
        <v>2483</v>
      </c>
      <c r="C49" s="832" t="s">
        <v>584</v>
      </c>
      <c r="D49" s="832" t="s">
        <v>2480</v>
      </c>
      <c r="E49" s="832" t="s">
        <v>2542</v>
      </c>
      <c r="F49" s="832" t="s">
        <v>2544</v>
      </c>
      <c r="G49" s="849">
        <v>4</v>
      </c>
      <c r="H49" s="849">
        <v>1822.23</v>
      </c>
      <c r="I49" s="832">
        <v>1.3333260163315479</v>
      </c>
      <c r="J49" s="832">
        <v>455.5575</v>
      </c>
      <c r="K49" s="849">
        <v>3</v>
      </c>
      <c r="L49" s="849">
        <v>1366.68</v>
      </c>
      <c r="M49" s="832">
        <v>1</v>
      </c>
      <c r="N49" s="832">
        <v>455.56</v>
      </c>
      <c r="O49" s="849">
        <v>1</v>
      </c>
      <c r="P49" s="849">
        <v>455.56</v>
      </c>
      <c r="Q49" s="837">
        <v>0.33333333333333331</v>
      </c>
      <c r="R49" s="850">
        <v>455.56</v>
      </c>
    </row>
    <row r="50" spans="1:18" ht="14.4" customHeight="1" x14ac:dyDescent="0.3">
      <c r="A50" s="831"/>
      <c r="B50" s="832" t="s">
        <v>2483</v>
      </c>
      <c r="C50" s="832" t="s">
        <v>584</v>
      </c>
      <c r="D50" s="832" t="s">
        <v>2480</v>
      </c>
      <c r="E50" s="832" t="s">
        <v>2545</v>
      </c>
      <c r="F50" s="832" t="s">
        <v>2546</v>
      </c>
      <c r="G50" s="849">
        <v>1</v>
      </c>
      <c r="H50" s="849">
        <v>58.89</v>
      </c>
      <c r="I50" s="832"/>
      <c r="J50" s="832">
        <v>58.89</v>
      </c>
      <c r="K50" s="849"/>
      <c r="L50" s="849"/>
      <c r="M50" s="832"/>
      <c r="N50" s="832"/>
      <c r="O50" s="849"/>
      <c r="P50" s="849"/>
      <c r="Q50" s="837"/>
      <c r="R50" s="850"/>
    </row>
    <row r="51" spans="1:18" ht="14.4" customHeight="1" x14ac:dyDescent="0.3">
      <c r="A51" s="831"/>
      <c r="B51" s="832" t="s">
        <v>2483</v>
      </c>
      <c r="C51" s="832" t="s">
        <v>584</v>
      </c>
      <c r="D51" s="832" t="s">
        <v>2480</v>
      </c>
      <c r="E51" s="832" t="s">
        <v>2545</v>
      </c>
      <c r="F51" s="832" t="s">
        <v>2547</v>
      </c>
      <c r="G51" s="849">
        <v>19</v>
      </c>
      <c r="H51" s="849">
        <v>1118.9000000000001</v>
      </c>
      <c r="I51" s="832">
        <v>0.82609787070671281</v>
      </c>
      <c r="J51" s="832">
        <v>58.889473684210529</v>
      </c>
      <c r="K51" s="849">
        <v>23</v>
      </c>
      <c r="L51" s="849">
        <v>1354.44</v>
      </c>
      <c r="M51" s="832">
        <v>1</v>
      </c>
      <c r="N51" s="832">
        <v>58.888695652173915</v>
      </c>
      <c r="O51" s="849">
        <v>2</v>
      </c>
      <c r="P51" s="849">
        <v>117.78</v>
      </c>
      <c r="Q51" s="837">
        <v>8.6958447771772834E-2</v>
      </c>
      <c r="R51" s="850">
        <v>58.89</v>
      </c>
    </row>
    <row r="52" spans="1:18" ht="14.4" customHeight="1" x14ac:dyDescent="0.3">
      <c r="A52" s="831"/>
      <c r="B52" s="832" t="s">
        <v>2483</v>
      </c>
      <c r="C52" s="832" t="s">
        <v>584</v>
      </c>
      <c r="D52" s="832" t="s">
        <v>2480</v>
      </c>
      <c r="E52" s="832" t="s">
        <v>2548</v>
      </c>
      <c r="F52" s="832" t="s">
        <v>2549</v>
      </c>
      <c r="G52" s="849">
        <v>2495</v>
      </c>
      <c r="H52" s="849">
        <v>194055.56</v>
      </c>
      <c r="I52" s="832">
        <v>1.0558612686469389</v>
      </c>
      <c r="J52" s="832">
        <v>77.77777955911823</v>
      </c>
      <c r="K52" s="849">
        <v>2363</v>
      </c>
      <c r="L52" s="849">
        <v>183788.88</v>
      </c>
      <c r="M52" s="832">
        <v>1</v>
      </c>
      <c r="N52" s="832">
        <v>77.777774016081253</v>
      </c>
      <c r="O52" s="849">
        <v>2546</v>
      </c>
      <c r="P52" s="849">
        <v>198022.24</v>
      </c>
      <c r="Q52" s="837">
        <v>1.0774440760507382</v>
      </c>
      <c r="R52" s="850">
        <v>77.77778476040848</v>
      </c>
    </row>
    <row r="53" spans="1:18" ht="14.4" customHeight="1" x14ac:dyDescent="0.3">
      <c r="A53" s="831"/>
      <c r="B53" s="832" t="s">
        <v>2483</v>
      </c>
      <c r="C53" s="832" t="s">
        <v>584</v>
      </c>
      <c r="D53" s="832" t="s">
        <v>2480</v>
      </c>
      <c r="E53" s="832" t="s">
        <v>2548</v>
      </c>
      <c r="F53" s="832" t="s">
        <v>2550</v>
      </c>
      <c r="G53" s="849">
        <v>1</v>
      </c>
      <c r="H53" s="849">
        <v>77.78</v>
      </c>
      <c r="I53" s="832">
        <v>1</v>
      </c>
      <c r="J53" s="832">
        <v>77.78</v>
      </c>
      <c r="K53" s="849">
        <v>1</v>
      </c>
      <c r="L53" s="849">
        <v>77.78</v>
      </c>
      <c r="M53" s="832">
        <v>1</v>
      </c>
      <c r="N53" s="832">
        <v>77.78</v>
      </c>
      <c r="O53" s="849">
        <v>1</v>
      </c>
      <c r="P53" s="849">
        <v>77.78</v>
      </c>
      <c r="Q53" s="837">
        <v>1</v>
      </c>
      <c r="R53" s="850">
        <v>77.78</v>
      </c>
    </row>
    <row r="54" spans="1:18" ht="14.4" customHeight="1" x14ac:dyDescent="0.3">
      <c r="A54" s="831"/>
      <c r="B54" s="832" t="s">
        <v>2483</v>
      </c>
      <c r="C54" s="832" t="s">
        <v>584</v>
      </c>
      <c r="D54" s="832" t="s">
        <v>2480</v>
      </c>
      <c r="E54" s="832" t="s">
        <v>2551</v>
      </c>
      <c r="F54" s="832" t="s">
        <v>2552</v>
      </c>
      <c r="G54" s="849">
        <v>0</v>
      </c>
      <c r="H54" s="849">
        <v>0</v>
      </c>
      <c r="I54" s="832"/>
      <c r="J54" s="832"/>
      <c r="K54" s="849"/>
      <c r="L54" s="849"/>
      <c r="M54" s="832"/>
      <c r="N54" s="832"/>
      <c r="O54" s="849"/>
      <c r="P54" s="849"/>
      <c r="Q54" s="837"/>
      <c r="R54" s="850"/>
    </row>
    <row r="55" spans="1:18" ht="14.4" customHeight="1" x14ac:dyDescent="0.3">
      <c r="A55" s="831"/>
      <c r="B55" s="832" t="s">
        <v>2483</v>
      </c>
      <c r="C55" s="832" t="s">
        <v>584</v>
      </c>
      <c r="D55" s="832" t="s">
        <v>2480</v>
      </c>
      <c r="E55" s="832" t="s">
        <v>2553</v>
      </c>
      <c r="F55" s="832" t="s">
        <v>2554</v>
      </c>
      <c r="G55" s="849">
        <v>1</v>
      </c>
      <c r="H55" s="849">
        <v>270</v>
      </c>
      <c r="I55" s="832"/>
      <c r="J55" s="832">
        <v>270</v>
      </c>
      <c r="K55" s="849"/>
      <c r="L55" s="849"/>
      <c r="M55" s="832"/>
      <c r="N55" s="832"/>
      <c r="O55" s="849"/>
      <c r="P55" s="849"/>
      <c r="Q55" s="837"/>
      <c r="R55" s="850"/>
    </row>
    <row r="56" spans="1:18" ht="14.4" customHeight="1" x14ac:dyDescent="0.3">
      <c r="A56" s="831"/>
      <c r="B56" s="832" t="s">
        <v>2483</v>
      </c>
      <c r="C56" s="832" t="s">
        <v>584</v>
      </c>
      <c r="D56" s="832" t="s">
        <v>2480</v>
      </c>
      <c r="E56" s="832" t="s">
        <v>2553</v>
      </c>
      <c r="F56" s="832" t="s">
        <v>2555</v>
      </c>
      <c r="G56" s="849"/>
      <c r="H56" s="849"/>
      <c r="I56" s="832"/>
      <c r="J56" s="832"/>
      <c r="K56" s="849">
        <v>1</v>
      </c>
      <c r="L56" s="849">
        <v>270</v>
      </c>
      <c r="M56" s="832">
        <v>1</v>
      </c>
      <c r="N56" s="832">
        <v>270</v>
      </c>
      <c r="O56" s="849"/>
      <c r="P56" s="849"/>
      <c r="Q56" s="837"/>
      <c r="R56" s="850"/>
    </row>
    <row r="57" spans="1:18" ht="14.4" customHeight="1" x14ac:dyDescent="0.3">
      <c r="A57" s="831"/>
      <c r="B57" s="832" t="s">
        <v>2483</v>
      </c>
      <c r="C57" s="832" t="s">
        <v>584</v>
      </c>
      <c r="D57" s="832" t="s">
        <v>2480</v>
      </c>
      <c r="E57" s="832" t="s">
        <v>2556</v>
      </c>
      <c r="F57" s="832" t="s">
        <v>2557</v>
      </c>
      <c r="G57" s="849">
        <v>2</v>
      </c>
      <c r="H57" s="849">
        <v>188.88</v>
      </c>
      <c r="I57" s="832"/>
      <c r="J57" s="832">
        <v>94.44</v>
      </c>
      <c r="K57" s="849"/>
      <c r="L57" s="849"/>
      <c r="M57" s="832"/>
      <c r="N57" s="832"/>
      <c r="O57" s="849">
        <v>1</v>
      </c>
      <c r="P57" s="849">
        <v>94.44</v>
      </c>
      <c r="Q57" s="837"/>
      <c r="R57" s="850">
        <v>94.44</v>
      </c>
    </row>
    <row r="58" spans="1:18" ht="14.4" customHeight="1" x14ac:dyDescent="0.3">
      <c r="A58" s="831"/>
      <c r="B58" s="832" t="s">
        <v>2483</v>
      </c>
      <c r="C58" s="832" t="s">
        <v>584</v>
      </c>
      <c r="D58" s="832" t="s">
        <v>2480</v>
      </c>
      <c r="E58" s="832" t="s">
        <v>2556</v>
      </c>
      <c r="F58" s="832" t="s">
        <v>2558</v>
      </c>
      <c r="G58" s="849">
        <v>1746</v>
      </c>
      <c r="H58" s="849">
        <v>164900</v>
      </c>
      <c r="I58" s="832">
        <v>1.0104167904922536</v>
      </c>
      <c r="J58" s="832">
        <v>94.444444444444443</v>
      </c>
      <c r="K58" s="849">
        <v>1728</v>
      </c>
      <c r="L58" s="849">
        <v>163199.98000000001</v>
      </c>
      <c r="M58" s="832">
        <v>1</v>
      </c>
      <c r="N58" s="832">
        <v>94.444432870370377</v>
      </c>
      <c r="O58" s="849">
        <v>1808</v>
      </c>
      <c r="P58" s="849">
        <v>170755.55</v>
      </c>
      <c r="Q58" s="837">
        <v>1.0462963904774987</v>
      </c>
      <c r="R58" s="850">
        <v>94.444441371681407</v>
      </c>
    </row>
    <row r="59" spans="1:18" ht="14.4" customHeight="1" x14ac:dyDescent="0.3">
      <c r="A59" s="831"/>
      <c r="B59" s="832" t="s">
        <v>2483</v>
      </c>
      <c r="C59" s="832" t="s">
        <v>584</v>
      </c>
      <c r="D59" s="832" t="s">
        <v>2480</v>
      </c>
      <c r="E59" s="832" t="s">
        <v>2559</v>
      </c>
      <c r="F59" s="832" t="s">
        <v>2560</v>
      </c>
      <c r="G59" s="849"/>
      <c r="H59" s="849"/>
      <c r="I59" s="832"/>
      <c r="J59" s="832"/>
      <c r="K59" s="849">
        <v>3</v>
      </c>
      <c r="L59" s="849">
        <v>130</v>
      </c>
      <c r="M59" s="832">
        <v>1</v>
      </c>
      <c r="N59" s="832">
        <v>43.333333333333336</v>
      </c>
      <c r="O59" s="849"/>
      <c r="P59" s="849"/>
      <c r="Q59" s="837"/>
      <c r="R59" s="850"/>
    </row>
    <row r="60" spans="1:18" ht="14.4" customHeight="1" x14ac:dyDescent="0.3">
      <c r="A60" s="831"/>
      <c r="B60" s="832" t="s">
        <v>2483</v>
      </c>
      <c r="C60" s="832" t="s">
        <v>584</v>
      </c>
      <c r="D60" s="832" t="s">
        <v>2480</v>
      </c>
      <c r="E60" s="832" t="s">
        <v>2561</v>
      </c>
      <c r="F60" s="832" t="s">
        <v>2562</v>
      </c>
      <c r="G60" s="849">
        <v>50</v>
      </c>
      <c r="H60" s="849">
        <v>4833.33</v>
      </c>
      <c r="I60" s="832">
        <v>1.5151457205463303</v>
      </c>
      <c r="J60" s="832">
        <v>96.666600000000003</v>
      </c>
      <c r="K60" s="849">
        <v>33</v>
      </c>
      <c r="L60" s="849">
        <v>3190.01</v>
      </c>
      <c r="M60" s="832">
        <v>1</v>
      </c>
      <c r="N60" s="832">
        <v>96.666969696969701</v>
      </c>
      <c r="O60" s="849">
        <v>30</v>
      </c>
      <c r="P60" s="849">
        <v>2900.01</v>
      </c>
      <c r="Q60" s="837">
        <v>0.90909119407149197</v>
      </c>
      <c r="R60" s="850">
        <v>96.667000000000002</v>
      </c>
    </row>
    <row r="61" spans="1:18" ht="14.4" customHeight="1" x14ac:dyDescent="0.3">
      <c r="A61" s="831"/>
      <c r="B61" s="832" t="s">
        <v>2483</v>
      </c>
      <c r="C61" s="832" t="s">
        <v>584</v>
      </c>
      <c r="D61" s="832" t="s">
        <v>2480</v>
      </c>
      <c r="E61" s="832" t="s">
        <v>2561</v>
      </c>
      <c r="F61" s="832" t="s">
        <v>2563</v>
      </c>
      <c r="G61" s="849"/>
      <c r="H61" s="849"/>
      <c r="I61" s="832"/>
      <c r="J61" s="832"/>
      <c r="K61" s="849">
        <v>6</v>
      </c>
      <c r="L61" s="849">
        <v>580</v>
      </c>
      <c r="M61" s="832">
        <v>1</v>
      </c>
      <c r="N61" s="832">
        <v>96.666666666666671</v>
      </c>
      <c r="O61" s="849"/>
      <c r="P61" s="849"/>
      <c r="Q61" s="837"/>
      <c r="R61" s="850"/>
    </row>
    <row r="62" spans="1:18" ht="14.4" customHeight="1" x14ac:dyDescent="0.3">
      <c r="A62" s="831"/>
      <c r="B62" s="832" t="s">
        <v>2483</v>
      </c>
      <c r="C62" s="832" t="s">
        <v>584</v>
      </c>
      <c r="D62" s="832" t="s">
        <v>2480</v>
      </c>
      <c r="E62" s="832" t="s">
        <v>2564</v>
      </c>
      <c r="F62" s="832" t="s">
        <v>2565</v>
      </c>
      <c r="G62" s="849">
        <v>481</v>
      </c>
      <c r="H62" s="849">
        <v>160333.33999999997</v>
      </c>
      <c r="I62" s="832">
        <v>1.0147679746835441</v>
      </c>
      <c r="J62" s="832">
        <v>333.33334719334715</v>
      </c>
      <c r="K62" s="849">
        <v>474</v>
      </c>
      <c r="L62" s="849">
        <v>158000</v>
      </c>
      <c r="M62" s="832">
        <v>1</v>
      </c>
      <c r="N62" s="832">
        <v>333.33333333333331</v>
      </c>
      <c r="O62" s="849">
        <v>439</v>
      </c>
      <c r="P62" s="849">
        <v>146333.33000000002</v>
      </c>
      <c r="Q62" s="837">
        <v>0.9261603164556963</v>
      </c>
      <c r="R62" s="850">
        <v>333.33332574031897</v>
      </c>
    </row>
    <row r="63" spans="1:18" ht="14.4" customHeight="1" x14ac:dyDescent="0.3">
      <c r="A63" s="831"/>
      <c r="B63" s="832" t="s">
        <v>2483</v>
      </c>
      <c r="C63" s="832" t="s">
        <v>584</v>
      </c>
      <c r="D63" s="832" t="s">
        <v>2480</v>
      </c>
      <c r="E63" s="832" t="s">
        <v>2564</v>
      </c>
      <c r="F63" s="832" t="s">
        <v>2566</v>
      </c>
      <c r="G63" s="849">
        <v>1</v>
      </c>
      <c r="H63" s="849">
        <v>333.33</v>
      </c>
      <c r="I63" s="832"/>
      <c r="J63" s="832">
        <v>333.33</v>
      </c>
      <c r="K63" s="849"/>
      <c r="L63" s="849"/>
      <c r="M63" s="832"/>
      <c r="N63" s="832"/>
      <c r="O63" s="849">
        <v>1</v>
      </c>
      <c r="P63" s="849">
        <v>333.33</v>
      </c>
      <c r="Q63" s="837"/>
      <c r="R63" s="850">
        <v>333.33</v>
      </c>
    </row>
    <row r="64" spans="1:18" ht="14.4" customHeight="1" x14ac:dyDescent="0.3">
      <c r="A64" s="831"/>
      <c r="B64" s="832" t="s">
        <v>2483</v>
      </c>
      <c r="C64" s="832" t="s">
        <v>584</v>
      </c>
      <c r="D64" s="832" t="s">
        <v>2480</v>
      </c>
      <c r="E64" s="832" t="s">
        <v>2567</v>
      </c>
      <c r="F64" s="832" t="s">
        <v>2568</v>
      </c>
      <c r="G64" s="849">
        <v>774</v>
      </c>
      <c r="H64" s="849">
        <v>993300.00000000012</v>
      </c>
      <c r="I64" s="832">
        <v>0.81731785703750537</v>
      </c>
      <c r="J64" s="832">
        <v>1283.3333333333335</v>
      </c>
      <c r="K64" s="849">
        <v>947</v>
      </c>
      <c r="L64" s="849">
        <v>1215316.6500000001</v>
      </c>
      <c r="M64" s="832">
        <v>1</v>
      </c>
      <c r="N64" s="832">
        <v>1283.3333157338966</v>
      </c>
      <c r="O64" s="849">
        <v>1080</v>
      </c>
      <c r="P64" s="849">
        <v>1385999.99</v>
      </c>
      <c r="Q64" s="837">
        <v>1.1404435132193735</v>
      </c>
      <c r="R64" s="850">
        <v>1283.333324074074</v>
      </c>
    </row>
    <row r="65" spans="1:18" ht="14.4" customHeight="1" x14ac:dyDescent="0.3">
      <c r="A65" s="831"/>
      <c r="B65" s="832" t="s">
        <v>2483</v>
      </c>
      <c r="C65" s="832" t="s">
        <v>584</v>
      </c>
      <c r="D65" s="832" t="s">
        <v>2480</v>
      </c>
      <c r="E65" s="832" t="s">
        <v>2569</v>
      </c>
      <c r="F65" s="832" t="s">
        <v>2570</v>
      </c>
      <c r="G65" s="849">
        <v>1</v>
      </c>
      <c r="H65" s="849">
        <v>466.67</v>
      </c>
      <c r="I65" s="832">
        <v>0.25000133928332269</v>
      </c>
      <c r="J65" s="832">
        <v>466.67</v>
      </c>
      <c r="K65" s="849">
        <v>4</v>
      </c>
      <c r="L65" s="849">
        <v>1866.67</v>
      </c>
      <c r="M65" s="832">
        <v>1</v>
      </c>
      <c r="N65" s="832">
        <v>466.66750000000002</v>
      </c>
      <c r="O65" s="849">
        <v>2</v>
      </c>
      <c r="P65" s="849">
        <v>933.34</v>
      </c>
      <c r="Q65" s="837">
        <v>0.50000267856664538</v>
      </c>
      <c r="R65" s="850">
        <v>466.67</v>
      </c>
    </row>
    <row r="66" spans="1:18" ht="14.4" customHeight="1" x14ac:dyDescent="0.3">
      <c r="A66" s="831"/>
      <c r="B66" s="832" t="s">
        <v>2483</v>
      </c>
      <c r="C66" s="832" t="s">
        <v>584</v>
      </c>
      <c r="D66" s="832" t="s">
        <v>2480</v>
      </c>
      <c r="E66" s="832" t="s">
        <v>2571</v>
      </c>
      <c r="F66" s="832" t="s">
        <v>2572</v>
      </c>
      <c r="G66" s="849">
        <v>111</v>
      </c>
      <c r="H66" s="849">
        <v>12949.99</v>
      </c>
      <c r="I66" s="832">
        <v>1.3214275510204081</v>
      </c>
      <c r="J66" s="832">
        <v>116.66657657657657</v>
      </c>
      <c r="K66" s="849">
        <v>84</v>
      </c>
      <c r="L66" s="849">
        <v>9800</v>
      </c>
      <c r="M66" s="832">
        <v>1</v>
      </c>
      <c r="N66" s="832">
        <v>116.66666666666667</v>
      </c>
      <c r="O66" s="849">
        <v>77</v>
      </c>
      <c r="P66" s="849">
        <v>8983.33</v>
      </c>
      <c r="Q66" s="837">
        <v>0.9166663265306122</v>
      </c>
      <c r="R66" s="850">
        <v>116.66662337662338</v>
      </c>
    </row>
    <row r="67" spans="1:18" ht="14.4" customHeight="1" x14ac:dyDescent="0.3">
      <c r="A67" s="831"/>
      <c r="B67" s="832" t="s">
        <v>2483</v>
      </c>
      <c r="C67" s="832" t="s">
        <v>584</v>
      </c>
      <c r="D67" s="832" t="s">
        <v>2480</v>
      </c>
      <c r="E67" s="832" t="s">
        <v>2571</v>
      </c>
      <c r="F67" s="832" t="s">
        <v>2573</v>
      </c>
      <c r="G67" s="849">
        <v>1</v>
      </c>
      <c r="H67" s="849">
        <v>116.67</v>
      </c>
      <c r="I67" s="832"/>
      <c r="J67" s="832">
        <v>116.67</v>
      </c>
      <c r="K67" s="849"/>
      <c r="L67" s="849"/>
      <c r="M67" s="832"/>
      <c r="N67" s="832"/>
      <c r="O67" s="849">
        <v>1</v>
      </c>
      <c r="P67" s="849">
        <v>116.67</v>
      </c>
      <c r="Q67" s="837"/>
      <c r="R67" s="850">
        <v>116.67</v>
      </c>
    </row>
    <row r="68" spans="1:18" ht="14.4" customHeight="1" x14ac:dyDescent="0.3">
      <c r="A68" s="831"/>
      <c r="B68" s="832" t="s">
        <v>2483</v>
      </c>
      <c r="C68" s="832" t="s">
        <v>584</v>
      </c>
      <c r="D68" s="832" t="s">
        <v>2480</v>
      </c>
      <c r="E68" s="832" t="s">
        <v>2481</v>
      </c>
      <c r="F68" s="832" t="s">
        <v>2482</v>
      </c>
      <c r="G68" s="849">
        <v>3</v>
      </c>
      <c r="H68" s="849">
        <v>1033.33</v>
      </c>
      <c r="I68" s="832">
        <v>0.75000725815816971</v>
      </c>
      <c r="J68" s="832">
        <v>344.44333333333333</v>
      </c>
      <c r="K68" s="849">
        <v>4</v>
      </c>
      <c r="L68" s="849">
        <v>1377.76</v>
      </c>
      <c r="M68" s="832">
        <v>1</v>
      </c>
      <c r="N68" s="832">
        <v>344.44</v>
      </c>
      <c r="O68" s="849">
        <v>2</v>
      </c>
      <c r="P68" s="849">
        <v>688.88</v>
      </c>
      <c r="Q68" s="837">
        <v>0.5</v>
      </c>
      <c r="R68" s="850">
        <v>344.44</v>
      </c>
    </row>
    <row r="69" spans="1:18" ht="14.4" customHeight="1" x14ac:dyDescent="0.3">
      <c r="A69" s="831"/>
      <c r="B69" s="832" t="s">
        <v>2483</v>
      </c>
      <c r="C69" s="832" t="s">
        <v>584</v>
      </c>
      <c r="D69" s="832" t="s">
        <v>2480</v>
      </c>
      <c r="E69" s="832" t="s">
        <v>2574</v>
      </c>
      <c r="F69" s="832" t="s">
        <v>2575</v>
      </c>
      <c r="G69" s="849">
        <v>8</v>
      </c>
      <c r="H69" s="849">
        <v>6666.67</v>
      </c>
      <c r="I69" s="832">
        <v>1.599999520000384</v>
      </c>
      <c r="J69" s="832">
        <v>833.33375000000001</v>
      </c>
      <c r="K69" s="849">
        <v>5</v>
      </c>
      <c r="L69" s="849">
        <v>4166.67</v>
      </c>
      <c r="M69" s="832">
        <v>1</v>
      </c>
      <c r="N69" s="832">
        <v>833.33400000000006</v>
      </c>
      <c r="O69" s="849">
        <v>4</v>
      </c>
      <c r="P69" s="849">
        <v>3333.34</v>
      </c>
      <c r="Q69" s="837">
        <v>0.80000095999923204</v>
      </c>
      <c r="R69" s="850">
        <v>833.33500000000004</v>
      </c>
    </row>
    <row r="70" spans="1:18" ht="14.4" customHeight="1" x14ac:dyDescent="0.3">
      <c r="A70" s="831"/>
      <c r="B70" s="832" t="s">
        <v>2483</v>
      </c>
      <c r="C70" s="832" t="s">
        <v>584</v>
      </c>
      <c r="D70" s="832" t="s">
        <v>2480</v>
      </c>
      <c r="E70" s="832" t="s">
        <v>2576</v>
      </c>
      <c r="F70" s="832" t="s">
        <v>2530</v>
      </c>
      <c r="G70" s="849">
        <v>26</v>
      </c>
      <c r="H70" s="849">
        <v>144.44999999999999</v>
      </c>
      <c r="I70" s="832">
        <v>0.96299999999999997</v>
      </c>
      <c r="J70" s="832">
        <v>5.5557692307692301</v>
      </c>
      <c r="K70" s="849">
        <v>27</v>
      </c>
      <c r="L70" s="849">
        <v>150</v>
      </c>
      <c r="M70" s="832">
        <v>1</v>
      </c>
      <c r="N70" s="832">
        <v>5.5555555555555554</v>
      </c>
      <c r="O70" s="849">
        <v>20</v>
      </c>
      <c r="P70" s="849">
        <v>111.1</v>
      </c>
      <c r="Q70" s="837">
        <v>0.74066666666666658</v>
      </c>
      <c r="R70" s="850">
        <v>5.5549999999999997</v>
      </c>
    </row>
    <row r="71" spans="1:18" ht="14.4" customHeight="1" x14ac:dyDescent="0.3">
      <c r="A71" s="831"/>
      <c r="B71" s="832" t="s">
        <v>2483</v>
      </c>
      <c r="C71" s="832" t="s">
        <v>584</v>
      </c>
      <c r="D71" s="832" t="s">
        <v>2480</v>
      </c>
      <c r="E71" s="832" t="s">
        <v>2577</v>
      </c>
      <c r="F71" s="832" t="s">
        <v>2578</v>
      </c>
      <c r="G71" s="849">
        <v>1</v>
      </c>
      <c r="H71" s="849">
        <v>222.22</v>
      </c>
      <c r="I71" s="832"/>
      <c r="J71" s="832">
        <v>222.22</v>
      </c>
      <c r="K71" s="849"/>
      <c r="L71" s="849"/>
      <c r="M71" s="832"/>
      <c r="N71" s="832"/>
      <c r="O71" s="849"/>
      <c r="P71" s="849"/>
      <c r="Q71" s="837"/>
      <c r="R71" s="850"/>
    </row>
    <row r="72" spans="1:18" ht="14.4" customHeight="1" x14ac:dyDescent="0.3">
      <c r="A72" s="831"/>
      <c r="B72" s="832" t="s">
        <v>2483</v>
      </c>
      <c r="C72" s="832" t="s">
        <v>584</v>
      </c>
      <c r="D72" s="832" t="s">
        <v>2480</v>
      </c>
      <c r="E72" s="832" t="s">
        <v>2579</v>
      </c>
      <c r="F72" s="832" t="s">
        <v>2580</v>
      </c>
      <c r="G72" s="849"/>
      <c r="H72" s="849"/>
      <c r="I72" s="832"/>
      <c r="J72" s="832"/>
      <c r="K72" s="849">
        <v>1</v>
      </c>
      <c r="L72" s="849">
        <v>116.67</v>
      </c>
      <c r="M72" s="832">
        <v>1</v>
      </c>
      <c r="N72" s="832">
        <v>116.67</v>
      </c>
      <c r="O72" s="849">
        <v>1</v>
      </c>
      <c r="P72" s="849">
        <v>116.67</v>
      </c>
      <c r="Q72" s="837">
        <v>1</v>
      </c>
      <c r="R72" s="850">
        <v>116.67</v>
      </c>
    </row>
    <row r="73" spans="1:18" ht="14.4" customHeight="1" x14ac:dyDescent="0.3">
      <c r="A73" s="831"/>
      <c r="B73" s="832" t="s">
        <v>2483</v>
      </c>
      <c r="C73" s="832" t="s">
        <v>584</v>
      </c>
      <c r="D73" s="832" t="s">
        <v>2480</v>
      </c>
      <c r="E73" s="832" t="s">
        <v>2581</v>
      </c>
      <c r="F73" s="832" t="s">
        <v>2582</v>
      </c>
      <c r="G73" s="849"/>
      <c r="H73" s="849"/>
      <c r="I73" s="832"/>
      <c r="J73" s="832"/>
      <c r="K73" s="849"/>
      <c r="L73" s="849"/>
      <c r="M73" s="832"/>
      <c r="N73" s="832"/>
      <c r="O73" s="849">
        <v>1</v>
      </c>
      <c r="P73" s="849">
        <v>550</v>
      </c>
      <c r="Q73" s="837"/>
      <c r="R73" s="850">
        <v>550</v>
      </c>
    </row>
    <row r="74" spans="1:18" ht="14.4" customHeight="1" x14ac:dyDescent="0.3">
      <c r="A74" s="831"/>
      <c r="B74" s="832" t="s">
        <v>2483</v>
      </c>
      <c r="C74" s="832" t="s">
        <v>584</v>
      </c>
      <c r="D74" s="832" t="s">
        <v>2480</v>
      </c>
      <c r="E74" s="832" t="s">
        <v>2583</v>
      </c>
      <c r="F74" s="832" t="s">
        <v>2584</v>
      </c>
      <c r="G74" s="849"/>
      <c r="H74" s="849"/>
      <c r="I74" s="832"/>
      <c r="J74" s="832"/>
      <c r="K74" s="849"/>
      <c r="L74" s="849"/>
      <c r="M74" s="832"/>
      <c r="N74" s="832"/>
      <c r="O74" s="849">
        <v>32</v>
      </c>
      <c r="P74" s="849">
        <v>3733.33</v>
      </c>
      <c r="Q74" s="837"/>
      <c r="R74" s="850">
        <v>116.6665625</v>
      </c>
    </row>
    <row r="75" spans="1:18" ht="14.4" customHeight="1" x14ac:dyDescent="0.3">
      <c r="A75" s="831"/>
      <c r="B75" s="832" t="s">
        <v>2483</v>
      </c>
      <c r="C75" s="832" t="s">
        <v>587</v>
      </c>
      <c r="D75" s="832" t="s">
        <v>2480</v>
      </c>
      <c r="E75" s="832" t="s">
        <v>2481</v>
      </c>
      <c r="F75" s="832" t="s">
        <v>2482</v>
      </c>
      <c r="G75" s="849">
        <v>1</v>
      </c>
      <c r="H75" s="849">
        <v>344.44</v>
      </c>
      <c r="I75" s="832"/>
      <c r="J75" s="832">
        <v>344.44</v>
      </c>
      <c r="K75" s="849"/>
      <c r="L75" s="849"/>
      <c r="M75" s="832"/>
      <c r="N75" s="832"/>
      <c r="O75" s="849"/>
      <c r="P75" s="849"/>
      <c r="Q75" s="837"/>
      <c r="R75" s="850"/>
    </row>
    <row r="76" spans="1:18" ht="14.4" customHeight="1" x14ac:dyDescent="0.3">
      <c r="A76" s="831"/>
      <c r="B76" s="832" t="s">
        <v>2483</v>
      </c>
      <c r="C76" s="832" t="s">
        <v>2463</v>
      </c>
      <c r="D76" s="832" t="s">
        <v>2480</v>
      </c>
      <c r="E76" s="832" t="s">
        <v>2503</v>
      </c>
      <c r="F76" s="832" t="s">
        <v>2504</v>
      </c>
      <c r="G76" s="849">
        <v>1</v>
      </c>
      <c r="H76" s="849">
        <v>105.56</v>
      </c>
      <c r="I76" s="832"/>
      <c r="J76" s="832">
        <v>105.56</v>
      </c>
      <c r="K76" s="849"/>
      <c r="L76" s="849"/>
      <c r="M76" s="832"/>
      <c r="N76" s="832"/>
      <c r="O76" s="849">
        <v>1</v>
      </c>
      <c r="P76" s="849">
        <v>105.56</v>
      </c>
      <c r="Q76" s="837"/>
      <c r="R76" s="850">
        <v>105.56</v>
      </c>
    </row>
    <row r="77" spans="1:18" ht="14.4" customHeight="1" x14ac:dyDescent="0.3">
      <c r="A77" s="831"/>
      <c r="B77" s="832" t="s">
        <v>2483</v>
      </c>
      <c r="C77" s="832" t="s">
        <v>2463</v>
      </c>
      <c r="D77" s="832" t="s">
        <v>2480</v>
      </c>
      <c r="E77" s="832" t="s">
        <v>2505</v>
      </c>
      <c r="F77" s="832" t="s">
        <v>2506</v>
      </c>
      <c r="G77" s="849"/>
      <c r="H77" s="849"/>
      <c r="I77" s="832"/>
      <c r="J77" s="832"/>
      <c r="K77" s="849">
        <v>1</v>
      </c>
      <c r="L77" s="849">
        <v>77.78</v>
      </c>
      <c r="M77" s="832">
        <v>1</v>
      </c>
      <c r="N77" s="832">
        <v>77.78</v>
      </c>
      <c r="O77" s="849"/>
      <c r="P77" s="849"/>
      <c r="Q77" s="837"/>
      <c r="R77" s="850"/>
    </row>
    <row r="78" spans="1:18" ht="14.4" customHeight="1" x14ac:dyDescent="0.3">
      <c r="A78" s="831"/>
      <c r="B78" s="832" t="s">
        <v>2483</v>
      </c>
      <c r="C78" s="832" t="s">
        <v>2463</v>
      </c>
      <c r="D78" s="832" t="s">
        <v>2480</v>
      </c>
      <c r="E78" s="832" t="s">
        <v>2508</v>
      </c>
      <c r="F78" s="832" t="s">
        <v>2509</v>
      </c>
      <c r="G78" s="849">
        <v>3</v>
      </c>
      <c r="H78" s="849">
        <v>750</v>
      </c>
      <c r="I78" s="832">
        <v>0.3</v>
      </c>
      <c r="J78" s="832">
        <v>250</v>
      </c>
      <c r="K78" s="849">
        <v>10</v>
      </c>
      <c r="L78" s="849">
        <v>2500</v>
      </c>
      <c r="M78" s="832">
        <v>1</v>
      </c>
      <c r="N78" s="832">
        <v>250</v>
      </c>
      <c r="O78" s="849">
        <v>10</v>
      </c>
      <c r="P78" s="849">
        <v>2500</v>
      </c>
      <c r="Q78" s="837">
        <v>1</v>
      </c>
      <c r="R78" s="850">
        <v>250</v>
      </c>
    </row>
    <row r="79" spans="1:18" ht="14.4" customHeight="1" x14ac:dyDescent="0.3">
      <c r="A79" s="831"/>
      <c r="B79" s="832" t="s">
        <v>2483</v>
      </c>
      <c r="C79" s="832" t="s">
        <v>2463</v>
      </c>
      <c r="D79" s="832" t="s">
        <v>2480</v>
      </c>
      <c r="E79" s="832" t="s">
        <v>2510</v>
      </c>
      <c r="F79" s="832" t="s">
        <v>2511</v>
      </c>
      <c r="G79" s="849">
        <v>491</v>
      </c>
      <c r="H79" s="849">
        <v>57283.340000000004</v>
      </c>
      <c r="I79" s="832">
        <v>1.0650761118733258</v>
      </c>
      <c r="J79" s="832">
        <v>116.66668024439919</v>
      </c>
      <c r="K79" s="849">
        <v>461</v>
      </c>
      <c r="L79" s="849">
        <v>53783.33</v>
      </c>
      <c r="M79" s="832">
        <v>1</v>
      </c>
      <c r="N79" s="832">
        <v>116.66665943600869</v>
      </c>
      <c r="O79" s="849">
        <v>459</v>
      </c>
      <c r="P79" s="849">
        <v>53550</v>
      </c>
      <c r="Q79" s="837">
        <v>0.99566166691426505</v>
      </c>
      <c r="R79" s="850">
        <v>116.66666666666667</v>
      </c>
    </row>
    <row r="80" spans="1:18" ht="14.4" customHeight="1" x14ac:dyDescent="0.3">
      <c r="A80" s="831"/>
      <c r="B80" s="832" t="s">
        <v>2483</v>
      </c>
      <c r="C80" s="832" t="s">
        <v>2463</v>
      </c>
      <c r="D80" s="832" t="s">
        <v>2480</v>
      </c>
      <c r="E80" s="832" t="s">
        <v>2515</v>
      </c>
      <c r="F80" s="832" t="s">
        <v>2516</v>
      </c>
      <c r="G80" s="849"/>
      <c r="H80" s="849"/>
      <c r="I80" s="832"/>
      <c r="J80" s="832"/>
      <c r="K80" s="849"/>
      <c r="L80" s="849"/>
      <c r="M80" s="832"/>
      <c r="N80" s="832"/>
      <c r="O80" s="849">
        <v>3</v>
      </c>
      <c r="P80" s="849">
        <v>900</v>
      </c>
      <c r="Q80" s="837"/>
      <c r="R80" s="850">
        <v>300</v>
      </c>
    </row>
    <row r="81" spans="1:18" ht="14.4" customHeight="1" x14ac:dyDescent="0.3">
      <c r="A81" s="831"/>
      <c r="B81" s="832" t="s">
        <v>2483</v>
      </c>
      <c r="C81" s="832" t="s">
        <v>2463</v>
      </c>
      <c r="D81" s="832" t="s">
        <v>2480</v>
      </c>
      <c r="E81" s="832" t="s">
        <v>2515</v>
      </c>
      <c r="F81" s="832" t="s">
        <v>2517</v>
      </c>
      <c r="G81" s="849">
        <v>19</v>
      </c>
      <c r="H81" s="849">
        <v>5700</v>
      </c>
      <c r="I81" s="832">
        <v>1.3571428571428572</v>
      </c>
      <c r="J81" s="832">
        <v>300</v>
      </c>
      <c r="K81" s="849">
        <v>14</v>
      </c>
      <c r="L81" s="849">
        <v>4200</v>
      </c>
      <c r="M81" s="832">
        <v>1</v>
      </c>
      <c r="N81" s="832">
        <v>300</v>
      </c>
      <c r="O81" s="849">
        <v>26</v>
      </c>
      <c r="P81" s="849">
        <v>7800</v>
      </c>
      <c r="Q81" s="837">
        <v>1.8571428571428572</v>
      </c>
      <c r="R81" s="850">
        <v>300</v>
      </c>
    </row>
    <row r="82" spans="1:18" ht="14.4" customHeight="1" x14ac:dyDescent="0.3">
      <c r="A82" s="831"/>
      <c r="B82" s="832" t="s">
        <v>2483</v>
      </c>
      <c r="C82" s="832" t="s">
        <v>2463</v>
      </c>
      <c r="D82" s="832" t="s">
        <v>2480</v>
      </c>
      <c r="E82" s="832" t="s">
        <v>2518</v>
      </c>
      <c r="F82" s="832" t="s">
        <v>2585</v>
      </c>
      <c r="G82" s="849"/>
      <c r="H82" s="849"/>
      <c r="I82" s="832"/>
      <c r="J82" s="832"/>
      <c r="K82" s="849"/>
      <c r="L82" s="849"/>
      <c r="M82" s="832"/>
      <c r="N82" s="832"/>
      <c r="O82" s="849">
        <v>2</v>
      </c>
      <c r="P82" s="849">
        <v>422.22</v>
      </c>
      <c r="Q82" s="837"/>
      <c r="R82" s="850">
        <v>211.11</v>
      </c>
    </row>
    <row r="83" spans="1:18" ht="14.4" customHeight="1" x14ac:dyDescent="0.3">
      <c r="A83" s="831"/>
      <c r="B83" s="832" t="s">
        <v>2483</v>
      </c>
      <c r="C83" s="832" t="s">
        <v>2463</v>
      </c>
      <c r="D83" s="832" t="s">
        <v>2480</v>
      </c>
      <c r="E83" s="832" t="s">
        <v>2518</v>
      </c>
      <c r="F83" s="832" t="s">
        <v>2519</v>
      </c>
      <c r="G83" s="849">
        <v>58</v>
      </c>
      <c r="H83" s="849">
        <v>12244.449999999999</v>
      </c>
      <c r="I83" s="832">
        <v>0.90625115645654308</v>
      </c>
      <c r="J83" s="832">
        <v>211.11120689655169</v>
      </c>
      <c r="K83" s="849">
        <v>64</v>
      </c>
      <c r="L83" s="849">
        <v>13511.1</v>
      </c>
      <c r="M83" s="832">
        <v>1</v>
      </c>
      <c r="N83" s="832">
        <v>211.11093750000001</v>
      </c>
      <c r="O83" s="849">
        <v>41</v>
      </c>
      <c r="P83" s="849">
        <v>8655.5499999999993</v>
      </c>
      <c r="Q83" s="837">
        <v>0.64062511564565428</v>
      </c>
      <c r="R83" s="850">
        <v>211.11097560975608</v>
      </c>
    </row>
    <row r="84" spans="1:18" ht="14.4" customHeight="1" x14ac:dyDescent="0.3">
      <c r="A84" s="831"/>
      <c r="B84" s="832" t="s">
        <v>2483</v>
      </c>
      <c r="C84" s="832" t="s">
        <v>2463</v>
      </c>
      <c r="D84" s="832" t="s">
        <v>2480</v>
      </c>
      <c r="E84" s="832" t="s">
        <v>2520</v>
      </c>
      <c r="F84" s="832" t="s">
        <v>2521</v>
      </c>
      <c r="G84" s="849">
        <v>143</v>
      </c>
      <c r="H84" s="849">
        <v>83416.66</v>
      </c>
      <c r="I84" s="832">
        <v>1.1440000131657155</v>
      </c>
      <c r="J84" s="832">
        <v>583.33328671328672</v>
      </c>
      <c r="K84" s="849">
        <v>125</v>
      </c>
      <c r="L84" s="849">
        <v>72916.66</v>
      </c>
      <c r="M84" s="832">
        <v>1</v>
      </c>
      <c r="N84" s="832">
        <v>583.33328000000006</v>
      </c>
      <c r="O84" s="849">
        <v>213</v>
      </c>
      <c r="P84" s="849">
        <v>124250</v>
      </c>
      <c r="Q84" s="837">
        <v>1.7040001557942999</v>
      </c>
      <c r="R84" s="850">
        <v>583.33333333333337</v>
      </c>
    </row>
    <row r="85" spans="1:18" ht="14.4" customHeight="1" x14ac:dyDescent="0.3">
      <c r="A85" s="831"/>
      <c r="B85" s="832" t="s">
        <v>2483</v>
      </c>
      <c r="C85" s="832" t="s">
        <v>2463</v>
      </c>
      <c r="D85" s="832" t="s">
        <v>2480</v>
      </c>
      <c r="E85" s="832" t="s">
        <v>2522</v>
      </c>
      <c r="F85" s="832" t="s">
        <v>2523</v>
      </c>
      <c r="G85" s="849">
        <v>56</v>
      </c>
      <c r="H85" s="849">
        <v>26133.339999999997</v>
      </c>
      <c r="I85" s="832">
        <v>0.93333357142857132</v>
      </c>
      <c r="J85" s="832">
        <v>466.66678571428565</v>
      </c>
      <c r="K85" s="849">
        <v>60</v>
      </c>
      <c r="L85" s="849">
        <v>28000</v>
      </c>
      <c r="M85" s="832">
        <v>1</v>
      </c>
      <c r="N85" s="832">
        <v>466.66666666666669</v>
      </c>
      <c r="O85" s="849">
        <v>65</v>
      </c>
      <c r="P85" s="849">
        <v>30333.33</v>
      </c>
      <c r="Q85" s="837">
        <v>1.0833332142857144</v>
      </c>
      <c r="R85" s="850">
        <v>466.6666153846154</v>
      </c>
    </row>
    <row r="86" spans="1:18" ht="14.4" customHeight="1" x14ac:dyDescent="0.3">
      <c r="A86" s="831"/>
      <c r="B86" s="832" t="s">
        <v>2483</v>
      </c>
      <c r="C86" s="832" t="s">
        <v>2463</v>
      </c>
      <c r="D86" s="832" t="s">
        <v>2480</v>
      </c>
      <c r="E86" s="832" t="s">
        <v>2524</v>
      </c>
      <c r="F86" s="832" t="s">
        <v>2523</v>
      </c>
      <c r="G86" s="849">
        <v>28</v>
      </c>
      <c r="H86" s="849">
        <v>28000</v>
      </c>
      <c r="I86" s="832">
        <v>2.5454545454545454</v>
      </c>
      <c r="J86" s="832">
        <v>1000</v>
      </c>
      <c r="K86" s="849">
        <v>11</v>
      </c>
      <c r="L86" s="849">
        <v>11000</v>
      </c>
      <c r="M86" s="832">
        <v>1</v>
      </c>
      <c r="N86" s="832">
        <v>1000</v>
      </c>
      <c r="O86" s="849">
        <v>28</v>
      </c>
      <c r="P86" s="849">
        <v>28000</v>
      </c>
      <c r="Q86" s="837">
        <v>2.5454545454545454</v>
      </c>
      <c r="R86" s="850">
        <v>1000</v>
      </c>
    </row>
    <row r="87" spans="1:18" ht="14.4" customHeight="1" x14ac:dyDescent="0.3">
      <c r="A87" s="831"/>
      <c r="B87" s="832" t="s">
        <v>2483</v>
      </c>
      <c r="C87" s="832" t="s">
        <v>2463</v>
      </c>
      <c r="D87" s="832" t="s">
        <v>2480</v>
      </c>
      <c r="E87" s="832" t="s">
        <v>2527</v>
      </c>
      <c r="F87" s="832" t="s">
        <v>2528</v>
      </c>
      <c r="G87" s="849">
        <v>1</v>
      </c>
      <c r="H87" s="849">
        <v>50</v>
      </c>
      <c r="I87" s="832">
        <v>0.33333333333333331</v>
      </c>
      <c r="J87" s="832">
        <v>50</v>
      </c>
      <c r="K87" s="849">
        <v>3</v>
      </c>
      <c r="L87" s="849">
        <v>150</v>
      </c>
      <c r="M87" s="832">
        <v>1</v>
      </c>
      <c r="N87" s="832">
        <v>50</v>
      </c>
      <c r="O87" s="849">
        <v>3</v>
      </c>
      <c r="P87" s="849">
        <v>150</v>
      </c>
      <c r="Q87" s="837">
        <v>1</v>
      </c>
      <c r="R87" s="850">
        <v>50</v>
      </c>
    </row>
    <row r="88" spans="1:18" ht="14.4" customHeight="1" x14ac:dyDescent="0.3">
      <c r="A88" s="831"/>
      <c r="B88" s="832" t="s">
        <v>2483</v>
      </c>
      <c r="C88" s="832" t="s">
        <v>2463</v>
      </c>
      <c r="D88" s="832" t="s">
        <v>2480</v>
      </c>
      <c r="E88" s="832" t="s">
        <v>2529</v>
      </c>
      <c r="F88" s="832" t="s">
        <v>2530</v>
      </c>
      <c r="G88" s="849">
        <v>3</v>
      </c>
      <c r="H88" s="849">
        <v>16.670000000000002</v>
      </c>
      <c r="I88" s="832">
        <v>2.9982014388489211</v>
      </c>
      <c r="J88" s="832">
        <v>5.5566666666666675</v>
      </c>
      <c r="K88" s="849">
        <v>1</v>
      </c>
      <c r="L88" s="849">
        <v>5.5600000000000005</v>
      </c>
      <c r="M88" s="832">
        <v>1</v>
      </c>
      <c r="N88" s="832">
        <v>5.5600000000000005</v>
      </c>
      <c r="O88" s="849">
        <v>3</v>
      </c>
      <c r="P88" s="849">
        <v>16.670000000000002</v>
      </c>
      <c r="Q88" s="837">
        <v>2.9982014388489211</v>
      </c>
      <c r="R88" s="850">
        <v>5.5566666666666675</v>
      </c>
    </row>
    <row r="89" spans="1:18" ht="14.4" customHeight="1" x14ac:dyDescent="0.3">
      <c r="A89" s="831"/>
      <c r="B89" s="832" t="s">
        <v>2483</v>
      </c>
      <c r="C89" s="832" t="s">
        <v>2463</v>
      </c>
      <c r="D89" s="832" t="s">
        <v>2480</v>
      </c>
      <c r="E89" s="832" t="s">
        <v>2531</v>
      </c>
      <c r="F89" s="832" t="s">
        <v>2532</v>
      </c>
      <c r="G89" s="849"/>
      <c r="H89" s="849"/>
      <c r="I89" s="832"/>
      <c r="J89" s="832"/>
      <c r="K89" s="849"/>
      <c r="L89" s="849"/>
      <c r="M89" s="832"/>
      <c r="N89" s="832"/>
      <c r="O89" s="849">
        <v>2</v>
      </c>
      <c r="P89" s="849">
        <v>202.22</v>
      </c>
      <c r="Q89" s="837"/>
      <c r="R89" s="850">
        <v>101.11</v>
      </c>
    </row>
    <row r="90" spans="1:18" ht="14.4" customHeight="1" x14ac:dyDescent="0.3">
      <c r="A90" s="831"/>
      <c r="B90" s="832" t="s">
        <v>2483</v>
      </c>
      <c r="C90" s="832" t="s">
        <v>2463</v>
      </c>
      <c r="D90" s="832" t="s">
        <v>2480</v>
      </c>
      <c r="E90" s="832" t="s">
        <v>2536</v>
      </c>
      <c r="F90" s="832" t="s">
        <v>2537</v>
      </c>
      <c r="G90" s="849">
        <v>1</v>
      </c>
      <c r="H90" s="849">
        <v>305.56</v>
      </c>
      <c r="I90" s="832"/>
      <c r="J90" s="832">
        <v>305.56</v>
      </c>
      <c r="K90" s="849"/>
      <c r="L90" s="849"/>
      <c r="M90" s="832"/>
      <c r="N90" s="832"/>
      <c r="O90" s="849"/>
      <c r="P90" s="849"/>
      <c r="Q90" s="837"/>
      <c r="R90" s="850"/>
    </row>
    <row r="91" spans="1:18" ht="14.4" customHeight="1" x14ac:dyDescent="0.3">
      <c r="A91" s="831"/>
      <c r="B91" s="832" t="s">
        <v>2483</v>
      </c>
      <c r="C91" s="832" t="s">
        <v>2463</v>
      </c>
      <c r="D91" s="832" t="s">
        <v>2480</v>
      </c>
      <c r="E91" s="832" t="s">
        <v>2536</v>
      </c>
      <c r="F91" s="832" t="s">
        <v>2538</v>
      </c>
      <c r="G91" s="849">
        <v>6</v>
      </c>
      <c r="H91" s="849">
        <v>1833.34</v>
      </c>
      <c r="I91" s="832">
        <v>0.75000102272494829</v>
      </c>
      <c r="J91" s="832">
        <v>305.55666666666667</v>
      </c>
      <c r="K91" s="849">
        <v>8</v>
      </c>
      <c r="L91" s="849">
        <v>2444.4500000000003</v>
      </c>
      <c r="M91" s="832">
        <v>1</v>
      </c>
      <c r="N91" s="832">
        <v>305.55625000000003</v>
      </c>
      <c r="O91" s="849">
        <v>2</v>
      </c>
      <c r="P91" s="849">
        <v>611.12</v>
      </c>
      <c r="Q91" s="837">
        <v>0.25000306817484502</v>
      </c>
      <c r="R91" s="850">
        <v>305.56</v>
      </c>
    </row>
    <row r="92" spans="1:18" ht="14.4" customHeight="1" x14ac:dyDescent="0.3">
      <c r="A92" s="831"/>
      <c r="B92" s="832" t="s">
        <v>2483</v>
      </c>
      <c r="C92" s="832" t="s">
        <v>2463</v>
      </c>
      <c r="D92" s="832" t="s">
        <v>2480</v>
      </c>
      <c r="E92" s="832" t="s">
        <v>2542</v>
      </c>
      <c r="F92" s="832" t="s">
        <v>2543</v>
      </c>
      <c r="G92" s="849">
        <v>69</v>
      </c>
      <c r="H92" s="849">
        <v>31433.33</v>
      </c>
      <c r="I92" s="832">
        <v>0.9583332317073171</v>
      </c>
      <c r="J92" s="832">
        <v>455.55550724637686</v>
      </c>
      <c r="K92" s="849">
        <v>72</v>
      </c>
      <c r="L92" s="849">
        <v>32800</v>
      </c>
      <c r="M92" s="832">
        <v>1</v>
      </c>
      <c r="N92" s="832">
        <v>455.55555555555554</v>
      </c>
      <c r="O92" s="849">
        <v>80</v>
      </c>
      <c r="P92" s="849">
        <v>36444.47</v>
      </c>
      <c r="Q92" s="837">
        <v>1.1111118902439026</v>
      </c>
      <c r="R92" s="850">
        <v>455.55587500000001</v>
      </c>
    </row>
    <row r="93" spans="1:18" ht="14.4" customHeight="1" x14ac:dyDescent="0.3">
      <c r="A93" s="831"/>
      <c r="B93" s="832" t="s">
        <v>2483</v>
      </c>
      <c r="C93" s="832" t="s">
        <v>2463</v>
      </c>
      <c r="D93" s="832" t="s">
        <v>2480</v>
      </c>
      <c r="E93" s="832" t="s">
        <v>2545</v>
      </c>
      <c r="F93" s="832" t="s">
        <v>2547</v>
      </c>
      <c r="G93" s="849"/>
      <c r="H93" s="849"/>
      <c r="I93" s="832"/>
      <c r="J93" s="832"/>
      <c r="K93" s="849">
        <v>1</v>
      </c>
      <c r="L93" s="849">
        <v>58.89</v>
      </c>
      <c r="M93" s="832">
        <v>1</v>
      </c>
      <c r="N93" s="832">
        <v>58.89</v>
      </c>
      <c r="O93" s="849"/>
      <c r="P93" s="849"/>
      <c r="Q93" s="837"/>
      <c r="R93" s="850"/>
    </row>
    <row r="94" spans="1:18" ht="14.4" customHeight="1" x14ac:dyDescent="0.3">
      <c r="A94" s="831"/>
      <c r="B94" s="832" t="s">
        <v>2483</v>
      </c>
      <c r="C94" s="832" t="s">
        <v>2463</v>
      </c>
      <c r="D94" s="832" t="s">
        <v>2480</v>
      </c>
      <c r="E94" s="832" t="s">
        <v>2548</v>
      </c>
      <c r="F94" s="832" t="s">
        <v>2549</v>
      </c>
      <c r="G94" s="849">
        <v>22</v>
      </c>
      <c r="H94" s="849">
        <v>1711.12</v>
      </c>
      <c r="I94" s="832">
        <v>0.81481516754682126</v>
      </c>
      <c r="J94" s="832">
        <v>77.778181818181807</v>
      </c>
      <c r="K94" s="849">
        <v>27</v>
      </c>
      <c r="L94" s="849">
        <v>2100.0099999999998</v>
      </c>
      <c r="M94" s="832">
        <v>1</v>
      </c>
      <c r="N94" s="832">
        <v>77.778148148148134</v>
      </c>
      <c r="O94" s="849">
        <v>22</v>
      </c>
      <c r="P94" s="849">
        <v>1711.12</v>
      </c>
      <c r="Q94" s="837">
        <v>0.81481516754682126</v>
      </c>
      <c r="R94" s="850">
        <v>77.778181818181807</v>
      </c>
    </row>
    <row r="95" spans="1:18" ht="14.4" customHeight="1" x14ac:dyDescent="0.3">
      <c r="A95" s="831"/>
      <c r="B95" s="832" t="s">
        <v>2483</v>
      </c>
      <c r="C95" s="832" t="s">
        <v>2463</v>
      </c>
      <c r="D95" s="832" t="s">
        <v>2480</v>
      </c>
      <c r="E95" s="832" t="s">
        <v>2586</v>
      </c>
      <c r="F95" s="832" t="s">
        <v>2587</v>
      </c>
      <c r="G95" s="849"/>
      <c r="H95" s="849"/>
      <c r="I95" s="832"/>
      <c r="J95" s="832"/>
      <c r="K95" s="849">
        <v>3</v>
      </c>
      <c r="L95" s="849">
        <v>2100</v>
      </c>
      <c r="M95" s="832">
        <v>1</v>
      </c>
      <c r="N95" s="832">
        <v>700</v>
      </c>
      <c r="O95" s="849">
        <v>1</v>
      </c>
      <c r="P95" s="849">
        <v>700</v>
      </c>
      <c r="Q95" s="837">
        <v>0.33333333333333331</v>
      </c>
      <c r="R95" s="850">
        <v>700</v>
      </c>
    </row>
    <row r="96" spans="1:18" ht="14.4" customHeight="1" x14ac:dyDescent="0.3">
      <c r="A96" s="831"/>
      <c r="B96" s="832" t="s">
        <v>2483</v>
      </c>
      <c r="C96" s="832" t="s">
        <v>2463</v>
      </c>
      <c r="D96" s="832" t="s">
        <v>2480</v>
      </c>
      <c r="E96" s="832" t="s">
        <v>2588</v>
      </c>
      <c r="F96" s="832" t="s">
        <v>2589</v>
      </c>
      <c r="G96" s="849">
        <v>1</v>
      </c>
      <c r="H96" s="849">
        <v>1111.1099999999999</v>
      </c>
      <c r="I96" s="832"/>
      <c r="J96" s="832">
        <v>1111.1099999999999</v>
      </c>
      <c r="K96" s="849"/>
      <c r="L96" s="849"/>
      <c r="M96" s="832"/>
      <c r="N96" s="832"/>
      <c r="O96" s="849"/>
      <c r="P96" s="849"/>
      <c r="Q96" s="837"/>
      <c r="R96" s="850"/>
    </row>
    <row r="97" spans="1:18" ht="14.4" customHeight="1" x14ac:dyDescent="0.3">
      <c r="A97" s="831"/>
      <c r="B97" s="832" t="s">
        <v>2483</v>
      </c>
      <c r="C97" s="832" t="s">
        <v>2463</v>
      </c>
      <c r="D97" s="832" t="s">
        <v>2480</v>
      </c>
      <c r="E97" s="832" t="s">
        <v>2556</v>
      </c>
      <c r="F97" s="832" t="s">
        <v>2558</v>
      </c>
      <c r="G97" s="849">
        <v>209</v>
      </c>
      <c r="H97" s="849">
        <v>19738.88</v>
      </c>
      <c r="I97" s="832">
        <v>0.8931619909502263</v>
      </c>
      <c r="J97" s="832">
        <v>94.444401913875609</v>
      </c>
      <c r="K97" s="849">
        <v>234</v>
      </c>
      <c r="L97" s="849">
        <v>22100</v>
      </c>
      <c r="M97" s="832">
        <v>1</v>
      </c>
      <c r="N97" s="832">
        <v>94.444444444444443</v>
      </c>
      <c r="O97" s="849">
        <v>334</v>
      </c>
      <c r="P97" s="849">
        <v>31544.43</v>
      </c>
      <c r="Q97" s="837">
        <v>1.4273497737556562</v>
      </c>
      <c r="R97" s="850">
        <v>94.44440119760479</v>
      </c>
    </row>
    <row r="98" spans="1:18" ht="14.4" customHeight="1" x14ac:dyDescent="0.3">
      <c r="A98" s="831"/>
      <c r="B98" s="832" t="s">
        <v>2483</v>
      </c>
      <c r="C98" s="832" t="s">
        <v>2463</v>
      </c>
      <c r="D98" s="832" t="s">
        <v>2480</v>
      </c>
      <c r="E98" s="832" t="s">
        <v>2561</v>
      </c>
      <c r="F98" s="832" t="s">
        <v>2562</v>
      </c>
      <c r="G98" s="849">
        <v>24</v>
      </c>
      <c r="H98" s="849">
        <v>2320</v>
      </c>
      <c r="I98" s="832">
        <v>0.45283048329894815</v>
      </c>
      <c r="J98" s="832">
        <v>96.666666666666671</v>
      </c>
      <c r="K98" s="849">
        <v>53</v>
      </c>
      <c r="L98" s="849">
        <v>5123.33</v>
      </c>
      <c r="M98" s="832">
        <v>1</v>
      </c>
      <c r="N98" s="832">
        <v>96.66660377358491</v>
      </c>
      <c r="O98" s="849">
        <v>38</v>
      </c>
      <c r="P98" s="849">
        <v>3673.33</v>
      </c>
      <c r="Q98" s="837">
        <v>0.71698094793815736</v>
      </c>
      <c r="R98" s="850">
        <v>96.666578947368421</v>
      </c>
    </row>
    <row r="99" spans="1:18" ht="14.4" customHeight="1" x14ac:dyDescent="0.3">
      <c r="A99" s="831"/>
      <c r="B99" s="832" t="s">
        <v>2483</v>
      </c>
      <c r="C99" s="832" t="s">
        <v>2463</v>
      </c>
      <c r="D99" s="832" t="s">
        <v>2480</v>
      </c>
      <c r="E99" s="832" t="s">
        <v>2561</v>
      </c>
      <c r="F99" s="832" t="s">
        <v>2563</v>
      </c>
      <c r="G99" s="849"/>
      <c r="H99" s="849"/>
      <c r="I99" s="832"/>
      <c r="J99" s="832"/>
      <c r="K99" s="849"/>
      <c r="L99" s="849"/>
      <c r="M99" s="832"/>
      <c r="N99" s="832"/>
      <c r="O99" s="849">
        <v>1</v>
      </c>
      <c r="P99" s="849">
        <v>96.67</v>
      </c>
      <c r="Q99" s="837"/>
      <c r="R99" s="850">
        <v>96.67</v>
      </c>
    </row>
    <row r="100" spans="1:18" ht="14.4" customHeight="1" x14ac:dyDescent="0.3">
      <c r="A100" s="831"/>
      <c r="B100" s="832" t="s">
        <v>2483</v>
      </c>
      <c r="C100" s="832" t="s">
        <v>2463</v>
      </c>
      <c r="D100" s="832" t="s">
        <v>2480</v>
      </c>
      <c r="E100" s="832" t="s">
        <v>2590</v>
      </c>
      <c r="F100" s="832" t="s">
        <v>2591</v>
      </c>
      <c r="G100" s="849"/>
      <c r="H100" s="849"/>
      <c r="I100" s="832"/>
      <c r="J100" s="832"/>
      <c r="K100" s="849">
        <v>3</v>
      </c>
      <c r="L100" s="849">
        <v>586.66999999999996</v>
      </c>
      <c r="M100" s="832">
        <v>1</v>
      </c>
      <c r="N100" s="832">
        <v>195.55666666666664</v>
      </c>
      <c r="O100" s="849"/>
      <c r="P100" s="849"/>
      <c r="Q100" s="837"/>
      <c r="R100" s="850"/>
    </row>
    <row r="101" spans="1:18" ht="14.4" customHeight="1" x14ac:dyDescent="0.3">
      <c r="A101" s="831"/>
      <c r="B101" s="832" t="s">
        <v>2483</v>
      </c>
      <c r="C101" s="832" t="s">
        <v>2463</v>
      </c>
      <c r="D101" s="832" t="s">
        <v>2480</v>
      </c>
      <c r="E101" s="832" t="s">
        <v>2567</v>
      </c>
      <c r="F101" s="832" t="s">
        <v>2568</v>
      </c>
      <c r="G101" s="849">
        <v>580</v>
      </c>
      <c r="H101" s="849">
        <v>744333.33000000007</v>
      </c>
      <c r="I101" s="832">
        <v>0.95081965977585992</v>
      </c>
      <c r="J101" s="832">
        <v>1283.3333275862071</v>
      </c>
      <c r="K101" s="849">
        <v>610</v>
      </c>
      <c r="L101" s="849">
        <v>782833.34</v>
      </c>
      <c r="M101" s="832">
        <v>1</v>
      </c>
      <c r="N101" s="832">
        <v>1283.333344262295</v>
      </c>
      <c r="O101" s="849">
        <v>594</v>
      </c>
      <c r="P101" s="849">
        <v>762299.98</v>
      </c>
      <c r="Q101" s="837">
        <v>0.97377045796235506</v>
      </c>
      <c r="R101" s="850">
        <v>1283.3332996632996</v>
      </c>
    </row>
    <row r="102" spans="1:18" ht="14.4" customHeight="1" x14ac:dyDescent="0.3">
      <c r="A102" s="831"/>
      <c r="B102" s="832" t="s">
        <v>2483</v>
      </c>
      <c r="C102" s="832" t="s">
        <v>2463</v>
      </c>
      <c r="D102" s="832" t="s">
        <v>2480</v>
      </c>
      <c r="E102" s="832" t="s">
        <v>2571</v>
      </c>
      <c r="F102" s="832" t="s">
        <v>2572</v>
      </c>
      <c r="G102" s="849">
        <v>1</v>
      </c>
      <c r="H102" s="849">
        <v>116.67</v>
      </c>
      <c r="I102" s="832"/>
      <c r="J102" s="832">
        <v>116.67</v>
      </c>
      <c r="K102" s="849"/>
      <c r="L102" s="849"/>
      <c r="M102" s="832"/>
      <c r="N102" s="832"/>
      <c r="O102" s="849"/>
      <c r="P102" s="849"/>
      <c r="Q102" s="837"/>
      <c r="R102" s="850"/>
    </row>
    <row r="103" spans="1:18" ht="14.4" customHeight="1" x14ac:dyDescent="0.3">
      <c r="A103" s="831"/>
      <c r="B103" s="832" t="s">
        <v>2483</v>
      </c>
      <c r="C103" s="832" t="s">
        <v>2463</v>
      </c>
      <c r="D103" s="832" t="s">
        <v>2480</v>
      </c>
      <c r="E103" s="832" t="s">
        <v>2592</v>
      </c>
      <c r="F103" s="832" t="s">
        <v>2593</v>
      </c>
      <c r="G103" s="849">
        <v>19</v>
      </c>
      <c r="H103" s="849">
        <v>8866.67</v>
      </c>
      <c r="I103" s="832">
        <v>1</v>
      </c>
      <c r="J103" s="832">
        <v>466.66684210526319</v>
      </c>
      <c r="K103" s="849">
        <v>19</v>
      </c>
      <c r="L103" s="849">
        <v>8866.67</v>
      </c>
      <c r="M103" s="832">
        <v>1</v>
      </c>
      <c r="N103" s="832">
        <v>466.66684210526319</v>
      </c>
      <c r="O103" s="849">
        <v>11</v>
      </c>
      <c r="P103" s="849">
        <v>5133.34</v>
      </c>
      <c r="Q103" s="837">
        <v>0.57894790265116447</v>
      </c>
      <c r="R103" s="850">
        <v>466.66727272727275</v>
      </c>
    </row>
    <row r="104" spans="1:18" ht="14.4" customHeight="1" x14ac:dyDescent="0.3">
      <c r="A104" s="831"/>
      <c r="B104" s="832" t="s">
        <v>2483</v>
      </c>
      <c r="C104" s="832" t="s">
        <v>590</v>
      </c>
      <c r="D104" s="832" t="s">
        <v>2480</v>
      </c>
      <c r="E104" s="832" t="s">
        <v>2505</v>
      </c>
      <c r="F104" s="832" t="s">
        <v>2506</v>
      </c>
      <c r="G104" s="849"/>
      <c r="H104" s="849"/>
      <c r="I104" s="832"/>
      <c r="J104" s="832"/>
      <c r="K104" s="849">
        <v>47</v>
      </c>
      <c r="L104" s="849">
        <v>3655.6200000000017</v>
      </c>
      <c r="M104" s="832">
        <v>1</v>
      </c>
      <c r="N104" s="832">
        <v>77.779148936170245</v>
      </c>
      <c r="O104" s="849">
        <v>76</v>
      </c>
      <c r="P104" s="849">
        <v>5911.1600000000008</v>
      </c>
      <c r="Q104" s="837">
        <v>1.6170061439646348</v>
      </c>
      <c r="R104" s="850">
        <v>77.778421052631586</v>
      </c>
    </row>
    <row r="105" spans="1:18" ht="14.4" customHeight="1" x14ac:dyDescent="0.3">
      <c r="A105" s="831"/>
      <c r="B105" s="832" t="s">
        <v>2483</v>
      </c>
      <c r="C105" s="832" t="s">
        <v>590</v>
      </c>
      <c r="D105" s="832" t="s">
        <v>2480</v>
      </c>
      <c r="E105" s="832" t="s">
        <v>2505</v>
      </c>
      <c r="F105" s="832" t="s">
        <v>2507</v>
      </c>
      <c r="G105" s="849"/>
      <c r="H105" s="849"/>
      <c r="I105" s="832"/>
      <c r="J105" s="832"/>
      <c r="K105" s="849">
        <v>4</v>
      </c>
      <c r="L105" s="849">
        <v>311.12</v>
      </c>
      <c r="M105" s="832">
        <v>1</v>
      </c>
      <c r="N105" s="832">
        <v>77.78</v>
      </c>
      <c r="O105" s="849">
        <v>12</v>
      </c>
      <c r="P105" s="849">
        <v>933.34999999999991</v>
      </c>
      <c r="Q105" s="837">
        <v>2.9999678580611979</v>
      </c>
      <c r="R105" s="850">
        <v>77.779166666666654</v>
      </c>
    </row>
    <row r="106" spans="1:18" ht="14.4" customHeight="1" x14ac:dyDescent="0.3">
      <c r="A106" s="831"/>
      <c r="B106" s="832" t="s">
        <v>2483</v>
      </c>
      <c r="C106" s="832" t="s">
        <v>590</v>
      </c>
      <c r="D106" s="832" t="s">
        <v>2480</v>
      </c>
      <c r="E106" s="832" t="s">
        <v>2508</v>
      </c>
      <c r="F106" s="832" t="s">
        <v>2509</v>
      </c>
      <c r="G106" s="849"/>
      <c r="H106" s="849"/>
      <c r="I106" s="832"/>
      <c r="J106" s="832"/>
      <c r="K106" s="849">
        <v>1</v>
      </c>
      <c r="L106" s="849">
        <v>250</v>
      </c>
      <c r="M106" s="832">
        <v>1</v>
      </c>
      <c r="N106" s="832">
        <v>250</v>
      </c>
      <c r="O106" s="849">
        <v>1</v>
      </c>
      <c r="P106" s="849">
        <v>250</v>
      </c>
      <c r="Q106" s="837">
        <v>1</v>
      </c>
      <c r="R106" s="850">
        <v>250</v>
      </c>
    </row>
    <row r="107" spans="1:18" ht="14.4" customHeight="1" x14ac:dyDescent="0.3">
      <c r="A107" s="831"/>
      <c r="B107" s="832" t="s">
        <v>2483</v>
      </c>
      <c r="C107" s="832" t="s">
        <v>590</v>
      </c>
      <c r="D107" s="832" t="s">
        <v>2480</v>
      </c>
      <c r="E107" s="832" t="s">
        <v>2510</v>
      </c>
      <c r="F107" s="832" t="s">
        <v>2511</v>
      </c>
      <c r="G107" s="849"/>
      <c r="H107" s="849"/>
      <c r="I107" s="832"/>
      <c r="J107" s="832"/>
      <c r="K107" s="849">
        <v>86</v>
      </c>
      <c r="L107" s="849">
        <v>10033.400000000001</v>
      </c>
      <c r="M107" s="832">
        <v>1</v>
      </c>
      <c r="N107" s="832">
        <v>116.66744186046513</v>
      </c>
      <c r="O107" s="849">
        <v>149</v>
      </c>
      <c r="P107" s="849">
        <v>17383.390000000003</v>
      </c>
      <c r="Q107" s="837">
        <v>1.7325522754001634</v>
      </c>
      <c r="R107" s="850">
        <v>116.66704697986579</v>
      </c>
    </row>
    <row r="108" spans="1:18" ht="14.4" customHeight="1" x14ac:dyDescent="0.3">
      <c r="A108" s="831"/>
      <c r="B108" s="832" t="s">
        <v>2483</v>
      </c>
      <c r="C108" s="832" t="s">
        <v>590</v>
      </c>
      <c r="D108" s="832" t="s">
        <v>2480</v>
      </c>
      <c r="E108" s="832" t="s">
        <v>2510</v>
      </c>
      <c r="F108" s="832" t="s">
        <v>2512</v>
      </c>
      <c r="G108" s="849"/>
      <c r="H108" s="849"/>
      <c r="I108" s="832"/>
      <c r="J108" s="832"/>
      <c r="K108" s="849">
        <v>12</v>
      </c>
      <c r="L108" s="849">
        <v>1400.0300000000002</v>
      </c>
      <c r="M108" s="832">
        <v>1</v>
      </c>
      <c r="N108" s="832">
        <v>116.66916666666668</v>
      </c>
      <c r="O108" s="849">
        <v>11</v>
      </c>
      <c r="P108" s="849">
        <v>1283.33</v>
      </c>
      <c r="Q108" s="837">
        <v>0.91664464332907136</v>
      </c>
      <c r="R108" s="850">
        <v>116.66636363636363</v>
      </c>
    </row>
    <row r="109" spans="1:18" ht="14.4" customHeight="1" x14ac:dyDescent="0.3">
      <c r="A109" s="831"/>
      <c r="B109" s="832" t="s">
        <v>2483</v>
      </c>
      <c r="C109" s="832" t="s">
        <v>590</v>
      </c>
      <c r="D109" s="832" t="s">
        <v>2480</v>
      </c>
      <c r="E109" s="832" t="s">
        <v>2518</v>
      </c>
      <c r="F109" s="832" t="s">
        <v>2585</v>
      </c>
      <c r="G109" s="849"/>
      <c r="H109" s="849"/>
      <c r="I109" s="832"/>
      <c r="J109" s="832"/>
      <c r="K109" s="849">
        <v>11</v>
      </c>
      <c r="L109" s="849">
        <v>2322.2100000000009</v>
      </c>
      <c r="M109" s="832">
        <v>1</v>
      </c>
      <c r="N109" s="832">
        <v>211.1100000000001</v>
      </c>
      <c r="O109" s="849">
        <v>10</v>
      </c>
      <c r="P109" s="849">
        <v>2111.1000000000004</v>
      </c>
      <c r="Q109" s="837">
        <v>0.90909090909090884</v>
      </c>
      <c r="R109" s="850">
        <v>211.11000000000004</v>
      </c>
    </row>
    <row r="110" spans="1:18" ht="14.4" customHeight="1" x14ac:dyDescent="0.3">
      <c r="A110" s="831"/>
      <c r="B110" s="832" t="s">
        <v>2483</v>
      </c>
      <c r="C110" s="832" t="s">
        <v>590</v>
      </c>
      <c r="D110" s="832" t="s">
        <v>2480</v>
      </c>
      <c r="E110" s="832" t="s">
        <v>2518</v>
      </c>
      <c r="F110" s="832" t="s">
        <v>2519</v>
      </c>
      <c r="G110" s="849"/>
      <c r="H110" s="849"/>
      <c r="I110" s="832"/>
      <c r="J110" s="832"/>
      <c r="K110" s="849">
        <v>35</v>
      </c>
      <c r="L110" s="849">
        <v>7388.85</v>
      </c>
      <c r="M110" s="832">
        <v>1</v>
      </c>
      <c r="N110" s="832">
        <v>211.11</v>
      </c>
      <c r="O110" s="849">
        <v>139</v>
      </c>
      <c r="P110" s="849">
        <v>29344.380000000023</v>
      </c>
      <c r="Q110" s="837">
        <v>3.9714407519438102</v>
      </c>
      <c r="R110" s="850">
        <v>211.11064748201454</v>
      </c>
    </row>
    <row r="111" spans="1:18" ht="14.4" customHeight="1" x14ac:dyDescent="0.3">
      <c r="A111" s="831"/>
      <c r="B111" s="832" t="s">
        <v>2483</v>
      </c>
      <c r="C111" s="832" t="s">
        <v>590</v>
      </c>
      <c r="D111" s="832" t="s">
        <v>2480</v>
      </c>
      <c r="E111" s="832" t="s">
        <v>2520</v>
      </c>
      <c r="F111" s="832" t="s">
        <v>2521</v>
      </c>
      <c r="G111" s="849"/>
      <c r="H111" s="849"/>
      <c r="I111" s="832"/>
      <c r="J111" s="832"/>
      <c r="K111" s="849">
        <v>36</v>
      </c>
      <c r="L111" s="849">
        <v>20999.97</v>
      </c>
      <c r="M111" s="832">
        <v>1</v>
      </c>
      <c r="N111" s="832">
        <v>583.33249999999998</v>
      </c>
      <c r="O111" s="849">
        <v>52</v>
      </c>
      <c r="P111" s="849">
        <v>30333.290000000008</v>
      </c>
      <c r="Q111" s="837">
        <v>1.4444444444444446</v>
      </c>
      <c r="R111" s="850">
        <v>583.33250000000021</v>
      </c>
    </row>
    <row r="112" spans="1:18" ht="14.4" customHeight="1" x14ac:dyDescent="0.3">
      <c r="A112" s="831"/>
      <c r="B112" s="832" t="s">
        <v>2483</v>
      </c>
      <c r="C112" s="832" t="s">
        <v>590</v>
      </c>
      <c r="D112" s="832" t="s">
        <v>2480</v>
      </c>
      <c r="E112" s="832" t="s">
        <v>2522</v>
      </c>
      <c r="F112" s="832" t="s">
        <v>2523</v>
      </c>
      <c r="G112" s="849"/>
      <c r="H112" s="849"/>
      <c r="I112" s="832"/>
      <c r="J112" s="832"/>
      <c r="K112" s="849">
        <v>1</v>
      </c>
      <c r="L112" s="849">
        <v>466.67</v>
      </c>
      <c r="M112" s="832">
        <v>1</v>
      </c>
      <c r="N112" s="832">
        <v>466.67</v>
      </c>
      <c r="O112" s="849">
        <v>3</v>
      </c>
      <c r="P112" s="849">
        <v>1400.01</v>
      </c>
      <c r="Q112" s="837">
        <v>3</v>
      </c>
      <c r="R112" s="850">
        <v>466.67</v>
      </c>
    </row>
    <row r="113" spans="1:18" ht="14.4" customHeight="1" x14ac:dyDescent="0.3">
      <c r="A113" s="831"/>
      <c r="B113" s="832" t="s">
        <v>2483</v>
      </c>
      <c r="C113" s="832" t="s">
        <v>590</v>
      </c>
      <c r="D113" s="832" t="s">
        <v>2480</v>
      </c>
      <c r="E113" s="832" t="s">
        <v>2527</v>
      </c>
      <c r="F113" s="832" t="s">
        <v>2528</v>
      </c>
      <c r="G113" s="849"/>
      <c r="H113" s="849"/>
      <c r="I113" s="832"/>
      <c r="J113" s="832"/>
      <c r="K113" s="849">
        <v>104</v>
      </c>
      <c r="L113" s="849">
        <v>5200</v>
      </c>
      <c r="M113" s="832">
        <v>1</v>
      </c>
      <c r="N113" s="832">
        <v>50</v>
      </c>
      <c r="O113" s="849">
        <v>190</v>
      </c>
      <c r="P113" s="849">
        <v>9500</v>
      </c>
      <c r="Q113" s="837">
        <v>1.8269230769230769</v>
      </c>
      <c r="R113" s="850">
        <v>50</v>
      </c>
    </row>
    <row r="114" spans="1:18" ht="14.4" customHeight="1" x14ac:dyDescent="0.3">
      <c r="A114" s="831"/>
      <c r="B114" s="832" t="s">
        <v>2483</v>
      </c>
      <c r="C114" s="832" t="s">
        <v>590</v>
      </c>
      <c r="D114" s="832" t="s">
        <v>2480</v>
      </c>
      <c r="E114" s="832" t="s">
        <v>2531</v>
      </c>
      <c r="F114" s="832" t="s">
        <v>2532</v>
      </c>
      <c r="G114" s="849"/>
      <c r="H114" s="849"/>
      <c r="I114" s="832"/>
      <c r="J114" s="832"/>
      <c r="K114" s="849">
        <v>1</v>
      </c>
      <c r="L114" s="849">
        <v>101.11</v>
      </c>
      <c r="M114" s="832">
        <v>1</v>
      </c>
      <c r="N114" s="832">
        <v>101.11</v>
      </c>
      <c r="O114" s="849">
        <v>3</v>
      </c>
      <c r="P114" s="849">
        <v>303.33</v>
      </c>
      <c r="Q114" s="837">
        <v>3</v>
      </c>
      <c r="R114" s="850">
        <v>101.11</v>
      </c>
    </row>
    <row r="115" spans="1:18" ht="14.4" customHeight="1" x14ac:dyDescent="0.3">
      <c r="A115" s="831"/>
      <c r="B115" s="832" t="s">
        <v>2483</v>
      </c>
      <c r="C115" s="832" t="s">
        <v>590</v>
      </c>
      <c r="D115" s="832" t="s">
        <v>2480</v>
      </c>
      <c r="E115" s="832" t="s">
        <v>2536</v>
      </c>
      <c r="F115" s="832" t="s">
        <v>2537</v>
      </c>
      <c r="G115" s="849"/>
      <c r="H115" s="849"/>
      <c r="I115" s="832"/>
      <c r="J115" s="832"/>
      <c r="K115" s="849">
        <v>4</v>
      </c>
      <c r="L115" s="849">
        <v>1222.23</v>
      </c>
      <c r="M115" s="832">
        <v>1</v>
      </c>
      <c r="N115" s="832">
        <v>305.5575</v>
      </c>
      <c r="O115" s="849">
        <v>5</v>
      </c>
      <c r="P115" s="849">
        <v>1527.8</v>
      </c>
      <c r="Q115" s="837">
        <v>1.250010227207645</v>
      </c>
      <c r="R115" s="850">
        <v>305.56</v>
      </c>
    </row>
    <row r="116" spans="1:18" ht="14.4" customHeight="1" x14ac:dyDescent="0.3">
      <c r="A116" s="831"/>
      <c r="B116" s="832" t="s">
        <v>2483</v>
      </c>
      <c r="C116" s="832" t="s">
        <v>590</v>
      </c>
      <c r="D116" s="832" t="s">
        <v>2480</v>
      </c>
      <c r="E116" s="832" t="s">
        <v>2536</v>
      </c>
      <c r="F116" s="832" t="s">
        <v>2538</v>
      </c>
      <c r="G116" s="849"/>
      <c r="H116" s="849"/>
      <c r="I116" s="832"/>
      <c r="J116" s="832"/>
      <c r="K116" s="849">
        <v>24</v>
      </c>
      <c r="L116" s="849">
        <v>7333.3900000000012</v>
      </c>
      <c r="M116" s="832">
        <v>1</v>
      </c>
      <c r="N116" s="832">
        <v>305.5579166666667</v>
      </c>
      <c r="O116" s="849">
        <v>32</v>
      </c>
      <c r="P116" s="849">
        <v>9777.840000000002</v>
      </c>
      <c r="Q116" s="837">
        <v>1.3333315151655647</v>
      </c>
      <c r="R116" s="850">
        <v>305.55750000000006</v>
      </c>
    </row>
    <row r="117" spans="1:18" ht="14.4" customHeight="1" x14ac:dyDescent="0.3">
      <c r="A117" s="831"/>
      <c r="B117" s="832" t="s">
        <v>2483</v>
      </c>
      <c r="C117" s="832" t="s">
        <v>590</v>
      </c>
      <c r="D117" s="832" t="s">
        <v>2480</v>
      </c>
      <c r="E117" s="832" t="s">
        <v>2542</v>
      </c>
      <c r="F117" s="832" t="s">
        <v>2543</v>
      </c>
      <c r="G117" s="849"/>
      <c r="H117" s="849"/>
      <c r="I117" s="832"/>
      <c r="J117" s="832"/>
      <c r="K117" s="849">
        <v>2</v>
      </c>
      <c r="L117" s="849">
        <v>911.12</v>
      </c>
      <c r="M117" s="832">
        <v>1</v>
      </c>
      <c r="N117" s="832">
        <v>455.56</v>
      </c>
      <c r="O117" s="849"/>
      <c r="P117" s="849"/>
      <c r="Q117" s="837"/>
      <c r="R117" s="850"/>
    </row>
    <row r="118" spans="1:18" ht="14.4" customHeight="1" x14ac:dyDescent="0.3">
      <c r="A118" s="831"/>
      <c r="B118" s="832" t="s">
        <v>2483</v>
      </c>
      <c r="C118" s="832" t="s">
        <v>590</v>
      </c>
      <c r="D118" s="832" t="s">
        <v>2480</v>
      </c>
      <c r="E118" s="832" t="s">
        <v>2542</v>
      </c>
      <c r="F118" s="832" t="s">
        <v>2544</v>
      </c>
      <c r="G118" s="849"/>
      <c r="H118" s="849"/>
      <c r="I118" s="832"/>
      <c r="J118" s="832"/>
      <c r="K118" s="849">
        <v>1</v>
      </c>
      <c r="L118" s="849">
        <v>455.56</v>
      </c>
      <c r="M118" s="832">
        <v>1</v>
      </c>
      <c r="N118" s="832">
        <v>455.56</v>
      </c>
      <c r="O118" s="849"/>
      <c r="P118" s="849"/>
      <c r="Q118" s="837"/>
      <c r="R118" s="850"/>
    </row>
    <row r="119" spans="1:18" ht="14.4" customHeight="1" x14ac:dyDescent="0.3">
      <c r="A119" s="831"/>
      <c r="B119" s="832" t="s">
        <v>2483</v>
      </c>
      <c r="C119" s="832" t="s">
        <v>590</v>
      </c>
      <c r="D119" s="832" t="s">
        <v>2480</v>
      </c>
      <c r="E119" s="832" t="s">
        <v>2548</v>
      </c>
      <c r="F119" s="832" t="s">
        <v>2549</v>
      </c>
      <c r="G119" s="849"/>
      <c r="H119" s="849"/>
      <c r="I119" s="832"/>
      <c r="J119" s="832"/>
      <c r="K119" s="849">
        <v>24</v>
      </c>
      <c r="L119" s="849">
        <v>1866.7099999999996</v>
      </c>
      <c r="M119" s="832">
        <v>1</v>
      </c>
      <c r="N119" s="832">
        <v>77.779583333333321</v>
      </c>
      <c r="O119" s="849">
        <v>30</v>
      </c>
      <c r="P119" s="849">
        <v>2333.37</v>
      </c>
      <c r="Q119" s="837">
        <v>1.2499906252176292</v>
      </c>
      <c r="R119" s="850">
        <v>77.778999999999996</v>
      </c>
    </row>
    <row r="120" spans="1:18" ht="14.4" customHeight="1" x14ac:dyDescent="0.3">
      <c r="A120" s="831"/>
      <c r="B120" s="832" t="s">
        <v>2483</v>
      </c>
      <c r="C120" s="832" t="s">
        <v>590</v>
      </c>
      <c r="D120" s="832" t="s">
        <v>2480</v>
      </c>
      <c r="E120" s="832" t="s">
        <v>2548</v>
      </c>
      <c r="F120" s="832" t="s">
        <v>2550</v>
      </c>
      <c r="G120" s="849"/>
      <c r="H120" s="849"/>
      <c r="I120" s="832"/>
      <c r="J120" s="832"/>
      <c r="K120" s="849">
        <v>4</v>
      </c>
      <c r="L120" s="849">
        <v>311.12</v>
      </c>
      <c r="M120" s="832">
        <v>1</v>
      </c>
      <c r="N120" s="832">
        <v>77.78</v>
      </c>
      <c r="O120" s="849">
        <v>4</v>
      </c>
      <c r="P120" s="849">
        <v>311.12</v>
      </c>
      <c r="Q120" s="837">
        <v>1</v>
      </c>
      <c r="R120" s="850">
        <v>77.78</v>
      </c>
    </row>
    <row r="121" spans="1:18" ht="14.4" customHeight="1" x14ac:dyDescent="0.3">
      <c r="A121" s="831"/>
      <c r="B121" s="832" t="s">
        <v>2483</v>
      </c>
      <c r="C121" s="832" t="s">
        <v>590</v>
      </c>
      <c r="D121" s="832" t="s">
        <v>2480</v>
      </c>
      <c r="E121" s="832" t="s">
        <v>2556</v>
      </c>
      <c r="F121" s="832" t="s">
        <v>2557</v>
      </c>
      <c r="G121" s="849"/>
      <c r="H121" s="849"/>
      <c r="I121" s="832"/>
      <c r="J121" s="832"/>
      <c r="K121" s="849">
        <v>12</v>
      </c>
      <c r="L121" s="849">
        <v>1133.2800000000002</v>
      </c>
      <c r="M121" s="832">
        <v>1</v>
      </c>
      <c r="N121" s="832">
        <v>94.440000000000012</v>
      </c>
      <c r="O121" s="849">
        <v>5</v>
      </c>
      <c r="P121" s="849">
        <v>472.2</v>
      </c>
      <c r="Q121" s="837">
        <v>0.41666666666666657</v>
      </c>
      <c r="R121" s="850">
        <v>94.44</v>
      </c>
    </row>
    <row r="122" spans="1:18" ht="14.4" customHeight="1" x14ac:dyDescent="0.3">
      <c r="A122" s="831"/>
      <c r="B122" s="832" t="s">
        <v>2483</v>
      </c>
      <c r="C122" s="832" t="s">
        <v>590</v>
      </c>
      <c r="D122" s="832" t="s">
        <v>2480</v>
      </c>
      <c r="E122" s="832" t="s">
        <v>2556</v>
      </c>
      <c r="F122" s="832" t="s">
        <v>2558</v>
      </c>
      <c r="G122" s="849"/>
      <c r="H122" s="849"/>
      <c r="I122" s="832"/>
      <c r="J122" s="832"/>
      <c r="K122" s="849">
        <v>81</v>
      </c>
      <c r="L122" s="849">
        <v>7649.8999999999987</v>
      </c>
      <c r="M122" s="832">
        <v>1</v>
      </c>
      <c r="N122" s="832">
        <v>94.443209876543193</v>
      </c>
      <c r="O122" s="849">
        <v>201</v>
      </c>
      <c r="P122" s="849">
        <v>18983.23</v>
      </c>
      <c r="Q122" s="837">
        <v>2.4815004117700887</v>
      </c>
      <c r="R122" s="850">
        <v>94.443930348258704</v>
      </c>
    </row>
    <row r="123" spans="1:18" ht="14.4" customHeight="1" x14ac:dyDescent="0.3">
      <c r="A123" s="831"/>
      <c r="B123" s="832" t="s">
        <v>2483</v>
      </c>
      <c r="C123" s="832" t="s">
        <v>590</v>
      </c>
      <c r="D123" s="832" t="s">
        <v>2480</v>
      </c>
      <c r="E123" s="832" t="s">
        <v>2561</v>
      </c>
      <c r="F123" s="832" t="s">
        <v>2562</v>
      </c>
      <c r="G123" s="849"/>
      <c r="H123" s="849"/>
      <c r="I123" s="832"/>
      <c r="J123" s="832"/>
      <c r="K123" s="849">
        <v>8</v>
      </c>
      <c r="L123" s="849">
        <v>773.34</v>
      </c>
      <c r="M123" s="832">
        <v>1</v>
      </c>
      <c r="N123" s="832">
        <v>96.667500000000004</v>
      </c>
      <c r="O123" s="849">
        <v>27</v>
      </c>
      <c r="P123" s="849">
        <v>2610.0400000000004</v>
      </c>
      <c r="Q123" s="837">
        <v>3.3750226291152665</v>
      </c>
      <c r="R123" s="850">
        <v>96.668148148148163</v>
      </c>
    </row>
    <row r="124" spans="1:18" ht="14.4" customHeight="1" x14ac:dyDescent="0.3">
      <c r="A124" s="831"/>
      <c r="B124" s="832" t="s">
        <v>2483</v>
      </c>
      <c r="C124" s="832" t="s">
        <v>590</v>
      </c>
      <c r="D124" s="832" t="s">
        <v>2480</v>
      </c>
      <c r="E124" s="832" t="s">
        <v>2561</v>
      </c>
      <c r="F124" s="832" t="s">
        <v>2563</v>
      </c>
      <c r="G124" s="849"/>
      <c r="H124" s="849"/>
      <c r="I124" s="832"/>
      <c r="J124" s="832"/>
      <c r="K124" s="849">
        <v>4</v>
      </c>
      <c r="L124" s="849">
        <v>386.68</v>
      </c>
      <c r="M124" s="832">
        <v>1</v>
      </c>
      <c r="N124" s="832">
        <v>96.67</v>
      </c>
      <c r="O124" s="849">
        <v>3</v>
      </c>
      <c r="P124" s="849">
        <v>290.01</v>
      </c>
      <c r="Q124" s="837">
        <v>0.75</v>
      </c>
      <c r="R124" s="850">
        <v>96.67</v>
      </c>
    </row>
    <row r="125" spans="1:18" ht="14.4" customHeight="1" x14ac:dyDescent="0.3">
      <c r="A125" s="831"/>
      <c r="B125" s="832" t="s">
        <v>2483</v>
      </c>
      <c r="C125" s="832" t="s">
        <v>590</v>
      </c>
      <c r="D125" s="832" t="s">
        <v>2480</v>
      </c>
      <c r="E125" s="832" t="s">
        <v>2567</v>
      </c>
      <c r="F125" s="832" t="s">
        <v>2568</v>
      </c>
      <c r="G125" s="849"/>
      <c r="H125" s="849"/>
      <c r="I125" s="832"/>
      <c r="J125" s="832"/>
      <c r="K125" s="849">
        <v>2</v>
      </c>
      <c r="L125" s="849">
        <v>2566.66</v>
      </c>
      <c r="M125" s="832">
        <v>1</v>
      </c>
      <c r="N125" s="832">
        <v>1283.33</v>
      </c>
      <c r="O125" s="849"/>
      <c r="P125" s="849"/>
      <c r="Q125" s="837"/>
      <c r="R125" s="850"/>
    </row>
    <row r="126" spans="1:18" ht="14.4" customHeight="1" x14ac:dyDescent="0.3">
      <c r="A126" s="831"/>
      <c r="B126" s="832" t="s">
        <v>2483</v>
      </c>
      <c r="C126" s="832" t="s">
        <v>590</v>
      </c>
      <c r="D126" s="832" t="s">
        <v>2480</v>
      </c>
      <c r="E126" s="832" t="s">
        <v>2571</v>
      </c>
      <c r="F126" s="832" t="s">
        <v>2572</v>
      </c>
      <c r="G126" s="849"/>
      <c r="H126" s="849"/>
      <c r="I126" s="832"/>
      <c r="J126" s="832"/>
      <c r="K126" s="849">
        <v>16</v>
      </c>
      <c r="L126" s="849">
        <v>1866.7000000000003</v>
      </c>
      <c r="M126" s="832">
        <v>1</v>
      </c>
      <c r="N126" s="832">
        <v>116.66875000000002</v>
      </c>
      <c r="O126" s="849">
        <v>33</v>
      </c>
      <c r="P126" s="849">
        <v>3850.0400000000009</v>
      </c>
      <c r="Q126" s="837">
        <v>2.0624845984893128</v>
      </c>
      <c r="R126" s="850">
        <v>116.66787878787882</v>
      </c>
    </row>
    <row r="127" spans="1:18" ht="14.4" customHeight="1" x14ac:dyDescent="0.3">
      <c r="A127" s="831"/>
      <c r="B127" s="832" t="s">
        <v>2483</v>
      </c>
      <c r="C127" s="832" t="s">
        <v>590</v>
      </c>
      <c r="D127" s="832" t="s">
        <v>2480</v>
      </c>
      <c r="E127" s="832" t="s">
        <v>2571</v>
      </c>
      <c r="F127" s="832" t="s">
        <v>2573</v>
      </c>
      <c r="G127" s="849"/>
      <c r="H127" s="849"/>
      <c r="I127" s="832"/>
      <c r="J127" s="832"/>
      <c r="K127" s="849">
        <v>5</v>
      </c>
      <c r="L127" s="849">
        <v>583.35</v>
      </c>
      <c r="M127" s="832">
        <v>1</v>
      </c>
      <c r="N127" s="832">
        <v>116.67</v>
      </c>
      <c r="O127" s="849">
        <v>5</v>
      </c>
      <c r="P127" s="849">
        <v>583.33000000000004</v>
      </c>
      <c r="Q127" s="837">
        <v>0.99996571526527822</v>
      </c>
      <c r="R127" s="850">
        <v>116.66600000000001</v>
      </c>
    </row>
    <row r="128" spans="1:18" ht="14.4" customHeight="1" x14ac:dyDescent="0.3">
      <c r="A128" s="831"/>
      <c r="B128" s="832" t="s">
        <v>2483</v>
      </c>
      <c r="C128" s="832" t="s">
        <v>590</v>
      </c>
      <c r="D128" s="832" t="s">
        <v>2480</v>
      </c>
      <c r="E128" s="832" t="s">
        <v>2481</v>
      </c>
      <c r="F128" s="832" t="s">
        <v>2482</v>
      </c>
      <c r="G128" s="849"/>
      <c r="H128" s="849"/>
      <c r="I128" s="832"/>
      <c r="J128" s="832"/>
      <c r="K128" s="849">
        <v>367</v>
      </c>
      <c r="L128" s="849">
        <v>126410.99000000003</v>
      </c>
      <c r="M128" s="832">
        <v>1</v>
      </c>
      <c r="N128" s="832">
        <v>344.44411444141701</v>
      </c>
      <c r="O128" s="849">
        <v>661</v>
      </c>
      <c r="P128" s="849">
        <v>227677.61</v>
      </c>
      <c r="Q128" s="837">
        <v>1.801090316593517</v>
      </c>
      <c r="R128" s="850">
        <v>344.44419062027231</v>
      </c>
    </row>
    <row r="129" spans="1:18" ht="14.4" customHeight="1" x14ac:dyDescent="0.3">
      <c r="A129" s="831"/>
      <c r="B129" s="832" t="s">
        <v>2483</v>
      </c>
      <c r="C129" s="832" t="s">
        <v>590</v>
      </c>
      <c r="D129" s="832" t="s">
        <v>2480</v>
      </c>
      <c r="E129" s="832" t="s">
        <v>2583</v>
      </c>
      <c r="F129" s="832" t="s">
        <v>2584</v>
      </c>
      <c r="G129" s="849"/>
      <c r="H129" s="849"/>
      <c r="I129" s="832"/>
      <c r="J129" s="832"/>
      <c r="K129" s="849"/>
      <c r="L129" s="849"/>
      <c r="M129" s="832"/>
      <c r="N129" s="832"/>
      <c r="O129" s="849">
        <v>1</v>
      </c>
      <c r="P129" s="849">
        <v>116.67</v>
      </c>
      <c r="Q129" s="837"/>
      <c r="R129" s="850">
        <v>116.67</v>
      </c>
    </row>
    <row r="130" spans="1:18" ht="14.4" customHeight="1" x14ac:dyDescent="0.3">
      <c r="A130" s="831"/>
      <c r="B130" s="832" t="s">
        <v>2594</v>
      </c>
      <c r="C130" s="832" t="s">
        <v>587</v>
      </c>
      <c r="D130" s="832" t="s">
        <v>2480</v>
      </c>
      <c r="E130" s="832" t="s">
        <v>2505</v>
      </c>
      <c r="F130" s="832" t="s">
        <v>2506</v>
      </c>
      <c r="G130" s="849">
        <v>379</v>
      </c>
      <c r="H130" s="849">
        <v>29477.850000000006</v>
      </c>
      <c r="I130" s="832">
        <v>1.1114368329431583</v>
      </c>
      <c r="J130" s="832">
        <v>77.777968337730883</v>
      </c>
      <c r="K130" s="849">
        <v>341</v>
      </c>
      <c r="L130" s="849">
        <v>26522.290000000008</v>
      </c>
      <c r="M130" s="832">
        <v>1</v>
      </c>
      <c r="N130" s="832">
        <v>77.77797653958946</v>
      </c>
      <c r="O130" s="849">
        <v>591</v>
      </c>
      <c r="P130" s="849">
        <v>45966.759999999966</v>
      </c>
      <c r="Q130" s="837">
        <v>1.7331369199265958</v>
      </c>
      <c r="R130" s="850">
        <v>77.777935702199599</v>
      </c>
    </row>
    <row r="131" spans="1:18" ht="14.4" customHeight="1" x14ac:dyDescent="0.3">
      <c r="A131" s="831"/>
      <c r="B131" s="832" t="s">
        <v>2594</v>
      </c>
      <c r="C131" s="832" t="s">
        <v>587</v>
      </c>
      <c r="D131" s="832" t="s">
        <v>2480</v>
      </c>
      <c r="E131" s="832" t="s">
        <v>2505</v>
      </c>
      <c r="F131" s="832" t="s">
        <v>2507</v>
      </c>
      <c r="G131" s="849">
        <v>17</v>
      </c>
      <c r="H131" s="849">
        <v>1322.2399999999998</v>
      </c>
      <c r="I131" s="832">
        <v>4.2499357161223958</v>
      </c>
      <c r="J131" s="832">
        <v>77.778823529411753</v>
      </c>
      <c r="K131" s="849">
        <v>4</v>
      </c>
      <c r="L131" s="849">
        <v>311.12</v>
      </c>
      <c r="M131" s="832">
        <v>1</v>
      </c>
      <c r="N131" s="832">
        <v>77.78</v>
      </c>
      <c r="O131" s="849">
        <v>5</v>
      </c>
      <c r="P131" s="849">
        <v>388.89</v>
      </c>
      <c r="Q131" s="837">
        <v>1.2499678580611981</v>
      </c>
      <c r="R131" s="850">
        <v>77.777999999999992</v>
      </c>
    </row>
    <row r="132" spans="1:18" ht="14.4" customHeight="1" x14ac:dyDescent="0.3">
      <c r="A132" s="831"/>
      <c r="B132" s="832" t="s">
        <v>2594</v>
      </c>
      <c r="C132" s="832" t="s">
        <v>587</v>
      </c>
      <c r="D132" s="832" t="s">
        <v>2480</v>
      </c>
      <c r="E132" s="832" t="s">
        <v>2508</v>
      </c>
      <c r="F132" s="832" t="s">
        <v>2509</v>
      </c>
      <c r="G132" s="849"/>
      <c r="H132" s="849"/>
      <c r="I132" s="832"/>
      <c r="J132" s="832"/>
      <c r="K132" s="849"/>
      <c r="L132" s="849"/>
      <c r="M132" s="832"/>
      <c r="N132" s="832"/>
      <c r="O132" s="849">
        <v>1</v>
      </c>
      <c r="P132" s="849">
        <v>250</v>
      </c>
      <c r="Q132" s="837"/>
      <c r="R132" s="850">
        <v>250</v>
      </c>
    </row>
    <row r="133" spans="1:18" ht="14.4" customHeight="1" x14ac:dyDescent="0.3">
      <c r="A133" s="831"/>
      <c r="B133" s="832" t="s">
        <v>2594</v>
      </c>
      <c r="C133" s="832" t="s">
        <v>587</v>
      </c>
      <c r="D133" s="832" t="s">
        <v>2480</v>
      </c>
      <c r="E133" s="832" t="s">
        <v>2510</v>
      </c>
      <c r="F133" s="832" t="s">
        <v>2511</v>
      </c>
      <c r="G133" s="849">
        <v>1547</v>
      </c>
      <c r="H133" s="849">
        <v>180483.35999999996</v>
      </c>
      <c r="I133" s="832">
        <v>0.97173362008130237</v>
      </c>
      <c r="J133" s="832">
        <v>116.66668390433094</v>
      </c>
      <c r="K133" s="849">
        <v>1592</v>
      </c>
      <c r="L133" s="849">
        <v>185733.37</v>
      </c>
      <c r="M133" s="832">
        <v>1</v>
      </c>
      <c r="N133" s="832">
        <v>116.66668969849246</v>
      </c>
      <c r="O133" s="849">
        <v>1852</v>
      </c>
      <c r="P133" s="849">
        <v>216066.67</v>
      </c>
      <c r="Q133" s="837">
        <v>1.1633163712045931</v>
      </c>
      <c r="R133" s="850">
        <v>116.66666846652268</v>
      </c>
    </row>
    <row r="134" spans="1:18" ht="14.4" customHeight="1" x14ac:dyDescent="0.3">
      <c r="A134" s="831"/>
      <c r="B134" s="832" t="s">
        <v>2594</v>
      </c>
      <c r="C134" s="832" t="s">
        <v>587</v>
      </c>
      <c r="D134" s="832" t="s">
        <v>2480</v>
      </c>
      <c r="E134" s="832" t="s">
        <v>2510</v>
      </c>
      <c r="F134" s="832" t="s">
        <v>2512</v>
      </c>
      <c r="G134" s="849">
        <v>8</v>
      </c>
      <c r="H134" s="849">
        <v>933.35</v>
      </c>
      <c r="I134" s="832">
        <v>0.88889629622575028</v>
      </c>
      <c r="J134" s="832">
        <v>116.66875</v>
      </c>
      <c r="K134" s="849">
        <v>9</v>
      </c>
      <c r="L134" s="849">
        <v>1050.01</v>
      </c>
      <c r="M134" s="832">
        <v>1</v>
      </c>
      <c r="N134" s="832">
        <v>116.66777777777777</v>
      </c>
      <c r="O134" s="849">
        <v>2</v>
      </c>
      <c r="P134" s="849">
        <v>233.34</v>
      </c>
      <c r="Q134" s="837">
        <v>0.22222645498614299</v>
      </c>
      <c r="R134" s="850">
        <v>116.67</v>
      </c>
    </row>
    <row r="135" spans="1:18" ht="14.4" customHeight="1" x14ac:dyDescent="0.3">
      <c r="A135" s="831"/>
      <c r="B135" s="832" t="s">
        <v>2594</v>
      </c>
      <c r="C135" s="832" t="s">
        <v>587</v>
      </c>
      <c r="D135" s="832" t="s">
        <v>2480</v>
      </c>
      <c r="E135" s="832" t="s">
        <v>2518</v>
      </c>
      <c r="F135" s="832" t="s">
        <v>2585</v>
      </c>
      <c r="G135" s="849">
        <v>3</v>
      </c>
      <c r="H135" s="849">
        <v>633.33000000000004</v>
      </c>
      <c r="I135" s="832">
        <v>0.23076923076923073</v>
      </c>
      <c r="J135" s="832">
        <v>211.11</v>
      </c>
      <c r="K135" s="849">
        <v>13</v>
      </c>
      <c r="L135" s="849">
        <v>2744.4300000000007</v>
      </c>
      <c r="M135" s="832">
        <v>1</v>
      </c>
      <c r="N135" s="832">
        <v>211.11000000000007</v>
      </c>
      <c r="O135" s="849">
        <v>4</v>
      </c>
      <c r="P135" s="849">
        <v>844.44</v>
      </c>
      <c r="Q135" s="837">
        <v>0.30769230769230765</v>
      </c>
      <c r="R135" s="850">
        <v>211.11</v>
      </c>
    </row>
    <row r="136" spans="1:18" ht="14.4" customHeight="1" x14ac:dyDescent="0.3">
      <c r="A136" s="831"/>
      <c r="B136" s="832" t="s">
        <v>2594</v>
      </c>
      <c r="C136" s="832" t="s">
        <v>587</v>
      </c>
      <c r="D136" s="832" t="s">
        <v>2480</v>
      </c>
      <c r="E136" s="832" t="s">
        <v>2518</v>
      </c>
      <c r="F136" s="832" t="s">
        <v>2519</v>
      </c>
      <c r="G136" s="849">
        <v>811</v>
      </c>
      <c r="H136" s="849">
        <v>171211.00999999989</v>
      </c>
      <c r="I136" s="832">
        <v>0.94192788355263146</v>
      </c>
      <c r="J136" s="832">
        <v>211.11098643649802</v>
      </c>
      <c r="K136" s="849">
        <v>861</v>
      </c>
      <c r="L136" s="849">
        <v>181766.57999999981</v>
      </c>
      <c r="M136" s="832">
        <v>1</v>
      </c>
      <c r="N136" s="832">
        <v>211.11101045296147</v>
      </c>
      <c r="O136" s="849">
        <v>990</v>
      </c>
      <c r="P136" s="849">
        <v>208999.97999999998</v>
      </c>
      <c r="Q136" s="837">
        <v>1.1498262221801181</v>
      </c>
      <c r="R136" s="850">
        <v>211.11109090909088</v>
      </c>
    </row>
    <row r="137" spans="1:18" ht="14.4" customHeight="1" x14ac:dyDescent="0.3">
      <c r="A137" s="831"/>
      <c r="B137" s="832" t="s">
        <v>2594</v>
      </c>
      <c r="C137" s="832" t="s">
        <v>587</v>
      </c>
      <c r="D137" s="832" t="s">
        <v>2480</v>
      </c>
      <c r="E137" s="832" t="s">
        <v>2520</v>
      </c>
      <c r="F137" s="832" t="s">
        <v>2521</v>
      </c>
      <c r="G137" s="849">
        <v>463</v>
      </c>
      <c r="H137" s="849">
        <v>270083.28999999998</v>
      </c>
      <c r="I137" s="832">
        <v>0.82678564912535946</v>
      </c>
      <c r="J137" s="832">
        <v>583.33323974082066</v>
      </c>
      <c r="K137" s="849">
        <v>560</v>
      </c>
      <c r="L137" s="849">
        <v>326666.63999999984</v>
      </c>
      <c r="M137" s="832">
        <v>1</v>
      </c>
      <c r="N137" s="832">
        <v>583.33328571428547</v>
      </c>
      <c r="O137" s="849">
        <v>516</v>
      </c>
      <c r="P137" s="849">
        <v>301000.01000000007</v>
      </c>
      <c r="Q137" s="837">
        <v>0.92142867725948452</v>
      </c>
      <c r="R137" s="850">
        <v>583.33335271317844</v>
      </c>
    </row>
    <row r="138" spans="1:18" ht="14.4" customHeight="1" x14ac:dyDescent="0.3">
      <c r="A138" s="831"/>
      <c r="B138" s="832" t="s">
        <v>2594</v>
      </c>
      <c r="C138" s="832" t="s">
        <v>587</v>
      </c>
      <c r="D138" s="832" t="s">
        <v>2480</v>
      </c>
      <c r="E138" s="832" t="s">
        <v>2522</v>
      </c>
      <c r="F138" s="832" t="s">
        <v>2523</v>
      </c>
      <c r="G138" s="849">
        <v>105</v>
      </c>
      <c r="H138" s="849">
        <v>49000.039999999994</v>
      </c>
      <c r="I138" s="832">
        <v>1.0606055489971229</v>
      </c>
      <c r="J138" s="832">
        <v>466.66704761904754</v>
      </c>
      <c r="K138" s="849">
        <v>99</v>
      </c>
      <c r="L138" s="849">
        <v>46200.059999999976</v>
      </c>
      <c r="M138" s="832">
        <v>1</v>
      </c>
      <c r="N138" s="832">
        <v>466.66727272727246</v>
      </c>
      <c r="O138" s="849">
        <v>122</v>
      </c>
      <c r="P138" s="849">
        <v>56933.35</v>
      </c>
      <c r="Q138" s="837">
        <v>1.2323219926554214</v>
      </c>
      <c r="R138" s="850">
        <v>466.66680327868852</v>
      </c>
    </row>
    <row r="139" spans="1:18" ht="14.4" customHeight="1" x14ac:dyDescent="0.3">
      <c r="A139" s="831"/>
      <c r="B139" s="832" t="s">
        <v>2594</v>
      </c>
      <c r="C139" s="832" t="s">
        <v>587</v>
      </c>
      <c r="D139" s="832" t="s">
        <v>2480</v>
      </c>
      <c r="E139" s="832" t="s">
        <v>2524</v>
      </c>
      <c r="F139" s="832" t="s">
        <v>2523</v>
      </c>
      <c r="G139" s="849">
        <v>3</v>
      </c>
      <c r="H139" s="849">
        <v>3000</v>
      </c>
      <c r="I139" s="832">
        <v>1.5</v>
      </c>
      <c r="J139" s="832">
        <v>1000</v>
      </c>
      <c r="K139" s="849">
        <v>2</v>
      </c>
      <c r="L139" s="849">
        <v>2000</v>
      </c>
      <c r="M139" s="832">
        <v>1</v>
      </c>
      <c r="N139" s="832">
        <v>1000</v>
      </c>
      <c r="O139" s="849">
        <v>3</v>
      </c>
      <c r="P139" s="849">
        <v>3000</v>
      </c>
      <c r="Q139" s="837">
        <v>1.5</v>
      </c>
      <c r="R139" s="850">
        <v>1000</v>
      </c>
    </row>
    <row r="140" spans="1:18" ht="14.4" customHeight="1" x14ac:dyDescent="0.3">
      <c r="A140" s="831"/>
      <c r="B140" s="832" t="s">
        <v>2594</v>
      </c>
      <c r="C140" s="832" t="s">
        <v>587</v>
      </c>
      <c r="D140" s="832" t="s">
        <v>2480</v>
      </c>
      <c r="E140" s="832" t="s">
        <v>2525</v>
      </c>
      <c r="F140" s="832" t="s">
        <v>2595</v>
      </c>
      <c r="G140" s="849"/>
      <c r="H140" s="849"/>
      <c r="I140" s="832"/>
      <c r="J140" s="832"/>
      <c r="K140" s="849">
        <v>1</v>
      </c>
      <c r="L140" s="849">
        <v>666.67</v>
      </c>
      <c r="M140" s="832">
        <v>1</v>
      </c>
      <c r="N140" s="832">
        <v>666.67</v>
      </c>
      <c r="O140" s="849">
        <v>1</v>
      </c>
      <c r="P140" s="849">
        <v>666.67</v>
      </c>
      <c r="Q140" s="837">
        <v>1</v>
      </c>
      <c r="R140" s="850">
        <v>666.67</v>
      </c>
    </row>
    <row r="141" spans="1:18" ht="14.4" customHeight="1" x14ac:dyDescent="0.3">
      <c r="A141" s="831"/>
      <c r="B141" s="832" t="s">
        <v>2594</v>
      </c>
      <c r="C141" s="832" t="s">
        <v>587</v>
      </c>
      <c r="D141" s="832" t="s">
        <v>2480</v>
      </c>
      <c r="E141" s="832" t="s">
        <v>2525</v>
      </c>
      <c r="F141" s="832" t="s">
        <v>2526</v>
      </c>
      <c r="G141" s="849"/>
      <c r="H141" s="849"/>
      <c r="I141" s="832"/>
      <c r="J141" s="832"/>
      <c r="K141" s="849">
        <v>1</v>
      </c>
      <c r="L141" s="849">
        <v>666.67</v>
      </c>
      <c r="M141" s="832">
        <v>1</v>
      </c>
      <c r="N141" s="832">
        <v>666.67</v>
      </c>
      <c r="O141" s="849">
        <v>1</v>
      </c>
      <c r="P141" s="849">
        <v>666.67</v>
      </c>
      <c r="Q141" s="837">
        <v>1</v>
      </c>
      <c r="R141" s="850">
        <v>666.67</v>
      </c>
    </row>
    <row r="142" spans="1:18" ht="14.4" customHeight="1" x14ac:dyDescent="0.3">
      <c r="A142" s="831"/>
      <c r="B142" s="832" t="s">
        <v>2594</v>
      </c>
      <c r="C142" s="832" t="s">
        <v>587</v>
      </c>
      <c r="D142" s="832" t="s">
        <v>2480</v>
      </c>
      <c r="E142" s="832" t="s">
        <v>2527</v>
      </c>
      <c r="F142" s="832" t="s">
        <v>2528</v>
      </c>
      <c r="G142" s="849">
        <v>992</v>
      </c>
      <c r="H142" s="849">
        <v>49600</v>
      </c>
      <c r="I142" s="832">
        <v>0.84786324786324785</v>
      </c>
      <c r="J142" s="832">
        <v>50</v>
      </c>
      <c r="K142" s="849">
        <v>1170</v>
      </c>
      <c r="L142" s="849">
        <v>58500</v>
      </c>
      <c r="M142" s="832">
        <v>1</v>
      </c>
      <c r="N142" s="832">
        <v>50</v>
      </c>
      <c r="O142" s="849">
        <v>1447</v>
      </c>
      <c r="P142" s="849">
        <v>72350</v>
      </c>
      <c r="Q142" s="837">
        <v>1.2367521367521368</v>
      </c>
      <c r="R142" s="850">
        <v>50</v>
      </c>
    </row>
    <row r="143" spans="1:18" ht="14.4" customHeight="1" x14ac:dyDescent="0.3">
      <c r="A143" s="831"/>
      <c r="B143" s="832" t="s">
        <v>2594</v>
      </c>
      <c r="C143" s="832" t="s">
        <v>587</v>
      </c>
      <c r="D143" s="832" t="s">
        <v>2480</v>
      </c>
      <c r="E143" s="832" t="s">
        <v>2531</v>
      </c>
      <c r="F143" s="832" t="s">
        <v>2532</v>
      </c>
      <c r="G143" s="849">
        <v>13</v>
      </c>
      <c r="H143" s="849">
        <v>1314.43</v>
      </c>
      <c r="I143" s="832">
        <v>3.25</v>
      </c>
      <c r="J143" s="832">
        <v>101.11</v>
      </c>
      <c r="K143" s="849">
        <v>4</v>
      </c>
      <c r="L143" s="849">
        <v>404.44</v>
      </c>
      <c r="M143" s="832">
        <v>1</v>
      </c>
      <c r="N143" s="832">
        <v>101.11</v>
      </c>
      <c r="O143" s="849">
        <v>4</v>
      </c>
      <c r="P143" s="849">
        <v>404.44</v>
      </c>
      <c r="Q143" s="837">
        <v>1</v>
      </c>
      <c r="R143" s="850">
        <v>101.11</v>
      </c>
    </row>
    <row r="144" spans="1:18" ht="14.4" customHeight="1" x14ac:dyDescent="0.3">
      <c r="A144" s="831"/>
      <c r="B144" s="832" t="s">
        <v>2594</v>
      </c>
      <c r="C144" s="832" t="s">
        <v>587</v>
      </c>
      <c r="D144" s="832" t="s">
        <v>2480</v>
      </c>
      <c r="E144" s="832" t="s">
        <v>2596</v>
      </c>
      <c r="F144" s="832" t="s">
        <v>2597</v>
      </c>
      <c r="G144" s="849">
        <v>17</v>
      </c>
      <c r="H144" s="849">
        <v>0</v>
      </c>
      <c r="I144" s="832"/>
      <c r="J144" s="832">
        <v>0</v>
      </c>
      <c r="K144" s="849">
        <v>12</v>
      </c>
      <c r="L144" s="849">
        <v>0</v>
      </c>
      <c r="M144" s="832"/>
      <c r="N144" s="832">
        <v>0</v>
      </c>
      <c r="O144" s="849">
        <v>19</v>
      </c>
      <c r="P144" s="849">
        <v>0</v>
      </c>
      <c r="Q144" s="837"/>
      <c r="R144" s="850">
        <v>0</v>
      </c>
    </row>
    <row r="145" spans="1:18" ht="14.4" customHeight="1" x14ac:dyDescent="0.3">
      <c r="A145" s="831"/>
      <c r="B145" s="832" t="s">
        <v>2594</v>
      </c>
      <c r="C145" s="832" t="s">
        <v>587</v>
      </c>
      <c r="D145" s="832" t="s">
        <v>2480</v>
      </c>
      <c r="E145" s="832" t="s">
        <v>2536</v>
      </c>
      <c r="F145" s="832" t="s">
        <v>2538</v>
      </c>
      <c r="G145" s="849">
        <v>1</v>
      </c>
      <c r="H145" s="849">
        <v>305.56</v>
      </c>
      <c r="I145" s="832"/>
      <c r="J145" s="832">
        <v>305.56</v>
      </c>
      <c r="K145" s="849"/>
      <c r="L145" s="849"/>
      <c r="M145" s="832"/>
      <c r="N145" s="832"/>
      <c r="O145" s="849">
        <v>1</v>
      </c>
      <c r="P145" s="849">
        <v>305.56</v>
      </c>
      <c r="Q145" s="837"/>
      <c r="R145" s="850">
        <v>305.56</v>
      </c>
    </row>
    <row r="146" spans="1:18" ht="14.4" customHeight="1" x14ac:dyDescent="0.3">
      <c r="A146" s="831"/>
      <c r="B146" s="832" t="s">
        <v>2594</v>
      </c>
      <c r="C146" s="832" t="s">
        <v>587</v>
      </c>
      <c r="D146" s="832" t="s">
        <v>2480</v>
      </c>
      <c r="E146" s="832" t="s">
        <v>2598</v>
      </c>
      <c r="F146" s="832" t="s">
        <v>2599</v>
      </c>
      <c r="G146" s="849">
        <v>5074</v>
      </c>
      <c r="H146" s="849">
        <v>0</v>
      </c>
      <c r="I146" s="832"/>
      <c r="J146" s="832">
        <v>0</v>
      </c>
      <c r="K146" s="849">
        <v>5410</v>
      </c>
      <c r="L146" s="849">
        <v>0</v>
      </c>
      <c r="M146" s="832"/>
      <c r="N146" s="832">
        <v>0</v>
      </c>
      <c r="O146" s="849">
        <v>5975</v>
      </c>
      <c r="P146" s="849">
        <v>0</v>
      </c>
      <c r="Q146" s="837"/>
      <c r="R146" s="850">
        <v>0</v>
      </c>
    </row>
    <row r="147" spans="1:18" ht="14.4" customHeight="1" x14ac:dyDescent="0.3">
      <c r="A147" s="831"/>
      <c r="B147" s="832" t="s">
        <v>2594</v>
      </c>
      <c r="C147" s="832" t="s">
        <v>587</v>
      </c>
      <c r="D147" s="832" t="s">
        <v>2480</v>
      </c>
      <c r="E147" s="832" t="s">
        <v>2545</v>
      </c>
      <c r="F147" s="832" t="s">
        <v>2546</v>
      </c>
      <c r="G147" s="849"/>
      <c r="H147" s="849"/>
      <c r="I147" s="832"/>
      <c r="J147" s="832"/>
      <c r="K147" s="849"/>
      <c r="L147" s="849"/>
      <c r="M147" s="832"/>
      <c r="N147" s="832"/>
      <c r="O147" s="849">
        <v>3</v>
      </c>
      <c r="P147" s="849">
        <v>176.67000000000002</v>
      </c>
      <c r="Q147" s="837"/>
      <c r="R147" s="850">
        <v>58.890000000000008</v>
      </c>
    </row>
    <row r="148" spans="1:18" ht="14.4" customHeight="1" x14ac:dyDescent="0.3">
      <c r="A148" s="831"/>
      <c r="B148" s="832" t="s">
        <v>2594</v>
      </c>
      <c r="C148" s="832" t="s">
        <v>587</v>
      </c>
      <c r="D148" s="832" t="s">
        <v>2480</v>
      </c>
      <c r="E148" s="832" t="s">
        <v>2545</v>
      </c>
      <c r="F148" s="832" t="s">
        <v>2547</v>
      </c>
      <c r="G148" s="849"/>
      <c r="H148" s="849"/>
      <c r="I148" s="832"/>
      <c r="J148" s="832"/>
      <c r="K148" s="849">
        <v>2</v>
      </c>
      <c r="L148" s="849">
        <v>117.78</v>
      </c>
      <c r="M148" s="832">
        <v>1</v>
      </c>
      <c r="N148" s="832">
        <v>58.89</v>
      </c>
      <c r="O148" s="849">
        <v>1</v>
      </c>
      <c r="P148" s="849">
        <v>58.89</v>
      </c>
      <c r="Q148" s="837">
        <v>0.5</v>
      </c>
      <c r="R148" s="850">
        <v>58.89</v>
      </c>
    </row>
    <row r="149" spans="1:18" ht="14.4" customHeight="1" x14ac:dyDescent="0.3">
      <c r="A149" s="831"/>
      <c r="B149" s="832" t="s">
        <v>2594</v>
      </c>
      <c r="C149" s="832" t="s">
        <v>587</v>
      </c>
      <c r="D149" s="832" t="s">
        <v>2480</v>
      </c>
      <c r="E149" s="832" t="s">
        <v>2548</v>
      </c>
      <c r="F149" s="832" t="s">
        <v>2549</v>
      </c>
      <c r="G149" s="849">
        <v>6</v>
      </c>
      <c r="H149" s="849">
        <v>466.67999999999995</v>
      </c>
      <c r="I149" s="832">
        <v>0.74999999999999989</v>
      </c>
      <c r="J149" s="832">
        <v>77.779999999999987</v>
      </c>
      <c r="K149" s="849">
        <v>8</v>
      </c>
      <c r="L149" s="849">
        <v>622.24</v>
      </c>
      <c r="M149" s="832">
        <v>1</v>
      </c>
      <c r="N149" s="832">
        <v>77.78</v>
      </c>
      <c r="O149" s="849">
        <v>10</v>
      </c>
      <c r="P149" s="849">
        <v>777.8</v>
      </c>
      <c r="Q149" s="837">
        <v>1.25</v>
      </c>
      <c r="R149" s="850">
        <v>77.78</v>
      </c>
    </row>
    <row r="150" spans="1:18" ht="14.4" customHeight="1" x14ac:dyDescent="0.3">
      <c r="A150" s="831"/>
      <c r="B150" s="832" t="s">
        <v>2594</v>
      </c>
      <c r="C150" s="832" t="s">
        <v>587</v>
      </c>
      <c r="D150" s="832" t="s">
        <v>2480</v>
      </c>
      <c r="E150" s="832" t="s">
        <v>2548</v>
      </c>
      <c r="F150" s="832" t="s">
        <v>2550</v>
      </c>
      <c r="G150" s="849">
        <v>1</v>
      </c>
      <c r="H150" s="849">
        <v>77.78</v>
      </c>
      <c r="I150" s="832">
        <v>1</v>
      </c>
      <c r="J150" s="832">
        <v>77.78</v>
      </c>
      <c r="K150" s="849">
        <v>1</v>
      </c>
      <c r="L150" s="849">
        <v>77.78</v>
      </c>
      <c r="M150" s="832">
        <v>1</v>
      </c>
      <c r="N150" s="832">
        <v>77.78</v>
      </c>
      <c r="O150" s="849">
        <v>4</v>
      </c>
      <c r="P150" s="849">
        <v>311.12</v>
      </c>
      <c r="Q150" s="837">
        <v>4</v>
      </c>
      <c r="R150" s="850">
        <v>77.78</v>
      </c>
    </row>
    <row r="151" spans="1:18" ht="14.4" customHeight="1" x14ac:dyDescent="0.3">
      <c r="A151" s="831"/>
      <c r="B151" s="832" t="s">
        <v>2594</v>
      </c>
      <c r="C151" s="832" t="s">
        <v>587</v>
      </c>
      <c r="D151" s="832" t="s">
        <v>2480</v>
      </c>
      <c r="E151" s="832" t="s">
        <v>2556</v>
      </c>
      <c r="F151" s="832" t="s">
        <v>2557</v>
      </c>
      <c r="G151" s="849">
        <v>3</v>
      </c>
      <c r="H151" s="849">
        <v>283.33</v>
      </c>
      <c r="I151" s="832">
        <v>0.37500827233862322</v>
      </c>
      <c r="J151" s="832">
        <v>94.443333333333328</v>
      </c>
      <c r="K151" s="849">
        <v>8</v>
      </c>
      <c r="L151" s="849">
        <v>755.53</v>
      </c>
      <c r="M151" s="832">
        <v>1</v>
      </c>
      <c r="N151" s="832">
        <v>94.441249999999997</v>
      </c>
      <c r="O151" s="849">
        <v>5</v>
      </c>
      <c r="P151" s="849">
        <v>472.21</v>
      </c>
      <c r="Q151" s="837">
        <v>0.62500496340317391</v>
      </c>
      <c r="R151" s="850">
        <v>94.441999999999993</v>
      </c>
    </row>
    <row r="152" spans="1:18" ht="14.4" customHeight="1" x14ac:dyDescent="0.3">
      <c r="A152" s="831"/>
      <c r="B152" s="832" t="s">
        <v>2594</v>
      </c>
      <c r="C152" s="832" t="s">
        <v>587</v>
      </c>
      <c r="D152" s="832" t="s">
        <v>2480</v>
      </c>
      <c r="E152" s="832" t="s">
        <v>2556</v>
      </c>
      <c r="F152" s="832" t="s">
        <v>2558</v>
      </c>
      <c r="G152" s="849">
        <v>1771</v>
      </c>
      <c r="H152" s="849">
        <v>167261.06000000003</v>
      </c>
      <c r="I152" s="832">
        <v>0.93852698433147885</v>
      </c>
      <c r="J152" s="832">
        <v>94.444415584415594</v>
      </c>
      <c r="K152" s="849">
        <v>1887</v>
      </c>
      <c r="L152" s="849">
        <v>178216.57000000012</v>
      </c>
      <c r="M152" s="832">
        <v>1</v>
      </c>
      <c r="N152" s="832">
        <v>94.444393216746221</v>
      </c>
      <c r="O152" s="849">
        <v>2050</v>
      </c>
      <c r="P152" s="849">
        <v>193611.09000000005</v>
      </c>
      <c r="Q152" s="837">
        <v>1.0863809689525499</v>
      </c>
      <c r="R152" s="850">
        <v>94.444434146341493</v>
      </c>
    </row>
    <row r="153" spans="1:18" ht="14.4" customHeight="1" x14ac:dyDescent="0.3">
      <c r="A153" s="831"/>
      <c r="B153" s="832" t="s">
        <v>2594</v>
      </c>
      <c r="C153" s="832" t="s">
        <v>587</v>
      </c>
      <c r="D153" s="832" t="s">
        <v>2480</v>
      </c>
      <c r="E153" s="832" t="s">
        <v>2561</v>
      </c>
      <c r="F153" s="832" t="s">
        <v>2562</v>
      </c>
      <c r="G153" s="849">
        <v>341</v>
      </c>
      <c r="H153" s="849">
        <v>32963.360000000001</v>
      </c>
      <c r="I153" s="832">
        <v>0.97707603046411784</v>
      </c>
      <c r="J153" s="832">
        <v>96.666744868035195</v>
      </c>
      <c r="K153" s="849">
        <v>349</v>
      </c>
      <c r="L153" s="849">
        <v>33736.739999999976</v>
      </c>
      <c r="M153" s="832">
        <v>1</v>
      </c>
      <c r="N153" s="832">
        <v>96.666876790830884</v>
      </c>
      <c r="O153" s="849">
        <v>428</v>
      </c>
      <c r="P153" s="849">
        <v>41373.370000000003</v>
      </c>
      <c r="Q153" s="837">
        <v>1.2263594526323536</v>
      </c>
      <c r="R153" s="850">
        <v>96.66675233644861</v>
      </c>
    </row>
    <row r="154" spans="1:18" ht="14.4" customHeight="1" x14ac:dyDescent="0.3">
      <c r="A154" s="831"/>
      <c r="B154" s="832" t="s">
        <v>2594</v>
      </c>
      <c r="C154" s="832" t="s">
        <v>587</v>
      </c>
      <c r="D154" s="832" t="s">
        <v>2480</v>
      </c>
      <c r="E154" s="832" t="s">
        <v>2561</v>
      </c>
      <c r="F154" s="832" t="s">
        <v>2563</v>
      </c>
      <c r="G154" s="849">
        <v>10</v>
      </c>
      <c r="H154" s="849">
        <v>966.68999999999983</v>
      </c>
      <c r="I154" s="832">
        <v>1.2499870694113995</v>
      </c>
      <c r="J154" s="832">
        <v>96.668999999999983</v>
      </c>
      <c r="K154" s="849">
        <v>8</v>
      </c>
      <c r="L154" s="849">
        <v>773.3599999999999</v>
      </c>
      <c r="M154" s="832">
        <v>1</v>
      </c>
      <c r="N154" s="832">
        <v>96.669999999999987</v>
      </c>
      <c r="O154" s="849">
        <v>12</v>
      </c>
      <c r="P154" s="849">
        <v>1160.0200000000002</v>
      </c>
      <c r="Q154" s="837">
        <v>1.4999741388227996</v>
      </c>
      <c r="R154" s="850">
        <v>96.668333333333351</v>
      </c>
    </row>
    <row r="155" spans="1:18" ht="14.4" customHeight="1" x14ac:dyDescent="0.3">
      <c r="A155" s="831"/>
      <c r="B155" s="832" t="s">
        <v>2594</v>
      </c>
      <c r="C155" s="832" t="s">
        <v>587</v>
      </c>
      <c r="D155" s="832" t="s">
        <v>2480</v>
      </c>
      <c r="E155" s="832" t="s">
        <v>2564</v>
      </c>
      <c r="F155" s="832" t="s">
        <v>2565</v>
      </c>
      <c r="G155" s="849">
        <v>3</v>
      </c>
      <c r="H155" s="849">
        <v>999.99</v>
      </c>
      <c r="I155" s="832"/>
      <c r="J155" s="832">
        <v>333.33</v>
      </c>
      <c r="K155" s="849"/>
      <c r="L155" s="849"/>
      <c r="M155" s="832"/>
      <c r="N155" s="832"/>
      <c r="O155" s="849">
        <v>1</v>
      </c>
      <c r="P155" s="849">
        <v>333.33</v>
      </c>
      <c r="Q155" s="837"/>
      <c r="R155" s="850">
        <v>333.33</v>
      </c>
    </row>
    <row r="156" spans="1:18" ht="14.4" customHeight="1" x14ac:dyDescent="0.3">
      <c r="A156" s="831"/>
      <c r="B156" s="832" t="s">
        <v>2594</v>
      </c>
      <c r="C156" s="832" t="s">
        <v>587</v>
      </c>
      <c r="D156" s="832" t="s">
        <v>2480</v>
      </c>
      <c r="E156" s="832" t="s">
        <v>2567</v>
      </c>
      <c r="F156" s="832" t="s">
        <v>2568</v>
      </c>
      <c r="G156" s="849">
        <v>6</v>
      </c>
      <c r="H156" s="849">
        <v>7699.99</v>
      </c>
      <c r="I156" s="832">
        <v>0.75000024350688876</v>
      </c>
      <c r="J156" s="832">
        <v>1283.3316666666667</v>
      </c>
      <c r="K156" s="849">
        <v>8</v>
      </c>
      <c r="L156" s="849">
        <v>10266.65</v>
      </c>
      <c r="M156" s="832">
        <v>1</v>
      </c>
      <c r="N156" s="832">
        <v>1283.33125</v>
      </c>
      <c r="O156" s="849">
        <v>5</v>
      </c>
      <c r="P156" s="849">
        <v>6416.65</v>
      </c>
      <c r="Q156" s="837">
        <v>0.62499939123277792</v>
      </c>
      <c r="R156" s="850">
        <v>1283.33</v>
      </c>
    </row>
    <row r="157" spans="1:18" ht="14.4" customHeight="1" x14ac:dyDescent="0.3">
      <c r="A157" s="831"/>
      <c r="B157" s="832" t="s">
        <v>2594</v>
      </c>
      <c r="C157" s="832" t="s">
        <v>587</v>
      </c>
      <c r="D157" s="832" t="s">
        <v>2480</v>
      </c>
      <c r="E157" s="832" t="s">
        <v>2569</v>
      </c>
      <c r="F157" s="832" t="s">
        <v>2570</v>
      </c>
      <c r="G157" s="849">
        <v>6</v>
      </c>
      <c r="H157" s="849">
        <v>2800.02</v>
      </c>
      <c r="I157" s="832">
        <v>6</v>
      </c>
      <c r="J157" s="832">
        <v>466.67</v>
      </c>
      <c r="K157" s="849">
        <v>1</v>
      </c>
      <c r="L157" s="849">
        <v>466.67</v>
      </c>
      <c r="M157" s="832">
        <v>1</v>
      </c>
      <c r="N157" s="832">
        <v>466.67</v>
      </c>
      <c r="O157" s="849">
        <v>3</v>
      </c>
      <c r="P157" s="849">
        <v>1400.01</v>
      </c>
      <c r="Q157" s="837">
        <v>3</v>
      </c>
      <c r="R157" s="850">
        <v>466.67</v>
      </c>
    </row>
    <row r="158" spans="1:18" ht="14.4" customHeight="1" x14ac:dyDescent="0.3">
      <c r="A158" s="831"/>
      <c r="B158" s="832" t="s">
        <v>2594</v>
      </c>
      <c r="C158" s="832" t="s">
        <v>587</v>
      </c>
      <c r="D158" s="832" t="s">
        <v>2480</v>
      </c>
      <c r="E158" s="832" t="s">
        <v>2571</v>
      </c>
      <c r="F158" s="832" t="s">
        <v>2572</v>
      </c>
      <c r="G158" s="849">
        <v>401</v>
      </c>
      <c r="H158" s="849">
        <v>46783.389999999985</v>
      </c>
      <c r="I158" s="832">
        <v>0.99503772063968765</v>
      </c>
      <c r="J158" s="832">
        <v>116.66680798004984</v>
      </c>
      <c r="K158" s="849">
        <v>403</v>
      </c>
      <c r="L158" s="849">
        <v>47016.699999999983</v>
      </c>
      <c r="M158" s="832">
        <v>1</v>
      </c>
      <c r="N158" s="832">
        <v>116.66674937965256</v>
      </c>
      <c r="O158" s="849">
        <v>408</v>
      </c>
      <c r="P158" s="849">
        <v>47600.039999999986</v>
      </c>
      <c r="Q158" s="837">
        <v>1.0124070808882801</v>
      </c>
      <c r="R158" s="850">
        <v>116.66676470588231</v>
      </c>
    </row>
    <row r="159" spans="1:18" ht="14.4" customHeight="1" x14ac:dyDescent="0.3">
      <c r="A159" s="831"/>
      <c r="B159" s="832" t="s">
        <v>2594</v>
      </c>
      <c r="C159" s="832" t="s">
        <v>587</v>
      </c>
      <c r="D159" s="832" t="s">
        <v>2480</v>
      </c>
      <c r="E159" s="832" t="s">
        <v>2571</v>
      </c>
      <c r="F159" s="832" t="s">
        <v>2573</v>
      </c>
      <c r="G159" s="849">
        <v>5</v>
      </c>
      <c r="H159" s="849">
        <v>583.35</v>
      </c>
      <c r="I159" s="832">
        <v>0.41667261896258623</v>
      </c>
      <c r="J159" s="832">
        <v>116.67</v>
      </c>
      <c r="K159" s="849">
        <v>12</v>
      </c>
      <c r="L159" s="849">
        <v>1400.0200000000002</v>
      </c>
      <c r="M159" s="832">
        <v>1</v>
      </c>
      <c r="N159" s="832">
        <v>116.66833333333335</v>
      </c>
      <c r="O159" s="849">
        <v>7</v>
      </c>
      <c r="P159" s="849">
        <v>816.68999999999994</v>
      </c>
      <c r="Q159" s="837">
        <v>0.58334166654762065</v>
      </c>
      <c r="R159" s="850">
        <v>116.66999999999999</v>
      </c>
    </row>
    <row r="160" spans="1:18" ht="14.4" customHeight="1" x14ac:dyDescent="0.3">
      <c r="A160" s="831"/>
      <c r="B160" s="832" t="s">
        <v>2594</v>
      </c>
      <c r="C160" s="832" t="s">
        <v>587</v>
      </c>
      <c r="D160" s="832" t="s">
        <v>2480</v>
      </c>
      <c r="E160" s="832" t="s">
        <v>2481</v>
      </c>
      <c r="F160" s="832" t="s">
        <v>2482</v>
      </c>
      <c r="G160" s="849">
        <v>5282</v>
      </c>
      <c r="H160" s="849">
        <v>1819355.5400000003</v>
      </c>
      <c r="I160" s="832">
        <v>0.93602696173374911</v>
      </c>
      <c r="J160" s="832">
        <v>344.44444149943206</v>
      </c>
      <c r="K160" s="849">
        <v>5643</v>
      </c>
      <c r="L160" s="849">
        <v>1943699.9299999995</v>
      </c>
      <c r="M160" s="832">
        <v>1</v>
      </c>
      <c r="N160" s="832">
        <v>344.44443203969513</v>
      </c>
      <c r="O160" s="849">
        <v>6230</v>
      </c>
      <c r="P160" s="849">
        <v>2145888.8999999994</v>
      </c>
      <c r="Q160" s="837">
        <v>1.1040227284465665</v>
      </c>
      <c r="R160" s="850">
        <v>344.44444622792929</v>
      </c>
    </row>
    <row r="161" spans="1:18" ht="14.4" customHeight="1" x14ac:dyDescent="0.3">
      <c r="A161" s="831"/>
      <c r="B161" s="832" t="s">
        <v>2594</v>
      </c>
      <c r="C161" s="832" t="s">
        <v>587</v>
      </c>
      <c r="D161" s="832" t="s">
        <v>2480</v>
      </c>
      <c r="E161" s="832" t="s">
        <v>2574</v>
      </c>
      <c r="F161" s="832" t="s">
        <v>2575</v>
      </c>
      <c r="G161" s="849">
        <v>2</v>
      </c>
      <c r="H161" s="849">
        <v>1666.67</v>
      </c>
      <c r="I161" s="832"/>
      <c r="J161" s="832">
        <v>833.33500000000004</v>
      </c>
      <c r="K161" s="849"/>
      <c r="L161" s="849"/>
      <c r="M161" s="832"/>
      <c r="N161" s="832"/>
      <c r="O161" s="849">
        <v>3</v>
      </c>
      <c r="P161" s="849">
        <v>2500</v>
      </c>
      <c r="Q161" s="837"/>
      <c r="R161" s="850">
        <v>833.33333333333337</v>
      </c>
    </row>
    <row r="162" spans="1:18" ht="14.4" customHeight="1" x14ac:dyDescent="0.3">
      <c r="A162" s="831"/>
      <c r="B162" s="832" t="s">
        <v>2594</v>
      </c>
      <c r="C162" s="832" t="s">
        <v>587</v>
      </c>
      <c r="D162" s="832" t="s">
        <v>2480</v>
      </c>
      <c r="E162" s="832" t="s">
        <v>2583</v>
      </c>
      <c r="F162" s="832" t="s">
        <v>2584</v>
      </c>
      <c r="G162" s="849"/>
      <c r="H162" s="849"/>
      <c r="I162" s="832"/>
      <c r="J162" s="832"/>
      <c r="K162" s="849"/>
      <c r="L162" s="849"/>
      <c r="M162" s="832"/>
      <c r="N162" s="832"/>
      <c r="O162" s="849">
        <v>5</v>
      </c>
      <c r="P162" s="849">
        <v>583.34</v>
      </c>
      <c r="Q162" s="837"/>
      <c r="R162" s="850">
        <v>116.66800000000001</v>
      </c>
    </row>
    <row r="163" spans="1:18" ht="14.4" customHeight="1" x14ac:dyDescent="0.3">
      <c r="A163" s="831"/>
      <c r="B163" s="832" t="s">
        <v>2594</v>
      </c>
      <c r="C163" s="832" t="s">
        <v>587</v>
      </c>
      <c r="D163" s="832" t="s">
        <v>2480</v>
      </c>
      <c r="E163" s="832" t="s">
        <v>2583</v>
      </c>
      <c r="F163" s="832" t="s">
        <v>2600</v>
      </c>
      <c r="G163" s="849"/>
      <c r="H163" s="849"/>
      <c r="I163" s="832"/>
      <c r="J163" s="832"/>
      <c r="K163" s="849"/>
      <c r="L163" s="849"/>
      <c r="M163" s="832"/>
      <c r="N163" s="832"/>
      <c r="O163" s="849">
        <v>2</v>
      </c>
      <c r="P163" s="849">
        <v>233.34</v>
      </c>
      <c r="Q163" s="837"/>
      <c r="R163" s="850">
        <v>116.67</v>
      </c>
    </row>
    <row r="164" spans="1:18" ht="14.4" customHeight="1" x14ac:dyDescent="0.3">
      <c r="A164" s="831" t="s">
        <v>2601</v>
      </c>
      <c r="B164" s="832" t="s">
        <v>2602</v>
      </c>
      <c r="C164" s="832" t="s">
        <v>584</v>
      </c>
      <c r="D164" s="832" t="s">
        <v>2603</v>
      </c>
      <c r="E164" s="832" t="s">
        <v>2604</v>
      </c>
      <c r="F164" s="832" t="s">
        <v>923</v>
      </c>
      <c r="G164" s="849">
        <v>7</v>
      </c>
      <c r="H164" s="849">
        <v>147.91</v>
      </c>
      <c r="I164" s="832">
        <v>1.2577380952380952</v>
      </c>
      <c r="J164" s="832">
        <v>21.13</v>
      </c>
      <c r="K164" s="849">
        <v>7</v>
      </c>
      <c r="L164" s="849">
        <v>117.6</v>
      </c>
      <c r="M164" s="832">
        <v>1</v>
      </c>
      <c r="N164" s="832">
        <v>16.8</v>
      </c>
      <c r="O164" s="849">
        <v>6</v>
      </c>
      <c r="P164" s="849">
        <v>100.8</v>
      </c>
      <c r="Q164" s="837">
        <v>0.85714285714285721</v>
      </c>
      <c r="R164" s="850">
        <v>16.8</v>
      </c>
    </row>
    <row r="165" spans="1:18" ht="14.4" customHeight="1" x14ac:dyDescent="0.3">
      <c r="A165" s="831" t="s">
        <v>2601</v>
      </c>
      <c r="B165" s="832" t="s">
        <v>2602</v>
      </c>
      <c r="C165" s="832" t="s">
        <v>584</v>
      </c>
      <c r="D165" s="832" t="s">
        <v>2603</v>
      </c>
      <c r="E165" s="832" t="s">
        <v>2605</v>
      </c>
      <c r="F165" s="832" t="s">
        <v>817</v>
      </c>
      <c r="G165" s="849">
        <v>1.3</v>
      </c>
      <c r="H165" s="849">
        <v>176.2</v>
      </c>
      <c r="I165" s="832">
        <v>1.1822329575952764</v>
      </c>
      <c r="J165" s="832">
        <v>135.53846153846152</v>
      </c>
      <c r="K165" s="849">
        <v>0.8</v>
      </c>
      <c r="L165" s="849">
        <v>149.04</v>
      </c>
      <c r="M165" s="832">
        <v>1</v>
      </c>
      <c r="N165" s="832">
        <v>186.29999999999998</v>
      </c>
      <c r="O165" s="849">
        <v>0.4</v>
      </c>
      <c r="P165" s="849">
        <v>108.37</v>
      </c>
      <c r="Q165" s="837">
        <v>0.72712023617820731</v>
      </c>
      <c r="R165" s="850">
        <v>270.92500000000001</v>
      </c>
    </row>
    <row r="166" spans="1:18" ht="14.4" customHeight="1" x14ac:dyDescent="0.3">
      <c r="A166" s="831" t="s">
        <v>2601</v>
      </c>
      <c r="B166" s="832" t="s">
        <v>2602</v>
      </c>
      <c r="C166" s="832" t="s">
        <v>584</v>
      </c>
      <c r="D166" s="832" t="s">
        <v>2603</v>
      </c>
      <c r="E166" s="832" t="s">
        <v>2606</v>
      </c>
      <c r="F166" s="832" t="s">
        <v>2607</v>
      </c>
      <c r="G166" s="849"/>
      <c r="H166" s="849"/>
      <c r="I166" s="832"/>
      <c r="J166" s="832"/>
      <c r="K166" s="849"/>
      <c r="L166" s="849"/>
      <c r="M166" s="832"/>
      <c r="N166" s="832"/>
      <c r="O166" s="849">
        <v>0.1</v>
      </c>
      <c r="P166" s="849">
        <v>94.12</v>
      </c>
      <c r="Q166" s="837"/>
      <c r="R166" s="850">
        <v>941.2</v>
      </c>
    </row>
    <row r="167" spans="1:18" ht="14.4" customHeight="1" x14ac:dyDescent="0.3">
      <c r="A167" s="831" t="s">
        <v>2601</v>
      </c>
      <c r="B167" s="832" t="s">
        <v>2602</v>
      </c>
      <c r="C167" s="832" t="s">
        <v>584</v>
      </c>
      <c r="D167" s="832" t="s">
        <v>2480</v>
      </c>
      <c r="E167" s="832" t="s">
        <v>2608</v>
      </c>
      <c r="F167" s="832" t="s">
        <v>2609</v>
      </c>
      <c r="G167" s="849"/>
      <c r="H167" s="849"/>
      <c r="I167" s="832"/>
      <c r="J167" s="832"/>
      <c r="K167" s="849">
        <v>1</v>
      </c>
      <c r="L167" s="849">
        <v>751</v>
      </c>
      <c r="M167" s="832">
        <v>1</v>
      </c>
      <c r="N167" s="832">
        <v>751</v>
      </c>
      <c r="O167" s="849"/>
      <c r="P167" s="849"/>
      <c r="Q167" s="837"/>
      <c r="R167" s="850"/>
    </row>
    <row r="168" spans="1:18" ht="14.4" customHeight="1" x14ac:dyDescent="0.3">
      <c r="A168" s="831" t="s">
        <v>2601</v>
      </c>
      <c r="B168" s="832" t="s">
        <v>2602</v>
      </c>
      <c r="C168" s="832" t="s">
        <v>584</v>
      </c>
      <c r="D168" s="832" t="s">
        <v>2480</v>
      </c>
      <c r="E168" s="832" t="s">
        <v>2610</v>
      </c>
      <c r="F168" s="832" t="s">
        <v>2611</v>
      </c>
      <c r="G168" s="849">
        <v>2</v>
      </c>
      <c r="H168" s="849">
        <v>758</v>
      </c>
      <c r="I168" s="832">
        <v>1.9947368421052631</v>
      </c>
      <c r="J168" s="832">
        <v>379</v>
      </c>
      <c r="K168" s="849">
        <v>1</v>
      </c>
      <c r="L168" s="849">
        <v>380</v>
      </c>
      <c r="M168" s="832">
        <v>1</v>
      </c>
      <c r="N168" s="832">
        <v>380</v>
      </c>
      <c r="O168" s="849">
        <v>1</v>
      </c>
      <c r="P168" s="849">
        <v>381</v>
      </c>
      <c r="Q168" s="837">
        <v>1.0026315789473683</v>
      </c>
      <c r="R168" s="850">
        <v>381</v>
      </c>
    </row>
    <row r="169" spans="1:18" ht="14.4" customHeight="1" x14ac:dyDescent="0.3">
      <c r="A169" s="831" t="s">
        <v>2601</v>
      </c>
      <c r="B169" s="832" t="s">
        <v>2602</v>
      </c>
      <c r="C169" s="832" t="s">
        <v>584</v>
      </c>
      <c r="D169" s="832" t="s">
        <v>2480</v>
      </c>
      <c r="E169" s="832" t="s">
        <v>2610</v>
      </c>
      <c r="F169" s="832" t="s">
        <v>2612</v>
      </c>
      <c r="G169" s="849"/>
      <c r="H169" s="849"/>
      <c r="I169" s="832"/>
      <c r="J169" s="832"/>
      <c r="K169" s="849">
        <v>1</v>
      </c>
      <c r="L169" s="849">
        <v>380</v>
      </c>
      <c r="M169" s="832">
        <v>1</v>
      </c>
      <c r="N169" s="832">
        <v>380</v>
      </c>
      <c r="O169" s="849"/>
      <c r="P169" s="849"/>
      <c r="Q169" s="837"/>
      <c r="R169" s="850"/>
    </row>
    <row r="170" spans="1:18" ht="14.4" customHeight="1" x14ac:dyDescent="0.3">
      <c r="A170" s="831" t="s">
        <v>2601</v>
      </c>
      <c r="B170" s="832" t="s">
        <v>2602</v>
      </c>
      <c r="C170" s="832" t="s">
        <v>584</v>
      </c>
      <c r="D170" s="832" t="s">
        <v>2480</v>
      </c>
      <c r="E170" s="832" t="s">
        <v>2613</v>
      </c>
      <c r="F170" s="832" t="s">
        <v>2614</v>
      </c>
      <c r="G170" s="849">
        <v>3</v>
      </c>
      <c r="H170" s="849">
        <v>492</v>
      </c>
      <c r="I170" s="832">
        <v>3</v>
      </c>
      <c r="J170" s="832">
        <v>164</v>
      </c>
      <c r="K170" s="849">
        <v>1</v>
      </c>
      <c r="L170" s="849">
        <v>164</v>
      </c>
      <c r="M170" s="832">
        <v>1</v>
      </c>
      <c r="N170" s="832">
        <v>164</v>
      </c>
      <c r="O170" s="849">
        <v>2</v>
      </c>
      <c r="P170" s="849">
        <v>328</v>
      </c>
      <c r="Q170" s="837">
        <v>2</v>
      </c>
      <c r="R170" s="850">
        <v>164</v>
      </c>
    </row>
    <row r="171" spans="1:18" ht="14.4" customHeight="1" x14ac:dyDescent="0.3">
      <c r="A171" s="831" t="s">
        <v>2601</v>
      </c>
      <c r="B171" s="832" t="s">
        <v>2602</v>
      </c>
      <c r="C171" s="832" t="s">
        <v>584</v>
      </c>
      <c r="D171" s="832" t="s">
        <v>2480</v>
      </c>
      <c r="E171" s="832" t="s">
        <v>2613</v>
      </c>
      <c r="F171" s="832" t="s">
        <v>2615</v>
      </c>
      <c r="G171" s="849">
        <v>1</v>
      </c>
      <c r="H171" s="849">
        <v>164</v>
      </c>
      <c r="I171" s="832"/>
      <c r="J171" s="832">
        <v>164</v>
      </c>
      <c r="K171" s="849"/>
      <c r="L171" s="849"/>
      <c r="M171" s="832"/>
      <c r="N171" s="832"/>
      <c r="O171" s="849"/>
      <c r="P171" s="849"/>
      <c r="Q171" s="837"/>
      <c r="R171" s="850"/>
    </row>
    <row r="172" spans="1:18" ht="14.4" customHeight="1" x14ac:dyDescent="0.3">
      <c r="A172" s="831" t="s">
        <v>2601</v>
      </c>
      <c r="B172" s="832" t="s">
        <v>2602</v>
      </c>
      <c r="C172" s="832" t="s">
        <v>584</v>
      </c>
      <c r="D172" s="832" t="s">
        <v>2480</v>
      </c>
      <c r="E172" s="832" t="s">
        <v>2616</v>
      </c>
      <c r="F172" s="832" t="s">
        <v>2617</v>
      </c>
      <c r="G172" s="849"/>
      <c r="H172" s="849"/>
      <c r="I172" s="832"/>
      <c r="J172" s="832"/>
      <c r="K172" s="849"/>
      <c r="L172" s="849"/>
      <c r="M172" s="832"/>
      <c r="N172" s="832"/>
      <c r="O172" s="849">
        <v>1</v>
      </c>
      <c r="P172" s="849">
        <v>164</v>
      </c>
      <c r="Q172" s="837"/>
      <c r="R172" s="850">
        <v>164</v>
      </c>
    </row>
    <row r="173" spans="1:18" ht="14.4" customHeight="1" x14ac:dyDescent="0.3">
      <c r="A173" s="831" t="s">
        <v>2601</v>
      </c>
      <c r="B173" s="832" t="s">
        <v>2602</v>
      </c>
      <c r="C173" s="832" t="s">
        <v>584</v>
      </c>
      <c r="D173" s="832" t="s">
        <v>2480</v>
      </c>
      <c r="E173" s="832" t="s">
        <v>2618</v>
      </c>
      <c r="F173" s="832" t="s">
        <v>2619</v>
      </c>
      <c r="G173" s="849">
        <v>182</v>
      </c>
      <c r="H173" s="849">
        <v>15106</v>
      </c>
      <c r="I173" s="832">
        <v>1.0705882352941176</v>
      </c>
      <c r="J173" s="832">
        <v>83</v>
      </c>
      <c r="K173" s="849">
        <v>170</v>
      </c>
      <c r="L173" s="849">
        <v>14110</v>
      </c>
      <c r="M173" s="832">
        <v>1</v>
      </c>
      <c r="N173" s="832">
        <v>83</v>
      </c>
      <c r="O173" s="849">
        <v>198</v>
      </c>
      <c r="P173" s="849">
        <v>16434</v>
      </c>
      <c r="Q173" s="837">
        <v>1.1647058823529413</v>
      </c>
      <c r="R173" s="850">
        <v>83</v>
      </c>
    </row>
    <row r="174" spans="1:18" ht="14.4" customHeight="1" x14ac:dyDescent="0.3">
      <c r="A174" s="831" t="s">
        <v>2601</v>
      </c>
      <c r="B174" s="832" t="s">
        <v>2602</v>
      </c>
      <c r="C174" s="832" t="s">
        <v>584</v>
      </c>
      <c r="D174" s="832" t="s">
        <v>2480</v>
      </c>
      <c r="E174" s="832" t="s">
        <v>2620</v>
      </c>
      <c r="F174" s="832" t="s">
        <v>2621</v>
      </c>
      <c r="G174" s="849">
        <v>546</v>
      </c>
      <c r="H174" s="849">
        <v>20202</v>
      </c>
      <c r="I174" s="832">
        <v>1.1973684210526316</v>
      </c>
      <c r="J174" s="832">
        <v>37</v>
      </c>
      <c r="K174" s="849">
        <v>456</v>
      </c>
      <c r="L174" s="849">
        <v>16872</v>
      </c>
      <c r="M174" s="832">
        <v>1</v>
      </c>
      <c r="N174" s="832">
        <v>37</v>
      </c>
      <c r="O174" s="849">
        <v>489</v>
      </c>
      <c r="P174" s="849">
        <v>18093</v>
      </c>
      <c r="Q174" s="837">
        <v>1.0723684210526316</v>
      </c>
      <c r="R174" s="850">
        <v>37</v>
      </c>
    </row>
    <row r="175" spans="1:18" ht="14.4" customHeight="1" x14ac:dyDescent="0.3">
      <c r="A175" s="831" t="s">
        <v>2601</v>
      </c>
      <c r="B175" s="832" t="s">
        <v>2602</v>
      </c>
      <c r="C175" s="832" t="s">
        <v>584</v>
      </c>
      <c r="D175" s="832" t="s">
        <v>2480</v>
      </c>
      <c r="E175" s="832" t="s">
        <v>2620</v>
      </c>
      <c r="F175" s="832" t="s">
        <v>2622</v>
      </c>
      <c r="G175" s="849"/>
      <c r="H175" s="849"/>
      <c r="I175" s="832"/>
      <c r="J175" s="832"/>
      <c r="K175" s="849"/>
      <c r="L175" s="849"/>
      <c r="M175" s="832"/>
      <c r="N175" s="832"/>
      <c r="O175" s="849">
        <v>1</v>
      </c>
      <c r="P175" s="849">
        <v>37</v>
      </c>
      <c r="Q175" s="837"/>
      <c r="R175" s="850">
        <v>37</v>
      </c>
    </row>
    <row r="176" spans="1:18" ht="14.4" customHeight="1" x14ac:dyDescent="0.3">
      <c r="A176" s="831" t="s">
        <v>2601</v>
      </c>
      <c r="B176" s="832" t="s">
        <v>2602</v>
      </c>
      <c r="C176" s="832" t="s">
        <v>584</v>
      </c>
      <c r="D176" s="832" t="s">
        <v>2480</v>
      </c>
      <c r="E176" s="832" t="s">
        <v>2623</v>
      </c>
      <c r="F176" s="832" t="s">
        <v>2624</v>
      </c>
      <c r="G176" s="849">
        <v>1</v>
      </c>
      <c r="H176" s="849">
        <v>1031</v>
      </c>
      <c r="I176" s="832">
        <v>0.2497577519379845</v>
      </c>
      <c r="J176" s="832">
        <v>1031</v>
      </c>
      <c r="K176" s="849">
        <v>4</v>
      </c>
      <c r="L176" s="849">
        <v>4128</v>
      </c>
      <c r="M176" s="832">
        <v>1</v>
      </c>
      <c r="N176" s="832">
        <v>1032</v>
      </c>
      <c r="O176" s="849">
        <v>3</v>
      </c>
      <c r="P176" s="849">
        <v>3102</v>
      </c>
      <c r="Q176" s="837">
        <v>0.75145348837209303</v>
      </c>
      <c r="R176" s="850">
        <v>1034</v>
      </c>
    </row>
    <row r="177" spans="1:18" ht="14.4" customHeight="1" x14ac:dyDescent="0.3">
      <c r="A177" s="831" t="s">
        <v>2601</v>
      </c>
      <c r="B177" s="832" t="s">
        <v>2602</v>
      </c>
      <c r="C177" s="832" t="s">
        <v>584</v>
      </c>
      <c r="D177" s="832" t="s">
        <v>2480</v>
      </c>
      <c r="E177" s="832" t="s">
        <v>2625</v>
      </c>
      <c r="F177" s="832" t="s">
        <v>2626</v>
      </c>
      <c r="G177" s="849"/>
      <c r="H177" s="849"/>
      <c r="I177" s="832"/>
      <c r="J177" s="832"/>
      <c r="K177" s="849"/>
      <c r="L177" s="849"/>
      <c r="M177" s="832"/>
      <c r="N177" s="832"/>
      <c r="O177" s="849">
        <v>2</v>
      </c>
      <c r="P177" s="849">
        <v>504</v>
      </c>
      <c r="Q177" s="837"/>
      <c r="R177" s="850">
        <v>252</v>
      </c>
    </row>
    <row r="178" spans="1:18" ht="14.4" customHeight="1" x14ac:dyDescent="0.3">
      <c r="A178" s="831" t="s">
        <v>2601</v>
      </c>
      <c r="B178" s="832" t="s">
        <v>2602</v>
      </c>
      <c r="C178" s="832" t="s">
        <v>584</v>
      </c>
      <c r="D178" s="832" t="s">
        <v>2480</v>
      </c>
      <c r="E178" s="832" t="s">
        <v>2627</v>
      </c>
      <c r="F178" s="832" t="s">
        <v>2628</v>
      </c>
      <c r="G178" s="849">
        <v>304</v>
      </c>
      <c r="H178" s="849">
        <v>38304</v>
      </c>
      <c r="I178" s="832">
        <v>0.96507936507936509</v>
      </c>
      <c r="J178" s="832">
        <v>126</v>
      </c>
      <c r="K178" s="849">
        <v>315</v>
      </c>
      <c r="L178" s="849">
        <v>39690</v>
      </c>
      <c r="M178" s="832">
        <v>1</v>
      </c>
      <c r="N178" s="832">
        <v>126</v>
      </c>
      <c r="O178" s="849">
        <v>291</v>
      </c>
      <c r="P178" s="849">
        <v>36957</v>
      </c>
      <c r="Q178" s="837">
        <v>0.93114134542705973</v>
      </c>
      <c r="R178" s="850">
        <v>127</v>
      </c>
    </row>
    <row r="179" spans="1:18" ht="14.4" customHeight="1" x14ac:dyDescent="0.3">
      <c r="A179" s="831" t="s">
        <v>2601</v>
      </c>
      <c r="B179" s="832" t="s">
        <v>2602</v>
      </c>
      <c r="C179" s="832" t="s">
        <v>584</v>
      </c>
      <c r="D179" s="832" t="s">
        <v>2480</v>
      </c>
      <c r="E179" s="832" t="s">
        <v>2539</v>
      </c>
      <c r="F179" s="832" t="s">
        <v>2541</v>
      </c>
      <c r="G179" s="849">
        <v>175</v>
      </c>
      <c r="H179" s="849">
        <v>5833.34</v>
      </c>
      <c r="I179" s="832">
        <v>0.58922685780490691</v>
      </c>
      <c r="J179" s="832">
        <v>33.333371428571432</v>
      </c>
      <c r="K179" s="849">
        <v>297</v>
      </c>
      <c r="L179" s="849">
        <v>9899.99</v>
      </c>
      <c r="M179" s="832">
        <v>1</v>
      </c>
      <c r="N179" s="832">
        <v>33.333299663299663</v>
      </c>
      <c r="O179" s="849">
        <v>277</v>
      </c>
      <c r="P179" s="849">
        <v>9233.33</v>
      </c>
      <c r="Q179" s="837">
        <v>0.93266053804094751</v>
      </c>
      <c r="R179" s="850">
        <v>33.333321299638989</v>
      </c>
    </row>
    <row r="180" spans="1:18" ht="14.4" customHeight="1" x14ac:dyDescent="0.3">
      <c r="A180" s="831" t="s">
        <v>2601</v>
      </c>
      <c r="B180" s="832" t="s">
        <v>2602</v>
      </c>
      <c r="C180" s="832" t="s">
        <v>584</v>
      </c>
      <c r="D180" s="832" t="s">
        <v>2480</v>
      </c>
      <c r="E180" s="832" t="s">
        <v>2629</v>
      </c>
      <c r="F180" s="832" t="s">
        <v>2630</v>
      </c>
      <c r="G180" s="849">
        <v>15</v>
      </c>
      <c r="H180" s="849">
        <v>555</v>
      </c>
      <c r="I180" s="832">
        <v>1.0714285714285714</v>
      </c>
      <c r="J180" s="832">
        <v>37</v>
      </c>
      <c r="K180" s="849">
        <v>14</v>
      </c>
      <c r="L180" s="849">
        <v>518</v>
      </c>
      <c r="M180" s="832">
        <v>1</v>
      </c>
      <c r="N180" s="832">
        <v>37</v>
      </c>
      <c r="O180" s="849">
        <v>19</v>
      </c>
      <c r="P180" s="849">
        <v>703</v>
      </c>
      <c r="Q180" s="837">
        <v>1.3571428571428572</v>
      </c>
      <c r="R180" s="850">
        <v>37</v>
      </c>
    </row>
    <row r="181" spans="1:18" ht="14.4" customHeight="1" x14ac:dyDescent="0.3">
      <c r="A181" s="831" t="s">
        <v>2601</v>
      </c>
      <c r="B181" s="832" t="s">
        <v>2602</v>
      </c>
      <c r="C181" s="832" t="s">
        <v>584</v>
      </c>
      <c r="D181" s="832" t="s">
        <v>2480</v>
      </c>
      <c r="E181" s="832" t="s">
        <v>2631</v>
      </c>
      <c r="F181" s="832" t="s">
        <v>2632</v>
      </c>
      <c r="G181" s="849">
        <v>6</v>
      </c>
      <c r="H181" s="849">
        <v>516</v>
      </c>
      <c r="I181" s="832">
        <v>0.6</v>
      </c>
      <c r="J181" s="832">
        <v>86</v>
      </c>
      <c r="K181" s="849">
        <v>10</v>
      </c>
      <c r="L181" s="849">
        <v>860</v>
      </c>
      <c r="M181" s="832">
        <v>1</v>
      </c>
      <c r="N181" s="832">
        <v>86</v>
      </c>
      <c r="O181" s="849">
        <v>9</v>
      </c>
      <c r="P181" s="849">
        <v>774</v>
      </c>
      <c r="Q181" s="837">
        <v>0.9</v>
      </c>
      <c r="R181" s="850">
        <v>86</v>
      </c>
    </row>
    <row r="182" spans="1:18" ht="14.4" customHeight="1" x14ac:dyDescent="0.3">
      <c r="A182" s="831" t="s">
        <v>2601</v>
      </c>
      <c r="B182" s="832" t="s">
        <v>2602</v>
      </c>
      <c r="C182" s="832" t="s">
        <v>584</v>
      </c>
      <c r="D182" s="832" t="s">
        <v>2480</v>
      </c>
      <c r="E182" s="832" t="s">
        <v>2631</v>
      </c>
      <c r="F182" s="832" t="s">
        <v>2633</v>
      </c>
      <c r="G182" s="849"/>
      <c r="H182" s="849"/>
      <c r="I182" s="832"/>
      <c r="J182" s="832"/>
      <c r="K182" s="849">
        <v>1</v>
      </c>
      <c r="L182" s="849">
        <v>86</v>
      </c>
      <c r="M182" s="832">
        <v>1</v>
      </c>
      <c r="N182" s="832">
        <v>86</v>
      </c>
      <c r="O182" s="849"/>
      <c r="P182" s="849"/>
      <c r="Q182" s="837"/>
      <c r="R182" s="850"/>
    </row>
    <row r="183" spans="1:18" ht="14.4" customHeight="1" x14ac:dyDescent="0.3">
      <c r="A183" s="831" t="s">
        <v>2601</v>
      </c>
      <c r="B183" s="832" t="s">
        <v>2602</v>
      </c>
      <c r="C183" s="832" t="s">
        <v>584</v>
      </c>
      <c r="D183" s="832" t="s">
        <v>2480</v>
      </c>
      <c r="E183" s="832" t="s">
        <v>2634</v>
      </c>
      <c r="F183" s="832" t="s">
        <v>2635</v>
      </c>
      <c r="G183" s="849"/>
      <c r="H183" s="849"/>
      <c r="I183" s="832"/>
      <c r="J183" s="832"/>
      <c r="K183" s="849"/>
      <c r="L183" s="849"/>
      <c r="M183" s="832"/>
      <c r="N183" s="832"/>
      <c r="O183" s="849">
        <v>2</v>
      </c>
      <c r="P183" s="849">
        <v>64</v>
      </c>
      <c r="Q183" s="837"/>
      <c r="R183" s="850">
        <v>32</v>
      </c>
    </row>
    <row r="184" spans="1:18" ht="14.4" customHeight="1" x14ac:dyDescent="0.3">
      <c r="A184" s="831" t="s">
        <v>2601</v>
      </c>
      <c r="B184" s="832" t="s">
        <v>2602</v>
      </c>
      <c r="C184" s="832" t="s">
        <v>584</v>
      </c>
      <c r="D184" s="832" t="s">
        <v>2480</v>
      </c>
      <c r="E184" s="832" t="s">
        <v>2634</v>
      </c>
      <c r="F184" s="832" t="s">
        <v>2636</v>
      </c>
      <c r="G184" s="849">
        <v>27</v>
      </c>
      <c r="H184" s="849">
        <v>864</v>
      </c>
      <c r="I184" s="832">
        <v>1.08</v>
      </c>
      <c r="J184" s="832">
        <v>32</v>
      </c>
      <c r="K184" s="849">
        <v>25</v>
      </c>
      <c r="L184" s="849">
        <v>800</v>
      </c>
      <c r="M184" s="832">
        <v>1</v>
      </c>
      <c r="N184" s="832">
        <v>32</v>
      </c>
      <c r="O184" s="849">
        <v>28</v>
      </c>
      <c r="P184" s="849">
        <v>896</v>
      </c>
      <c r="Q184" s="837">
        <v>1.1200000000000001</v>
      </c>
      <c r="R184" s="850">
        <v>32</v>
      </c>
    </row>
    <row r="185" spans="1:18" ht="14.4" customHeight="1" x14ac:dyDescent="0.3">
      <c r="A185" s="831" t="s">
        <v>2601</v>
      </c>
      <c r="B185" s="832" t="s">
        <v>2602</v>
      </c>
      <c r="C185" s="832" t="s">
        <v>584</v>
      </c>
      <c r="D185" s="832" t="s">
        <v>2480</v>
      </c>
      <c r="E185" s="832" t="s">
        <v>2637</v>
      </c>
      <c r="F185" s="832" t="s">
        <v>2638</v>
      </c>
      <c r="G185" s="849"/>
      <c r="H185" s="849"/>
      <c r="I185" s="832"/>
      <c r="J185" s="832"/>
      <c r="K185" s="849"/>
      <c r="L185" s="849"/>
      <c r="M185" s="832"/>
      <c r="N185" s="832"/>
      <c r="O185" s="849">
        <v>1</v>
      </c>
      <c r="P185" s="849">
        <v>59</v>
      </c>
      <c r="Q185" s="837"/>
      <c r="R185" s="850">
        <v>59</v>
      </c>
    </row>
    <row r="186" spans="1:18" ht="14.4" customHeight="1" x14ac:dyDescent="0.3">
      <c r="A186" s="831" t="s">
        <v>2601</v>
      </c>
      <c r="B186" s="832" t="s">
        <v>2602</v>
      </c>
      <c r="C186" s="832" t="s">
        <v>584</v>
      </c>
      <c r="D186" s="832" t="s">
        <v>2480</v>
      </c>
      <c r="E186" s="832" t="s">
        <v>2639</v>
      </c>
      <c r="F186" s="832" t="s">
        <v>2640</v>
      </c>
      <c r="G186" s="849">
        <v>3</v>
      </c>
      <c r="H186" s="849">
        <v>369</v>
      </c>
      <c r="I186" s="832">
        <v>0.75</v>
      </c>
      <c r="J186" s="832">
        <v>123</v>
      </c>
      <c r="K186" s="849">
        <v>4</v>
      </c>
      <c r="L186" s="849">
        <v>492</v>
      </c>
      <c r="M186" s="832">
        <v>1</v>
      </c>
      <c r="N186" s="832">
        <v>123</v>
      </c>
      <c r="O186" s="849">
        <v>2</v>
      </c>
      <c r="P186" s="849">
        <v>248</v>
      </c>
      <c r="Q186" s="837">
        <v>0.50406504065040647</v>
      </c>
      <c r="R186" s="850">
        <v>124</v>
      </c>
    </row>
    <row r="187" spans="1:18" ht="14.4" customHeight="1" x14ac:dyDescent="0.3">
      <c r="A187" s="831" t="s">
        <v>2601</v>
      </c>
      <c r="B187" s="832" t="s">
        <v>2602</v>
      </c>
      <c r="C187" s="832" t="s">
        <v>584</v>
      </c>
      <c r="D187" s="832" t="s">
        <v>2480</v>
      </c>
      <c r="E187" s="832" t="s">
        <v>2639</v>
      </c>
      <c r="F187" s="832" t="s">
        <v>2641</v>
      </c>
      <c r="G187" s="849"/>
      <c r="H187" s="849"/>
      <c r="I187" s="832"/>
      <c r="J187" s="832"/>
      <c r="K187" s="849">
        <v>1</v>
      </c>
      <c r="L187" s="849">
        <v>123</v>
      </c>
      <c r="M187" s="832">
        <v>1</v>
      </c>
      <c r="N187" s="832">
        <v>123</v>
      </c>
      <c r="O187" s="849"/>
      <c r="P187" s="849"/>
      <c r="Q187" s="837"/>
      <c r="R187" s="850"/>
    </row>
    <row r="188" spans="1:18" ht="14.4" customHeight="1" x14ac:dyDescent="0.3">
      <c r="A188" s="831" t="s">
        <v>2601</v>
      </c>
      <c r="B188" s="832" t="s">
        <v>2602</v>
      </c>
      <c r="C188" s="832" t="s">
        <v>584</v>
      </c>
      <c r="D188" s="832" t="s">
        <v>2480</v>
      </c>
      <c r="E188" s="832" t="s">
        <v>2642</v>
      </c>
      <c r="F188" s="832" t="s">
        <v>2643</v>
      </c>
      <c r="G188" s="849">
        <v>3</v>
      </c>
      <c r="H188" s="849">
        <v>177</v>
      </c>
      <c r="I188" s="832"/>
      <c r="J188" s="832">
        <v>59</v>
      </c>
      <c r="K188" s="849"/>
      <c r="L188" s="849"/>
      <c r="M188" s="832"/>
      <c r="N188" s="832"/>
      <c r="O188" s="849">
        <v>3</v>
      </c>
      <c r="P188" s="849">
        <v>177</v>
      </c>
      <c r="Q188" s="837"/>
      <c r="R188" s="850">
        <v>59</v>
      </c>
    </row>
    <row r="189" spans="1:18" ht="14.4" customHeight="1" x14ac:dyDescent="0.3">
      <c r="A189" s="831" t="s">
        <v>2601</v>
      </c>
      <c r="B189" s="832" t="s">
        <v>2602</v>
      </c>
      <c r="C189" s="832" t="s">
        <v>584</v>
      </c>
      <c r="D189" s="832" t="s">
        <v>2480</v>
      </c>
      <c r="E189" s="832" t="s">
        <v>2644</v>
      </c>
      <c r="F189" s="832" t="s">
        <v>2645</v>
      </c>
      <c r="G189" s="849">
        <v>16</v>
      </c>
      <c r="H189" s="849">
        <v>5328</v>
      </c>
      <c r="I189" s="832">
        <v>1.1394354148845167</v>
      </c>
      <c r="J189" s="832">
        <v>333</v>
      </c>
      <c r="K189" s="849">
        <v>14</v>
      </c>
      <c r="L189" s="849">
        <v>4676</v>
      </c>
      <c r="M189" s="832">
        <v>1</v>
      </c>
      <c r="N189" s="832">
        <v>334</v>
      </c>
      <c r="O189" s="849">
        <v>10</v>
      </c>
      <c r="P189" s="849">
        <v>3350</v>
      </c>
      <c r="Q189" s="837">
        <v>0.71642429426860565</v>
      </c>
      <c r="R189" s="850">
        <v>335</v>
      </c>
    </row>
    <row r="190" spans="1:18" ht="14.4" customHeight="1" x14ac:dyDescent="0.3">
      <c r="A190" s="831" t="s">
        <v>2601</v>
      </c>
      <c r="B190" s="832" t="s">
        <v>2602</v>
      </c>
      <c r="C190" s="832" t="s">
        <v>584</v>
      </c>
      <c r="D190" s="832" t="s">
        <v>2480</v>
      </c>
      <c r="E190" s="832" t="s">
        <v>2646</v>
      </c>
      <c r="F190" s="832" t="s">
        <v>2647</v>
      </c>
      <c r="G190" s="849">
        <v>10</v>
      </c>
      <c r="H190" s="849">
        <v>3100</v>
      </c>
      <c r="I190" s="832">
        <v>1</v>
      </c>
      <c r="J190" s="832">
        <v>310</v>
      </c>
      <c r="K190" s="849">
        <v>10</v>
      </c>
      <c r="L190" s="849">
        <v>3100</v>
      </c>
      <c r="M190" s="832">
        <v>1</v>
      </c>
      <c r="N190" s="832">
        <v>310</v>
      </c>
      <c r="O190" s="849">
        <v>6</v>
      </c>
      <c r="P190" s="849">
        <v>1866</v>
      </c>
      <c r="Q190" s="837">
        <v>0.60193548387096774</v>
      </c>
      <c r="R190" s="850">
        <v>311</v>
      </c>
    </row>
    <row r="191" spans="1:18" ht="14.4" customHeight="1" x14ac:dyDescent="0.3">
      <c r="A191" s="831" t="s">
        <v>2601</v>
      </c>
      <c r="B191" s="832" t="s">
        <v>2602</v>
      </c>
      <c r="C191" s="832" t="s">
        <v>2462</v>
      </c>
      <c r="D191" s="832" t="s">
        <v>2603</v>
      </c>
      <c r="E191" s="832" t="s">
        <v>2605</v>
      </c>
      <c r="F191" s="832" t="s">
        <v>817</v>
      </c>
      <c r="G191" s="849">
        <v>1.7</v>
      </c>
      <c r="H191" s="849">
        <v>230.37</v>
      </c>
      <c r="I191" s="832">
        <v>1.5454850395813766</v>
      </c>
      <c r="J191" s="832">
        <v>135.51176470588237</v>
      </c>
      <c r="K191" s="849">
        <v>1</v>
      </c>
      <c r="L191" s="849">
        <v>149.06</v>
      </c>
      <c r="M191" s="832">
        <v>1</v>
      </c>
      <c r="N191" s="832">
        <v>149.06</v>
      </c>
      <c r="O191" s="849">
        <v>2.2999999999999998</v>
      </c>
      <c r="P191" s="849">
        <v>623.11</v>
      </c>
      <c r="Q191" s="837">
        <v>4.1802629813497925</v>
      </c>
      <c r="R191" s="850">
        <v>270.91739130434786</v>
      </c>
    </row>
    <row r="192" spans="1:18" ht="14.4" customHeight="1" x14ac:dyDescent="0.3">
      <c r="A192" s="831" t="s">
        <v>2601</v>
      </c>
      <c r="B192" s="832" t="s">
        <v>2602</v>
      </c>
      <c r="C192" s="832" t="s">
        <v>2462</v>
      </c>
      <c r="D192" s="832" t="s">
        <v>2480</v>
      </c>
      <c r="E192" s="832" t="s">
        <v>2648</v>
      </c>
      <c r="F192" s="832" t="s">
        <v>2649</v>
      </c>
      <c r="G192" s="849"/>
      <c r="H192" s="849"/>
      <c r="I192" s="832"/>
      <c r="J192" s="832"/>
      <c r="K192" s="849"/>
      <c r="L192" s="849"/>
      <c r="M192" s="832"/>
      <c r="N192" s="832"/>
      <c r="O192" s="849">
        <v>1</v>
      </c>
      <c r="P192" s="849">
        <v>1474</v>
      </c>
      <c r="Q192" s="837"/>
      <c r="R192" s="850">
        <v>1474</v>
      </c>
    </row>
    <row r="193" spans="1:18" ht="14.4" customHeight="1" x14ac:dyDescent="0.3">
      <c r="A193" s="831" t="s">
        <v>2601</v>
      </c>
      <c r="B193" s="832" t="s">
        <v>2602</v>
      </c>
      <c r="C193" s="832" t="s">
        <v>2462</v>
      </c>
      <c r="D193" s="832" t="s">
        <v>2480</v>
      </c>
      <c r="E193" s="832" t="s">
        <v>2650</v>
      </c>
      <c r="F193" s="832" t="s">
        <v>2651</v>
      </c>
      <c r="G193" s="849">
        <v>1</v>
      </c>
      <c r="H193" s="849">
        <v>1095</v>
      </c>
      <c r="I193" s="832"/>
      <c r="J193" s="832">
        <v>1095</v>
      </c>
      <c r="K193" s="849"/>
      <c r="L193" s="849"/>
      <c r="M193" s="832"/>
      <c r="N193" s="832"/>
      <c r="O193" s="849"/>
      <c r="P193" s="849"/>
      <c r="Q193" s="837"/>
      <c r="R193" s="850"/>
    </row>
    <row r="194" spans="1:18" ht="14.4" customHeight="1" x14ac:dyDescent="0.3">
      <c r="A194" s="831" t="s">
        <v>2601</v>
      </c>
      <c r="B194" s="832" t="s">
        <v>2602</v>
      </c>
      <c r="C194" s="832" t="s">
        <v>2462</v>
      </c>
      <c r="D194" s="832" t="s">
        <v>2480</v>
      </c>
      <c r="E194" s="832" t="s">
        <v>2608</v>
      </c>
      <c r="F194" s="832" t="s">
        <v>2609</v>
      </c>
      <c r="G194" s="849"/>
      <c r="H194" s="849"/>
      <c r="I194" s="832"/>
      <c r="J194" s="832"/>
      <c r="K194" s="849">
        <v>1</v>
      </c>
      <c r="L194" s="849">
        <v>751</v>
      </c>
      <c r="M194" s="832">
        <v>1</v>
      </c>
      <c r="N194" s="832">
        <v>751</v>
      </c>
      <c r="O194" s="849"/>
      <c r="P194" s="849"/>
      <c r="Q194" s="837"/>
      <c r="R194" s="850"/>
    </row>
    <row r="195" spans="1:18" ht="14.4" customHeight="1" x14ac:dyDescent="0.3">
      <c r="A195" s="831" t="s">
        <v>2601</v>
      </c>
      <c r="B195" s="832" t="s">
        <v>2602</v>
      </c>
      <c r="C195" s="832" t="s">
        <v>2462</v>
      </c>
      <c r="D195" s="832" t="s">
        <v>2480</v>
      </c>
      <c r="E195" s="832" t="s">
        <v>2652</v>
      </c>
      <c r="F195" s="832" t="s">
        <v>2653</v>
      </c>
      <c r="G195" s="849">
        <v>1</v>
      </c>
      <c r="H195" s="849">
        <v>1912</v>
      </c>
      <c r="I195" s="832"/>
      <c r="J195" s="832">
        <v>1912</v>
      </c>
      <c r="K195" s="849"/>
      <c r="L195" s="849"/>
      <c r="M195" s="832"/>
      <c r="N195" s="832"/>
      <c r="O195" s="849"/>
      <c r="P195" s="849"/>
      <c r="Q195" s="837"/>
      <c r="R195" s="850"/>
    </row>
    <row r="196" spans="1:18" ht="14.4" customHeight="1" x14ac:dyDescent="0.3">
      <c r="A196" s="831" t="s">
        <v>2601</v>
      </c>
      <c r="B196" s="832" t="s">
        <v>2602</v>
      </c>
      <c r="C196" s="832" t="s">
        <v>2462</v>
      </c>
      <c r="D196" s="832" t="s">
        <v>2480</v>
      </c>
      <c r="E196" s="832" t="s">
        <v>2652</v>
      </c>
      <c r="F196" s="832" t="s">
        <v>2654</v>
      </c>
      <c r="G196" s="849"/>
      <c r="H196" s="849"/>
      <c r="I196" s="832"/>
      <c r="J196" s="832"/>
      <c r="K196" s="849">
        <v>1</v>
      </c>
      <c r="L196" s="849">
        <v>1914</v>
      </c>
      <c r="M196" s="832">
        <v>1</v>
      </c>
      <c r="N196" s="832">
        <v>1914</v>
      </c>
      <c r="O196" s="849"/>
      <c r="P196" s="849"/>
      <c r="Q196" s="837"/>
      <c r="R196" s="850"/>
    </row>
    <row r="197" spans="1:18" ht="14.4" customHeight="1" x14ac:dyDescent="0.3">
      <c r="A197" s="831" t="s">
        <v>2601</v>
      </c>
      <c r="B197" s="832" t="s">
        <v>2602</v>
      </c>
      <c r="C197" s="832" t="s">
        <v>2462</v>
      </c>
      <c r="D197" s="832" t="s">
        <v>2480</v>
      </c>
      <c r="E197" s="832" t="s">
        <v>2620</v>
      </c>
      <c r="F197" s="832" t="s">
        <v>2621</v>
      </c>
      <c r="G197" s="849">
        <v>2</v>
      </c>
      <c r="H197" s="849">
        <v>74</v>
      </c>
      <c r="I197" s="832">
        <v>0.33333333333333331</v>
      </c>
      <c r="J197" s="832">
        <v>37</v>
      </c>
      <c r="K197" s="849">
        <v>6</v>
      </c>
      <c r="L197" s="849">
        <v>222</v>
      </c>
      <c r="M197" s="832">
        <v>1</v>
      </c>
      <c r="N197" s="832">
        <v>37</v>
      </c>
      <c r="O197" s="849">
        <v>7</v>
      </c>
      <c r="P197" s="849">
        <v>259</v>
      </c>
      <c r="Q197" s="837">
        <v>1.1666666666666667</v>
      </c>
      <c r="R197" s="850">
        <v>37</v>
      </c>
    </row>
    <row r="198" spans="1:18" ht="14.4" customHeight="1" x14ac:dyDescent="0.3">
      <c r="A198" s="831" t="s">
        <v>2601</v>
      </c>
      <c r="B198" s="832" t="s">
        <v>2602</v>
      </c>
      <c r="C198" s="832" t="s">
        <v>2462</v>
      </c>
      <c r="D198" s="832" t="s">
        <v>2480</v>
      </c>
      <c r="E198" s="832" t="s">
        <v>2623</v>
      </c>
      <c r="F198" s="832" t="s">
        <v>2624</v>
      </c>
      <c r="G198" s="849">
        <v>47</v>
      </c>
      <c r="H198" s="849">
        <v>48457</v>
      </c>
      <c r="I198" s="832">
        <v>1.0434323858742462</v>
      </c>
      <c r="J198" s="832">
        <v>1031</v>
      </c>
      <c r="K198" s="849">
        <v>45</v>
      </c>
      <c r="L198" s="849">
        <v>46440</v>
      </c>
      <c r="M198" s="832">
        <v>1</v>
      </c>
      <c r="N198" s="832">
        <v>1032</v>
      </c>
      <c r="O198" s="849">
        <v>52</v>
      </c>
      <c r="P198" s="849">
        <v>53768</v>
      </c>
      <c r="Q198" s="837">
        <v>1.1577950043066323</v>
      </c>
      <c r="R198" s="850">
        <v>1034</v>
      </c>
    </row>
    <row r="199" spans="1:18" ht="14.4" customHeight="1" x14ac:dyDescent="0.3">
      <c r="A199" s="831" t="s">
        <v>2601</v>
      </c>
      <c r="B199" s="832" t="s">
        <v>2602</v>
      </c>
      <c r="C199" s="832" t="s">
        <v>2462</v>
      </c>
      <c r="D199" s="832" t="s">
        <v>2480</v>
      </c>
      <c r="E199" s="832" t="s">
        <v>2655</v>
      </c>
      <c r="F199" s="832" t="s">
        <v>2656</v>
      </c>
      <c r="G199" s="849"/>
      <c r="H199" s="849"/>
      <c r="I199" s="832"/>
      <c r="J199" s="832"/>
      <c r="K199" s="849"/>
      <c r="L199" s="849"/>
      <c r="M199" s="832"/>
      <c r="N199" s="832"/>
      <c r="O199" s="849">
        <v>1</v>
      </c>
      <c r="P199" s="849">
        <v>2103</v>
      </c>
      <c r="Q199" s="837"/>
      <c r="R199" s="850">
        <v>2103</v>
      </c>
    </row>
    <row r="200" spans="1:18" ht="14.4" customHeight="1" x14ac:dyDescent="0.3">
      <c r="A200" s="831" t="s">
        <v>2601</v>
      </c>
      <c r="B200" s="832" t="s">
        <v>2602</v>
      </c>
      <c r="C200" s="832" t="s">
        <v>2462</v>
      </c>
      <c r="D200" s="832" t="s">
        <v>2480</v>
      </c>
      <c r="E200" s="832" t="s">
        <v>2631</v>
      </c>
      <c r="F200" s="832" t="s">
        <v>2632</v>
      </c>
      <c r="G200" s="849">
        <v>47</v>
      </c>
      <c r="H200" s="849">
        <v>4042</v>
      </c>
      <c r="I200" s="832">
        <v>1.1190476190476191</v>
      </c>
      <c r="J200" s="832">
        <v>86</v>
      </c>
      <c r="K200" s="849">
        <v>42</v>
      </c>
      <c r="L200" s="849">
        <v>3612</v>
      </c>
      <c r="M200" s="832">
        <v>1</v>
      </c>
      <c r="N200" s="832">
        <v>86</v>
      </c>
      <c r="O200" s="849">
        <v>43</v>
      </c>
      <c r="P200" s="849">
        <v>3698</v>
      </c>
      <c r="Q200" s="837">
        <v>1.0238095238095237</v>
      </c>
      <c r="R200" s="850">
        <v>86</v>
      </c>
    </row>
    <row r="201" spans="1:18" ht="14.4" customHeight="1" x14ac:dyDescent="0.3">
      <c r="A201" s="831" t="s">
        <v>2601</v>
      </c>
      <c r="B201" s="832" t="s">
        <v>2602</v>
      </c>
      <c r="C201" s="832" t="s">
        <v>2462</v>
      </c>
      <c r="D201" s="832" t="s">
        <v>2480</v>
      </c>
      <c r="E201" s="832" t="s">
        <v>2657</v>
      </c>
      <c r="F201" s="832" t="s">
        <v>2658</v>
      </c>
      <c r="G201" s="849"/>
      <c r="H201" s="849"/>
      <c r="I201" s="832"/>
      <c r="J201" s="832"/>
      <c r="K201" s="849">
        <v>1</v>
      </c>
      <c r="L201" s="849">
        <v>91</v>
      </c>
      <c r="M201" s="832">
        <v>1</v>
      </c>
      <c r="N201" s="832">
        <v>91</v>
      </c>
      <c r="O201" s="849"/>
      <c r="P201" s="849"/>
      <c r="Q201" s="837"/>
      <c r="R201" s="850"/>
    </row>
    <row r="202" spans="1:18" ht="14.4" customHeight="1" thickBot="1" x14ac:dyDescent="0.35">
      <c r="A202" s="839" t="s">
        <v>2601</v>
      </c>
      <c r="B202" s="840" t="s">
        <v>2602</v>
      </c>
      <c r="C202" s="840" t="s">
        <v>2462</v>
      </c>
      <c r="D202" s="840" t="s">
        <v>2480</v>
      </c>
      <c r="E202" s="840" t="s">
        <v>2659</v>
      </c>
      <c r="F202" s="840" t="s">
        <v>2660</v>
      </c>
      <c r="G202" s="851">
        <v>1</v>
      </c>
      <c r="H202" s="851">
        <v>2760</v>
      </c>
      <c r="I202" s="840"/>
      <c r="J202" s="840">
        <v>2760</v>
      </c>
      <c r="K202" s="851"/>
      <c r="L202" s="851"/>
      <c r="M202" s="840"/>
      <c r="N202" s="840"/>
      <c r="O202" s="851"/>
      <c r="P202" s="851"/>
      <c r="Q202" s="845"/>
      <c r="R202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08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2662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39868</v>
      </c>
      <c r="I3" s="208">
        <f t="shared" si="0"/>
        <v>10136937.399999995</v>
      </c>
      <c r="J3" s="78"/>
      <c r="K3" s="78"/>
      <c r="L3" s="208">
        <f t="shared" si="0"/>
        <v>41688.800000000003</v>
      </c>
      <c r="M3" s="208">
        <f t="shared" si="0"/>
        <v>10770641.579999985</v>
      </c>
      <c r="N3" s="78"/>
      <c r="O3" s="78"/>
      <c r="P3" s="208">
        <f t="shared" si="0"/>
        <v>45173.8</v>
      </c>
      <c r="Q3" s="208">
        <f t="shared" si="0"/>
        <v>11446257.909999989</v>
      </c>
      <c r="R3" s="79">
        <f>IF(M3=0,0,Q3/M3)</f>
        <v>1.0627275845159081</v>
      </c>
      <c r="S3" s="209">
        <f>IF(P3=0,0,Q3/P3)</f>
        <v>253.38266672274611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2479</v>
      </c>
      <c r="C6" s="825" t="s">
        <v>587</v>
      </c>
      <c r="D6" s="825" t="s">
        <v>1240</v>
      </c>
      <c r="E6" s="825" t="s">
        <v>2480</v>
      </c>
      <c r="F6" s="825" t="s">
        <v>2481</v>
      </c>
      <c r="G6" s="825" t="s">
        <v>2482</v>
      </c>
      <c r="H6" s="225"/>
      <c r="I6" s="225"/>
      <c r="J6" s="825"/>
      <c r="K6" s="825"/>
      <c r="L6" s="225">
        <v>1</v>
      </c>
      <c r="M6" s="225">
        <v>344.44</v>
      </c>
      <c r="N6" s="825">
        <v>1</v>
      </c>
      <c r="O6" s="825">
        <v>344.44</v>
      </c>
      <c r="P6" s="225"/>
      <c r="Q6" s="225"/>
      <c r="R6" s="830"/>
      <c r="S6" s="848"/>
    </row>
    <row r="7" spans="1:19" ht="14.4" customHeight="1" x14ac:dyDescent="0.3">
      <c r="A7" s="831"/>
      <c r="B7" s="832" t="s">
        <v>2483</v>
      </c>
      <c r="C7" s="832" t="s">
        <v>584</v>
      </c>
      <c r="D7" s="832" t="s">
        <v>1222</v>
      </c>
      <c r="E7" s="832" t="s">
        <v>2484</v>
      </c>
      <c r="F7" s="832" t="s">
        <v>2498</v>
      </c>
      <c r="G7" s="832"/>
      <c r="H7" s="849">
        <v>1</v>
      </c>
      <c r="I7" s="849">
        <v>1008</v>
      </c>
      <c r="J7" s="832"/>
      <c r="K7" s="832">
        <v>1008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/>
      <c r="B8" s="832" t="s">
        <v>2483</v>
      </c>
      <c r="C8" s="832" t="s">
        <v>584</v>
      </c>
      <c r="D8" s="832" t="s">
        <v>1222</v>
      </c>
      <c r="E8" s="832" t="s">
        <v>2480</v>
      </c>
      <c r="F8" s="832" t="s">
        <v>2505</v>
      </c>
      <c r="G8" s="832" t="s">
        <v>2507</v>
      </c>
      <c r="H8" s="849">
        <v>1</v>
      </c>
      <c r="I8" s="849">
        <v>77.78</v>
      </c>
      <c r="J8" s="832"/>
      <c r="K8" s="832">
        <v>77.78</v>
      </c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/>
      <c r="B9" s="832" t="s">
        <v>2483</v>
      </c>
      <c r="C9" s="832" t="s">
        <v>584</v>
      </c>
      <c r="D9" s="832" t="s">
        <v>1222</v>
      </c>
      <c r="E9" s="832" t="s">
        <v>2480</v>
      </c>
      <c r="F9" s="832" t="s">
        <v>2510</v>
      </c>
      <c r="G9" s="832" t="s">
        <v>2512</v>
      </c>
      <c r="H9" s="849">
        <v>1</v>
      </c>
      <c r="I9" s="849">
        <v>116.67</v>
      </c>
      <c r="J9" s="832"/>
      <c r="K9" s="832">
        <v>116.67</v>
      </c>
      <c r="L9" s="849"/>
      <c r="M9" s="849"/>
      <c r="N9" s="832"/>
      <c r="O9" s="832"/>
      <c r="P9" s="849"/>
      <c r="Q9" s="849"/>
      <c r="R9" s="837"/>
      <c r="S9" s="850"/>
    </row>
    <row r="10" spans="1:19" ht="14.4" customHeight="1" x14ac:dyDescent="0.3">
      <c r="A10" s="831"/>
      <c r="B10" s="832" t="s">
        <v>2483</v>
      </c>
      <c r="C10" s="832" t="s">
        <v>584</v>
      </c>
      <c r="D10" s="832" t="s">
        <v>1222</v>
      </c>
      <c r="E10" s="832" t="s">
        <v>2480</v>
      </c>
      <c r="F10" s="832" t="s">
        <v>2520</v>
      </c>
      <c r="G10" s="832" t="s">
        <v>2521</v>
      </c>
      <c r="H10" s="849">
        <v>1</v>
      </c>
      <c r="I10" s="849">
        <v>583.33000000000004</v>
      </c>
      <c r="J10" s="832"/>
      <c r="K10" s="832">
        <v>583.33000000000004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/>
      <c r="B11" s="832" t="s">
        <v>2483</v>
      </c>
      <c r="C11" s="832" t="s">
        <v>584</v>
      </c>
      <c r="D11" s="832" t="s">
        <v>1222</v>
      </c>
      <c r="E11" s="832" t="s">
        <v>2480</v>
      </c>
      <c r="F11" s="832" t="s">
        <v>2533</v>
      </c>
      <c r="G11" s="832" t="s">
        <v>2535</v>
      </c>
      <c r="H11" s="849">
        <v>1</v>
      </c>
      <c r="I11" s="849">
        <v>0</v>
      </c>
      <c r="J11" s="832"/>
      <c r="K11" s="832">
        <v>0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/>
      <c r="B12" s="832" t="s">
        <v>2483</v>
      </c>
      <c r="C12" s="832" t="s">
        <v>584</v>
      </c>
      <c r="D12" s="832" t="s">
        <v>1222</v>
      </c>
      <c r="E12" s="832" t="s">
        <v>2480</v>
      </c>
      <c r="F12" s="832" t="s">
        <v>2536</v>
      </c>
      <c r="G12" s="832" t="s">
        <v>2537</v>
      </c>
      <c r="H12" s="849">
        <v>1</v>
      </c>
      <c r="I12" s="849">
        <v>305.56</v>
      </c>
      <c r="J12" s="832"/>
      <c r="K12" s="832">
        <v>305.56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/>
      <c r="B13" s="832" t="s">
        <v>2483</v>
      </c>
      <c r="C13" s="832" t="s">
        <v>584</v>
      </c>
      <c r="D13" s="832" t="s">
        <v>1222</v>
      </c>
      <c r="E13" s="832" t="s">
        <v>2480</v>
      </c>
      <c r="F13" s="832" t="s">
        <v>2542</v>
      </c>
      <c r="G13" s="832" t="s">
        <v>2544</v>
      </c>
      <c r="H13" s="849">
        <v>2</v>
      </c>
      <c r="I13" s="849">
        <v>911.11</v>
      </c>
      <c r="J13" s="832"/>
      <c r="K13" s="832">
        <v>455.55500000000001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" customHeight="1" x14ac:dyDescent="0.3">
      <c r="A14" s="831"/>
      <c r="B14" s="832" t="s">
        <v>2483</v>
      </c>
      <c r="C14" s="832" t="s">
        <v>584</v>
      </c>
      <c r="D14" s="832" t="s">
        <v>1222</v>
      </c>
      <c r="E14" s="832" t="s">
        <v>2480</v>
      </c>
      <c r="F14" s="832" t="s">
        <v>2548</v>
      </c>
      <c r="G14" s="832" t="s">
        <v>2550</v>
      </c>
      <c r="H14" s="849">
        <v>1</v>
      </c>
      <c r="I14" s="849">
        <v>77.78</v>
      </c>
      <c r="J14" s="832"/>
      <c r="K14" s="832">
        <v>77.78</v>
      </c>
      <c r="L14" s="849"/>
      <c r="M14" s="849"/>
      <c r="N14" s="832"/>
      <c r="O14" s="832"/>
      <c r="P14" s="849"/>
      <c r="Q14" s="849"/>
      <c r="R14" s="837"/>
      <c r="S14" s="850"/>
    </row>
    <row r="15" spans="1:19" ht="14.4" customHeight="1" x14ac:dyDescent="0.3">
      <c r="A15" s="831"/>
      <c r="B15" s="832" t="s">
        <v>2483</v>
      </c>
      <c r="C15" s="832" t="s">
        <v>584</v>
      </c>
      <c r="D15" s="832" t="s">
        <v>1222</v>
      </c>
      <c r="E15" s="832" t="s">
        <v>2480</v>
      </c>
      <c r="F15" s="832" t="s">
        <v>2564</v>
      </c>
      <c r="G15" s="832" t="s">
        <v>2566</v>
      </c>
      <c r="H15" s="849">
        <v>1</v>
      </c>
      <c r="I15" s="849">
        <v>333.33</v>
      </c>
      <c r="J15" s="832"/>
      <c r="K15" s="832">
        <v>333.33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/>
      <c r="B16" s="832" t="s">
        <v>2483</v>
      </c>
      <c r="C16" s="832" t="s">
        <v>584</v>
      </c>
      <c r="D16" s="832" t="s">
        <v>2460</v>
      </c>
      <c r="E16" s="832" t="s">
        <v>2484</v>
      </c>
      <c r="F16" s="832" t="s">
        <v>2485</v>
      </c>
      <c r="G16" s="832"/>
      <c r="H16" s="849">
        <v>3</v>
      </c>
      <c r="I16" s="849">
        <v>3024</v>
      </c>
      <c r="J16" s="832">
        <v>0.75</v>
      </c>
      <c r="K16" s="832">
        <v>1008</v>
      </c>
      <c r="L16" s="849">
        <v>4</v>
      </c>
      <c r="M16" s="849">
        <v>4032</v>
      </c>
      <c r="N16" s="832">
        <v>1</v>
      </c>
      <c r="O16" s="832">
        <v>1008</v>
      </c>
      <c r="P16" s="849">
        <v>2</v>
      </c>
      <c r="Q16" s="849">
        <v>2016</v>
      </c>
      <c r="R16" s="837">
        <v>0.5</v>
      </c>
      <c r="S16" s="850">
        <v>1008</v>
      </c>
    </row>
    <row r="17" spans="1:19" ht="14.4" customHeight="1" x14ac:dyDescent="0.3">
      <c r="A17" s="831"/>
      <c r="B17" s="832" t="s">
        <v>2483</v>
      </c>
      <c r="C17" s="832" t="s">
        <v>584</v>
      </c>
      <c r="D17" s="832" t="s">
        <v>2460</v>
      </c>
      <c r="E17" s="832" t="s">
        <v>2484</v>
      </c>
      <c r="F17" s="832" t="s">
        <v>2486</v>
      </c>
      <c r="G17" s="832"/>
      <c r="H17" s="849">
        <v>1</v>
      </c>
      <c r="I17" s="849">
        <v>113</v>
      </c>
      <c r="J17" s="832"/>
      <c r="K17" s="832">
        <v>113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/>
      <c r="B18" s="832" t="s">
        <v>2483</v>
      </c>
      <c r="C18" s="832" t="s">
        <v>584</v>
      </c>
      <c r="D18" s="832" t="s">
        <v>2460</v>
      </c>
      <c r="E18" s="832" t="s">
        <v>2484</v>
      </c>
      <c r="F18" s="832" t="s">
        <v>2487</v>
      </c>
      <c r="G18" s="832"/>
      <c r="H18" s="849">
        <v>24</v>
      </c>
      <c r="I18" s="849">
        <v>13464</v>
      </c>
      <c r="J18" s="832">
        <v>1.1428571428571428</v>
      </c>
      <c r="K18" s="832">
        <v>561</v>
      </c>
      <c r="L18" s="849">
        <v>21</v>
      </c>
      <c r="M18" s="849">
        <v>11781</v>
      </c>
      <c r="N18" s="832">
        <v>1</v>
      </c>
      <c r="O18" s="832">
        <v>561</v>
      </c>
      <c r="P18" s="849">
        <v>58</v>
      </c>
      <c r="Q18" s="849">
        <v>32538</v>
      </c>
      <c r="R18" s="837">
        <v>2.7619047619047619</v>
      </c>
      <c r="S18" s="850">
        <v>561</v>
      </c>
    </row>
    <row r="19" spans="1:19" ht="14.4" customHeight="1" x14ac:dyDescent="0.3">
      <c r="A19" s="831"/>
      <c r="B19" s="832" t="s">
        <v>2483</v>
      </c>
      <c r="C19" s="832" t="s">
        <v>584</v>
      </c>
      <c r="D19" s="832" t="s">
        <v>2460</v>
      </c>
      <c r="E19" s="832" t="s">
        <v>2484</v>
      </c>
      <c r="F19" s="832" t="s">
        <v>2488</v>
      </c>
      <c r="G19" s="832"/>
      <c r="H19" s="849"/>
      <c r="I19" s="849"/>
      <c r="J19" s="832"/>
      <c r="K19" s="832"/>
      <c r="L19" s="849">
        <v>1</v>
      </c>
      <c r="M19" s="849">
        <v>519</v>
      </c>
      <c r="N19" s="832">
        <v>1</v>
      </c>
      <c r="O19" s="832">
        <v>519</v>
      </c>
      <c r="P19" s="849"/>
      <c r="Q19" s="849"/>
      <c r="R19" s="837"/>
      <c r="S19" s="850"/>
    </row>
    <row r="20" spans="1:19" ht="14.4" customHeight="1" x14ac:dyDescent="0.3">
      <c r="A20" s="831"/>
      <c r="B20" s="832" t="s">
        <v>2483</v>
      </c>
      <c r="C20" s="832" t="s">
        <v>584</v>
      </c>
      <c r="D20" s="832" t="s">
        <v>2460</v>
      </c>
      <c r="E20" s="832" t="s">
        <v>2484</v>
      </c>
      <c r="F20" s="832" t="s">
        <v>2489</v>
      </c>
      <c r="G20" s="832"/>
      <c r="H20" s="849">
        <v>6</v>
      </c>
      <c r="I20" s="849">
        <v>1926</v>
      </c>
      <c r="J20" s="832">
        <v>1.2</v>
      </c>
      <c r="K20" s="832">
        <v>321</v>
      </c>
      <c r="L20" s="849">
        <v>5</v>
      </c>
      <c r="M20" s="849">
        <v>1605</v>
      </c>
      <c r="N20" s="832">
        <v>1</v>
      </c>
      <c r="O20" s="832">
        <v>321</v>
      </c>
      <c r="P20" s="849">
        <v>36</v>
      </c>
      <c r="Q20" s="849">
        <v>11556</v>
      </c>
      <c r="R20" s="837">
        <v>7.2</v>
      </c>
      <c r="S20" s="850">
        <v>321</v>
      </c>
    </row>
    <row r="21" spans="1:19" ht="14.4" customHeight="1" x14ac:dyDescent="0.3">
      <c r="A21" s="831"/>
      <c r="B21" s="832" t="s">
        <v>2483</v>
      </c>
      <c r="C21" s="832" t="s">
        <v>584</v>
      </c>
      <c r="D21" s="832" t="s">
        <v>2460</v>
      </c>
      <c r="E21" s="832" t="s">
        <v>2484</v>
      </c>
      <c r="F21" s="832" t="s">
        <v>2490</v>
      </c>
      <c r="G21" s="832"/>
      <c r="H21" s="849">
        <v>1</v>
      </c>
      <c r="I21" s="849">
        <v>282</v>
      </c>
      <c r="J21" s="832"/>
      <c r="K21" s="832">
        <v>282</v>
      </c>
      <c r="L21" s="849"/>
      <c r="M21" s="849"/>
      <c r="N21" s="832"/>
      <c r="O21" s="832"/>
      <c r="P21" s="849">
        <v>2</v>
      </c>
      <c r="Q21" s="849">
        <v>564</v>
      </c>
      <c r="R21" s="837"/>
      <c r="S21" s="850">
        <v>282</v>
      </c>
    </row>
    <row r="22" spans="1:19" ht="14.4" customHeight="1" x14ac:dyDescent="0.3">
      <c r="A22" s="831"/>
      <c r="B22" s="832" t="s">
        <v>2483</v>
      </c>
      <c r="C22" s="832" t="s">
        <v>584</v>
      </c>
      <c r="D22" s="832" t="s">
        <v>2460</v>
      </c>
      <c r="E22" s="832" t="s">
        <v>2484</v>
      </c>
      <c r="F22" s="832" t="s">
        <v>2491</v>
      </c>
      <c r="G22" s="832"/>
      <c r="H22" s="849"/>
      <c r="I22" s="849"/>
      <c r="J22" s="832"/>
      <c r="K22" s="832"/>
      <c r="L22" s="849">
        <v>1</v>
      </c>
      <c r="M22" s="849">
        <v>2000</v>
      </c>
      <c r="N22" s="832">
        <v>1</v>
      </c>
      <c r="O22" s="832">
        <v>2000</v>
      </c>
      <c r="P22" s="849"/>
      <c r="Q22" s="849"/>
      <c r="R22" s="837"/>
      <c r="S22" s="850"/>
    </row>
    <row r="23" spans="1:19" ht="14.4" customHeight="1" x14ac:dyDescent="0.3">
      <c r="A23" s="831"/>
      <c r="B23" s="832" t="s">
        <v>2483</v>
      </c>
      <c r="C23" s="832" t="s">
        <v>584</v>
      </c>
      <c r="D23" s="832" t="s">
        <v>2460</v>
      </c>
      <c r="E23" s="832" t="s">
        <v>2484</v>
      </c>
      <c r="F23" s="832" t="s">
        <v>2492</v>
      </c>
      <c r="G23" s="832"/>
      <c r="H23" s="849">
        <v>2</v>
      </c>
      <c r="I23" s="849">
        <v>4048</v>
      </c>
      <c r="J23" s="832">
        <v>2</v>
      </c>
      <c r="K23" s="832">
        <v>2024</v>
      </c>
      <c r="L23" s="849">
        <v>1</v>
      </c>
      <c r="M23" s="849">
        <v>2024</v>
      </c>
      <c r="N23" s="832">
        <v>1</v>
      </c>
      <c r="O23" s="832">
        <v>2024</v>
      </c>
      <c r="P23" s="849"/>
      <c r="Q23" s="849"/>
      <c r="R23" s="837"/>
      <c r="S23" s="850"/>
    </row>
    <row r="24" spans="1:19" ht="14.4" customHeight="1" x14ac:dyDescent="0.3">
      <c r="A24" s="831"/>
      <c r="B24" s="832" t="s">
        <v>2483</v>
      </c>
      <c r="C24" s="832" t="s">
        <v>584</v>
      </c>
      <c r="D24" s="832" t="s">
        <v>2460</v>
      </c>
      <c r="E24" s="832" t="s">
        <v>2484</v>
      </c>
      <c r="F24" s="832" t="s">
        <v>2493</v>
      </c>
      <c r="G24" s="832"/>
      <c r="H24" s="849">
        <v>1</v>
      </c>
      <c r="I24" s="849">
        <v>3554</v>
      </c>
      <c r="J24" s="832">
        <v>0.18225641025641026</v>
      </c>
      <c r="K24" s="832">
        <v>3554</v>
      </c>
      <c r="L24" s="849">
        <v>5</v>
      </c>
      <c r="M24" s="849">
        <v>19500</v>
      </c>
      <c r="N24" s="832">
        <v>1</v>
      </c>
      <c r="O24" s="832">
        <v>3900</v>
      </c>
      <c r="P24" s="849">
        <v>4</v>
      </c>
      <c r="Q24" s="849">
        <v>15600</v>
      </c>
      <c r="R24" s="837">
        <v>0.8</v>
      </c>
      <c r="S24" s="850">
        <v>3900</v>
      </c>
    </row>
    <row r="25" spans="1:19" ht="14.4" customHeight="1" x14ac:dyDescent="0.3">
      <c r="A25" s="831"/>
      <c r="B25" s="832" t="s">
        <v>2483</v>
      </c>
      <c r="C25" s="832" t="s">
        <v>584</v>
      </c>
      <c r="D25" s="832" t="s">
        <v>2460</v>
      </c>
      <c r="E25" s="832" t="s">
        <v>2484</v>
      </c>
      <c r="F25" s="832" t="s">
        <v>2494</v>
      </c>
      <c r="G25" s="832"/>
      <c r="H25" s="849"/>
      <c r="I25" s="849"/>
      <c r="J25" s="832"/>
      <c r="K25" s="832"/>
      <c r="L25" s="849">
        <v>1</v>
      </c>
      <c r="M25" s="849">
        <v>3900</v>
      </c>
      <c r="N25" s="832">
        <v>1</v>
      </c>
      <c r="O25" s="832">
        <v>3900</v>
      </c>
      <c r="P25" s="849">
        <v>3</v>
      </c>
      <c r="Q25" s="849">
        <v>11700</v>
      </c>
      <c r="R25" s="837">
        <v>3</v>
      </c>
      <c r="S25" s="850">
        <v>3900</v>
      </c>
    </row>
    <row r="26" spans="1:19" ht="14.4" customHeight="1" x14ac:dyDescent="0.3">
      <c r="A26" s="831"/>
      <c r="B26" s="832" t="s">
        <v>2483</v>
      </c>
      <c r="C26" s="832" t="s">
        <v>584</v>
      </c>
      <c r="D26" s="832" t="s">
        <v>2460</v>
      </c>
      <c r="E26" s="832" t="s">
        <v>2484</v>
      </c>
      <c r="F26" s="832" t="s">
        <v>2495</v>
      </c>
      <c r="G26" s="832"/>
      <c r="H26" s="849">
        <v>2</v>
      </c>
      <c r="I26" s="849">
        <v>2702</v>
      </c>
      <c r="J26" s="832">
        <v>0.33333333333333331</v>
      </c>
      <c r="K26" s="832">
        <v>1351</v>
      </c>
      <c r="L26" s="849">
        <v>6</v>
      </c>
      <c r="M26" s="849">
        <v>8106</v>
      </c>
      <c r="N26" s="832">
        <v>1</v>
      </c>
      <c r="O26" s="832">
        <v>1351</v>
      </c>
      <c r="P26" s="849"/>
      <c r="Q26" s="849"/>
      <c r="R26" s="837"/>
      <c r="S26" s="850"/>
    </row>
    <row r="27" spans="1:19" ht="14.4" customHeight="1" x14ac:dyDescent="0.3">
      <c r="A27" s="831"/>
      <c r="B27" s="832" t="s">
        <v>2483</v>
      </c>
      <c r="C27" s="832" t="s">
        <v>584</v>
      </c>
      <c r="D27" s="832" t="s">
        <v>2460</v>
      </c>
      <c r="E27" s="832" t="s">
        <v>2484</v>
      </c>
      <c r="F27" s="832" t="s">
        <v>2496</v>
      </c>
      <c r="G27" s="832"/>
      <c r="H27" s="849"/>
      <c r="I27" s="849"/>
      <c r="J27" s="832"/>
      <c r="K27" s="832"/>
      <c r="L27" s="849">
        <v>1</v>
      </c>
      <c r="M27" s="849">
        <v>225</v>
      </c>
      <c r="N27" s="832">
        <v>1</v>
      </c>
      <c r="O27" s="832">
        <v>225</v>
      </c>
      <c r="P27" s="849"/>
      <c r="Q27" s="849"/>
      <c r="R27" s="837"/>
      <c r="S27" s="850"/>
    </row>
    <row r="28" spans="1:19" ht="14.4" customHeight="1" x14ac:dyDescent="0.3">
      <c r="A28" s="831"/>
      <c r="B28" s="832" t="s">
        <v>2483</v>
      </c>
      <c r="C28" s="832" t="s">
        <v>584</v>
      </c>
      <c r="D28" s="832" t="s">
        <v>2460</v>
      </c>
      <c r="E28" s="832" t="s">
        <v>2484</v>
      </c>
      <c r="F28" s="832" t="s">
        <v>2497</v>
      </c>
      <c r="G28" s="832"/>
      <c r="H28" s="849">
        <v>6</v>
      </c>
      <c r="I28" s="849">
        <v>3600</v>
      </c>
      <c r="J28" s="832"/>
      <c r="K28" s="832">
        <v>600</v>
      </c>
      <c r="L28" s="849"/>
      <c r="M28" s="849"/>
      <c r="N28" s="832"/>
      <c r="O28" s="832"/>
      <c r="P28" s="849"/>
      <c r="Q28" s="849"/>
      <c r="R28" s="837"/>
      <c r="S28" s="850"/>
    </row>
    <row r="29" spans="1:19" ht="14.4" customHeight="1" x14ac:dyDescent="0.3">
      <c r="A29" s="831"/>
      <c r="B29" s="832" t="s">
        <v>2483</v>
      </c>
      <c r="C29" s="832" t="s">
        <v>584</v>
      </c>
      <c r="D29" s="832" t="s">
        <v>2460</v>
      </c>
      <c r="E29" s="832" t="s">
        <v>2484</v>
      </c>
      <c r="F29" s="832" t="s">
        <v>2498</v>
      </c>
      <c r="G29" s="832"/>
      <c r="H29" s="849">
        <v>83</v>
      </c>
      <c r="I29" s="849">
        <v>83664</v>
      </c>
      <c r="J29" s="832">
        <v>1.0506329113924051</v>
      </c>
      <c r="K29" s="832">
        <v>1008</v>
      </c>
      <c r="L29" s="849">
        <v>79</v>
      </c>
      <c r="M29" s="849">
        <v>79632</v>
      </c>
      <c r="N29" s="832">
        <v>1</v>
      </c>
      <c r="O29" s="832">
        <v>1008</v>
      </c>
      <c r="P29" s="849">
        <v>63</v>
      </c>
      <c r="Q29" s="849">
        <v>63504</v>
      </c>
      <c r="R29" s="837">
        <v>0.79746835443037978</v>
      </c>
      <c r="S29" s="850">
        <v>1008</v>
      </c>
    </row>
    <row r="30" spans="1:19" ht="14.4" customHeight="1" x14ac:dyDescent="0.3">
      <c r="A30" s="831"/>
      <c r="B30" s="832" t="s">
        <v>2483</v>
      </c>
      <c r="C30" s="832" t="s">
        <v>584</v>
      </c>
      <c r="D30" s="832" t="s">
        <v>2460</v>
      </c>
      <c r="E30" s="832" t="s">
        <v>2484</v>
      </c>
      <c r="F30" s="832" t="s">
        <v>2499</v>
      </c>
      <c r="G30" s="832"/>
      <c r="H30" s="849">
        <v>2</v>
      </c>
      <c r="I30" s="849">
        <v>1406</v>
      </c>
      <c r="J30" s="832">
        <v>1</v>
      </c>
      <c r="K30" s="832">
        <v>703</v>
      </c>
      <c r="L30" s="849">
        <v>2</v>
      </c>
      <c r="M30" s="849">
        <v>1406</v>
      </c>
      <c r="N30" s="832">
        <v>1</v>
      </c>
      <c r="O30" s="832">
        <v>703</v>
      </c>
      <c r="P30" s="849">
        <v>1</v>
      </c>
      <c r="Q30" s="849">
        <v>703</v>
      </c>
      <c r="R30" s="837">
        <v>0.5</v>
      </c>
      <c r="S30" s="850">
        <v>703</v>
      </c>
    </row>
    <row r="31" spans="1:19" ht="14.4" customHeight="1" x14ac:dyDescent="0.3">
      <c r="A31" s="831"/>
      <c r="B31" s="832" t="s">
        <v>2483</v>
      </c>
      <c r="C31" s="832" t="s">
        <v>584</v>
      </c>
      <c r="D31" s="832" t="s">
        <v>2460</v>
      </c>
      <c r="E31" s="832" t="s">
        <v>2484</v>
      </c>
      <c r="F31" s="832" t="s">
        <v>2500</v>
      </c>
      <c r="G31" s="832"/>
      <c r="H31" s="849">
        <v>1</v>
      </c>
      <c r="I31" s="849">
        <v>1122</v>
      </c>
      <c r="J31" s="832">
        <v>1</v>
      </c>
      <c r="K31" s="832">
        <v>1122</v>
      </c>
      <c r="L31" s="849">
        <v>1</v>
      </c>
      <c r="M31" s="849">
        <v>1122</v>
      </c>
      <c r="N31" s="832">
        <v>1</v>
      </c>
      <c r="O31" s="832">
        <v>1122</v>
      </c>
      <c r="P31" s="849"/>
      <c r="Q31" s="849"/>
      <c r="R31" s="837"/>
      <c r="S31" s="850"/>
    </row>
    <row r="32" spans="1:19" ht="14.4" customHeight="1" x14ac:dyDescent="0.3">
      <c r="A32" s="831"/>
      <c r="B32" s="832" t="s">
        <v>2483</v>
      </c>
      <c r="C32" s="832" t="s">
        <v>584</v>
      </c>
      <c r="D32" s="832" t="s">
        <v>2460</v>
      </c>
      <c r="E32" s="832" t="s">
        <v>2484</v>
      </c>
      <c r="F32" s="832" t="s">
        <v>2501</v>
      </c>
      <c r="G32" s="832"/>
      <c r="H32" s="849">
        <v>1</v>
      </c>
      <c r="I32" s="849">
        <v>1326</v>
      </c>
      <c r="J32" s="832">
        <v>1</v>
      </c>
      <c r="K32" s="832">
        <v>1326</v>
      </c>
      <c r="L32" s="849">
        <v>1</v>
      </c>
      <c r="M32" s="849">
        <v>1326</v>
      </c>
      <c r="N32" s="832">
        <v>1</v>
      </c>
      <c r="O32" s="832">
        <v>1326</v>
      </c>
      <c r="P32" s="849"/>
      <c r="Q32" s="849"/>
      <c r="R32" s="837"/>
      <c r="S32" s="850"/>
    </row>
    <row r="33" spans="1:19" ht="14.4" customHeight="1" x14ac:dyDescent="0.3">
      <c r="A33" s="831"/>
      <c r="B33" s="832" t="s">
        <v>2483</v>
      </c>
      <c r="C33" s="832" t="s">
        <v>584</v>
      </c>
      <c r="D33" s="832" t="s">
        <v>2460</v>
      </c>
      <c r="E33" s="832" t="s">
        <v>2484</v>
      </c>
      <c r="F33" s="832" t="s">
        <v>2502</v>
      </c>
      <c r="G33" s="832"/>
      <c r="H33" s="849"/>
      <c r="I33" s="849"/>
      <c r="J33" s="832"/>
      <c r="K33" s="832"/>
      <c r="L33" s="849"/>
      <c r="M33" s="849"/>
      <c r="N33" s="832"/>
      <c r="O33" s="832"/>
      <c r="P33" s="849">
        <v>2</v>
      </c>
      <c r="Q33" s="849">
        <v>4148</v>
      </c>
      <c r="R33" s="837"/>
      <c r="S33" s="850">
        <v>2074</v>
      </c>
    </row>
    <row r="34" spans="1:19" ht="14.4" customHeight="1" x14ac:dyDescent="0.3">
      <c r="A34" s="831"/>
      <c r="B34" s="832" t="s">
        <v>2483</v>
      </c>
      <c r="C34" s="832" t="s">
        <v>584</v>
      </c>
      <c r="D34" s="832" t="s">
        <v>2460</v>
      </c>
      <c r="E34" s="832" t="s">
        <v>2480</v>
      </c>
      <c r="F34" s="832" t="s">
        <v>2503</v>
      </c>
      <c r="G34" s="832" t="s">
        <v>2504</v>
      </c>
      <c r="H34" s="849"/>
      <c r="I34" s="849"/>
      <c r="J34" s="832"/>
      <c r="K34" s="832"/>
      <c r="L34" s="849"/>
      <c r="M34" s="849"/>
      <c r="N34" s="832"/>
      <c r="O34" s="832"/>
      <c r="P34" s="849">
        <v>2</v>
      </c>
      <c r="Q34" s="849">
        <v>211.11</v>
      </c>
      <c r="R34" s="837"/>
      <c r="S34" s="850">
        <v>105.55500000000001</v>
      </c>
    </row>
    <row r="35" spans="1:19" ht="14.4" customHeight="1" x14ac:dyDescent="0.3">
      <c r="A35" s="831"/>
      <c r="B35" s="832" t="s">
        <v>2483</v>
      </c>
      <c r="C35" s="832" t="s">
        <v>584</v>
      </c>
      <c r="D35" s="832" t="s">
        <v>2460</v>
      </c>
      <c r="E35" s="832" t="s">
        <v>2480</v>
      </c>
      <c r="F35" s="832" t="s">
        <v>2505</v>
      </c>
      <c r="G35" s="832" t="s">
        <v>2506</v>
      </c>
      <c r="H35" s="849">
        <v>171</v>
      </c>
      <c r="I35" s="849">
        <v>13299.99</v>
      </c>
      <c r="J35" s="832">
        <v>1.1032236551237311</v>
      </c>
      <c r="K35" s="832">
        <v>77.777719298245614</v>
      </c>
      <c r="L35" s="849">
        <v>155</v>
      </c>
      <c r="M35" s="849">
        <v>12055.57</v>
      </c>
      <c r="N35" s="832">
        <v>1</v>
      </c>
      <c r="O35" s="832">
        <v>77.777870967741933</v>
      </c>
      <c r="P35" s="849">
        <v>182</v>
      </c>
      <c r="Q35" s="849">
        <v>14155.56</v>
      </c>
      <c r="R35" s="837">
        <v>1.1741925101840891</v>
      </c>
      <c r="S35" s="850">
        <v>77.777802197802188</v>
      </c>
    </row>
    <row r="36" spans="1:19" ht="14.4" customHeight="1" x14ac:dyDescent="0.3">
      <c r="A36" s="831"/>
      <c r="B36" s="832" t="s">
        <v>2483</v>
      </c>
      <c r="C36" s="832" t="s">
        <v>584</v>
      </c>
      <c r="D36" s="832" t="s">
        <v>2460</v>
      </c>
      <c r="E36" s="832" t="s">
        <v>2480</v>
      </c>
      <c r="F36" s="832" t="s">
        <v>2508</v>
      </c>
      <c r="G36" s="832" t="s">
        <v>2509</v>
      </c>
      <c r="H36" s="849">
        <v>76</v>
      </c>
      <c r="I36" s="849">
        <v>19000</v>
      </c>
      <c r="J36" s="832">
        <v>0.25850340136054423</v>
      </c>
      <c r="K36" s="832">
        <v>250</v>
      </c>
      <c r="L36" s="849">
        <v>294</v>
      </c>
      <c r="M36" s="849">
        <v>73500</v>
      </c>
      <c r="N36" s="832">
        <v>1</v>
      </c>
      <c r="O36" s="832">
        <v>250</v>
      </c>
      <c r="P36" s="849">
        <v>234</v>
      </c>
      <c r="Q36" s="849">
        <v>58500</v>
      </c>
      <c r="R36" s="837">
        <v>0.79591836734693877</v>
      </c>
      <c r="S36" s="850">
        <v>250</v>
      </c>
    </row>
    <row r="37" spans="1:19" ht="14.4" customHeight="1" x14ac:dyDescent="0.3">
      <c r="A37" s="831"/>
      <c r="B37" s="832" t="s">
        <v>2483</v>
      </c>
      <c r="C37" s="832" t="s">
        <v>584</v>
      </c>
      <c r="D37" s="832" t="s">
        <v>2460</v>
      </c>
      <c r="E37" s="832" t="s">
        <v>2480</v>
      </c>
      <c r="F37" s="832" t="s">
        <v>2510</v>
      </c>
      <c r="G37" s="832" t="s">
        <v>2511</v>
      </c>
      <c r="H37" s="849">
        <v>1558</v>
      </c>
      <c r="I37" s="849">
        <v>181766.66000000003</v>
      </c>
      <c r="J37" s="832">
        <v>0.96351264245958124</v>
      </c>
      <c r="K37" s="832">
        <v>116.66666238767652</v>
      </c>
      <c r="L37" s="849">
        <v>1617</v>
      </c>
      <c r="M37" s="849">
        <v>188650.00000000003</v>
      </c>
      <c r="N37" s="832">
        <v>1</v>
      </c>
      <c r="O37" s="832">
        <v>116.66666666666669</v>
      </c>
      <c r="P37" s="849">
        <v>1666</v>
      </c>
      <c r="Q37" s="849">
        <v>194366.65</v>
      </c>
      <c r="R37" s="837">
        <v>1.030302941956003</v>
      </c>
      <c r="S37" s="850">
        <v>116.66665666266506</v>
      </c>
    </row>
    <row r="38" spans="1:19" ht="14.4" customHeight="1" x14ac:dyDescent="0.3">
      <c r="A38" s="831"/>
      <c r="B38" s="832" t="s">
        <v>2483</v>
      </c>
      <c r="C38" s="832" t="s">
        <v>584</v>
      </c>
      <c r="D38" s="832" t="s">
        <v>2460</v>
      </c>
      <c r="E38" s="832" t="s">
        <v>2480</v>
      </c>
      <c r="F38" s="832" t="s">
        <v>2515</v>
      </c>
      <c r="G38" s="832" t="s">
        <v>2516</v>
      </c>
      <c r="H38" s="849"/>
      <c r="I38" s="849"/>
      <c r="J38" s="832"/>
      <c r="K38" s="832"/>
      <c r="L38" s="849"/>
      <c r="M38" s="849"/>
      <c r="N38" s="832"/>
      <c r="O38" s="832"/>
      <c r="P38" s="849">
        <v>1</v>
      </c>
      <c r="Q38" s="849">
        <v>300</v>
      </c>
      <c r="R38" s="837"/>
      <c r="S38" s="850">
        <v>300</v>
      </c>
    </row>
    <row r="39" spans="1:19" ht="14.4" customHeight="1" x14ac:dyDescent="0.3">
      <c r="A39" s="831"/>
      <c r="B39" s="832" t="s">
        <v>2483</v>
      </c>
      <c r="C39" s="832" t="s">
        <v>584</v>
      </c>
      <c r="D39" s="832" t="s">
        <v>2460</v>
      </c>
      <c r="E39" s="832" t="s">
        <v>2480</v>
      </c>
      <c r="F39" s="832" t="s">
        <v>2515</v>
      </c>
      <c r="G39" s="832" t="s">
        <v>2517</v>
      </c>
      <c r="H39" s="849">
        <v>1</v>
      </c>
      <c r="I39" s="849">
        <v>300</v>
      </c>
      <c r="J39" s="832">
        <v>1</v>
      </c>
      <c r="K39" s="832">
        <v>300</v>
      </c>
      <c r="L39" s="849">
        <v>1</v>
      </c>
      <c r="M39" s="849">
        <v>300</v>
      </c>
      <c r="N39" s="832">
        <v>1</v>
      </c>
      <c r="O39" s="832">
        <v>300</v>
      </c>
      <c r="P39" s="849">
        <v>1</v>
      </c>
      <c r="Q39" s="849">
        <v>300</v>
      </c>
      <c r="R39" s="837">
        <v>1</v>
      </c>
      <c r="S39" s="850">
        <v>300</v>
      </c>
    </row>
    <row r="40" spans="1:19" ht="14.4" customHeight="1" x14ac:dyDescent="0.3">
      <c r="A40" s="831"/>
      <c r="B40" s="832" t="s">
        <v>2483</v>
      </c>
      <c r="C40" s="832" t="s">
        <v>584</v>
      </c>
      <c r="D40" s="832" t="s">
        <v>2460</v>
      </c>
      <c r="E40" s="832" t="s">
        <v>2480</v>
      </c>
      <c r="F40" s="832" t="s">
        <v>2518</v>
      </c>
      <c r="G40" s="832" t="s">
        <v>2519</v>
      </c>
      <c r="H40" s="849">
        <v>1292</v>
      </c>
      <c r="I40" s="849">
        <v>272755.56</v>
      </c>
      <c r="J40" s="832">
        <v>1.1033304650696942</v>
      </c>
      <c r="K40" s="832">
        <v>211.1111145510836</v>
      </c>
      <c r="L40" s="849">
        <v>1171</v>
      </c>
      <c r="M40" s="849">
        <v>247211.12</v>
      </c>
      <c r="N40" s="832">
        <v>1</v>
      </c>
      <c r="O40" s="832">
        <v>211.11111870196413</v>
      </c>
      <c r="P40" s="849">
        <v>920</v>
      </c>
      <c r="Q40" s="849">
        <v>194222.22999999998</v>
      </c>
      <c r="R40" s="837">
        <v>0.78565329100082548</v>
      </c>
      <c r="S40" s="850">
        <v>211.11111956521736</v>
      </c>
    </row>
    <row r="41" spans="1:19" ht="14.4" customHeight="1" x14ac:dyDescent="0.3">
      <c r="A41" s="831"/>
      <c r="B41" s="832" t="s">
        <v>2483</v>
      </c>
      <c r="C41" s="832" t="s">
        <v>584</v>
      </c>
      <c r="D41" s="832" t="s">
        <v>2460</v>
      </c>
      <c r="E41" s="832" t="s">
        <v>2480</v>
      </c>
      <c r="F41" s="832" t="s">
        <v>2520</v>
      </c>
      <c r="G41" s="832" t="s">
        <v>2521</v>
      </c>
      <c r="H41" s="849">
        <v>1776</v>
      </c>
      <c r="I41" s="849">
        <v>1036000</v>
      </c>
      <c r="J41" s="832">
        <v>0.93375393480167701</v>
      </c>
      <c r="K41" s="832">
        <v>583.33333333333337</v>
      </c>
      <c r="L41" s="849">
        <v>1902</v>
      </c>
      <c r="M41" s="849">
        <v>1109500.01</v>
      </c>
      <c r="N41" s="832">
        <v>1</v>
      </c>
      <c r="O41" s="832">
        <v>583.33333859095694</v>
      </c>
      <c r="P41" s="849">
        <v>1930</v>
      </c>
      <c r="Q41" s="849">
        <v>1125833.33</v>
      </c>
      <c r="R41" s="837">
        <v>1.0147213338015202</v>
      </c>
      <c r="S41" s="850">
        <v>583.33333160621771</v>
      </c>
    </row>
    <row r="42" spans="1:19" ht="14.4" customHeight="1" x14ac:dyDescent="0.3">
      <c r="A42" s="831"/>
      <c r="B42" s="832" t="s">
        <v>2483</v>
      </c>
      <c r="C42" s="832" t="s">
        <v>584</v>
      </c>
      <c r="D42" s="832" t="s">
        <v>2460</v>
      </c>
      <c r="E42" s="832" t="s">
        <v>2480</v>
      </c>
      <c r="F42" s="832" t="s">
        <v>2522</v>
      </c>
      <c r="G42" s="832" t="s">
        <v>2523</v>
      </c>
      <c r="H42" s="849">
        <v>221</v>
      </c>
      <c r="I42" s="849">
        <v>103133.32</v>
      </c>
      <c r="J42" s="832">
        <v>1.3393937662337663</v>
      </c>
      <c r="K42" s="832">
        <v>466.66660633484167</v>
      </c>
      <c r="L42" s="849">
        <v>165</v>
      </c>
      <c r="M42" s="849">
        <v>77000</v>
      </c>
      <c r="N42" s="832">
        <v>1</v>
      </c>
      <c r="O42" s="832">
        <v>466.66666666666669</v>
      </c>
      <c r="P42" s="849">
        <v>180</v>
      </c>
      <c r="Q42" s="849">
        <v>84000</v>
      </c>
      <c r="R42" s="837">
        <v>1.0909090909090908</v>
      </c>
      <c r="S42" s="850">
        <v>466.66666666666669</v>
      </c>
    </row>
    <row r="43" spans="1:19" ht="14.4" customHeight="1" x14ac:dyDescent="0.3">
      <c r="A43" s="831"/>
      <c r="B43" s="832" t="s">
        <v>2483</v>
      </c>
      <c r="C43" s="832" t="s">
        <v>584</v>
      </c>
      <c r="D43" s="832" t="s">
        <v>2460</v>
      </c>
      <c r="E43" s="832" t="s">
        <v>2480</v>
      </c>
      <c r="F43" s="832" t="s">
        <v>2524</v>
      </c>
      <c r="G43" s="832" t="s">
        <v>2523</v>
      </c>
      <c r="H43" s="849">
        <v>13</v>
      </c>
      <c r="I43" s="849">
        <v>13000</v>
      </c>
      <c r="J43" s="832">
        <v>0.39393939393939392</v>
      </c>
      <c r="K43" s="832">
        <v>1000</v>
      </c>
      <c r="L43" s="849">
        <v>33</v>
      </c>
      <c r="M43" s="849">
        <v>33000</v>
      </c>
      <c r="N43" s="832">
        <v>1</v>
      </c>
      <c r="O43" s="832">
        <v>1000</v>
      </c>
      <c r="P43" s="849">
        <v>30</v>
      </c>
      <c r="Q43" s="849">
        <v>30000</v>
      </c>
      <c r="R43" s="837">
        <v>0.90909090909090906</v>
      </c>
      <c r="S43" s="850">
        <v>1000</v>
      </c>
    </row>
    <row r="44" spans="1:19" ht="14.4" customHeight="1" x14ac:dyDescent="0.3">
      <c r="A44" s="831"/>
      <c r="B44" s="832" t="s">
        <v>2483</v>
      </c>
      <c r="C44" s="832" t="s">
        <v>584</v>
      </c>
      <c r="D44" s="832" t="s">
        <v>2460</v>
      </c>
      <c r="E44" s="832" t="s">
        <v>2480</v>
      </c>
      <c r="F44" s="832" t="s">
        <v>2525</v>
      </c>
      <c r="G44" s="832" t="s">
        <v>2526</v>
      </c>
      <c r="H44" s="849">
        <v>4</v>
      </c>
      <c r="I44" s="849">
        <v>2666.67</v>
      </c>
      <c r="J44" s="832">
        <v>0.79999940000119996</v>
      </c>
      <c r="K44" s="832">
        <v>666.66750000000002</v>
      </c>
      <c r="L44" s="849">
        <v>5</v>
      </c>
      <c r="M44" s="849">
        <v>3333.34</v>
      </c>
      <c r="N44" s="832">
        <v>1</v>
      </c>
      <c r="O44" s="832">
        <v>666.66800000000001</v>
      </c>
      <c r="P44" s="849">
        <v>5</v>
      </c>
      <c r="Q44" s="849">
        <v>3333.33</v>
      </c>
      <c r="R44" s="837">
        <v>0.99999700000599989</v>
      </c>
      <c r="S44" s="850">
        <v>666.66599999999994</v>
      </c>
    </row>
    <row r="45" spans="1:19" ht="14.4" customHeight="1" x14ac:dyDescent="0.3">
      <c r="A45" s="831"/>
      <c r="B45" s="832" t="s">
        <v>2483</v>
      </c>
      <c r="C45" s="832" t="s">
        <v>584</v>
      </c>
      <c r="D45" s="832" t="s">
        <v>2460</v>
      </c>
      <c r="E45" s="832" t="s">
        <v>2480</v>
      </c>
      <c r="F45" s="832" t="s">
        <v>2527</v>
      </c>
      <c r="G45" s="832" t="s">
        <v>2528</v>
      </c>
      <c r="H45" s="849">
        <v>1920</v>
      </c>
      <c r="I45" s="849">
        <v>96000</v>
      </c>
      <c r="J45" s="832">
        <v>1.0996563573883162</v>
      </c>
      <c r="K45" s="832">
        <v>50</v>
      </c>
      <c r="L45" s="849">
        <v>1746</v>
      </c>
      <c r="M45" s="849">
        <v>87300</v>
      </c>
      <c r="N45" s="832">
        <v>1</v>
      </c>
      <c r="O45" s="832">
        <v>50</v>
      </c>
      <c r="P45" s="849">
        <v>1786</v>
      </c>
      <c r="Q45" s="849">
        <v>89300</v>
      </c>
      <c r="R45" s="837">
        <v>1.0229095074455898</v>
      </c>
      <c r="S45" s="850">
        <v>50</v>
      </c>
    </row>
    <row r="46" spans="1:19" ht="14.4" customHeight="1" x14ac:dyDescent="0.3">
      <c r="A46" s="831"/>
      <c r="B46" s="832" t="s">
        <v>2483</v>
      </c>
      <c r="C46" s="832" t="s">
        <v>584</v>
      </c>
      <c r="D46" s="832" t="s">
        <v>2460</v>
      </c>
      <c r="E46" s="832" t="s">
        <v>2480</v>
      </c>
      <c r="F46" s="832" t="s">
        <v>2529</v>
      </c>
      <c r="G46" s="832" t="s">
        <v>2530</v>
      </c>
      <c r="H46" s="849">
        <v>16</v>
      </c>
      <c r="I46" s="849">
        <v>88.9</v>
      </c>
      <c r="J46" s="832">
        <v>0.88891110888911107</v>
      </c>
      <c r="K46" s="832">
        <v>5.5562500000000004</v>
      </c>
      <c r="L46" s="849">
        <v>18</v>
      </c>
      <c r="M46" s="849">
        <v>100.01</v>
      </c>
      <c r="N46" s="832">
        <v>1</v>
      </c>
      <c r="O46" s="832">
        <v>5.556111111111111</v>
      </c>
      <c r="P46" s="849">
        <v>7</v>
      </c>
      <c r="Q46" s="849">
        <v>38.89</v>
      </c>
      <c r="R46" s="837">
        <v>0.38886111388861111</v>
      </c>
      <c r="S46" s="850">
        <v>5.555714285714286</v>
      </c>
    </row>
    <row r="47" spans="1:19" ht="14.4" customHeight="1" x14ac:dyDescent="0.3">
      <c r="A47" s="831"/>
      <c r="B47" s="832" t="s">
        <v>2483</v>
      </c>
      <c r="C47" s="832" t="s">
        <v>584</v>
      </c>
      <c r="D47" s="832" t="s">
        <v>2460</v>
      </c>
      <c r="E47" s="832" t="s">
        <v>2480</v>
      </c>
      <c r="F47" s="832" t="s">
        <v>2531</v>
      </c>
      <c r="G47" s="832" t="s">
        <v>2532</v>
      </c>
      <c r="H47" s="849">
        <v>18</v>
      </c>
      <c r="I47" s="849">
        <v>1820</v>
      </c>
      <c r="J47" s="832">
        <v>0.39130359999311992</v>
      </c>
      <c r="K47" s="832">
        <v>101.11111111111111</v>
      </c>
      <c r="L47" s="849">
        <v>46</v>
      </c>
      <c r="M47" s="849">
        <v>4651.12</v>
      </c>
      <c r="N47" s="832">
        <v>1</v>
      </c>
      <c r="O47" s="832">
        <v>101.11130434782608</v>
      </c>
      <c r="P47" s="849">
        <v>42</v>
      </c>
      <c r="Q47" s="849">
        <v>4246.66</v>
      </c>
      <c r="R47" s="837">
        <v>0.91304029997075975</v>
      </c>
      <c r="S47" s="850">
        <v>101.11095238095238</v>
      </c>
    </row>
    <row r="48" spans="1:19" ht="14.4" customHeight="1" x14ac:dyDescent="0.3">
      <c r="A48" s="831"/>
      <c r="B48" s="832" t="s">
        <v>2483</v>
      </c>
      <c r="C48" s="832" t="s">
        <v>584</v>
      </c>
      <c r="D48" s="832" t="s">
        <v>2460</v>
      </c>
      <c r="E48" s="832" t="s">
        <v>2480</v>
      </c>
      <c r="F48" s="832" t="s">
        <v>2533</v>
      </c>
      <c r="G48" s="832" t="s">
        <v>2534</v>
      </c>
      <c r="H48" s="849">
        <v>111</v>
      </c>
      <c r="I48" s="849">
        <v>0</v>
      </c>
      <c r="J48" s="832"/>
      <c r="K48" s="832">
        <v>0</v>
      </c>
      <c r="L48" s="849">
        <v>109</v>
      </c>
      <c r="M48" s="849">
        <v>0</v>
      </c>
      <c r="N48" s="832"/>
      <c r="O48" s="832">
        <v>0</v>
      </c>
      <c r="P48" s="849">
        <v>99</v>
      </c>
      <c r="Q48" s="849">
        <v>0</v>
      </c>
      <c r="R48" s="837"/>
      <c r="S48" s="850">
        <v>0</v>
      </c>
    </row>
    <row r="49" spans="1:19" ht="14.4" customHeight="1" x14ac:dyDescent="0.3">
      <c r="A49" s="831"/>
      <c r="B49" s="832" t="s">
        <v>2483</v>
      </c>
      <c r="C49" s="832" t="s">
        <v>584</v>
      </c>
      <c r="D49" s="832" t="s">
        <v>2460</v>
      </c>
      <c r="E49" s="832" t="s">
        <v>2480</v>
      </c>
      <c r="F49" s="832" t="s">
        <v>2533</v>
      </c>
      <c r="G49" s="832" t="s">
        <v>2535</v>
      </c>
      <c r="H49" s="849"/>
      <c r="I49" s="849"/>
      <c r="J49" s="832"/>
      <c r="K49" s="832"/>
      <c r="L49" s="849"/>
      <c r="M49" s="849"/>
      <c r="N49" s="832"/>
      <c r="O49" s="832"/>
      <c r="P49" s="849">
        <v>1</v>
      </c>
      <c r="Q49" s="849">
        <v>0</v>
      </c>
      <c r="R49" s="837"/>
      <c r="S49" s="850">
        <v>0</v>
      </c>
    </row>
    <row r="50" spans="1:19" ht="14.4" customHeight="1" x14ac:dyDescent="0.3">
      <c r="A50" s="831"/>
      <c r="B50" s="832" t="s">
        <v>2483</v>
      </c>
      <c r="C50" s="832" t="s">
        <v>584</v>
      </c>
      <c r="D50" s="832" t="s">
        <v>2460</v>
      </c>
      <c r="E50" s="832" t="s">
        <v>2480</v>
      </c>
      <c r="F50" s="832" t="s">
        <v>2536</v>
      </c>
      <c r="G50" s="832" t="s">
        <v>2538</v>
      </c>
      <c r="H50" s="849">
        <v>1382</v>
      </c>
      <c r="I50" s="849">
        <v>422277.77</v>
      </c>
      <c r="J50" s="832">
        <v>1.2540834697514172</v>
      </c>
      <c r="K50" s="832">
        <v>305.5555499276411</v>
      </c>
      <c r="L50" s="849">
        <v>1102</v>
      </c>
      <c r="M50" s="849">
        <v>336722.22</v>
      </c>
      <c r="N50" s="832">
        <v>1</v>
      </c>
      <c r="O50" s="832">
        <v>305.55555353901991</v>
      </c>
      <c r="P50" s="849">
        <v>1153</v>
      </c>
      <c r="Q50" s="849">
        <v>352305.55000000005</v>
      </c>
      <c r="R50" s="837">
        <v>1.0462794822390993</v>
      </c>
      <c r="S50" s="850">
        <v>305.55555073720734</v>
      </c>
    </row>
    <row r="51" spans="1:19" ht="14.4" customHeight="1" x14ac:dyDescent="0.3">
      <c r="A51" s="831"/>
      <c r="B51" s="832" t="s">
        <v>2483</v>
      </c>
      <c r="C51" s="832" t="s">
        <v>584</v>
      </c>
      <c r="D51" s="832" t="s">
        <v>2460</v>
      </c>
      <c r="E51" s="832" t="s">
        <v>2480</v>
      </c>
      <c r="F51" s="832" t="s">
        <v>2539</v>
      </c>
      <c r="G51" s="832" t="s">
        <v>2540</v>
      </c>
      <c r="H51" s="849">
        <v>1</v>
      </c>
      <c r="I51" s="849">
        <v>33.33</v>
      </c>
      <c r="J51" s="832"/>
      <c r="K51" s="832">
        <v>33.33</v>
      </c>
      <c r="L51" s="849"/>
      <c r="M51" s="849"/>
      <c r="N51" s="832"/>
      <c r="O51" s="832"/>
      <c r="P51" s="849"/>
      <c r="Q51" s="849"/>
      <c r="R51" s="837"/>
      <c r="S51" s="850"/>
    </row>
    <row r="52" spans="1:19" ht="14.4" customHeight="1" x14ac:dyDescent="0.3">
      <c r="A52" s="831"/>
      <c r="B52" s="832" t="s">
        <v>2483</v>
      </c>
      <c r="C52" s="832" t="s">
        <v>584</v>
      </c>
      <c r="D52" s="832" t="s">
        <v>2460</v>
      </c>
      <c r="E52" s="832" t="s">
        <v>2480</v>
      </c>
      <c r="F52" s="832" t="s">
        <v>2539</v>
      </c>
      <c r="G52" s="832" t="s">
        <v>2541</v>
      </c>
      <c r="H52" s="849"/>
      <c r="I52" s="849"/>
      <c r="J52" s="832"/>
      <c r="K52" s="832"/>
      <c r="L52" s="849">
        <v>1</v>
      </c>
      <c r="M52" s="849">
        <v>33.33</v>
      </c>
      <c r="N52" s="832">
        <v>1</v>
      </c>
      <c r="O52" s="832">
        <v>33.33</v>
      </c>
      <c r="P52" s="849"/>
      <c r="Q52" s="849"/>
      <c r="R52" s="837"/>
      <c r="S52" s="850"/>
    </row>
    <row r="53" spans="1:19" ht="14.4" customHeight="1" x14ac:dyDescent="0.3">
      <c r="A53" s="831"/>
      <c r="B53" s="832" t="s">
        <v>2483</v>
      </c>
      <c r="C53" s="832" t="s">
        <v>584</v>
      </c>
      <c r="D53" s="832" t="s">
        <v>2460</v>
      </c>
      <c r="E53" s="832" t="s">
        <v>2480</v>
      </c>
      <c r="F53" s="832" t="s">
        <v>2542</v>
      </c>
      <c r="G53" s="832" t="s">
        <v>2543</v>
      </c>
      <c r="H53" s="849">
        <v>5008</v>
      </c>
      <c r="I53" s="849">
        <v>2281422.2200000002</v>
      </c>
      <c r="J53" s="832">
        <v>1.0141757756744341</v>
      </c>
      <c r="K53" s="832">
        <v>455.55555511182115</v>
      </c>
      <c r="L53" s="849">
        <v>4938</v>
      </c>
      <c r="M53" s="849">
        <v>2249533.34</v>
      </c>
      <c r="N53" s="832">
        <v>1</v>
      </c>
      <c r="O53" s="832">
        <v>455.55555690562977</v>
      </c>
      <c r="P53" s="849">
        <v>4922</v>
      </c>
      <c r="Q53" s="849">
        <v>2242244.44</v>
      </c>
      <c r="R53" s="837">
        <v>0.99675981686050497</v>
      </c>
      <c r="S53" s="850">
        <v>455.55555465258021</v>
      </c>
    </row>
    <row r="54" spans="1:19" ht="14.4" customHeight="1" x14ac:dyDescent="0.3">
      <c r="A54" s="831"/>
      <c r="B54" s="832" t="s">
        <v>2483</v>
      </c>
      <c r="C54" s="832" t="s">
        <v>584</v>
      </c>
      <c r="D54" s="832" t="s">
        <v>2460</v>
      </c>
      <c r="E54" s="832" t="s">
        <v>2480</v>
      </c>
      <c r="F54" s="832" t="s">
        <v>2542</v>
      </c>
      <c r="G54" s="832" t="s">
        <v>2544</v>
      </c>
      <c r="H54" s="849">
        <v>1</v>
      </c>
      <c r="I54" s="849">
        <v>455.56</v>
      </c>
      <c r="J54" s="832"/>
      <c r="K54" s="832">
        <v>455.56</v>
      </c>
      <c r="L54" s="849"/>
      <c r="M54" s="849"/>
      <c r="N54" s="832"/>
      <c r="O54" s="832"/>
      <c r="P54" s="849"/>
      <c r="Q54" s="849"/>
      <c r="R54" s="837"/>
      <c r="S54" s="850"/>
    </row>
    <row r="55" spans="1:19" ht="14.4" customHeight="1" x14ac:dyDescent="0.3">
      <c r="A55" s="831"/>
      <c r="B55" s="832" t="s">
        <v>2483</v>
      </c>
      <c r="C55" s="832" t="s">
        <v>584</v>
      </c>
      <c r="D55" s="832" t="s">
        <v>2460</v>
      </c>
      <c r="E55" s="832" t="s">
        <v>2480</v>
      </c>
      <c r="F55" s="832" t="s">
        <v>2545</v>
      </c>
      <c r="G55" s="832" t="s">
        <v>2546</v>
      </c>
      <c r="H55" s="849">
        <v>1</v>
      </c>
      <c r="I55" s="849">
        <v>58.89</v>
      </c>
      <c r="J55" s="832"/>
      <c r="K55" s="832">
        <v>58.89</v>
      </c>
      <c r="L55" s="849"/>
      <c r="M55" s="849"/>
      <c r="N55" s="832"/>
      <c r="O55" s="832"/>
      <c r="P55" s="849"/>
      <c r="Q55" s="849"/>
      <c r="R55" s="837"/>
      <c r="S55" s="850"/>
    </row>
    <row r="56" spans="1:19" ht="14.4" customHeight="1" x14ac:dyDescent="0.3">
      <c r="A56" s="831"/>
      <c r="B56" s="832" t="s">
        <v>2483</v>
      </c>
      <c r="C56" s="832" t="s">
        <v>584</v>
      </c>
      <c r="D56" s="832" t="s">
        <v>2460</v>
      </c>
      <c r="E56" s="832" t="s">
        <v>2480</v>
      </c>
      <c r="F56" s="832" t="s">
        <v>2545</v>
      </c>
      <c r="G56" s="832" t="s">
        <v>2547</v>
      </c>
      <c r="H56" s="849">
        <v>19</v>
      </c>
      <c r="I56" s="849">
        <v>1118.9000000000001</v>
      </c>
      <c r="J56" s="832">
        <v>0.82609787070671281</v>
      </c>
      <c r="K56" s="832">
        <v>58.889473684210529</v>
      </c>
      <c r="L56" s="849">
        <v>23</v>
      </c>
      <c r="M56" s="849">
        <v>1354.44</v>
      </c>
      <c r="N56" s="832">
        <v>1</v>
      </c>
      <c r="O56" s="832">
        <v>58.888695652173915</v>
      </c>
      <c r="P56" s="849">
        <v>2</v>
      </c>
      <c r="Q56" s="849">
        <v>117.78</v>
      </c>
      <c r="R56" s="837">
        <v>8.6958447771772834E-2</v>
      </c>
      <c r="S56" s="850">
        <v>58.89</v>
      </c>
    </row>
    <row r="57" spans="1:19" ht="14.4" customHeight="1" x14ac:dyDescent="0.3">
      <c r="A57" s="831"/>
      <c r="B57" s="832" t="s">
        <v>2483</v>
      </c>
      <c r="C57" s="832" t="s">
        <v>584</v>
      </c>
      <c r="D57" s="832" t="s">
        <v>2460</v>
      </c>
      <c r="E57" s="832" t="s">
        <v>2480</v>
      </c>
      <c r="F57" s="832" t="s">
        <v>2548</v>
      </c>
      <c r="G57" s="832" t="s">
        <v>2549</v>
      </c>
      <c r="H57" s="849">
        <v>2491</v>
      </c>
      <c r="I57" s="849">
        <v>193744.44</v>
      </c>
      <c r="J57" s="832">
        <v>1.0550614670583749</v>
      </c>
      <c r="K57" s="832">
        <v>77.777775993576881</v>
      </c>
      <c r="L57" s="849">
        <v>2361</v>
      </c>
      <c r="M57" s="849">
        <v>183633.32</v>
      </c>
      <c r="N57" s="832">
        <v>1</v>
      </c>
      <c r="O57" s="832">
        <v>77.777772130453201</v>
      </c>
      <c r="P57" s="849">
        <v>2544</v>
      </c>
      <c r="Q57" s="849">
        <v>197866.68</v>
      </c>
      <c r="R57" s="837">
        <v>1.0775096807050049</v>
      </c>
      <c r="S57" s="850">
        <v>77.777783018867922</v>
      </c>
    </row>
    <row r="58" spans="1:19" ht="14.4" customHeight="1" x14ac:dyDescent="0.3">
      <c r="A58" s="831"/>
      <c r="B58" s="832" t="s">
        <v>2483</v>
      </c>
      <c r="C58" s="832" t="s">
        <v>584</v>
      </c>
      <c r="D58" s="832" t="s">
        <v>2460</v>
      </c>
      <c r="E58" s="832" t="s">
        <v>2480</v>
      </c>
      <c r="F58" s="832" t="s">
        <v>2551</v>
      </c>
      <c r="G58" s="832" t="s">
        <v>2552</v>
      </c>
      <c r="H58" s="849">
        <v>0</v>
      </c>
      <c r="I58" s="849">
        <v>0</v>
      </c>
      <c r="J58" s="832"/>
      <c r="K58" s="832"/>
      <c r="L58" s="849"/>
      <c r="M58" s="849"/>
      <c r="N58" s="832"/>
      <c r="O58" s="832"/>
      <c r="P58" s="849"/>
      <c r="Q58" s="849"/>
      <c r="R58" s="837"/>
      <c r="S58" s="850"/>
    </row>
    <row r="59" spans="1:19" ht="14.4" customHeight="1" x14ac:dyDescent="0.3">
      <c r="A59" s="831"/>
      <c r="B59" s="832" t="s">
        <v>2483</v>
      </c>
      <c r="C59" s="832" t="s">
        <v>584</v>
      </c>
      <c r="D59" s="832" t="s">
        <v>2460</v>
      </c>
      <c r="E59" s="832" t="s">
        <v>2480</v>
      </c>
      <c r="F59" s="832" t="s">
        <v>2553</v>
      </c>
      <c r="G59" s="832" t="s">
        <v>2554</v>
      </c>
      <c r="H59" s="849">
        <v>1</v>
      </c>
      <c r="I59" s="849">
        <v>270</v>
      </c>
      <c r="J59" s="832"/>
      <c r="K59" s="832">
        <v>270</v>
      </c>
      <c r="L59" s="849"/>
      <c r="M59" s="849"/>
      <c r="N59" s="832"/>
      <c r="O59" s="832"/>
      <c r="P59" s="849"/>
      <c r="Q59" s="849"/>
      <c r="R59" s="837"/>
      <c r="S59" s="850"/>
    </row>
    <row r="60" spans="1:19" ht="14.4" customHeight="1" x14ac:dyDescent="0.3">
      <c r="A60" s="831"/>
      <c r="B60" s="832" t="s">
        <v>2483</v>
      </c>
      <c r="C60" s="832" t="s">
        <v>584</v>
      </c>
      <c r="D60" s="832" t="s">
        <v>2460</v>
      </c>
      <c r="E60" s="832" t="s">
        <v>2480</v>
      </c>
      <c r="F60" s="832" t="s">
        <v>2553</v>
      </c>
      <c r="G60" s="832" t="s">
        <v>2555</v>
      </c>
      <c r="H60" s="849"/>
      <c r="I60" s="849"/>
      <c r="J60" s="832"/>
      <c r="K60" s="832"/>
      <c r="L60" s="849">
        <v>1</v>
      </c>
      <c r="M60" s="849">
        <v>270</v>
      </c>
      <c r="N60" s="832">
        <v>1</v>
      </c>
      <c r="O60" s="832">
        <v>270</v>
      </c>
      <c r="P60" s="849"/>
      <c r="Q60" s="849"/>
      <c r="R60" s="837"/>
      <c r="S60" s="850"/>
    </row>
    <row r="61" spans="1:19" ht="14.4" customHeight="1" x14ac:dyDescent="0.3">
      <c r="A61" s="831"/>
      <c r="B61" s="832" t="s">
        <v>2483</v>
      </c>
      <c r="C61" s="832" t="s">
        <v>584</v>
      </c>
      <c r="D61" s="832" t="s">
        <v>2460</v>
      </c>
      <c r="E61" s="832" t="s">
        <v>2480</v>
      </c>
      <c r="F61" s="832" t="s">
        <v>2556</v>
      </c>
      <c r="G61" s="832" t="s">
        <v>2557</v>
      </c>
      <c r="H61" s="849">
        <v>1</v>
      </c>
      <c r="I61" s="849">
        <v>94.44</v>
      </c>
      <c r="J61" s="832"/>
      <c r="K61" s="832">
        <v>94.44</v>
      </c>
      <c r="L61" s="849"/>
      <c r="M61" s="849"/>
      <c r="N61" s="832"/>
      <c r="O61" s="832"/>
      <c r="P61" s="849"/>
      <c r="Q61" s="849"/>
      <c r="R61" s="837"/>
      <c r="S61" s="850"/>
    </row>
    <row r="62" spans="1:19" ht="14.4" customHeight="1" x14ac:dyDescent="0.3">
      <c r="A62" s="831"/>
      <c r="B62" s="832" t="s">
        <v>2483</v>
      </c>
      <c r="C62" s="832" t="s">
        <v>584</v>
      </c>
      <c r="D62" s="832" t="s">
        <v>2460</v>
      </c>
      <c r="E62" s="832" t="s">
        <v>2480</v>
      </c>
      <c r="F62" s="832" t="s">
        <v>2556</v>
      </c>
      <c r="G62" s="832" t="s">
        <v>2558</v>
      </c>
      <c r="H62" s="849">
        <v>1741</v>
      </c>
      <c r="I62" s="849">
        <v>164427.78</v>
      </c>
      <c r="J62" s="832">
        <v>1.0127981521404372</v>
      </c>
      <c r="K62" s="832">
        <v>94.444445720850084</v>
      </c>
      <c r="L62" s="849">
        <v>1719</v>
      </c>
      <c r="M62" s="849">
        <v>162350</v>
      </c>
      <c r="N62" s="832">
        <v>1</v>
      </c>
      <c r="O62" s="832">
        <v>94.444444444444443</v>
      </c>
      <c r="P62" s="849">
        <v>1806</v>
      </c>
      <c r="Q62" s="849">
        <v>170566.66999999998</v>
      </c>
      <c r="R62" s="837">
        <v>1.050610840776101</v>
      </c>
      <c r="S62" s="850">
        <v>94.444446290143958</v>
      </c>
    </row>
    <row r="63" spans="1:19" ht="14.4" customHeight="1" x14ac:dyDescent="0.3">
      <c r="A63" s="831"/>
      <c r="B63" s="832" t="s">
        <v>2483</v>
      </c>
      <c r="C63" s="832" t="s">
        <v>584</v>
      </c>
      <c r="D63" s="832" t="s">
        <v>2460</v>
      </c>
      <c r="E63" s="832" t="s">
        <v>2480</v>
      </c>
      <c r="F63" s="832" t="s">
        <v>2559</v>
      </c>
      <c r="G63" s="832" t="s">
        <v>2560</v>
      </c>
      <c r="H63" s="849"/>
      <c r="I63" s="849"/>
      <c r="J63" s="832"/>
      <c r="K63" s="832"/>
      <c r="L63" s="849">
        <v>3</v>
      </c>
      <c r="M63" s="849">
        <v>130</v>
      </c>
      <c r="N63" s="832">
        <v>1</v>
      </c>
      <c r="O63" s="832">
        <v>43.333333333333336</v>
      </c>
      <c r="P63" s="849"/>
      <c r="Q63" s="849"/>
      <c r="R63" s="837"/>
      <c r="S63" s="850"/>
    </row>
    <row r="64" spans="1:19" ht="14.4" customHeight="1" x14ac:dyDescent="0.3">
      <c r="A64" s="831"/>
      <c r="B64" s="832" t="s">
        <v>2483</v>
      </c>
      <c r="C64" s="832" t="s">
        <v>584</v>
      </c>
      <c r="D64" s="832" t="s">
        <v>2460</v>
      </c>
      <c r="E64" s="832" t="s">
        <v>2480</v>
      </c>
      <c r="F64" s="832" t="s">
        <v>2561</v>
      </c>
      <c r="G64" s="832" t="s">
        <v>2562</v>
      </c>
      <c r="H64" s="849">
        <v>50</v>
      </c>
      <c r="I64" s="849">
        <v>4833.33</v>
      </c>
      <c r="J64" s="832">
        <v>1.5624955549664763</v>
      </c>
      <c r="K64" s="832">
        <v>96.666600000000003</v>
      </c>
      <c r="L64" s="849">
        <v>32</v>
      </c>
      <c r="M64" s="849">
        <v>3093.34</v>
      </c>
      <c r="N64" s="832">
        <v>1</v>
      </c>
      <c r="O64" s="832">
        <v>96.666875000000005</v>
      </c>
      <c r="P64" s="849">
        <v>29</v>
      </c>
      <c r="Q64" s="849">
        <v>2803.34</v>
      </c>
      <c r="R64" s="837">
        <v>0.90625020204697837</v>
      </c>
      <c r="S64" s="850">
        <v>96.666896551724136</v>
      </c>
    </row>
    <row r="65" spans="1:19" ht="14.4" customHeight="1" x14ac:dyDescent="0.3">
      <c r="A65" s="831"/>
      <c r="B65" s="832" t="s">
        <v>2483</v>
      </c>
      <c r="C65" s="832" t="s">
        <v>584</v>
      </c>
      <c r="D65" s="832" t="s">
        <v>2460</v>
      </c>
      <c r="E65" s="832" t="s">
        <v>2480</v>
      </c>
      <c r="F65" s="832" t="s">
        <v>2561</v>
      </c>
      <c r="G65" s="832" t="s">
        <v>2563</v>
      </c>
      <c r="H65" s="849"/>
      <c r="I65" s="849"/>
      <c r="J65" s="832"/>
      <c r="K65" s="832"/>
      <c r="L65" s="849">
        <v>1</v>
      </c>
      <c r="M65" s="849">
        <v>96.67</v>
      </c>
      <c r="N65" s="832">
        <v>1</v>
      </c>
      <c r="O65" s="832">
        <v>96.67</v>
      </c>
      <c r="P65" s="849"/>
      <c r="Q65" s="849"/>
      <c r="R65" s="837"/>
      <c r="S65" s="850"/>
    </row>
    <row r="66" spans="1:19" ht="14.4" customHeight="1" x14ac:dyDescent="0.3">
      <c r="A66" s="831"/>
      <c r="B66" s="832" t="s">
        <v>2483</v>
      </c>
      <c r="C66" s="832" t="s">
        <v>584</v>
      </c>
      <c r="D66" s="832" t="s">
        <v>2460</v>
      </c>
      <c r="E66" s="832" t="s">
        <v>2480</v>
      </c>
      <c r="F66" s="832" t="s">
        <v>2564</v>
      </c>
      <c r="G66" s="832" t="s">
        <v>2565</v>
      </c>
      <c r="H66" s="849">
        <v>480</v>
      </c>
      <c r="I66" s="849">
        <v>160000.01</v>
      </c>
      <c r="J66" s="832">
        <v>1.0126582911392406</v>
      </c>
      <c r="K66" s="832">
        <v>333.33335416666671</v>
      </c>
      <c r="L66" s="849">
        <v>474</v>
      </c>
      <c r="M66" s="849">
        <v>158000</v>
      </c>
      <c r="N66" s="832">
        <v>1</v>
      </c>
      <c r="O66" s="832">
        <v>333.33333333333331</v>
      </c>
      <c r="P66" s="849">
        <v>439</v>
      </c>
      <c r="Q66" s="849">
        <v>146333.33000000002</v>
      </c>
      <c r="R66" s="837">
        <v>0.9261603164556963</v>
      </c>
      <c r="S66" s="850">
        <v>333.33332574031897</v>
      </c>
    </row>
    <row r="67" spans="1:19" ht="14.4" customHeight="1" x14ac:dyDescent="0.3">
      <c r="A67" s="831"/>
      <c r="B67" s="832" t="s">
        <v>2483</v>
      </c>
      <c r="C67" s="832" t="s">
        <v>584</v>
      </c>
      <c r="D67" s="832" t="s">
        <v>2460</v>
      </c>
      <c r="E67" s="832" t="s">
        <v>2480</v>
      </c>
      <c r="F67" s="832" t="s">
        <v>2567</v>
      </c>
      <c r="G67" s="832" t="s">
        <v>2568</v>
      </c>
      <c r="H67" s="849">
        <v>772</v>
      </c>
      <c r="I67" s="849">
        <v>990733.33000000007</v>
      </c>
      <c r="J67" s="832">
        <v>0.81693122091883097</v>
      </c>
      <c r="K67" s="832">
        <v>1283.3333290155442</v>
      </c>
      <c r="L67" s="849">
        <v>945</v>
      </c>
      <c r="M67" s="849">
        <v>1212749.99</v>
      </c>
      <c r="N67" s="832">
        <v>1</v>
      </c>
      <c r="O67" s="832">
        <v>1283.3333227513228</v>
      </c>
      <c r="P67" s="849">
        <v>1079</v>
      </c>
      <c r="Q67" s="849">
        <v>1384716.66</v>
      </c>
      <c r="R67" s="837">
        <v>1.1417989457167508</v>
      </c>
      <c r="S67" s="850">
        <v>1283.3333271547729</v>
      </c>
    </row>
    <row r="68" spans="1:19" ht="14.4" customHeight="1" x14ac:dyDescent="0.3">
      <c r="A68" s="831"/>
      <c r="B68" s="832" t="s">
        <v>2483</v>
      </c>
      <c r="C68" s="832" t="s">
        <v>584</v>
      </c>
      <c r="D68" s="832" t="s">
        <v>2460</v>
      </c>
      <c r="E68" s="832" t="s">
        <v>2480</v>
      </c>
      <c r="F68" s="832" t="s">
        <v>2569</v>
      </c>
      <c r="G68" s="832" t="s">
        <v>2570</v>
      </c>
      <c r="H68" s="849">
        <v>1</v>
      </c>
      <c r="I68" s="849">
        <v>466.67</v>
      </c>
      <c r="J68" s="832">
        <v>0.25000133928332269</v>
      </c>
      <c r="K68" s="832">
        <v>466.67</v>
      </c>
      <c r="L68" s="849">
        <v>4</v>
      </c>
      <c r="M68" s="849">
        <v>1866.67</v>
      </c>
      <c r="N68" s="832">
        <v>1</v>
      </c>
      <c r="O68" s="832">
        <v>466.66750000000002</v>
      </c>
      <c r="P68" s="849">
        <v>2</v>
      </c>
      <c r="Q68" s="849">
        <v>933.34</v>
      </c>
      <c r="R68" s="837">
        <v>0.50000267856664538</v>
      </c>
      <c r="S68" s="850">
        <v>466.67</v>
      </c>
    </row>
    <row r="69" spans="1:19" ht="14.4" customHeight="1" x14ac:dyDescent="0.3">
      <c r="A69" s="831"/>
      <c r="B69" s="832" t="s">
        <v>2483</v>
      </c>
      <c r="C69" s="832" t="s">
        <v>584</v>
      </c>
      <c r="D69" s="832" t="s">
        <v>2460</v>
      </c>
      <c r="E69" s="832" t="s">
        <v>2480</v>
      </c>
      <c r="F69" s="832" t="s">
        <v>2571</v>
      </c>
      <c r="G69" s="832" t="s">
        <v>2572</v>
      </c>
      <c r="H69" s="849">
        <v>111</v>
      </c>
      <c r="I69" s="849">
        <v>12949.99</v>
      </c>
      <c r="J69" s="832">
        <v>1.3214275510204081</v>
      </c>
      <c r="K69" s="832">
        <v>116.66657657657657</v>
      </c>
      <c r="L69" s="849">
        <v>84</v>
      </c>
      <c r="M69" s="849">
        <v>9800</v>
      </c>
      <c r="N69" s="832">
        <v>1</v>
      </c>
      <c r="O69" s="832">
        <v>116.66666666666667</v>
      </c>
      <c r="P69" s="849">
        <v>77</v>
      </c>
      <c r="Q69" s="849">
        <v>8983.33</v>
      </c>
      <c r="R69" s="837">
        <v>0.9166663265306122</v>
      </c>
      <c r="S69" s="850">
        <v>116.66662337662338</v>
      </c>
    </row>
    <row r="70" spans="1:19" ht="14.4" customHeight="1" x14ac:dyDescent="0.3">
      <c r="A70" s="831"/>
      <c r="B70" s="832" t="s">
        <v>2483</v>
      </c>
      <c r="C70" s="832" t="s">
        <v>584</v>
      </c>
      <c r="D70" s="832" t="s">
        <v>2460</v>
      </c>
      <c r="E70" s="832" t="s">
        <v>2480</v>
      </c>
      <c r="F70" s="832" t="s">
        <v>2571</v>
      </c>
      <c r="G70" s="832" t="s">
        <v>2573</v>
      </c>
      <c r="H70" s="849"/>
      <c r="I70" s="849"/>
      <c r="J70" s="832"/>
      <c r="K70" s="832"/>
      <c r="L70" s="849"/>
      <c r="M70" s="849"/>
      <c r="N70" s="832"/>
      <c r="O70" s="832"/>
      <c r="P70" s="849">
        <v>1</v>
      </c>
      <c r="Q70" s="849">
        <v>116.67</v>
      </c>
      <c r="R70" s="837"/>
      <c r="S70" s="850">
        <v>116.67</v>
      </c>
    </row>
    <row r="71" spans="1:19" ht="14.4" customHeight="1" x14ac:dyDescent="0.3">
      <c r="A71" s="831"/>
      <c r="B71" s="832" t="s">
        <v>2483</v>
      </c>
      <c r="C71" s="832" t="s">
        <v>584</v>
      </c>
      <c r="D71" s="832" t="s">
        <v>2460</v>
      </c>
      <c r="E71" s="832" t="s">
        <v>2480</v>
      </c>
      <c r="F71" s="832" t="s">
        <v>2574</v>
      </c>
      <c r="G71" s="832" t="s">
        <v>2575</v>
      </c>
      <c r="H71" s="849">
        <v>8</v>
      </c>
      <c r="I71" s="849">
        <v>6666.67</v>
      </c>
      <c r="J71" s="832">
        <v>1.599999520000384</v>
      </c>
      <c r="K71" s="832">
        <v>833.33375000000001</v>
      </c>
      <c r="L71" s="849">
        <v>5</v>
      </c>
      <c r="M71" s="849">
        <v>4166.67</v>
      </c>
      <c r="N71" s="832">
        <v>1</v>
      </c>
      <c r="O71" s="832">
        <v>833.33400000000006</v>
      </c>
      <c r="P71" s="849">
        <v>4</v>
      </c>
      <c r="Q71" s="849">
        <v>3333.34</v>
      </c>
      <c r="R71" s="837">
        <v>0.80000095999923204</v>
      </c>
      <c r="S71" s="850">
        <v>833.33500000000004</v>
      </c>
    </row>
    <row r="72" spans="1:19" ht="14.4" customHeight="1" x14ac:dyDescent="0.3">
      <c r="A72" s="831"/>
      <c r="B72" s="832" t="s">
        <v>2483</v>
      </c>
      <c r="C72" s="832" t="s">
        <v>584</v>
      </c>
      <c r="D72" s="832" t="s">
        <v>2460</v>
      </c>
      <c r="E72" s="832" t="s">
        <v>2480</v>
      </c>
      <c r="F72" s="832" t="s">
        <v>2576</v>
      </c>
      <c r="G72" s="832" t="s">
        <v>2530</v>
      </c>
      <c r="H72" s="849">
        <v>26</v>
      </c>
      <c r="I72" s="849">
        <v>144.44999999999999</v>
      </c>
      <c r="J72" s="832">
        <v>0.96299999999999997</v>
      </c>
      <c r="K72" s="832">
        <v>5.5557692307692301</v>
      </c>
      <c r="L72" s="849">
        <v>27</v>
      </c>
      <c r="M72" s="849">
        <v>150</v>
      </c>
      <c r="N72" s="832">
        <v>1</v>
      </c>
      <c r="O72" s="832">
        <v>5.5555555555555554</v>
      </c>
      <c r="P72" s="849">
        <v>20</v>
      </c>
      <c r="Q72" s="849">
        <v>111.1</v>
      </c>
      <c r="R72" s="837">
        <v>0.74066666666666658</v>
      </c>
      <c r="S72" s="850">
        <v>5.5549999999999997</v>
      </c>
    </row>
    <row r="73" spans="1:19" ht="14.4" customHeight="1" x14ac:dyDescent="0.3">
      <c r="A73" s="831"/>
      <c r="B73" s="832" t="s">
        <v>2483</v>
      </c>
      <c r="C73" s="832" t="s">
        <v>584</v>
      </c>
      <c r="D73" s="832" t="s">
        <v>2460</v>
      </c>
      <c r="E73" s="832" t="s">
        <v>2480</v>
      </c>
      <c r="F73" s="832" t="s">
        <v>2577</v>
      </c>
      <c r="G73" s="832" t="s">
        <v>2578</v>
      </c>
      <c r="H73" s="849">
        <v>1</v>
      </c>
      <c r="I73" s="849">
        <v>222.22</v>
      </c>
      <c r="J73" s="832"/>
      <c r="K73" s="832">
        <v>222.22</v>
      </c>
      <c r="L73" s="849"/>
      <c r="M73" s="849"/>
      <c r="N73" s="832"/>
      <c r="O73" s="832"/>
      <c r="P73" s="849"/>
      <c r="Q73" s="849"/>
      <c r="R73" s="837"/>
      <c r="S73" s="850"/>
    </row>
    <row r="74" spans="1:19" ht="14.4" customHeight="1" x14ac:dyDescent="0.3">
      <c r="A74" s="831"/>
      <c r="B74" s="832" t="s">
        <v>2483</v>
      </c>
      <c r="C74" s="832" t="s">
        <v>584</v>
      </c>
      <c r="D74" s="832" t="s">
        <v>2460</v>
      </c>
      <c r="E74" s="832" t="s">
        <v>2480</v>
      </c>
      <c r="F74" s="832" t="s">
        <v>2579</v>
      </c>
      <c r="G74" s="832" t="s">
        <v>2580</v>
      </c>
      <c r="H74" s="849"/>
      <c r="I74" s="849"/>
      <c r="J74" s="832"/>
      <c r="K74" s="832"/>
      <c r="L74" s="849">
        <v>1</v>
      </c>
      <c r="M74" s="849">
        <v>116.67</v>
      </c>
      <c r="N74" s="832">
        <v>1</v>
      </c>
      <c r="O74" s="832">
        <v>116.67</v>
      </c>
      <c r="P74" s="849">
        <v>1</v>
      </c>
      <c r="Q74" s="849">
        <v>116.67</v>
      </c>
      <c r="R74" s="837">
        <v>1</v>
      </c>
      <c r="S74" s="850">
        <v>116.67</v>
      </c>
    </row>
    <row r="75" spans="1:19" ht="14.4" customHeight="1" x14ac:dyDescent="0.3">
      <c r="A75" s="831"/>
      <c r="B75" s="832" t="s">
        <v>2483</v>
      </c>
      <c r="C75" s="832" t="s">
        <v>584</v>
      </c>
      <c r="D75" s="832" t="s">
        <v>2460</v>
      </c>
      <c r="E75" s="832" t="s">
        <v>2480</v>
      </c>
      <c r="F75" s="832" t="s">
        <v>2583</v>
      </c>
      <c r="G75" s="832" t="s">
        <v>2584</v>
      </c>
      <c r="H75" s="849"/>
      <c r="I75" s="849"/>
      <c r="J75" s="832"/>
      <c r="K75" s="832"/>
      <c r="L75" s="849"/>
      <c r="M75" s="849"/>
      <c r="N75" s="832"/>
      <c r="O75" s="832"/>
      <c r="P75" s="849">
        <v>32</v>
      </c>
      <c r="Q75" s="849">
        <v>3733.33</v>
      </c>
      <c r="R75" s="837"/>
      <c r="S75" s="850">
        <v>116.6665625</v>
      </c>
    </row>
    <row r="76" spans="1:19" ht="14.4" customHeight="1" x14ac:dyDescent="0.3">
      <c r="A76" s="831"/>
      <c r="B76" s="832" t="s">
        <v>2483</v>
      </c>
      <c r="C76" s="832" t="s">
        <v>584</v>
      </c>
      <c r="D76" s="832" t="s">
        <v>1226</v>
      </c>
      <c r="E76" s="832" t="s">
        <v>2480</v>
      </c>
      <c r="F76" s="832" t="s">
        <v>2520</v>
      </c>
      <c r="G76" s="832" t="s">
        <v>2521</v>
      </c>
      <c r="H76" s="849">
        <v>1</v>
      </c>
      <c r="I76" s="849">
        <v>583.33000000000004</v>
      </c>
      <c r="J76" s="832"/>
      <c r="K76" s="832">
        <v>583.33000000000004</v>
      </c>
      <c r="L76" s="849"/>
      <c r="M76" s="849"/>
      <c r="N76" s="832"/>
      <c r="O76" s="832"/>
      <c r="P76" s="849"/>
      <c r="Q76" s="849"/>
      <c r="R76" s="837"/>
      <c r="S76" s="850"/>
    </row>
    <row r="77" spans="1:19" ht="14.4" customHeight="1" x14ac:dyDescent="0.3">
      <c r="A77" s="831"/>
      <c r="B77" s="832" t="s">
        <v>2483</v>
      </c>
      <c r="C77" s="832" t="s">
        <v>584</v>
      </c>
      <c r="D77" s="832" t="s">
        <v>1226</v>
      </c>
      <c r="E77" s="832" t="s">
        <v>2480</v>
      </c>
      <c r="F77" s="832" t="s">
        <v>2522</v>
      </c>
      <c r="G77" s="832" t="s">
        <v>2523</v>
      </c>
      <c r="H77" s="849"/>
      <c r="I77" s="849"/>
      <c r="J77" s="832"/>
      <c r="K77" s="832"/>
      <c r="L77" s="849">
        <v>1</v>
      </c>
      <c r="M77" s="849">
        <v>466.67</v>
      </c>
      <c r="N77" s="832">
        <v>1</v>
      </c>
      <c r="O77" s="832">
        <v>466.67</v>
      </c>
      <c r="P77" s="849"/>
      <c r="Q77" s="849"/>
      <c r="R77" s="837"/>
      <c r="S77" s="850"/>
    </row>
    <row r="78" spans="1:19" ht="14.4" customHeight="1" x14ac:dyDescent="0.3">
      <c r="A78" s="831"/>
      <c r="B78" s="832" t="s">
        <v>2483</v>
      </c>
      <c r="C78" s="832" t="s">
        <v>584</v>
      </c>
      <c r="D78" s="832" t="s">
        <v>1226</v>
      </c>
      <c r="E78" s="832" t="s">
        <v>2480</v>
      </c>
      <c r="F78" s="832" t="s">
        <v>2542</v>
      </c>
      <c r="G78" s="832" t="s">
        <v>2543</v>
      </c>
      <c r="H78" s="849">
        <v>1</v>
      </c>
      <c r="I78" s="849">
        <v>455.56</v>
      </c>
      <c r="J78" s="832">
        <v>1</v>
      </c>
      <c r="K78" s="832">
        <v>455.56</v>
      </c>
      <c r="L78" s="849">
        <v>1</v>
      </c>
      <c r="M78" s="849">
        <v>455.56</v>
      </c>
      <c r="N78" s="832">
        <v>1</v>
      </c>
      <c r="O78" s="832">
        <v>455.56</v>
      </c>
      <c r="P78" s="849"/>
      <c r="Q78" s="849"/>
      <c r="R78" s="837"/>
      <c r="S78" s="850"/>
    </row>
    <row r="79" spans="1:19" ht="14.4" customHeight="1" x14ac:dyDescent="0.3">
      <c r="A79" s="831"/>
      <c r="B79" s="832" t="s">
        <v>2483</v>
      </c>
      <c r="C79" s="832" t="s">
        <v>584</v>
      </c>
      <c r="D79" s="832" t="s">
        <v>1226</v>
      </c>
      <c r="E79" s="832" t="s">
        <v>2480</v>
      </c>
      <c r="F79" s="832" t="s">
        <v>2556</v>
      </c>
      <c r="G79" s="832" t="s">
        <v>2558</v>
      </c>
      <c r="H79" s="849">
        <v>1</v>
      </c>
      <c r="I79" s="849">
        <v>94.44</v>
      </c>
      <c r="J79" s="832">
        <v>0.5</v>
      </c>
      <c r="K79" s="832">
        <v>94.44</v>
      </c>
      <c r="L79" s="849">
        <v>2</v>
      </c>
      <c r="M79" s="849">
        <v>188.88</v>
      </c>
      <c r="N79" s="832">
        <v>1</v>
      </c>
      <c r="O79" s="832">
        <v>94.44</v>
      </c>
      <c r="P79" s="849"/>
      <c r="Q79" s="849"/>
      <c r="R79" s="837"/>
      <c r="S79" s="850"/>
    </row>
    <row r="80" spans="1:19" ht="14.4" customHeight="1" x14ac:dyDescent="0.3">
      <c r="A80" s="831"/>
      <c r="B80" s="832" t="s">
        <v>2483</v>
      </c>
      <c r="C80" s="832" t="s">
        <v>584</v>
      </c>
      <c r="D80" s="832" t="s">
        <v>1226</v>
      </c>
      <c r="E80" s="832" t="s">
        <v>2480</v>
      </c>
      <c r="F80" s="832" t="s">
        <v>2564</v>
      </c>
      <c r="G80" s="832" t="s">
        <v>2566</v>
      </c>
      <c r="H80" s="849"/>
      <c r="I80" s="849"/>
      <c r="J80" s="832"/>
      <c r="K80" s="832"/>
      <c r="L80" s="849"/>
      <c r="M80" s="849"/>
      <c r="N80" s="832"/>
      <c r="O80" s="832"/>
      <c r="P80" s="849">
        <v>1</v>
      </c>
      <c r="Q80" s="849">
        <v>333.33</v>
      </c>
      <c r="R80" s="837"/>
      <c r="S80" s="850">
        <v>333.33</v>
      </c>
    </row>
    <row r="81" spans="1:19" ht="14.4" customHeight="1" x14ac:dyDescent="0.3">
      <c r="A81" s="831"/>
      <c r="B81" s="832" t="s">
        <v>2483</v>
      </c>
      <c r="C81" s="832" t="s">
        <v>584</v>
      </c>
      <c r="D81" s="832" t="s">
        <v>1226</v>
      </c>
      <c r="E81" s="832" t="s">
        <v>2480</v>
      </c>
      <c r="F81" s="832" t="s">
        <v>2481</v>
      </c>
      <c r="G81" s="832" t="s">
        <v>2482</v>
      </c>
      <c r="H81" s="849"/>
      <c r="I81" s="849"/>
      <c r="J81" s="832"/>
      <c r="K81" s="832"/>
      <c r="L81" s="849">
        <v>1</v>
      </c>
      <c r="M81" s="849">
        <v>344.44</v>
      </c>
      <c r="N81" s="832">
        <v>1</v>
      </c>
      <c r="O81" s="832">
        <v>344.44</v>
      </c>
      <c r="P81" s="849"/>
      <c r="Q81" s="849"/>
      <c r="R81" s="837"/>
      <c r="S81" s="850"/>
    </row>
    <row r="82" spans="1:19" ht="14.4" customHeight="1" x14ac:dyDescent="0.3">
      <c r="A82" s="831"/>
      <c r="B82" s="832" t="s">
        <v>2483</v>
      </c>
      <c r="C82" s="832" t="s">
        <v>584</v>
      </c>
      <c r="D82" s="832" t="s">
        <v>1227</v>
      </c>
      <c r="E82" s="832" t="s">
        <v>2480</v>
      </c>
      <c r="F82" s="832" t="s">
        <v>2542</v>
      </c>
      <c r="G82" s="832" t="s">
        <v>2543</v>
      </c>
      <c r="H82" s="849"/>
      <c r="I82" s="849"/>
      <c r="J82" s="832"/>
      <c r="K82" s="832"/>
      <c r="L82" s="849">
        <v>1</v>
      </c>
      <c r="M82" s="849">
        <v>455.56</v>
      </c>
      <c r="N82" s="832">
        <v>1</v>
      </c>
      <c r="O82" s="832">
        <v>455.56</v>
      </c>
      <c r="P82" s="849"/>
      <c r="Q82" s="849"/>
      <c r="R82" s="837"/>
      <c r="S82" s="850"/>
    </row>
    <row r="83" spans="1:19" ht="14.4" customHeight="1" x14ac:dyDescent="0.3">
      <c r="A83" s="831"/>
      <c r="B83" s="832" t="s">
        <v>2483</v>
      </c>
      <c r="C83" s="832" t="s">
        <v>584</v>
      </c>
      <c r="D83" s="832" t="s">
        <v>1228</v>
      </c>
      <c r="E83" s="832" t="s">
        <v>2480</v>
      </c>
      <c r="F83" s="832" t="s">
        <v>2510</v>
      </c>
      <c r="G83" s="832" t="s">
        <v>2511</v>
      </c>
      <c r="H83" s="849"/>
      <c r="I83" s="849"/>
      <c r="J83" s="832"/>
      <c r="K83" s="832"/>
      <c r="L83" s="849">
        <v>1</v>
      </c>
      <c r="M83" s="849">
        <v>116.67</v>
      </c>
      <c r="N83" s="832">
        <v>1</v>
      </c>
      <c r="O83" s="832">
        <v>116.67</v>
      </c>
      <c r="P83" s="849"/>
      <c r="Q83" s="849"/>
      <c r="R83" s="837"/>
      <c r="S83" s="850"/>
    </row>
    <row r="84" spans="1:19" ht="14.4" customHeight="1" x14ac:dyDescent="0.3">
      <c r="A84" s="831"/>
      <c r="B84" s="832" t="s">
        <v>2483</v>
      </c>
      <c r="C84" s="832" t="s">
        <v>584</v>
      </c>
      <c r="D84" s="832" t="s">
        <v>1228</v>
      </c>
      <c r="E84" s="832" t="s">
        <v>2480</v>
      </c>
      <c r="F84" s="832" t="s">
        <v>2520</v>
      </c>
      <c r="G84" s="832" t="s">
        <v>2521</v>
      </c>
      <c r="H84" s="849">
        <v>7</v>
      </c>
      <c r="I84" s="849">
        <v>4083.33</v>
      </c>
      <c r="J84" s="832">
        <v>7.0000342859102043</v>
      </c>
      <c r="K84" s="832">
        <v>583.33285714285716</v>
      </c>
      <c r="L84" s="849">
        <v>1</v>
      </c>
      <c r="M84" s="849">
        <v>583.33000000000004</v>
      </c>
      <c r="N84" s="832">
        <v>1</v>
      </c>
      <c r="O84" s="832">
        <v>583.33000000000004</v>
      </c>
      <c r="P84" s="849"/>
      <c r="Q84" s="849"/>
      <c r="R84" s="837"/>
      <c r="S84" s="850"/>
    </row>
    <row r="85" spans="1:19" ht="14.4" customHeight="1" x14ac:dyDescent="0.3">
      <c r="A85" s="831"/>
      <c r="B85" s="832" t="s">
        <v>2483</v>
      </c>
      <c r="C85" s="832" t="s">
        <v>584</v>
      </c>
      <c r="D85" s="832" t="s">
        <v>1228</v>
      </c>
      <c r="E85" s="832" t="s">
        <v>2480</v>
      </c>
      <c r="F85" s="832" t="s">
        <v>2481</v>
      </c>
      <c r="G85" s="832" t="s">
        <v>2482</v>
      </c>
      <c r="H85" s="849"/>
      <c r="I85" s="849"/>
      <c r="J85" s="832"/>
      <c r="K85" s="832"/>
      <c r="L85" s="849">
        <v>1</v>
      </c>
      <c r="M85" s="849">
        <v>344.44</v>
      </c>
      <c r="N85" s="832">
        <v>1</v>
      </c>
      <c r="O85" s="832">
        <v>344.44</v>
      </c>
      <c r="P85" s="849"/>
      <c r="Q85" s="849"/>
      <c r="R85" s="837"/>
      <c r="S85" s="850"/>
    </row>
    <row r="86" spans="1:19" ht="14.4" customHeight="1" x14ac:dyDescent="0.3">
      <c r="A86" s="831"/>
      <c r="B86" s="832" t="s">
        <v>2483</v>
      </c>
      <c r="C86" s="832" t="s">
        <v>584</v>
      </c>
      <c r="D86" s="832" t="s">
        <v>1229</v>
      </c>
      <c r="E86" s="832" t="s">
        <v>2480</v>
      </c>
      <c r="F86" s="832" t="s">
        <v>2542</v>
      </c>
      <c r="G86" s="832" t="s">
        <v>2543</v>
      </c>
      <c r="H86" s="849">
        <v>1</v>
      </c>
      <c r="I86" s="849">
        <v>455.56</v>
      </c>
      <c r="J86" s="832"/>
      <c r="K86" s="832">
        <v>455.56</v>
      </c>
      <c r="L86" s="849"/>
      <c r="M86" s="849"/>
      <c r="N86" s="832"/>
      <c r="O86" s="832"/>
      <c r="P86" s="849"/>
      <c r="Q86" s="849"/>
      <c r="R86" s="837"/>
      <c r="S86" s="850"/>
    </row>
    <row r="87" spans="1:19" ht="14.4" customHeight="1" x14ac:dyDescent="0.3">
      <c r="A87" s="831"/>
      <c r="B87" s="832" t="s">
        <v>2483</v>
      </c>
      <c r="C87" s="832" t="s">
        <v>584</v>
      </c>
      <c r="D87" s="832" t="s">
        <v>1229</v>
      </c>
      <c r="E87" s="832" t="s">
        <v>2480</v>
      </c>
      <c r="F87" s="832" t="s">
        <v>2548</v>
      </c>
      <c r="G87" s="832" t="s">
        <v>2549</v>
      </c>
      <c r="H87" s="849">
        <v>1</v>
      </c>
      <c r="I87" s="849">
        <v>77.78</v>
      </c>
      <c r="J87" s="832"/>
      <c r="K87" s="832">
        <v>77.78</v>
      </c>
      <c r="L87" s="849"/>
      <c r="M87" s="849"/>
      <c r="N87" s="832"/>
      <c r="O87" s="832"/>
      <c r="P87" s="849"/>
      <c r="Q87" s="849"/>
      <c r="R87" s="837"/>
      <c r="S87" s="850"/>
    </row>
    <row r="88" spans="1:19" ht="14.4" customHeight="1" x14ac:dyDescent="0.3">
      <c r="A88" s="831"/>
      <c r="B88" s="832" t="s">
        <v>2483</v>
      </c>
      <c r="C88" s="832" t="s">
        <v>584</v>
      </c>
      <c r="D88" s="832" t="s">
        <v>1230</v>
      </c>
      <c r="E88" s="832" t="s">
        <v>2480</v>
      </c>
      <c r="F88" s="832" t="s">
        <v>2510</v>
      </c>
      <c r="G88" s="832" t="s">
        <v>2511</v>
      </c>
      <c r="H88" s="849"/>
      <c r="I88" s="849"/>
      <c r="J88" s="832"/>
      <c r="K88" s="832"/>
      <c r="L88" s="849"/>
      <c r="M88" s="849"/>
      <c r="N88" s="832"/>
      <c r="O88" s="832"/>
      <c r="P88" s="849">
        <v>3</v>
      </c>
      <c r="Q88" s="849">
        <v>350</v>
      </c>
      <c r="R88" s="837"/>
      <c r="S88" s="850">
        <v>116.66666666666667</v>
      </c>
    </row>
    <row r="89" spans="1:19" ht="14.4" customHeight="1" x14ac:dyDescent="0.3">
      <c r="A89" s="831"/>
      <c r="B89" s="832" t="s">
        <v>2483</v>
      </c>
      <c r="C89" s="832" t="s">
        <v>584</v>
      </c>
      <c r="D89" s="832" t="s">
        <v>1230</v>
      </c>
      <c r="E89" s="832" t="s">
        <v>2480</v>
      </c>
      <c r="F89" s="832" t="s">
        <v>2515</v>
      </c>
      <c r="G89" s="832" t="s">
        <v>2516</v>
      </c>
      <c r="H89" s="849"/>
      <c r="I89" s="849"/>
      <c r="J89" s="832"/>
      <c r="K89" s="832"/>
      <c r="L89" s="849">
        <v>1</v>
      </c>
      <c r="M89" s="849">
        <v>300</v>
      </c>
      <c r="N89" s="832">
        <v>1</v>
      </c>
      <c r="O89" s="832">
        <v>300</v>
      </c>
      <c r="P89" s="849"/>
      <c r="Q89" s="849"/>
      <c r="R89" s="837"/>
      <c r="S89" s="850"/>
    </row>
    <row r="90" spans="1:19" ht="14.4" customHeight="1" x14ac:dyDescent="0.3">
      <c r="A90" s="831"/>
      <c r="B90" s="832" t="s">
        <v>2483</v>
      </c>
      <c r="C90" s="832" t="s">
        <v>584</v>
      </c>
      <c r="D90" s="832" t="s">
        <v>1230</v>
      </c>
      <c r="E90" s="832" t="s">
        <v>2480</v>
      </c>
      <c r="F90" s="832" t="s">
        <v>2520</v>
      </c>
      <c r="G90" s="832" t="s">
        <v>2521</v>
      </c>
      <c r="H90" s="849"/>
      <c r="I90" s="849"/>
      <c r="J90" s="832"/>
      <c r="K90" s="832"/>
      <c r="L90" s="849">
        <v>1</v>
      </c>
      <c r="M90" s="849">
        <v>583.33000000000004</v>
      </c>
      <c r="N90" s="832">
        <v>1</v>
      </c>
      <c r="O90" s="832">
        <v>583.33000000000004</v>
      </c>
      <c r="P90" s="849">
        <v>8</v>
      </c>
      <c r="Q90" s="849">
        <v>4666.67</v>
      </c>
      <c r="R90" s="837">
        <v>8.0000514288653068</v>
      </c>
      <c r="S90" s="850">
        <v>583.33375000000001</v>
      </c>
    </row>
    <row r="91" spans="1:19" ht="14.4" customHeight="1" x14ac:dyDescent="0.3">
      <c r="A91" s="831"/>
      <c r="B91" s="832" t="s">
        <v>2483</v>
      </c>
      <c r="C91" s="832" t="s">
        <v>584</v>
      </c>
      <c r="D91" s="832" t="s">
        <v>1230</v>
      </c>
      <c r="E91" s="832" t="s">
        <v>2480</v>
      </c>
      <c r="F91" s="832" t="s">
        <v>2542</v>
      </c>
      <c r="G91" s="832" t="s">
        <v>2544</v>
      </c>
      <c r="H91" s="849"/>
      <c r="I91" s="849"/>
      <c r="J91" s="832"/>
      <c r="K91" s="832"/>
      <c r="L91" s="849">
        <v>1</v>
      </c>
      <c r="M91" s="849">
        <v>455.56</v>
      </c>
      <c r="N91" s="832">
        <v>1</v>
      </c>
      <c r="O91" s="832">
        <v>455.56</v>
      </c>
      <c r="P91" s="849"/>
      <c r="Q91" s="849"/>
      <c r="R91" s="837"/>
      <c r="S91" s="850"/>
    </row>
    <row r="92" spans="1:19" ht="14.4" customHeight="1" x14ac:dyDescent="0.3">
      <c r="A92" s="831"/>
      <c r="B92" s="832" t="s">
        <v>2483</v>
      </c>
      <c r="C92" s="832" t="s">
        <v>584</v>
      </c>
      <c r="D92" s="832" t="s">
        <v>1230</v>
      </c>
      <c r="E92" s="832" t="s">
        <v>2480</v>
      </c>
      <c r="F92" s="832" t="s">
        <v>2556</v>
      </c>
      <c r="G92" s="832" t="s">
        <v>2558</v>
      </c>
      <c r="H92" s="849"/>
      <c r="I92" s="849"/>
      <c r="J92" s="832"/>
      <c r="K92" s="832"/>
      <c r="L92" s="849"/>
      <c r="M92" s="849"/>
      <c r="N92" s="832"/>
      <c r="O92" s="832"/>
      <c r="P92" s="849">
        <v>1</v>
      </c>
      <c r="Q92" s="849">
        <v>94.44</v>
      </c>
      <c r="R92" s="837"/>
      <c r="S92" s="850">
        <v>94.44</v>
      </c>
    </row>
    <row r="93" spans="1:19" ht="14.4" customHeight="1" x14ac:dyDescent="0.3">
      <c r="A93" s="831"/>
      <c r="B93" s="832" t="s">
        <v>2483</v>
      </c>
      <c r="C93" s="832" t="s">
        <v>584</v>
      </c>
      <c r="D93" s="832" t="s">
        <v>1230</v>
      </c>
      <c r="E93" s="832" t="s">
        <v>2480</v>
      </c>
      <c r="F93" s="832" t="s">
        <v>2561</v>
      </c>
      <c r="G93" s="832" t="s">
        <v>2562</v>
      </c>
      <c r="H93" s="849"/>
      <c r="I93" s="849"/>
      <c r="J93" s="832"/>
      <c r="K93" s="832"/>
      <c r="L93" s="849"/>
      <c r="M93" s="849"/>
      <c r="N93" s="832"/>
      <c r="O93" s="832"/>
      <c r="P93" s="849">
        <v>1</v>
      </c>
      <c r="Q93" s="849">
        <v>96.67</v>
      </c>
      <c r="R93" s="837"/>
      <c r="S93" s="850">
        <v>96.67</v>
      </c>
    </row>
    <row r="94" spans="1:19" ht="14.4" customHeight="1" x14ac:dyDescent="0.3">
      <c r="A94" s="831"/>
      <c r="B94" s="832" t="s">
        <v>2483</v>
      </c>
      <c r="C94" s="832" t="s">
        <v>584</v>
      </c>
      <c r="D94" s="832" t="s">
        <v>1230</v>
      </c>
      <c r="E94" s="832" t="s">
        <v>2480</v>
      </c>
      <c r="F94" s="832" t="s">
        <v>2561</v>
      </c>
      <c r="G94" s="832" t="s">
        <v>2563</v>
      </c>
      <c r="H94" s="849"/>
      <c r="I94" s="849"/>
      <c r="J94" s="832"/>
      <c r="K94" s="832"/>
      <c r="L94" s="849">
        <v>5</v>
      </c>
      <c r="M94" s="849">
        <v>483.33</v>
      </c>
      <c r="N94" s="832">
        <v>1</v>
      </c>
      <c r="O94" s="832">
        <v>96.665999999999997</v>
      </c>
      <c r="P94" s="849"/>
      <c r="Q94" s="849"/>
      <c r="R94" s="837"/>
      <c r="S94" s="850"/>
    </row>
    <row r="95" spans="1:19" ht="14.4" customHeight="1" x14ac:dyDescent="0.3">
      <c r="A95" s="831"/>
      <c r="B95" s="832" t="s">
        <v>2483</v>
      </c>
      <c r="C95" s="832" t="s">
        <v>584</v>
      </c>
      <c r="D95" s="832" t="s">
        <v>1230</v>
      </c>
      <c r="E95" s="832" t="s">
        <v>2480</v>
      </c>
      <c r="F95" s="832" t="s">
        <v>2581</v>
      </c>
      <c r="G95" s="832" t="s">
        <v>2582</v>
      </c>
      <c r="H95" s="849"/>
      <c r="I95" s="849"/>
      <c r="J95" s="832"/>
      <c r="K95" s="832"/>
      <c r="L95" s="849"/>
      <c r="M95" s="849"/>
      <c r="N95" s="832"/>
      <c r="O95" s="832"/>
      <c r="P95" s="849">
        <v>1</v>
      </c>
      <c r="Q95" s="849">
        <v>550</v>
      </c>
      <c r="R95" s="837"/>
      <c r="S95" s="850">
        <v>550</v>
      </c>
    </row>
    <row r="96" spans="1:19" ht="14.4" customHeight="1" x14ac:dyDescent="0.3">
      <c r="A96" s="831"/>
      <c r="B96" s="832" t="s">
        <v>2483</v>
      </c>
      <c r="C96" s="832" t="s">
        <v>584</v>
      </c>
      <c r="D96" s="832" t="s">
        <v>1231</v>
      </c>
      <c r="E96" s="832" t="s">
        <v>2480</v>
      </c>
      <c r="F96" s="832" t="s">
        <v>2536</v>
      </c>
      <c r="G96" s="832" t="s">
        <v>2537</v>
      </c>
      <c r="H96" s="849"/>
      <c r="I96" s="849"/>
      <c r="J96" s="832"/>
      <c r="K96" s="832"/>
      <c r="L96" s="849"/>
      <c r="M96" s="849"/>
      <c r="N96" s="832"/>
      <c r="O96" s="832"/>
      <c r="P96" s="849">
        <v>2</v>
      </c>
      <c r="Q96" s="849">
        <v>611.11</v>
      </c>
      <c r="R96" s="837"/>
      <c r="S96" s="850">
        <v>305.55500000000001</v>
      </c>
    </row>
    <row r="97" spans="1:19" ht="14.4" customHeight="1" x14ac:dyDescent="0.3">
      <c r="A97" s="831"/>
      <c r="B97" s="832" t="s">
        <v>2483</v>
      </c>
      <c r="C97" s="832" t="s">
        <v>584</v>
      </c>
      <c r="D97" s="832" t="s">
        <v>1231</v>
      </c>
      <c r="E97" s="832" t="s">
        <v>2480</v>
      </c>
      <c r="F97" s="832" t="s">
        <v>2542</v>
      </c>
      <c r="G97" s="832" t="s">
        <v>2544</v>
      </c>
      <c r="H97" s="849"/>
      <c r="I97" s="849"/>
      <c r="J97" s="832"/>
      <c r="K97" s="832"/>
      <c r="L97" s="849"/>
      <c r="M97" s="849"/>
      <c r="N97" s="832"/>
      <c r="O97" s="832"/>
      <c r="P97" s="849">
        <v>1</v>
      </c>
      <c r="Q97" s="849">
        <v>455.56</v>
      </c>
      <c r="R97" s="837"/>
      <c r="S97" s="850">
        <v>455.56</v>
      </c>
    </row>
    <row r="98" spans="1:19" ht="14.4" customHeight="1" x14ac:dyDescent="0.3">
      <c r="A98" s="831"/>
      <c r="B98" s="832" t="s">
        <v>2483</v>
      </c>
      <c r="C98" s="832" t="s">
        <v>584</v>
      </c>
      <c r="D98" s="832" t="s">
        <v>1231</v>
      </c>
      <c r="E98" s="832" t="s">
        <v>2480</v>
      </c>
      <c r="F98" s="832" t="s">
        <v>2548</v>
      </c>
      <c r="G98" s="832" t="s">
        <v>2550</v>
      </c>
      <c r="H98" s="849"/>
      <c r="I98" s="849"/>
      <c r="J98" s="832"/>
      <c r="K98" s="832"/>
      <c r="L98" s="849"/>
      <c r="M98" s="849"/>
      <c r="N98" s="832"/>
      <c r="O98" s="832"/>
      <c r="P98" s="849">
        <v>1</v>
      </c>
      <c r="Q98" s="849">
        <v>77.78</v>
      </c>
      <c r="R98" s="837"/>
      <c r="S98" s="850">
        <v>77.78</v>
      </c>
    </row>
    <row r="99" spans="1:19" ht="14.4" customHeight="1" x14ac:dyDescent="0.3">
      <c r="A99" s="831"/>
      <c r="B99" s="832" t="s">
        <v>2483</v>
      </c>
      <c r="C99" s="832" t="s">
        <v>584</v>
      </c>
      <c r="D99" s="832" t="s">
        <v>2469</v>
      </c>
      <c r="E99" s="832" t="s">
        <v>2480</v>
      </c>
      <c r="F99" s="832" t="s">
        <v>2481</v>
      </c>
      <c r="G99" s="832" t="s">
        <v>2482</v>
      </c>
      <c r="H99" s="849">
        <v>2</v>
      </c>
      <c r="I99" s="849">
        <v>688.89</v>
      </c>
      <c r="J99" s="832"/>
      <c r="K99" s="832">
        <v>344.44499999999999</v>
      </c>
      <c r="L99" s="849"/>
      <c r="M99" s="849"/>
      <c r="N99" s="832"/>
      <c r="O99" s="832"/>
      <c r="P99" s="849"/>
      <c r="Q99" s="849"/>
      <c r="R99" s="837"/>
      <c r="S99" s="850"/>
    </row>
    <row r="100" spans="1:19" ht="14.4" customHeight="1" x14ac:dyDescent="0.3">
      <c r="A100" s="831"/>
      <c r="B100" s="832" t="s">
        <v>2483</v>
      </c>
      <c r="C100" s="832" t="s">
        <v>584</v>
      </c>
      <c r="D100" s="832" t="s">
        <v>1234</v>
      </c>
      <c r="E100" s="832" t="s">
        <v>2480</v>
      </c>
      <c r="F100" s="832" t="s">
        <v>2510</v>
      </c>
      <c r="G100" s="832" t="s">
        <v>2511</v>
      </c>
      <c r="H100" s="849">
        <v>1</v>
      </c>
      <c r="I100" s="849">
        <v>116.67</v>
      </c>
      <c r="J100" s="832"/>
      <c r="K100" s="832">
        <v>116.67</v>
      </c>
      <c r="L100" s="849"/>
      <c r="M100" s="849"/>
      <c r="N100" s="832"/>
      <c r="O100" s="832"/>
      <c r="P100" s="849"/>
      <c r="Q100" s="849"/>
      <c r="R100" s="837"/>
      <c r="S100" s="850"/>
    </row>
    <row r="101" spans="1:19" ht="14.4" customHeight="1" x14ac:dyDescent="0.3">
      <c r="A101" s="831"/>
      <c r="B101" s="832" t="s">
        <v>2483</v>
      </c>
      <c r="C101" s="832" t="s">
        <v>584</v>
      </c>
      <c r="D101" s="832" t="s">
        <v>1234</v>
      </c>
      <c r="E101" s="832" t="s">
        <v>2480</v>
      </c>
      <c r="F101" s="832" t="s">
        <v>2515</v>
      </c>
      <c r="G101" s="832" t="s">
        <v>2517</v>
      </c>
      <c r="H101" s="849"/>
      <c r="I101" s="849"/>
      <c r="J101" s="832"/>
      <c r="K101" s="832"/>
      <c r="L101" s="849">
        <v>10</v>
      </c>
      <c r="M101" s="849">
        <v>3000</v>
      </c>
      <c r="N101" s="832">
        <v>1</v>
      </c>
      <c r="O101" s="832">
        <v>300</v>
      </c>
      <c r="P101" s="849"/>
      <c r="Q101" s="849"/>
      <c r="R101" s="837"/>
      <c r="S101" s="850"/>
    </row>
    <row r="102" spans="1:19" ht="14.4" customHeight="1" x14ac:dyDescent="0.3">
      <c r="A102" s="831"/>
      <c r="B102" s="832" t="s">
        <v>2483</v>
      </c>
      <c r="C102" s="832" t="s">
        <v>584</v>
      </c>
      <c r="D102" s="832" t="s">
        <v>1234</v>
      </c>
      <c r="E102" s="832" t="s">
        <v>2480</v>
      </c>
      <c r="F102" s="832" t="s">
        <v>2518</v>
      </c>
      <c r="G102" s="832" t="s">
        <v>2519</v>
      </c>
      <c r="H102" s="849">
        <v>2</v>
      </c>
      <c r="I102" s="849">
        <v>422.22</v>
      </c>
      <c r="J102" s="832"/>
      <c r="K102" s="832">
        <v>211.11</v>
      </c>
      <c r="L102" s="849"/>
      <c r="M102" s="849"/>
      <c r="N102" s="832"/>
      <c r="O102" s="832"/>
      <c r="P102" s="849"/>
      <c r="Q102" s="849"/>
      <c r="R102" s="837"/>
      <c r="S102" s="850"/>
    </row>
    <row r="103" spans="1:19" ht="14.4" customHeight="1" x14ac:dyDescent="0.3">
      <c r="A103" s="831"/>
      <c r="B103" s="832" t="s">
        <v>2483</v>
      </c>
      <c r="C103" s="832" t="s">
        <v>584</v>
      </c>
      <c r="D103" s="832" t="s">
        <v>1234</v>
      </c>
      <c r="E103" s="832" t="s">
        <v>2480</v>
      </c>
      <c r="F103" s="832" t="s">
        <v>2520</v>
      </c>
      <c r="G103" s="832" t="s">
        <v>2521</v>
      </c>
      <c r="H103" s="849">
        <v>1</v>
      </c>
      <c r="I103" s="849">
        <v>583.33000000000004</v>
      </c>
      <c r="J103" s="832">
        <v>0.33333142857142861</v>
      </c>
      <c r="K103" s="832">
        <v>583.33000000000004</v>
      </c>
      <c r="L103" s="849">
        <v>3</v>
      </c>
      <c r="M103" s="849">
        <v>1750</v>
      </c>
      <c r="N103" s="832">
        <v>1</v>
      </c>
      <c r="O103" s="832">
        <v>583.33333333333337</v>
      </c>
      <c r="P103" s="849"/>
      <c r="Q103" s="849"/>
      <c r="R103" s="837"/>
      <c r="S103" s="850"/>
    </row>
    <row r="104" spans="1:19" ht="14.4" customHeight="1" x14ac:dyDescent="0.3">
      <c r="A104" s="831"/>
      <c r="B104" s="832" t="s">
        <v>2483</v>
      </c>
      <c r="C104" s="832" t="s">
        <v>584</v>
      </c>
      <c r="D104" s="832" t="s">
        <v>1234</v>
      </c>
      <c r="E104" s="832" t="s">
        <v>2480</v>
      </c>
      <c r="F104" s="832" t="s">
        <v>2542</v>
      </c>
      <c r="G104" s="832" t="s">
        <v>2543</v>
      </c>
      <c r="H104" s="849">
        <v>2</v>
      </c>
      <c r="I104" s="849">
        <v>911.11</v>
      </c>
      <c r="J104" s="832">
        <v>1</v>
      </c>
      <c r="K104" s="832">
        <v>455.55500000000001</v>
      </c>
      <c r="L104" s="849">
        <v>2</v>
      </c>
      <c r="M104" s="849">
        <v>911.11</v>
      </c>
      <c r="N104" s="832">
        <v>1</v>
      </c>
      <c r="O104" s="832">
        <v>455.55500000000001</v>
      </c>
      <c r="P104" s="849"/>
      <c r="Q104" s="849"/>
      <c r="R104" s="837"/>
      <c r="S104" s="850"/>
    </row>
    <row r="105" spans="1:19" ht="14.4" customHeight="1" x14ac:dyDescent="0.3">
      <c r="A105" s="831"/>
      <c r="B105" s="832" t="s">
        <v>2483</v>
      </c>
      <c r="C105" s="832" t="s">
        <v>584</v>
      </c>
      <c r="D105" s="832" t="s">
        <v>1234</v>
      </c>
      <c r="E105" s="832" t="s">
        <v>2480</v>
      </c>
      <c r="F105" s="832" t="s">
        <v>2556</v>
      </c>
      <c r="G105" s="832" t="s">
        <v>2558</v>
      </c>
      <c r="H105" s="849">
        <v>2</v>
      </c>
      <c r="I105" s="849">
        <v>188.89</v>
      </c>
      <c r="J105" s="832"/>
      <c r="K105" s="832">
        <v>94.444999999999993</v>
      </c>
      <c r="L105" s="849"/>
      <c r="M105" s="849"/>
      <c r="N105" s="832"/>
      <c r="O105" s="832"/>
      <c r="P105" s="849"/>
      <c r="Q105" s="849"/>
      <c r="R105" s="837"/>
      <c r="S105" s="850"/>
    </row>
    <row r="106" spans="1:19" ht="14.4" customHeight="1" x14ac:dyDescent="0.3">
      <c r="A106" s="831"/>
      <c r="B106" s="832" t="s">
        <v>2483</v>
      </c>
      <c r="C106" s="832" t="s">
        <v>584</v>
      </c>
      <c r="D106" s="832" t="s">
        <v>1236</v>
      </c>
      <c r="E106" s="832" t="s">
        <v>2480</v>
      </c>
      <c r="F106" s="832" t="s">
        <v>2527</v>
      </c>
      <c r="G106" s="832" t="s">
        <v>2528</v>
      </c>
      <c r="H106" s="849">
        <v>1</v>
      </c>
      <c r="I106" s="849">
        <v>50</v>
      </c>
      <c r="J106" s="832">
        <v>1</v>
      </c>
      <c r="K106" s="832">
        <v>50</v>
      </c>
      <c r="L106" s="849">
        <v>1</v>
      </c>
      <c r="M106" s="849">
        <v>50</v>
      </c>
      <c r="N106" s="832">
        <v>1</v>
      </c>
      <c r="O106" s="832">
        <v>50</v>
      </c>
      <c r="P106" s="849"/>
      <c r="Q106" s="849"/>
      <c r="R106" s="837"/>
      <c r="S106" s="850"/>
    </row>
    <row r="107" spans="1:19" ht="14.4" customHeight="1" x14ac:dyDescent="0.3">
      <c r="A107" s="831"/>
      <c r="B107" s="832" t="s">
        <v>2483</v>
      </c>
      <c r="C107" s="832" t="s">
        <v>584</v>
      </c>
      <c r="D107" s="832" t="s">
        <v>1236</v>
      </c>
      <c r="E107" s="832" t="s">
        <v>2480</v>
      </c>
      <c r="F107" s="832" t="s">
        <v>2536</v>
      </c>
      <c r="G107" s="832" t="s">
        <v>2538</v>
      </c>
      <c r="H107" s="849"/>
      <c r="I107" s="849"/>
      <c r="J107" s="832"/>
      <c r="K107" s="832"/>
      <c r="L107" s="849">
        <v>1</v>
      </c>
      <c r="M107" s="849">
        <v>305.56</v>
      </c>
      <c r="N107" s="832">
        <v>1</v>
      </c>
      <c r="O107" s="832">
        <v>305.56</v>
      </c>
      <c r="P107" s="849"/>
      <c r="Q107" s="849"/>
      <c r="R107" s="837"/>
      <c r="S107" s="850"/>
    </row>
    <row r="108" spans="1:19" ht="14.4" customHeight="1" x14ac:dyDescent="0.3">
      <c r="A108" s="831"/>
      <c r="B108" s="832" t="s">
        <v>2483</v>
      </c>
      <c r="C108" s="832" t="s">
        <v>584</v>
      </c>
      <c r="D108" s="832" t="s">
        <v>1236</v>
      </c>
      <c r="E108" s="832" t="s">
        <v>2480</v>
      </c>
      <c r="F108" s="832" t="s">
        <v>2542</v>
      </c>
      <c r="G108" s="832" t="s">
        <v>2543</v>
      </c>
      <c r="H108" s="849"/>
      <c r="I108" s="849"/>
      <c r="J108" s="832"/>
      <c r="K108" s="832"/>
      <c r="L108" s="849">
        <v>1</v>
      </c>
      <c r="M108" s="849">
        <v>455.56</v>
      </c>
      <c r="N108" s="832">
        <v>1</v>
      </c>
      <c r="O108" s="832">
        <v>455.56</v>
      </c>
      <c r="P108" s="849"/>
      <c r="Q108" s="849"/>
      <c r="R108" s="837"/>
      <c r="S108" s="850"/>
    </row>
    <row r="109" spans="1:19" ht="14.4" customHeight="1" x14ac:dyDescent="0.3">
      <c r="A109" s="831"/>
      <c r="B109" s="832" t="s">
        <v>2483</v>
      </c>
      <c r="C109" s="832" t="s">
        <v>584</v>
      </c>
      <c r="D109" s="832" t="s">
        <v>1236</v>
      </c>
      <c r="E109" s="832" t="s">
        <v>2480</v>
      </c>
      <c r="F109" s="832" t="s">
        <v>2542</v>
      </c>
      <c r="G109" s="832" t="s">
        <v>2544</v>
      </c>
      <c r="H109" s="849">
        <v>1</v>
      </c>
      <c r="I109" s="849">
        <v>455.56</v>
      </c>
      <c r="J109" s="832"/>
      <c r="K109" s="832">
        <v>455.56</v>
      </c>
      <c r="L109" s="849"/>
      <c r="M109" s="849"/>
      <c r="N109" s="832"/>
      <c r="O109" s="832"/>
      <c r="P109" s="849"/>
      <c r="Q109" s="849"/>
      <c r="R109" s="837"/>
      <c r="S109" s="850"/>
    </row>
    <row r="110" spans="1:19" ht="14.4" customHeight="1" x14ac:dyDescent="0.3">
      <c r="A110" s="831"/>
      <c r="B110" s="832" t="s">
        <v>2483</v>
      </c>
      <c r="C110" s="832" t="s">
        <v>584</v>
      </c>
      <c r="D110" s="832" t="s">
        <v>1236</v>
      </c>
      <c r="E110" s="832" t="s">
        <v>2480</v>
      </c>
      <c r="F110" s="832" t="s">
        <v>2548</v>
      </c>
      <c r="G110" s="832" t="s">
        <v>2549</v>
      </c>
      <c r="H110" s="849"/>
      <c r="I110" s="849"/>
      <c r="J110" s="832"/>
      <c r="K110" s="832"/>
      <c r="L110" s="849">
        <v>1</v>
      </c>
      <c r="M110" s="849">
        <v>77.78</v>
      </c>
      <c r="N110" s="832">
        <v>1</v>
      </c>
      <c r="O110" s="832">
        <v>77.78</v>
      </c>
      <c r="P110" s="849"/>
      <c r="Q110" s="849"/>
      <c r="R110" s="837"/>
      <c r="S110" s="850"/>
    </row>
    <row r="111" spans="1:19" ht="14.4" customHeight="1" x14ac:dyDescent="0.3">
      <c r="A111" s="831"/>
      <c r="B111" s="832" t="s">
        <v>2483</v>
      </c>
      <c r="C111" s="832" t="s">
        <v>584</v>
      </c>
      <c r="D111" s="832" t="s">
        <v>1236</v>
      </c>
      <c r="E111" s="832" t="s">
        <v>2480</v>
      </c>
      <c r="F111" s="832" t="s">
        <v>2556</v>
      </c>
      <c r="G111" s="832" t="s">
        <v>2557</v>
      </c>
      <c r="H111" s="849">
        <v>1</v>
      </c>
      <c r="I111" s="849">
        <v>94.44</v>
      </c>
      <c r="J111" s="832"/>
      <c r="K111" s="832">
        <v>94.44</v>
      </c>
      <c r="L111" s="849"/>
      <c r="M111" s="849"/>
      <c r="N111" s="832"/>
      <c r="O111" s="832"/>
      <c r="P111" s="849">
        <v>1</v>
      </c>
      <c r="Q111" s="849">
        <v>94.44</v>
      </c>
      <c r="R111" s="837"/>
      <c r="S111" s="850">
        <v>94.44</v>
      </c>
    </row>
    <row r="112" spans="1:19" ht="14.4" customHeight="1" x14ac:dyDescent="0.3">
      <c r="A112" s="831"/>
      <c r="B112" s="832" t="s">
        <v>2483</v>
      </c>
      <c r="C112" s="832" t="s">
        <v>584</v>
      </c>
      <c r="D112" s="832" t="s">
        <v>1236</v>
      </c>
      <c r="E112" s="832" t="s">
        <v>2480</v>
      </c>
      <c r="F112" s="832" t="s">
        <v>2571</v>
      </c>
      <c r="G112" s="832" t="s">
        <v>2573</v>
      </c>
      <c r="H112" s="849">
        <v>1</v>
      </c>
      <c r="I112" s="849">
        <v>116.67</v>
      </c>
      <c r="J112" s="832"/>
      <c r="K112" s="832">
        <v>116.67</v>
      </c>
      <c r="L112" s="849"/>
      <c r="M112" s="849"/>
      <c r="N112" s="832"/>
      <c r="O112" s="832"/>
      <c r="P112" s="849"/>
      <c r="Q112" s="849"/>
      <c r="R112" s="837"/>
      <c r="S112" s="850"/>
    </row>
    <row r="113" spans="1:19" ht="14.4" customHeight="1" x14ac:dyDescent="0.3">
      <c r="A113" s="831"/>
      <c r="B113" s="832" t="s">
        <v>2483</v>
      </c>
      <c r="C113" s="832" t="s">
        <v>584</v>
      </c>
      <c r="D113" s="832" t="s">
        <v>1236</v>
      </c>
      <c r="E113" s="832" t="s">
        <v>2480</v>
      </c>
      <c r="F113" s="832" t="s">
        <v>2481</v>
      </c>
      <c r="G113" s="832" t="s">
        <v>2482</v>
      </c>
      <c r="H113" s="849"/>
      <c r="I113" s="849"/>
      <c r="J113" s="832"/>
      <c r="K113" s="832"/>
      <c r="L113" s="849"/>
      <c r="M113" s="849"/>
      <c r="N113" s="832"/>
      <c r="O113" s="832"/>
      <c r="P113" s="849">
        <v>1</v>
      </c>
      <c r="Q113" s="849">
        <v>344.44</v>
      </c>
      <c r="R113" s="837"/>
      <c r="S113" s="850">
        <v>344.44</v>
      </c>
    </row>
    <row r="114" spans="1:19" ht="14.4" customHeight="1" x14ac:dyDescent="0.3">
      <c r="A114" s="831"/>
      <c r="B114" s="832" t="s">
        <v>2483</v>
      </c>
      <c r="C114" s="832" t="s">
        <v>584</v>
      </c>
      <c r="D114" s="832" t="s">
        <v>1239</v>
      </c>
      <c r="E114" s="832" t="s">
        <v>2480</v>
      </c>
      <c r="F114" s="832" t="s">
        <v>2510</v>
      </c>
      <c r="G114" s="832" t="s">
        <v>2511</v>
      </c>
      <c r="H114" s="849">
        <v>1</v>
      </c>
      <c r="I114" s="849">
        <v>116.67</v>
      </c>
      <c r="J114" s="832">
        <v>1</v>
      </c>
      <c r="K114" s="832">
        <v>116.67</v>
      </c>
      <c r="L114" s="849">
        <v>1</v>
      </c>
      <c r="M114" s="849">
        <v>116.67</v>
      </c>
      <c r="N114" s="832">
        <v>1</v>
      </c>
      <c r="O114" s="832">
        <v>116.67</v>
      </c>
      <c r="P114" s="849"/>
      <c r="Q114" s="849"/>
      <c r="R114" s="837"/>
      <c r="S114" s="850"/>
    </row>
    <row r="115" spans="1:19" ht="14.4" customHeight="1" x14ac:dyDescent="0.3">
      <c r="A115" s="831"/>
      <c r="B115" s="832" t="s">
        <v>2483</v>
      </c>
      <c r="C115" s="832" t="s">
        <v>584</v>
      </c>
      <c r="D115" s="832" t="s">
        <v>1239</v>
      </c>
      <c r="E115" s="832" t="s">
        <v>2480</v>
      </c>
      <c r="F115" s="832" t="s">
        <v>2542</v>
      </c>
      <c r="G115" s="832" t="s">
        <v>2543</v>
      </c>
      <c r="H115" s="849"/>
      <c r="I115" s="849"/>
      <c r="J115" s="832"/>
      <c r="K115" s="832"/>
      <c r="L115" s="849">
        <v>1</v>
      </c>
      <c r="M115" s="849">
        <v>455.56</v>
      </c>
      <c r="N115" s="832">
        <v>1</v>
      </c>
      <c r="O115" s="832">
        <v>455.56</v>
      </c>
      <c r="P115" s="849"/>
      <c r="Q115" s="849"/>
      <c r="R115" s="837"/>
      <c r="S115" s="850"/>
    </row>
    <row r="116" spans="1:19" ht="14.4" customHeight="1" x14ac:dyDescent="0.3">
      <c r="A116" s="831"/>
      <c r="B116" s="832" t="s">
        <v>2483</v>
      </c>
      <c r="C116" s="832" t="s">
        <v>584</v>
      </c>
      <c r="D116" s="832" t="s">
        <v>1239</v>
      </c>
      <c r="E116" s="832" t="s">
        <v>2480</v>
      </c>
      <c r="F116" s="832" t="s">
        <v>2542</v>
      </c>
      <c r="G116" s="832" t="s">
        <v>2544</v>
      </c>
      <c r="H116" s="849"/>
      <c r="I116" s="849"/>
      <c r="J116" s="832"/>
      <c r="K116" s="832"/>
      <c r="L116" s="849">
        <v>1</v>
      </c>
      <c r="M116" s="849">
        <v>455.56</v>
      </c>
      <c r="N116" s="832">
        <v>1</v>
      </c>
      <c r="O116" s="832">
        <v>455.56</v>
      </c>
      <c r="P116" s="849"/>
      <c r="Q116" s="849"/>
      <c r="R116" s="837"/>
      <c r="S116" s="850"/>
    </row>
    <row r="117" spans="1:19" ht="14.4" customHeight="1" x14ac:dyDescent="0.3">
      <c r="A117" s="831"/>
      <c r="B117" s="832" t="s">
        <v>2483</v>
      </c>
      <c r="C117" s="832" t="s">
        <v>584</v>
      </c>
      <c r="D117" s="832" t="s">
        <v>1239</v>
      </c>
      <c r="E117" s="832" t="s">
        <v>2480</v>
      </c>
      <c r="F117" s="832" t="s">
        <v>2556</v>
      </c>
      <c r="G117" s="832" t="s">
        <v>2558</v>
      </c>
      <c r="H117" s="849"/>
      <c r="I117" s="849"/>
      <c r="J117" s="832"/>
      <c r="K117" s="832"/>
      <c r="L117" s="849">
        <v>3</v>
      </c>
      <c r="M117" s="849">
        <v>283.33</v>
      </c>
      <c r="N117" s="832">
        <v>1</v>
      </c>
      <c r="O117" s="832">
        <v>94.443333333333328</v>
      </c>
      <c r="P117" s="849"/>
      <c r="Q117" s="849"/>
      <c r="R117" s="837"/>
      <c r="S117" s="850"/>
    </row>
    <row r="118" spans="1:19" ht="14.4" customHeight="1" x14ac:dyDescent="0.3">
      <c r="A118" s="831"/>
      <c r="B118" s="832" t="s">
        <v>2483</v>
      </c>
      <c r="C118" s="832" t="s">
        <v>584</v>
      </c>
      <c r="D118" s="832" t="s">
        <v>1239</v>
      </c>
      <c r="E118" s="832" t="s">
        <v>2480</v>
      </c>
      <c r="F118" s="832" t="s">
        <v>2561</v>
      </c>
      <c r="G118" s="832" t="s">
        <v>2562</v>
      </c>
      <c r="H118" s="849"/>
      <c r="I118" s="849"/>
      <c r="J118" s="832"/>
      <c r="K118" s="832"/>
      <c r="L118" s="849">
        <v>1</v>
      </c>
      <c r="M118" s="849">
        <v>96.67</v>
      </c>
      <c r="N118" s="832">
        <v>1</v>
      </c>
      <c r="O118" s="832">
        <v>96.67</v>
      </c>
      <c r="P118" s="849"/>
      <c r="Q118" s="849"/>
      <c r="R118" s="837"/>
      <c r="S118" s="850"/>
    </row>
    <row r="119" spans="1:19" ht="14.4" customHeight="1" x14ac:dyDescent="0.3">
      <c r="A119" s="831"/>
      <c r="B119" s="832" t="s">
        <v>2483</v>
      </c>
      <c r="C119" s="832" t="s">
        <v>584</v>
      </c>
      <c r="D119" s="832" t="s">
        <v>1239</v>
      </c>
      <c r="E119" s="832" t="s">
        <v>2480</v>
      </c>
      <c r="F119" s="832" t="s">
        <v>2564</v>
      </c>
      <c r="G119" s="832" t="s">
        <v>2565</v>
      </c>
      <c r="H119" s="849">
        <v>1</v>
      </c>
      <c r="I119" s="849">
        <v>333.33</v>
      </c>
      <c r="J119" s="832"/>
      <c r="K119" s="832">
        <v>333.33</v>
      </c>
      <c r="L119" s="849"/>
      <c r="M119" s="849"/>
      <c r="N119" s="832"/>
      <c r="O119" s="832"/>
      <c r="P119" s="849"/>
      <c r="Q119" s="849"/>
      <c r="R119" s="837"/>
      <c r="S119" s="850"/>
    </row>
    <row r="120" spans="1:19" ht="14.4" customHeight="1" x14ac:dyDescent="0.3">
      <c r="A120" s="831"/>
      <c r="B120" s="832" t="s">
        <v>2483</v>
      </c>
      <c r="C120" s="832" t="s">
        <v>584</v>
      </c>
      <c r="D120" s="832" t="s">
        <v>1239</v>
      </c>
      <c r="E120" s="832" t="s">
        <v>2480</v>
      </c>
      <c r="F120" s="832" t="s">
        <v>2567</v>
      </c>
      <c r="G120" s="832" t="s">
        <v>2568</v>
      </c>
      <c r="H120" s="849"/>
      <c r="I120" s="849"/>
      <c r="J120" s="832"/>
      <c r="K120" s="832"/>
      <c r="L120" s="849">
        <v>2</v>
      </c>
      <c r="M120" s="849">
        <v>2566.66</v>
      </c>
      <c r="N120" s="832">
        <v>1</v>
      </c>
      <c r="O120" s="832">
        <v>1283.33</v>
      </c>
      <c r="P120" s="849"/>
      <c r="Q120" s="849"/>
      <c r="R120" s="837"/>
      <c r="S120" s="850"/>
    </row>
    <row r="121" spans="1:19" ht="14.4" customHeight="1" x14ac:dyDescent="0.3">
      <c r="A121" s="831"/>
      <c r="B121" s="832" t="s">
        <v>2483</v>
      </c>
      <c r="C121" s="832" t="s">
        <v>584</v>
      </c>
      <c r="D121" s="832" t="s">
        <v>1239</v>
      </c>
      <c r="E121" s="832" t="s">
        <v>2480</v>
      </c>
      <c r="F121" s="832" t="s">
        <v>2481</v>
      </c>
      <c r="G121" s="832" t="s">
        <v>2482</v>
      </c>
      <c r="H121" s="849">
        <v>1</v>
      </c>
      <c r="I121" s="849">
        <v>344.44</v>
      </c>
      <c r="J121" s="832">
        <v>0.5</v>
      </c>
      <c r="K121" s="832">
        <v>344.44</v>
      </c>
      <c r="L121" s="849">
        <v>2</v>
      </c>
      <c r="M121" s="849">
        <v>688.88</v>
      </c>
      <c r="N121" s="832">
        <v>1</v>
      </c>
      <c r="O121" s="832">
        <v>344.44</v>
      </c>
      <c r="P121" s="849"/>
      <c r="Q121" s="849"/>
      <c r="R121" s="837"/>
      <c r="S121" s="850"/>
    </row>
    <row r="122" spans="1:19" ht="14.4" customHeight="1" x14ac:dyDescent="0.3">
      <c r="A122" s="831"/>
      <c r="B122" s="832" t="s">
        <v>2483</v>
      </c>
      <c r="C122" s="832" t="s">
        <v>584</v>
      </c>
      <c r="D122" s="832" t="s">
        <v>2473</v>
      </c>
      <c r="E122" s="832" t="s">
        <v>2480</v>
      </c>
      <c r="F122" s="832" t="s">
        <v>2520</v>
      </c>
      <c r="G122" s="832" t="s">
        <v>2521</v>
      </c>
      <c r="H122" s="849"/>
      <c r="I122" s="849"/>
      <c r="J122" s="832"/>
      <c r="K122" s="832"/>
      <c r="L122" s="849">
        <v>2</v>
      </c>
      <c r="M122" s="849">
        <v>1166.67</v>
      </c>
      <c r="N122" s="832">
        <v>1</v>
      </c>
      <c r="O122" s="832">
        <v>583.33500000000004</v>
      </c>
      <c r="P122" s="849"/>
      <c r="Q122" s="849"/>
      <c r="R122" s="837"/>
      <c r="S122" s="850"/>
    </row>
    <row r="123" spans="1:19" ht="14.4" customHeight="1" x14ac:dyDescent="0.3">
      <c r="A123" s="831"/>
      <c r="B123" s="832" t="s">
        <v>2483</v>
      </c>
      <c r="C123" s="832" t="s">
        <v>584</v>
      </c>
      <c r="D123" s="832" t="s">
        <v>2473</v>
      </c>
      <c r="E123" s="832" t="s">
        <v>2480</v>
      </c>
      <c r="F123" s="832" t="s">
        <v>2527</v>
      </c>
      <c r="G123" s="832" t="s">
        <v>2528</v>
      </c>
      <c r="H123" s="849"/>
      <c r="I123" s="849"/>
      <c r="J123" s="832"/>
      <c r="K123" s="832"/>
      <c r="L123" s="849">
        <v>1</v>
      </c>
      <c r="M123" s="849">
        <v>50</v>
      </c>
      <c r="N123" s="832">
        <v>1</v>
      </c>
      <c r="O123" s="832">
        <v>50</v>
      </c>
      <c r="P123" s="849"/>
      <c r="Q123" s="849"/>
      <c r="R123" s="837"/>
      <c r="S123" s="850"/>
    </row>
    <row r="124" spans="1:19" ht="14.4" customHeight="1" x14ac:dyDescent="0.3">
      <c r="A124" s="831"/>
      <c r="B124" s="832" t="s">
        <v>2483</v>
      </c>
      <c r="C124" s="832" t="s">
        <v>584</v>
      </c>
      <c r="D124" s="832" t="s">
        <v>2473</v>
      </c>
      <c r="E124" s="832" t="s">
        <v>2480</v>
      </c>
      <c r="F124" s="832" t="s">
        <v>2542</v>
      </c>
      <c r="G124" s="832" t="s">
        <v>2543</v>
      </c>
      <c r="H124" s="849"/>
      <c r="I124" s="849"/>
      <c r="J124" s="832"/>
      <c r="K124" s="832"/>
      <c r="L124" s="849">
        <v>3</v>
      </c>
      <c r="M124" s="849">
        <v>1366.67</v>
      </c>
      <c r="N124" s="832">
        <v>1</v>
      </c>
      <c r="O124" s="832">
        <v>455.55666666666667</v>
      </c>
      <c r="P124" s="849"/>
      <c r="Q124" s="849"/>
      <c r="R124" s="837"/>
      <c r="S124" s="850"/>
    </row>
    <row r="125" spans="1:19" ht="14.4" customHeight="1" x14ac:dyDescent="0.3">
      <c r="A125" s="831"/>
      <c r="B125" s="832" t="s">
        <v>2483</v>
      </c>
      <c r="C125" s="832" t="s">
        <v>584</v>
      </c>
      <c r="D125" s="832" t="s">
        <v>2473</v>
      </c>
      <c r="E125" s="832" t="s">
        <v>2480</v>
      </c>
      <c r="F125" s="832" t="s">
        <v>2556</v>
      </c>
      <c r="G125" s="832" t="s">
        <v>2558</v>
      </c>
      <c r="H125" s="849"/>
      <c r="I125" s="849"/>
      <c r="J125" s="832"/>
      <c r="K125" s="832"/>
      <c r="L125" s="849">
        <v>2</v>
      </c>
      <c r="M125" s="849">
        <v>188.89</v>
      </c>
      <c r="N125" s="832">
        <v>1</v>
      </c>
      <c r="O125" s="832">
        <v>94.444999999999993</v>
      </c>
      <c r="P125" s="849"/>
      <c r="Q125" s="849"/>
      <c r="R125" s="837"/>
      <c r="S125" s="850"/>
    </row>
    <row r="126" spans="1:19" ht="14.4" customHeight="1" x14ac:dyDescent="0.3">
      <c r="A126" s="831"/>
      <c r="B126" s="832" t="s">
        <v>2483</v>
      </c>
      <c r="C126" s="832" t="s">
        <v>584</v>
      </c>
      <c r="D126" s="832" t="s">
        <v>1240</v>
      </c>
      <c r="E126" s="832" t="s">
        <v>2480</v>
      </c>
      <c r="F126" s="832" t="s">
        <v>2513</v>
      </c>
      <c r="G126" s="832" t="s">
        <v>2514</v>
      </c>
      <c r="H126" s="849"/>
      <c r="I126" s="849"/>
      <c r="J126" s="832"/>
      <c r="K126" s="832"/>
      <c r="L126" s="849"/>
      <c r="M126" s="849"/>
      <c r="N126" s="832"/>
      <c r="O126" s="832"/>
      <c r="P126" s="849">
        <v>2</v>
      </c>
      <c r="Q126" s="849">
        <v>777.78</v>
      </c>
      <c r="R126" s="837"/>
      <c r="S126" s="850">
        <v>388.89</v>
      </c>
    </row>
    <row r="127" spans="1:19" ht="14.4" customHeight="1" x14ac:dyDescent="0.3">
      <c r="A127" s="831"/>
      <c r="B127" s="832" t="s">
        <v>2483</v>
      </c>
      <c r="C127" s="832" t="s">
        <v>584</v>
      </c>
      <c r="D127" s="832" t="s">
        <v>1240</v>
      </c>
      <c r="E127" s="832" t="s">
        <v>2480</v>
      </c>
      <c r="F127" s="832" t="s">
        <v>2515</v>
      </c>
      <c r="G127" s="832" t="s">
        <v>2516</v>
      </c>
      <c r="H127" s="849"/>
      <c r="I127" s="849"/>
      <c r="J127" s="832"/>
      <c r="K127" s="832"/>
      <c r="L127" s="849"/>
      <c r="M127" s="849"/>
      <c r="N127" s="832"/>
      <c r="O127" s="832"/>
      <c r="P127" s="849">
        <v>1</v>
      </c>
      <c r="Q127" s="849">
        <v>300</v>
      </c>
      <c r="R127" s="837"/>
      <c r="S127" s="850">
        <v>300</v>
      </c>
    </row>
    <row r="128" spans="1:19" ht="14.4" customHeight="1" x14ac:dyDescent="0.3">
      <c r="A128" s="831"/>
      <c r="B128" s="832" t="s">
        <v>2483</v>
      </c>
      <c r="C128" s="832" t="s">
        <v>584</v>
      </c>
      <c r="D128" s="832" t="s">
        <v>1240</v>
      </c>
      <c r="E128" s="832" t="s">
        <v>2480</v>
      </c>
      <c r="F128" s="832" t="s">
        <v>2518</v>
      </c>
      <c r="G128" s="832" t="s">
        <v>2519</v>
      </c>
      <c r="H128" s="849">
        <v>0</v>
      </c>
      <c r="I128" s="849">
        <v>0</v>
      </c>
      <c r="J128" s="832"/>
      <c r="K128" s="832"/>
      <c r="L128" s="849"/>
      <c r="M128" s="849"/>
      <c r="N128" s="832"/>
      <c r="O128" s="832"/>
      <c r="P128" s="849"/>
      <c r="Q128" s="849"/>
      <c r="R128" s="837"/>
      <c r="S128" s="850"/>
    </row>
    <row r="129" spans="1:19" ht="14.4" customHeight="1" x14ac:dyDescent="0.3">
      <c r="A129" s="831"/>
      <c r="B129" s="832" t="s">
        <v>2483</v>
      </c>
      <c r="C129" s="832" t="s">
        <v>584</v>
      </c>
      <c r="D129" s="832" t="s">
        <v>1240</v>
      </c>
      <c r="E129" s="832" t="s">
        <v>2480</v>
      </c>
      <c r="F129" s="832" t="s">
        <v>2520</v>
      </c>
      <c r="G129" s="832" t="s">
        <v>2521</v>
      </c>
      <c r="H129" s="849">
        <v>2</v>
      </c>
      <c r="I129" s="849">
        <v>1166.67</v>
      </c>
      <c r="J129" s="832"/>
      <c r="K129" s="832">
        <v>583.33500000000004</v>
      </c>
      <c r="L129" s="849"/>
      <c r="M129" s="849"/>
      <c r="N129" s="832"/>
      <c r="O129" s="832"/>
      <c r="P129" s="849">
        <v>3</v>
      </c>
      <c r="Q129" s="849">
        <v>1750</v>
      </c>
      <c r="R129" s="837"/>
      <c r="S129" s="850">
        <v>583.33333333333337</v>
      </c>
    </row>
    <row r="130" spans="1:19" ht="14.4" customHeight="1" x14ac:dyDescent="0.3">
      <c r="A130" s="831"/>
      <c r="B130" s="832" t="s">
        <v>2483</v>
      </c>
      <c r="C130" s="832" t="s">
        <v>584</v>
      </c>
      <c r="D130" s="832" t="s">
        <v>1240</v>
      </c>
      <c r="E130" s="832" t="s">
        <v>2480</v>
      </c>
      <c r="F130" s="832" t="s">
        <v>2481</v>
      </c>
      <c r="G130" s="832" t="s">
        <v>2482</v>
      </c>
      <c r="H130" s="849"/>
      <c r="I130" s="849"/>
      <c r="J130" s="832"/>
      <c r="K130" s="832"/>
      <c r="L130" s="849"/>
      <c r="M130" s="849"/>
      <c r="N130" s="832"/>
      <c r="O130" s="832"/>
      <c r="P130" s="849">
        <v>1</v>
      </c>
      <c r="Q130" s="849">
        <v>344.44</v>
      </c>
      <c r="R130" s="837"/>
      <c r="S130" s="850">
        <v>344.44</v>
      </c>
    </row>
    <row r="131" spans="1:19" ht="14.4" customHeight="1" x14ac:dyDescent="0.3">
      <c r="A131" s="831"/>
      <c r="B131" s="832" t="s">
        <v>2483</v>
      </c>
      <c r="C131" s="832" t="s">
        <v>584</v>
      </c>
      <c r="D131" s="832" t="s">
        <v>1241</v>
      </c>
      <c r="E131" s="832" t="s">
        <v>2480</v>
      </c>
      <c r="F131" s="832" t="s">
        <v>2542</v>
      </c>
      <c r="G131" s="832" t="s">
        <v>2543</v>
      </c>
      <c r="H131" s="849">
        <v>1</v>
      </c>
      <c r="I131" s="849">
        <v>455.56</v>
      </c>
      <c r="J131" s="832"/>
      <c r="K131" s="832">
        <v>455.56</v>
      </c>
      <c r="L131" s="849"/>
      <c r="M131" s="849"/>
      <c r="N131" s="832"/>
      <c r="O131" s="832"/>
      <c r="P131" s="849">
        <v>2</v>
      </c>
      <c r="Q131" s="849">
        <v>911.11</v>
      </c>
      <c r="R131" s="837"/>
      <c r="S131" s="850">
        <v>455.55500000000001</v>
      </c>
    </row>
    <row r="132" spans="1:19" ht="14.4" customHeight="1" x14ac:dyDescent="0.3">
      <c r="A132" s="831"/>
      <c r="B132" s="832" t="s">
        <v>2483</v>
      </c>
      <c r="C132" s="832" t="s">
        <v>584</v>
      </c>
      <c r="D132" s="832" t="s">
        <v>1241</v>
      </c>
      <c r="E132" s="832" t="s">
        <v>2480</v>
      </c>
      <c r="F132" s="832" t="s">
        <v>2556</v>
      </c>
      <c r="G132" s="832" t="s">
        <v>2558</v>
      </c>
      <c r="H132" s="849">
        <v>2</v>
      </c>
      <c r="I132" s="849">
        <v>188.89</v>
      </c>
      <c r="J132" s="832"/>
      <c r="K132" s="832">
        <v>94.444999999999993</v>
      </c>
      <c r="L132" s="849"/>
      <c r="M132" s="849"/>
      <c r="N132" s="832"/>
      <c r="O132" s="832"/>
      <c r="P132" s="849"/>
      <c r="Q132" s="849"/>
      <c r="R132" s="837"/>
      <c r="S132" s="850"/>
    </row>
    <row r="133" spans="1:19" ht="14.4" customHeight="1" x14ac:dyDescent="0.3">
      <c r="A133" s="831"/>
      <c r="B133" s="832" t="s">
        <v>2483</v>
      </c>
      <c r="C133" s="832" t="s">
        <v>584</v>
      </c>
      <c r="D133" s="832" t="s">
        <v>1241</v>
      </c>
      <c r="E133" s="832" t="s">
        <v>2480</v>
      </c>
      <c r="F133" s="832" t="s">
        <v>2567</v>
      </c>
      <c r="G133" s="832" t="s">
        <v>2568</v>
      </c>
      <c r="H133" s="849">
        <v>2</v>
      </c>
      <c r="I133" s="849">
        <v>2566.67</v>
      </c>
      <c r="J133" s="832"/>
      <c r="K133" s="832">
        <v>1283.335</v>
      </c>
      <c r="L133" s="849"/>
      <c r="M133" s="849"/>
      <c r="N133" s="832"/>
      <c r="O133" s="832"/>
      <c r="P133" s="849"/>
      <c r="Q133" s="849"/>
      <c r="R133" s="837"/>
      <c r="S133" s="850"/>
    </row>
    <row r="134" spans="1:19" ht="14.4" customHeight="1" x14ac:dyDescent="0.3">
      <c r="A134" s="831"/>
      <c r="B134" s="832" t="s">
        <v>2483</v>
      </c>
      <c r="C134" s="832" t="s">
        <v>584</v>
      </c>
      <c r="D134" s="832" t="s">
        <v>1243</v>
      </c>
      <c r="E134" s="832" t="s">
        <v>2480</v>
      </c>
      <c r="F134" s="832" t="s">
        <v>2536</v>
      </c>
      <c r="G134" s="832" t="s">
        <v>2537</v>
      </c>
      <c r="H134" s="849"/>
      <c r="I134" s="849"/>
      <c r="J134" s="832"/>
      <c r="K134" s="832"/>
      <c r="L134" s="849">
        <v>1</v>
      </c>
      <c r="M134" s="849">
        <v>305.56</v>
      </c>
      <c r="N134" s="832">
        <v>1</v>
      </c>
      <c r="O134" s="832">
        <v>305.56</v>
      </c>
      <c r="P134" s="849"/>
      <c r="Q134" s="849"/>
      <c r="R134" s="837"/>
      <c r="S134" s="850"/>
    </row>
    <row r="135" spans="1:19" ht="14.4" customHeight="1" x14ac:dyDescent="0.3">
      <c r="A135" s="831"/>
      <c r="B135" s="832" t="s">
        <v>2483</v>
      </c>
      <c r="C135" s="832" t="s">
        <v>584</v>
      </c>
      <c r="D135" s="832" t="s">
        <v>1243</v>
      </c>
      <c r="E135" s="832" t="s">
        <v>2480</v>
      </c>
      <c r="F135" s="832" t="s">
        <v>2536</v>
      </c>
      <c r="G135" s="832" t="s">
        <v>2538</v>
      </c>
      <c r="H135" s="849">
        <v>1</v>
      </c>
      <c r="I135" s="849">
        <v>305.56</v>
      </c>
      <c r="J135" s="832"/>
      <c r="K135" s="832">
        <v>305.56</v>
      </c>
      <c r="L135" s="849"/>
      <c r="M135" s="849"/>
      <c r="N135" s="832"/>
      <c r="O135" s="832"/>
      <c r="P135" s="849"/>
      <c r="Q135" s="849"/>
      <c r="R135" s="837"/>
      <c r="S135" s="850"/>
    </row>
    <row r="136" spans="1:19" ht="14.4" customHeight="1" x14ac:dyDescent="0.3">
      <c r="A136" s="831"/>
      <c r="B136" s="832" t="s">
        <v>2483</v>
      </c>
      <c r="C136" s="832" t="s">
        <v>584</v>
      </c>
      <c r="D136" s="832" t="s">
        <v>1243</v>
      </c>
      <c r="E136" s="832" t="s">
        <v>2480</v>
      </c>
      <c r="F136" s="832" t="s">
        <v>2542</v>
      </c>
      <c r="G136" s="832" t="s">
        <v>2543</v>
      </c>
      <c r="H136" s="849">
        <v>2</v>
      </c>
      <c r="I136" s="849">
        <v>911.11</v>
      </c>
      <c r="J136" s="832"/>
      <c r="K136" s="832">
        <v>455.55500000000001</v>
      </c>
      <c r="L136" s="849"/>
      <c r="M136" s="849"/>
      <c r="N136" s="832"/>
      <c r="O136" s="832"/>
      <c r="P136" s="849"/>
      <c r="Q136" s="849"/>
      <c r="R136" s="837"/>
      <c r="S136" s="850"/>
    </row>
    <row r="137" spans="1:19" ht="14.4" customHeight="1" x14ac:dyDescent="0.3">
      <c r="A137" s="831"/>
      <c r="B137" s="832" t="s">
        <v>2483</v>
      </c>
      <c r="C137" s="832" t="s">
        <v>584</v>
      </c>
      <c r="D137" s="832" t="s">
        <v>1243</v>
      </c>
      <c r="E137" s="832" t="s">
        <v>2480</v>
      </c>
      <c r="F137" s="832" t="s">
        <v>2542</v>
      </c>
      <c r="G137" s="832" t="s">
        <v>2544</v>
      </c>
      <c r="H137" s="849"/>
      <c r="I137" s="849"/>
      <c r="J137" s="832"/>
      <c r="K137" s="832"/>
      <c r="L137" s="849">
        <v>1</v>
      </c>
      <c r="M137" s="849">
        <v>455.56</v>
      </c>
      <c r="N137" s="832">
        <v>1</v>
      </c>
      <c r="O137" s="832">
        <v>455.56</v>
      </c>
      <c r="P137" s="849"/>
      <c r="Q137" s="849"/>
      <c r="R137" s="837"/>
      <c r="S137" s="850"/>
    </row>
    <row r="138" spans="1:19" ht="14.4" customHeight="1" x14ac:dyDescent="0.3">
      <c r="A138" s="831"/>
      <c r="B138" s="832" t="s">
        <v>2483</v>
      </c>
      <c r="C138" s="832" t="s">
        <v>584</v>
      </c>
      <c r="D138" s="832" t="s">
        <v>1243</v>
      </c>
      <c r="E138" s="832" t="s">
        <v>2480</v>
      </c>
      <c r="F138" s="832" t="s">
        <v>2548</v>
      </c>
      <c r="G138" s="832" t="s">
        <v>2549</v>
      </c>
      <c r="H138" s="849">
        <v>2</v>
      </c>
      <c r="I138" s="849">
        <v>155.56</v>
      </c>
      <c r="J138" s="832"/>
      <c r="K138" s="832">
        <v>77.78</v>
      </c>
      <c r="L138" s="849"/>
      <c r="M138" s="849"/>
      <c r="N138" s="832"/>
      <c r="O138" s="832"/>
      <c r="P138" s="849"/>
      <c r="Q138" s="849"/>
      <c r="R138" s="837"/>
      <c r="S138" s="850"/>
    </row>
    <row r="139" spans="1:19" ht="14.4" customHeight="1" x14ac:dyDescent="0.3">
      <c r="A139" s="831"/>
      <c r="B139" s="832" t="s">
        <v>2483</v>
      </c>
      <c r="C139" s="832" t="s">
        <v>584</v>
      </c>
      <c r="D139" s="832" t="s">
        <v>1243</v>
      </c>
      <c r="E139" s="832" t="s">
        <v>2480</v>
      </c>
      <c r="F139" s="832" t="s">
        <v>2548</v>
      </c>
      <c r="G139" s="832" t="s">
        <v>2550</v>
      </c>
      <c r="H139" s="849"/>
      <c r="I139" s="849"/>
      <c r="J139" s="832"/>
      <c r="K139" s="832"/>
      <c r="L139" s="849">
        <v>1</v>
      </c>
      <c r="M139" s="849">
        <v>77.78</v>
      </c>
      <c r="N139" s="832">
        <v>1</v>
      </c>
      <c r="O139" s="832">
        <v>77.78</v>
      </c>
      <c r="P139" s="849"/>
      <c r="Q139" s="849"/>
      <c r="R139" s="837"/>
      <c r="S139" s="850"/>
    </row>
    <row r="140" spans="1:19" ht="14.4" customHeight="1" x14ac:dyDescent="0.3">
      <c r="A140" s="831"/>
      <c r="B140" s="832" t="s">
        <v>2483</v>
      </c>
      <c r="C140" s="832" t="s">
        <v>584</v>
      </c>
      <c r="D140" s="832" t="s">
        <v>1245</v>
      </c>
      <c r="E140" s="832" t="s">
        <v>2480</v>
      </c>
      <c r="F140" s="832" t="s">
        <v>2508</v>
      </c>
      <c r="G140" s="832" t="s">
        <v>2509</v>
      </c>
      <c r="H140" s="849"/>
      <c r="I140" s="849"/>
      <c r="J140" s="832"/>
      <c r="K140" s="832"/>
      <c r="L140" s="849">
        <v>1</v>
      </c>
      <c r="M140" s="849">
        <v>250</v>
      </c>
      <c r="N140" s="832">
        <v>1</v>
      </c>
      <c r="O140" s="832">
        <v>250</v>
      </c>
      <c r="P140" s="849"/>
      <c r="Q140" s="849"/>
      <c r="R140" s="837"/>
      <c r="S140" s="850"/>
    </row>
    <row r="141" spans="1:19" ht="14.4" customHeight="1" x14ac:dyDescent="0.3">
      <c r="A141" s="831"/>
      <c r="B141" s="832" t="s">
        <v>2483</v>
      </c>
      <c r="C141" s="832" t="s">
        <v>584</v>
      </c>
      <c r="D141" s="832" t="s">
        <v>1245</v>
      </c>
      <c r="E141" s="832" t="s">
        <v>2480</v>
      </c>
      <c r="F141" s="832" t="s">
        <v>2518</v>
      </c>
      <c r="G141" s="832" t="s">
        <v>2519</v>
      </c>
      <c r="H141" s="849"/>
      <c r="I141" s="849"/>
      <c r="J141" s="832"/>
      <c r="K141" s="832"/>
      <c r="L141" s="849">
        <v>1</v>
      </c>
      <c r="M141" s="849">
        <v>211.11</v>
      </c>
      <c r="N141" s="832">
        <v>1</v>
      </c>
      <c r="O141" s="832">
        <v>211.11</v>
      </c>
      <c r="P141" s="849"/>
      <c r="Q141" s="849"/>
      <c r="R141" s="837"/>
      <c r="S141" s="850"/>
    </row>
    <row r="142" spans="1:19" ht="14.4" customHeight="1" x14ac:dyDescent="0.3">
      <c r="A142" s="831"/>
      <c r="B142" s="832" t="s">
        <v>2483</v>
      </c>
      <c r="C142" s="832" t="s">
        <v>584</v>
      </c>
      <c r="D142" s="832" t="s">
        <v>1245</v>
      </c>
      <c r="E142" s="832" t="s">
        <v>2480</v>
      </c>
      <c r="F142" s="832" t="s">
        <v>2536</v>
      </c>
      <c r="G142" s="832" t="s">
        <v>2538</v>
      </c>
      <c r="H142" s="849">
        <v>1</v>
      </c>
      <c r="I142" s="849">
        <v>305.56</v>
      </c>
      <c r="J142" s="832"/>
      <c r="K142" s="832">
        <v>305.56</v>
      </c>
      <c r="L142" s="849"/>
      <c r="M142" s="849"/>
      <c r="N142" s="832"/>
      <c r="O142" s="832"/>
      <c r="P142" s="849"/>
      <c r="Q142" s="849"/>
      <c r="R142" s="837"/>
      <c r="S142" s="850"/>
    </row>
    <row r="143" spans="1:19" ht="14.4" customHeight="1" x14ac:dyDescent="0.3">
      <c r="A143" s="831"/>
      <c r="B143" s="832" t="s">
        <v>2483</v>
      </c>
      <c r="C143" s="832" t="s">
        <v>584</v>
      </c>
      <c r="D143" s="832" t="s">
        <v>1245</v>
      </c>
      <c r="E143" s="832" t="s">
        <v>2480</v>
      </c>
      <c r="F143" s="832" t="s">
        <v>2542</v>
      </c>
      <c r="G143" s="832" t="s">
        <v>2543</v>
      </c>
      <c r="H143" s="849">
        <v>1</v>
      </c>
      <c r="I143" s="849">
        <v>455.56</v>
      </c>
      <c r="J143" s="832"/>
      <c r="K143" s="832">
        <v>455.56</v>
      </c>
      <c r="L143" s="849"/>
      <c r="M143" s="849"/>
      <c r="N143" s="832"/>
      <c r="O143" s="832"/>
      <c r="P143" s="849"/>
      <c r="Q143" s="849"/>
      <c r="R143" s="837"/>
      <c r="S143" s="850"/>
    </row>
    <row r="144" spans="1:19" ht="14.4" customHeight="1" x14ac:dyDescent="0.3">
      <c r="A144" s="831"/>
      <c r="B144" s="832" t="s">
        <v>2483</v>
      </c>
      <c r="C144" s="832" t="s">
        <v>584</v>
      </c>
      <c r="D144" s="832" t="s">
        <v>1245</v>
      </c>
      <c r="E144" s="832" t="s">
        <v>2480</v>
      </c>
      <c r="F144" s="832" t="s">
        <v>2548</v>
      </c>
      <c r="G144" s="832" t="s">
        <v>2549</v>
      </c>
      <c r="H144" s="849">
        <v>1</v>
      </c>
      <c r="I144" s="849">
        <v>77.78</v>
      </c>
      <c r="J144" s="832">
        <v>1</v>
      </c>
      <c r="K144" s="832">
        <v>77.78</v>
      </c>
      <c r="L144" s="849">
        <v>1</v>
      </c>
      <c r="M144" s="849">
        <v>77.78</v>
      </c>
      <c r="N144" s="832">
        <v>1</v>
      </c>
      <c r="O144" s="832">
        <v>77.78</v>
      </c>
      <c r="P144" s="849"/>
      <c r="Q144" s="849"/>
      <c r="R144" s="837"/>
      <c r="S144" s="850"/>
    </row>
    <row r="145" spans="1:19" ht="14.4" customHeight="1" x14ac:dyDescent="0.3">
      <c r="A145" s="831"/>
      <c r="B145" s="832" t="s">
        <v>2483</v>
      </c>
      <c r="C145" s="832" t="s">
        <v>584</v>
      </c>
      <c r="D145" s="832" t="s">
        <v>1245</v>
      </c>
      <c r="E145" s="832" t="s">
        <v>2480</v>
      </c>
      <c r="F145" s="832" t="s">
        <v>2556</v>
      </c>
      <c r="G145" s="832" t="s">
        <v>2558</v>
      </c>
      <c r="H145" s="849"/>
      <c r="I145" s="849"/>
      <c r="J145" s="832"/>
      <c r="K145" s="832"/>
      <c r="L145" s="849">
        <v>1</v>
      </c>
      <c r="M145" s="849">
        <v>94.44</v>
      </c>
      <c r="N145" s="832">
        <v>1</v>
      </c>
      <c r="O145" s="832">
        <v>94.44</v>
      </c>
      <c r="P145" s="849"/>
      <c r="Q145" s="849"/>
      <c r="R145" s="837"/>
      <c r="S145" s="850"/>
    </row>
    <row r="146" spans="1:19" ht="14.4" customHeight="1" x14ac:dyDescent="0.3">
      <c r="A146" s="831"/>
      <c r="B146" s="832" t="s">
        <v>2483</v>
      </c>
      <c r="C146" s="832" t="s">
        <v>584</v>
      </c>
      <c r="D146" s="832" t="s">
        <v>1253</v>
      </c>
      <c r="E146" s="832" t="s">
        <v>2480</v>
      </c>
      <c r="F146" s="832" t="s">
        <v>2515</v>
      </c>
      <c r="G146" s="832" t="s">
        <v>2517</v>
      </c>
      <c r="H146" s="849"/>
      <c r="I146" s="849"/>
      <c r="J146" s="832"/>
      <c r="K146" s="832"/>
      <c r="L146" s="849"/>
      <c r="M146" s="849"/>
      <c r="N146" s="832"/>
      <c r="O146" s="832"/>
      <c r="P146" s="849">
        <v>4</v>
      </c>
      <c r="Q146" s="849">
        <v>1200</v>
      </c>
      <c r="R146" s="837"/>
      <c r="S146" s="850">
        <v>300</v>
      </c>
    </row>
    <row r="147" spans="1:19" ht="14.4" customHeight="1" x14ac:dyDescent="0.3">
      <c r="A147" s="831"/>
      <c r="B147" s="832" t="s">
        <v>2483</v>
      </c>
      <c r="C147" s="832" t="s">
        <v>584</v>
      </c>
      <c r="D147" s="832" t="s">
        <v>1253</v>
      </c>
      <c r="E147" s="832" t="s">
        <v>2480</v>
      </c>
      <c r="F147" s="832" t="s">
        <v>2542</v>
      </c>
      <c r="G147" s="832" t="s">
        <v>2543</v>
      </c>
      <c r="H147" s="849"/>
      <c r="I147" s="849"/>
      <c r="J147" s="832"/>
      <c r="K147" s="832"/>
      <c r="L147" s="849"/>
      <c r="M147" s="849"/>
      <c r="N147" s="832"/>
      <c r="O147" s="832"/>
      <c r="P147" s="849">
        <v>1</v>
      </c>
      <c r="Q147" s="849">
        <v>455.56</v>
      </c>
      <c r="R147" s="837"/>
      <c r="S147" s="850">
        <v>455.56</v>
      </c>
    </row>
    <row r="148" spans="1:19" ht="14.4" customHeight="1" x14ac:dyDescent="0.3">
      <c r="A148" s="831"/>
      <c r="B148" s="832" t="s">
        <v>2483</v>
      </c>
      <c r="C148" s="832" t="s">
        <v>584</v>
      </c>
      <c r="D148" s="832" t="s">
        <v>1244</v>
      </c>
      <c r="E148" s="832" t="s">
        <v>2480</v>
      </c>
      <c r="F148" s="832" t="s">
        <v>2527</v>
      </c>
      <c r="G148" s="832" t="s">
        <v>2528</v>
      </c>
      <c r="H148" s="849"/>
      <c r="I148" s="849"/>
      <c r="J148" s="832"/>
      <c r="K148" s="832"/>
      <c r="L148" s="849">
        <v>1</v>
      </c>
      <c r="M148" s="849">
        <v>50</v>
      </c>
      <c r="N148" s="832">
        <v>1</v>
      </c>
      <c r="O148" s="832">
        <v>50</v>
      </c>
      <c r="P148" s="849"/>
      <c r="Q148" s="849"/>
      <c r="R148" s="837"/>
      <c r="S148" s="850"/>
    </row>
    <row r="149" spans="1:19" ht="14.4" customHeight="1" x14ac:dyDescent="0.3">
      <c r="A149" s="831"/>
      <c r="B149" s="832" t="s">
        <v>2483</v>
      </c>
      <c r="C149" s="832" t="s">
        <v>584</v>
      </c>
      <c r="D149" s="832" t="s">
        <v>1244</v>
      </c>
      <c r="E149" s="832" t="s">
        <v>2480</v>
      </c>
      <c r="F149" s="832" t="s">
        <v>2542</v>
      </c>
      <c r="G149" s="832" t="s">
        <v>2543</v>
      </c>
      <c r="H149" s="849"/>
      <c r="I149" s="849"/>
      <c r="J149" s="832"/>
      <c r="K149" s="832"/>
      <c r="L149" s="849">
        <v>1</v>
      </c>
      <c r="M149" s="849">
        <v>455.56</v>
      </c>
      <c r="N149" s="832">
        <v>1</v>
      </c>
      <c r="O149" s="832">
        <v>455.56</v>
      </c>
      <c r="P149" s="849"/>
      <c r="Q149" s="849"/>
      <c r="R149" s="837"/>
      <c r="S149" s="850"/>
    </row>
    <row r="150" spans="1:19" ht="14.4" customHeight="1" x14ac:dyDescent="0.3">
      <c r="A150" s="831"/>
      <c r="B150" s="832" t="s">
        <v>2483</v>
      </c>
      <c r="C150" s="832" t="s">
        <v>584</v>
      </c>
      <c r="D150" s="832" t="s">
        <v>1244</v>
      </c>
      <c r="E150" s="832" t="s">
        <v>2480</v>
      </c>
      <c r="F150" s="832" t="s">
        <v>2556</v>
      </c>
      <c r="G150" s="832" t="s">
        <v>2558</v>
      </c>
      <c r="H150" s="849"/>
      <c r="I150" s="849"/>
      <c r="J150" s="832"/>
      <c r="K150" s="832"/>
      <c r="L150" s="849">
        <v>1</v>
      </c>
      <c r="M150" s="849">
        <v>94.44</v>
      </c>
      <c r="N150" s="832">
        <v>1</v>
      </c>
      <c r="O150" s="832">
        <v>94.44</v>
      </c>
      <c r="P150" s="849"/>
      <c r="Q150" s="849"/>
      <c r="R150" s="837"/>
      <c r="S150" s="850"/>
    </row>
    <row r="151" spans="1:19" ht="14.4" customHeight="1" x14ac:dyDescent="0.3">
      <c r="A151" s="831"/>
      <c r="B151" s="832" t="s">
        <v>2483</v>
      </c>
      <c r="C151" s="832" t="s">
        <v>584</v>
      </c>
      <c r="D151" s="832" t="s">
        <v>1224</v>
      </c>
      <c r="E151" s="832" t="s">
        <v>2480</v>
      </c>
      <c r="F151" s="832" t="s">
        <v>2510</v>
      </c>
      <c r="G151" s="832" t="s">
        <v>2512</v>
      </c>
      <c r="H151" s="849"/>
      <c r="I151" s="849"/>
      <c r="J151" s="832"/>
      <c r="K151" s="832"/>
      <c r="L151" s="849"/>
      <c r="M151" s="849"/>
      <c r="N151" s="832"/>
      <c r="O151" s="832"/>
      <c r="P151" s="849">
        <v>1</v>
      </c>
      <c r="Q151" s="849">
        <v>116.67</v>
      </c>
      <c r="R151" s="837"/>
      <c r="S151" s="850">
        <v>116.67</v>
      </c>
    </row>
    <row r="152" spans="1:19" ht="14.4" customHeight="1" x14ac:dyDescent="0.3">
      <c r="A152" s="831"/>
      <c r="B152" s="832" t="s">
        <v>2483</v>
      </c>
      <c r="C152" s="832" t="s">
        <v>584</v>
      </c>
      <c r="D152" s="832" t="s">
        <v>1224</v>
      </c>
      <c r="E152" s="832" t="s">
        <v>2480</v>
      </c>
      <c r="F152" s="832" t="s">
        <v>2520</v>
      </c>
      <c r="G152" s="832" t="s">
        <v>2521</v>
      </c>
      <c r="H152" s="849"/>
      <c r="I152" s="849"/>
      <c r="J152" s="832"/>
      <c r="K152" s="832"/>
      <c r="L152" s="849"/>
      <c r="M152" s="849"/>
      <c r="N152" s="832"/>
      <c r="O152" s="832"/>
      <c r="P152" s="849">
        <v>1</v>
      </c>
      <c r="Q152" s="849">
        <v>583.33000000000004</v>
      </c>
      <c r="R152" s="837"/>
      <c r="S152" s="850">
        <v>583.33000000000004</v>
      </c>
    </row>
    <row r="153" spans="1:19" ht="14.4" customHeight="1" x14ac:dyDescent="0.3">
      <c r="A153" s="831"/>
      <c r="B153" s="832" t="s">
        <v>2483</v>
      </c>
      <c r="C153" s="832" t="s">
        <v>584</v>
      </c>
      <c r="D153" s="832" t="s">
        <v>1224</v>
      </c>
      <c r="E153" s="832" t="s">
        <v>2480</v>
      </c>
      <c r="F153" s="832" t="s">
        <v>2542</v>
      </c>
      <c r="G153" s="832" t="s">
        <v>2543</v>
      </c>
      <c r="H153" s="849"/>
      <c r="I153" s="849"/>
      <c r="J153" s="832"/>
      <c r="K153" s="832"/>
      <c r="L153" s="849"/>
      <c r="M153" s="849"/>
      <c r="N153" s="832"/>
      <c r="O153" s="832"/>
      <c r="P153" s="849">
        <v>2</v>
      </c>
      <c r="Q153" s="849">
        <v>911.11</v>
      </c>
      <c r="R153" s="837"/>
      <c r="S153" s="850">
        <v>455.55500000000001</v>
      </c>
    </row>
    <row r="154" spans="1:19" ht="14.4" customHeight="1" x14ac:dyDescent="0.3">
      <c r="A154" s="831"/>
      <c r="B154" s="832" t="s">
        <v>2483</v>
      </c>
      <c r="C154" s="832" t="s">
        <v>584</v>
      </c>
      <c r="D154" s="832" t="s">
        <v>1224</v>
      </c>
      <c r="E154" s="832" t="s">
        <v>2480</v>
      </c>
      <c r="F154" s="832" t="s">
        <v>2548</v>
      </c>
      <c r="G154" s="832" t="s">
        <v>2549</v>
      </c>
      <c r="H154" s="849"/>
      <c r="I154" s="849"/>
      <c r="J154" s="832"/>
      <c r="K154" s="832"/>
      <c r="L154" s="849"/>
      <c r="M154" s="849"/>
      <c r="N154" s="832"/>
      <c r="O154" s="832"/>
      <c r="P154" s="849">
        <v>2</v>
      </c>
      <c r="Q154" s="849">
        <v>155.56</v>
      </c>
      <c r="R154" s="837"/>
      <c r="S154" s="850">
        <v>77.78</v>
      </c>
    </row>
    <row r="155" spans="1:19" ht="14.4" customHeight="1" x14ac:dyDescent="0.3">
      <c r="A155" s="831"/>
      <c r="B155" s="832" t="s">
        <v>2483</v>
      </c>
      <c r="C155" s="832" t="s">
        <v>584</v>
      </c>
      <c r="D155" s="832" t="s">
        <v>1224</v>
      </c>
      <c r="E155" s="832" t="s">
        <v>2480</v>
      </c>
      <c r="F155" s="832" t="s">
        <v>2556</v>
      </c>
      <c r="G155" s="832" t="s">
        <v>2558</v>
      </c>
      <c r="H155" s="849"/>
      <c r="I155" s="849"/>
      <c r="J155" s="832"/>
      <c r="K155" s="832"/>
      <c r="L155" s="849"/>
      <c r="M155" s="849"/>
      <c r="N155" s="832"/>
      <c r="O155" s="832"/>
      <c r="P155" s="849">
        <v>1</v>
      </c>
      <c r="Q155" s="849">
        <v>94.44</v>
      </c>
      <c r="R155" s="837"/>
      <c r="S155" s="850">
        <v>94.44</v>
      </c>
    </row>
    <row r="156" spans="1:19" ht="14.4" customHeight="1" x14ac:dyDescent="0.3">
      <c r="A156" s="831"/>
      <c r="B156" s="832" t="s">
        <v>2483</v>
      </c>
      <c r="C156" s="832" t="s">
        <v>584</v>
      </c>
      <c r="D156" s="832" t="s">
        <v>1224</v>
      </c>
      <c r="E156" s="832" t="s">
        <v>2480</v>
      </c>
      <c r="F156" s="832" t="s">
        <v>2567</v>
      </c>
      <c r="G156" s="832" t="s">
        <v>2568</v>
      </c>
      <c r="H156" s="849"/>
      <c r="I156" s="849"/>
      <c r="J156" s="832"/>
      <c r="K156" s="832"/>
      <c r="L156" s="849"/>
      <c r="M156" s="849"/>
      <c r="N156" s="832"/>
      <c r="O156" s="832"/>
      <c r="P156" s="849">
        <v>1</v>
      </c>
      <c r="Q156" s="849">
        <v>1283.33</v>
      </c>
      <c r="R156" s="837"/>
      <c r="S156" s="850">
        <v>1283.33</v>
      </c>
    </row>
    <row r="157" spans="1:19" ht="14.4" customHeight="1" x14ac:dyDescent="0.3">
      <c r="A157" s="831"/>
      <c r="B157" s="832" t="s">
        <v>2483</v>
      </c>
      <c r="C157" s="832" t="s">
        <v>584</v>
      </c>
      <c r="D157" s="832" t="s">
        <v>2470</v>
      </c>
      <c r="E157" s="832" t="s">
        <v>2480</v>
      </c>
      <c r="F157" s="832" t="s">
        <v>2527</v>
      </c>
      <c r="G157" s="832" t="s">
        <v>2528</v>
      </c>
      <c r="H157" s="849"/>
      <c r="I157" s="849"/>
      <c r="J157" s="832"/>
      <c r="K157" s="832"/>
      <c r="L157" s="849"/>
      <c r="M157" s="849"/>
      <c r="N157" s="832"/>
      <c r="O157" s="832"/>
      <c r="P157" s="849">
        <v>1</v>
      </c>
      <c r="Q157" s="849">
        <v>50</v>
      </c>
      <c r="R157" s="837"/>
      <c r="S157" s="850">
        <v>50</v>
      </c>
    </row>
    <row r="158" spans="1:19" ht="14.4" customHeight="1" x14ac:dyDescent="0.3">
      <c r="A158" s="831"/>
      <c r="B158" s="832" t="s">
        <v>2483</v>
      </c>
      <c r="C158" s="832" t="s">
        <v>584</v>
      </c>
      <c r="D158" s="832" t="s">
        <v>2470</v>
      </c>
      <c r="E158" s="832" t="s">
        <v>2480</v>
      </c>
      <c r="F158" s="832" t="s">
        <v>2542</v>
      </c>
      <c r="G158" s="832" t="s">
        <v>2543</v>
      </c>
      <c r="H158" s="849"/>
      <c r="I158" s="849"/>
      <c r="J158" s="832"/>
      <c r="K158" s="832"/>
      <c r="L158" s="849"/>
      <c r="M158" s="849"/>
      <c r="N158" s="832"/>
      <c r="O158" s="832"/>
      <c r="P158" s="849">
        <v>1</v>
      </c>
      <c r="Q158" s="849">
        <v>455.56</v>
      </c>
      <c r="R158" s="837"/>
      <c r="S158" s="850">
        <v>455.56</v>
      </c>
    </row>
    <row r="159" spans="1:19" ht="14.4" customHeight="1" x14ac:dyDescent="0.3">
      <c r="A159" s="831"/>
      <c r="B159" s="832" t="s">
        <v>2483</v>
      </c>
      <c r="C159" s="832" t="s">
        <v>587</v>
      </c>
      <c r="D159" s="832" t="s">
        <v>2471</v>
      </c>
      <c r="E159" s="832" t="s">
        <v>2480</v>
      </c>
      <c r="F159" s="832" t="s">
        <v>2481</v>
      </c>
      <c r="G159" s="832" t="s">
        <v>2482</v>
      </c>
      <c r="H159" s="849">
        <v>1</v>
      </c>
      <c r="I159" s="849">
        <v>344.44</v>
      </c>
      <c r="J159" s="832"/>
      <c r="K159" s="832">
        <v>344.44</v>
      </c>
      <c r="L159" s="849"/>
      <c r="M159" s="849"/>
      <c r="N159" s="832"/>
      <c r="O159" s="832"/>
      <c r="P159" s="849"/>
      <c r="Q159" s="849"/>
      <c r="R159" s="837"/>
      <c r="S159" s="850"/>
    </row>
    <row r="160" spans="1:19" ht="14.4" customHeight="1" x14ac:dyDescent="0.3">
      <c r="A160" s="831"/>
      <c r="B160" s="832" t="s">
        <v>2483</v>
      </c>
      <c r="C160" s="832" t="s">
        <v>2463</v>
      </c>
      <c r="D160" s="832" t="s">
        <v>2460</v>
      </c>
      <c r="E160" s="832" t="s">
        <v>2480</v>
      </c>
      <c r="F160" s="832" t="s">
        <v>2503</v>
      </c>
      <c r="G160" s="832" t="s">
        <v>2504</v>
      </c>
      <c r="H160" s="849">
        <v>1</v>
      </c>
      <c r="I160" s="849">
        <v>105.56</v>
      </c>
      <c r="J160" s="832"/>
      <c r="K160" s="832">
        <v>105.56</v>
      </c>
      <c r="L160" s="849"/>
      <c r="M160" s="849"/>
      <c r="N160" s="832"/>
      <c r="O160" s="832"/>
      <c r="P160" s="849">
        <v>1</v>
      </c>
      <c r="Q160" s="849">
        <v>105.56</v>
      </c>
      <c r="R160" s="837"/>
      <c r="S160" s="850">
        <v>105.56</v>
      </c>
    </row>
    <row r="161" spans="1:19" ht="14.4" customHeight="1" x14ac:dyDescent="0.3">
      <c r="A161" s="831"/>
      <c r="B161" s="832" t="s">
        <v>2483</v>
      </c>
      <c r="C161" s="832" t="s">
        <v>2463</v>
      </c>
      <c r="D161" s="832" t="s">
        <v>2460</v>
      </c>
      <c r="E161" s="832" t="s">
        <v>2480</v>
      </c>
      <c r="F161" s="832" t="s">
        <v>2505</v>
      </c>
      <c r="G161" s="832" t="s">
        <v>2506</v>
      </c>
      <c r="H161" s="849"/>
      <c r="I161" s="849"/>
      <c r="J161" s="832"/>
      <c r="K161" s="832"/>
      <c r="L161" s="849">
        <v>1</v>
      </c>
      <c r="M161" s="849">
        <v>77.78</v>
      </c>
      <c r="N161" s="832">
        <v>1</v>
      </c>
      <c r="O161" s="832">
        <v>77.78</v>
      </c>
      <c r="P161" s="849"/>
      <c r="Q161" s="849"/>
      <c r="R161" s="837"/>
      <c r="S161" s="850"/>
    </row>
    <row r="162" spans="1:19" ht="14.4" customHeight="1" x14ac:dyDescent="0.3">
      <c r="A162" s="831"/>
      <c r="B162" s="832" t="s">
        <v>2483</v>
      </c>
      <c r="C162" s="832" t="s">
        <v>2463</v>
      </c>
      <c r="D162" s="832" t="s">
        <v>2460</v>
      </c>
      <c r="E162" s="832" t="s">
        <v>2480</v>
      </c>
      <c r="F162" s="832" t="s">
        <v>2508</v>
      </c>
      <c r="G162" s="832" t="s">
        <v>2509</v>
      </c>
      <c r="H162" s="849">
        <v>3</v>
      </c>
      <c r="I162" s="849">
        <v>750</v>
      </c>
      <c r="J162" s="832">
        <v>0.3</v>
      </c>
      <c r="K162" s="832">
        <v>250</v>
      </c>
      <c r="L162" s="849">
        <v>10</v>
      </c>
      <c r="M162" s="849">
        <v>2500</v>
      </c>
      <c r="N162" s="832">
        <v>1</v>
      </c>
      <c r="O162" s="832">
        <v>250</v>
      </c>
      <c r="P162" s="849">
        <v>10</v>
      </c>
      <c r="Q162" s="849">
        <v>2500</v>
      </c>
      <c r="R162" s="837">
        <v>1</v>
      </c>
      <c r="S162" s="850">
        <v>250</v>
      </c>
    </row>
    <row r="163" spans="1:19" ht="14.4" customHeight="1" x14ac:dyDescent="0.3">
      <c r="A163" s="831"/>
      <c r="B163" s="832" t="s">
        <v>2483</v>
      </c>
      <c r="C163" s="832" t="s">
        <v>2463</v>
      </c>
      <c r="D163" s="832" t="s">
        <v>2460</v>
      </c>
      <c r="E163" s="832" t="s">
        <v>2480</v>
      </c>
      <c r="F163" s="832" t="s">
        <v>2510</v>
      </c>
      <c r="G163" s="832" t="s">
        <v>2511</v>
      </c>
      <c r="H163" s="849">
        <v>490</v>
      </c>
      <c r="I163" s="849">
        <v>57166.67</v>
      </c>
      <c r="J163" s="832">
        <v>1.0629068523648497</v>
      </c>
      <c r="K163" s="832">
        <v>116.66667346938775</v>
      </c>
      <c r="L163" s="849">
        <v>461</v>
      </c>
      <c r="M163" s="849">
        <v>53783.33</v>
      </c>
      <c r="N163" s="832">
        <v>1</v>
      </c>
      <c r="O163" s="832">
        <v>116.66665943600869</v>
      </c>
      <c r="P163" s="849">
        <v>459</v>
      </c>
      <c r="Q163" s="849">
        <v>53550</v>
      </c>
      <c r="R163" s="837">
        <v>0.99566166691426505</v>
      </c>
      <c r="S163" s="850">
        <v>116.66666666666667</v>
      </c>
    </row>
    <row r="164" spans="1:19" ht="14.4" customHeight="1" x14ac:dyDescent="0.3">
      <c r="A164" s="831"/>
      <c r="B164" s="832" t="s">
        <v>2483</v>
      </c>
      <c r="C164" s="832" t="s">
        <v>2463</v>
      </c>
      <c r="D164" s="832" t="s">
        <v>2460</v>
      </c>
      <c r="E164" s="832" t="s">
        <v>2480</v>
      </c>
      <c r="F164" s="832" t="s">
        <v>2515</v>
      </c>
      <c r="G164" s="832" t="s">
        <v>2516</v>
      </c>
      <c r="H164" s="849"/>
      <c r="I164" s="849"/>
      <c r="J164" s="832"/>
      <c r="K164" s="832"/>
      <c r="L164" s="849"/>
      <c r="M164" s="849"/>
      <c r="N164" s="832"/>
      <c r="O164" s="832"/>
      <c r="P164" s="849">
        <v>3</v>
      </c>
      <c r="Q164" s="849">
        <v>900</v>
      </c>
      <c r="R164" s="837"/>
      <c r="S164" s="850">
        <v>300</v>
      </c>
    </row>
    <row r="165" spans="1:19" ht="14.4" customHeight="1" x14ac:dyDescent="0.3">
      <c r="A165" s="831"/>
      <c r="B165" s="832" t="s">
        <v>2483</v>
      </c>
      <c r="C165" s="832" t="s">
        <v>2463</v>
      </c>
      <c r="D165" s="832" t="s">
        <v>2460</v>
      </c>
      <c r="E165" s="832" t="s">
        <v>2480</v>
      </c>
      <c r="F165" s="832" t="s">
        <v>2515</v>
      </c>
      <c r="G165" s="832" t="s">
        <v>2517</v>
      </c>
      <c r="H165" s="849">
        <v>19</v>
      </c>
      <c r="I165" s="849">
        <v>5700</v>
      </c>
      <c r="J165" s="832">
        <v>1.3571428571428572</v>
      </c>
      <c r="K165" s="832">
        <v>300</v>
      </c>
      <c r="L165" s="849">
        <v>14</v>
      </c>
      <c r="M165" s="849">
        <v>4200</v>
      </c>
      <c r="N165" s="832">
        <v>1</v>
      </c>
      <c r="O165" s="832">
        <v>300</v>
      </c>
      <c r="P165" s="849">
        <v>12</v>
      </c>
      <c r="Q165" s="849">
        <v>3600</v>
      </c>
      <c r="R165" s="837">
        <v>0.8571428571428571</v>
      </c>
      <c r="S165" s="850">
        <v>300</v>
      </c>
    </row>
    <row r="166" spans="1:19" ht="14.4" customHeight="1" x14ac:dyDescent="0.3">
      <c r="A166" s="831"/>
      <c r="B166" s="832" t="s">
        <v>2483</v>
      </c>
      <c r="C166" s="832" t="s">
        <v>2463</v>
      </c>
      <c r="D166" s="832" t="s">
        <v>2460</v>
      </c>
      <c r="E166" s="832" t="s">
        <v>2480</v>
      </c>
      <c r="F166" s="832" t="s">
        <v>2518</v>
      </c>
      <c r="G166" s="832" t="s">
        <v>2585</v>
      </c>
      <c r="H166" s="849"/>
      <c r="I166" s="849"/>
      <c r="J166" s="832"/>
      <c r="K166" s="832"/>
      <c r="L166" s="849"/>
      <c r="M166" s="849"/>
      <c r="N166" s="832"/>
      <c r="O166" s="832"/>
      <c r="P166" s="849">
        <v>2</v>
      </c>
      <c r="Q166" s="849">
        <v>422.22</v>
      </c>
      <c r="R166" s="837"/>
      <c r="S166" s="850">
        <v>211.11</v>
      </c>
    </row>
    <row r="167" spans="1:19" ht="14.4" customHeight="1" x14ac:dyDescent="0.3">
      <c r="A167" s="831"/>
      <c r="B167" s="832" t="s">
        <v>2483</v>
      </c>
      <c r="C167" s="832" t="s">
        <v>2463</v>
      </c>
      <c r="D167" s="832" t="s">
        <v>2460</v>
      </c>
      <c r="E167" s="832" t="s">
        <v>2480</v>
      </c>
      <c r="F167" s="832" t="s">
        <v>2518</v>
      </c>
      <c r="G167" s="832" t="s">
        <v>2519</v>
      </c>
      <c r="H167" s="849">
        <v>58</v>
      </c>
      <c r="I167" s="849">
        <v>12244.449999999999</v>
      </c>
      <c r="J167" s="832">
        <v>0.90625115645654308</v>
      </c>
      <c r="K167" s="832">
        <v>211.11120689655169</v>
      </c>
      <c r="L167" s="849">
        <v>64</v>
      </c>
      <c r="M167" s="849">
        <v>13511.1</v>
      </c>
      <c r="N167" s="832">
        <v>1</v>
      </c>
      <c r="O167" s="832">
        <v>211.11093750000001</v>
      </c>
      <c r="P167" s="849">
        <v>41</v>
      </c>
      <c r="Q167" s="849">
        <v>8655.5499999999993</v>
      </c>
      <c r="R167" s="837">
        <v>0.64062511564565428</v>
      </c>
      <c r="S167" s="850">
        <v>211.11097560975608</v>
      </c>
    </row>
    <row r="168" spans="1:19" ht="14.4" customHeight="1" x14ac:dyDescent="0.3">
      <c r="A168" s="831"/>
      <c r="B168" s="832" t="s">
        <v>2483</v>
      </c>
      <c r="C168" s="832" t="s">
        <v>2463</v>
      </c>
      <c r="D168" s="832" t="s">
        <v>2460</v>
      </c>
      <c r="E168" s="832" t="s">
        <v>2480</v>
      </c>
      <c r="F168" s="832" t="s">
        <v>2520</v>
      </c>
      <c r="G168" s="832" t="s">
        <v>2521</v>
      </c>
      <c r="H168" s="849">
        <v>143</v>
      </c>
      <c r="I168" s="849">
        <v>83416.66</v>
      </c>
      <c r="J168" s="832">
        <v>1.1440000131657155</v>
      </c>
      <c r="K168" s="832">
        <v>583.33328671328672</v>
      </c>
      <c r="L168" s="849">
        <v>125</v>
      </c>
      <c r="M168" s="849">
        <v>72916.66</v>
      </c>
      <c r="N168" s="832">
        <v>1</v>
      </c>
      <c r="O168" s="832">
        <v>583.33328000000006</v>
      </c>
      <c r="P168" s="849">
        <v>206</v>
      </c>
      <c r="Q168" s="849">
        <v>120166.67</v>
      </c>
      <c r="R168" s="837">
        <v>1.6480001963885893</v>
      </c>
      <c r="S168" s="850">
        <v>583.33334951456311</v>
      </c>
    </row>
    <row r="169" spans="1:19" ht="14.4" customHeight="1" x14ac:dyDescent="0.3">
      <c r="A169" s="831"/>
      <c r="B169" s="832" t="s">
        <v>2483</v>
      </c>
      <c r="C169" s="832" t="s">
        <v>2463</v>
      </c>
      <c r="D169" s="832" t="s">
        <v>2460</v>
      </c>
      <c r="E169" s="832" t="s">
        <v>2480</v>
      </c>
      <c r="F169" s="832" t="s">
        <v>2522</v>
      </c>
      <c r="G169" s="832" t="s">
        <v>2523</v>
      </c>
      <c r="H169" s="849">
        <v>56</v>
      </c>
      <c r="I169" s="849">
        <v>26133.339999999997</v>
      </c>
      <c r="J169" s="832">
        <v>0.93333357142857132</v>
      </c>
      <c r="K169" s="832">
        <v>466.66678571428565</v>
      </c>
      <c r="L169" s="849">
        <v>60</v>
      </c>
      <c r="M169" s="849">
        <v>28000</v>
      </c>
      <c r="N169" s="832">
        <v>1</v>
      </c>
      <c r="O169" s="832">
        <v>466.66666666666669</v>
      </c>
      <c r="P169" s="849">
        <v>65</v>
      </c>
      <c r="Q169" s="849">
        <v>30333.33</v>
      </c>
      <c r="R169" s="837">
        <v>1.0833332142857144</v>
      </c>
      <c r="S169" s="850">
        <v>466.6666153846154</v>
      </c>
    </row>
    <row r="170" spans="1:19" ht="14.4" customHeight="1" x14ac:dyDescent="0.3">
      <c r="A170" s="831"/>
      <c r="B170" s="832" t="s">
        <v>2483</v>
      </c>
      <c r="C170" s="832" t="s">
        <v>2463</v>
      </c>
      <c r="D170" s="832" t="s">
        <v>2460</v>
      </c>
      <c r="E170" s="832" t="s">
        <v>2480</v>
      </c>
      <c r="F170" s="832" t="s">
        <v>2524</v>
      </c>
      <c r="G170" s="832" t="s">
        <v>2523</v>
      </c>
      <c r="H170" s="849">
        <v>28</v>
      </c>
      <c r="I170" s="849">
        <v>28000</v>
      </c>
      <c r="J170" s="832">
        <v>2.5454545454545454</v>
      </c>
      <c r="K170" s="832">
        <v>1000</v>
      </c>
      <c r="L170" s="849">
        <v>11</v>
      </c>
      <c r="M170" s="849">
        <v>11000</v>
      </c>
      <c r="N170" s="832">
        <v>1</v>
      </c>
      <c r="O170" s="832">
        <v>1000</v>
      </c>
      <c r="P170" s="849">
        <v>28</v>
      </c>
      <c r="Q170" s="849">
        <v>28000</v>
      </c>
      <c r="R170" s="837">
        <v>2.5454545454545454</v>
      </c>
      <c r="S170" s="850">
        <v>1000</v>
      </c>
    </row>
    <row r="171" spans="1:19" ht="14.4" customHeight="1" x14ac:dyDescent="0.3">
      <c r="A171" s="831"/>
      <c r="B171" s="832" t="s">
        <v>2483</v>
      </c>
      <c r="C171" s="832" t="s">
        <v>2463</v>
      </c>
      <c r="D171" s="832" t="s">
        <v>2460</v>
      </c>
      <c r="E171" s="832" t="s">
        <v>2480</v>
      </c>
      <c r="F171" s="832" t="s">
        <v>2527</v>
      </c>
      <c r="G171" s="832" t="s">
        <v>2528</v>
      </c>
      <c r="H171" s="849">
        <v>1</v>
      </c>
      <c r="I171" s="849">
        <v>50</v>
      </c>
      <c r="J171" s="832">
        <v>0.33333333333333331</v>
      </c>
      <c r="K171" s="832">
        <v>50</v>
      </c>
      <c r="L171" s="849">
        <v>3</v>
      </c>
      <c r="M171" s="849">
        <v>150</v>
      </c>
      <c r="N171" s="832">
        <v>1</v>
      </c>
      <c r="O171" s="832">
        <v>50</v>
      </c>
      <c r="P171" s="849">
        <v>3</v>
      </c>
      <c r="Q171" s="849">
        <v>150</v>
      </c>
      <c r="R171" s="837">
        <v>1</v>
      </c>
      <c r="S171" s="850">
        <v>50</v>
      </c>
    </row>
    <row r="172" spans="1:19" ht="14.4" customHeight="1" x14ac:dyDescent="0.3">
      <c r="A172" s="831"/>
      <c r="B172" s="832" t="s">
        <v>2483</v>
      </c>
      <c r="C172" s="832" t="s">
        <v>2463</v>
      </c>
      <c r="D172" s="832" t="s">
        <v>2460</v>
      </c>
      <c r="E172" s="832" t="s">
        <v>2480</v>
      </c>
      <c r="F172" s="832" t="s">
        <v>2529</v>
      </c>
      <c r="G172" s="832" t="s">
        <v>2530</v>
      </c>
      <c r="H172" s="849">
        <v>3</v>
      </c>
      <c r="I172" s="849">
        <v>16.670000000000002</v>
      </c>
      <c r="J172" s="832">
        <v>2.9982014388489211</v>
      </c>
      <c r="K172" s="832">
        <v>5.5566666666666675</v>
      </c>
      <c r="L172" s="849">
        <v>1</v>
      </c>
      <c r="M172" s="849">
        <v>5.5600000000000005</v>
      </c>
      <c r="N172" s="832">
        <v>1</v>
      </c>
      <c r="O172" s="832">
        <v>5.5600000000000005</v>
      </c>
      <c r="P172" s="849">
        <v>3</v>
      </c>
      <c r="Q172" s="849">
        <v>16.670000000000002</v>
      </c>
      <c r="R172" s="837">
        <v>2.9982014388489211</v>
      </c>
      <c r="S172" s="850">
        <v>5.5566666666666675</v>
      </c>
    </row>
    <row r="173" spans="1:19" ht="14.4" customHeight="1" x14ac:dyDescent="0.3">
      <c r="A173" s="831"/>
      <c r="B173" s="832" t="s">
        <v>2483</v>
      </c>
      <c r="C173" s="832" t="s">
        <v>2463</v>
      </c>
      <c r="D173" s="832" t="s">
        <v>2460</v>
      </c>
      <c r="E173" s="832" t="s">
        <v>2480</v>
      </c>
      <c r="F173" s="832" t="s">
        <v>2531</v>
      </c>
      <c r="G173" s="832" t="s">
        <v>2532</v>
      </c>
      <c r="H173" s="849"/>
      <c r="I173" s="849"/>
      <c r="J173" s="832"/>
      <c r="K173" s="832"/>
      <c r="L173" s="849"/>
      <c r="M173" s="849"/>
      <c r="N173" s="832"/>
      <c r="O173" s="832"/>
      <c r="P173" s="849">
        <v>2</v>
      </c>
      <c r="Q173" s="849">
        <v>202.22</v>
      </c>
      <c r="R173" s="837"/>
      <c r="S173" s="850">
        <v>101.11</v>
      </c>
    </row>
    <row r="174" spans="1:19" ht="14.4" customHeight="1" x14ac:dyDescent="0.3">
      <c r="A174" s="831"/>
      <c r="B174" s="832" t="s">
        <v>2483</v>
      </c>
      <c r="C174" s="832" t="s">
        <v>2463</v>
      </c>
      <c r="D174" s="832" t="s">
        <v>2460</v>
      </c>
      <c r="E174" s="832" t="s">
        <v>2480</v>
      </c>
      <c r="F174" s="832" t="s">
        <v>2536</v>
      </c>
      <c r="G174" s="832" t="s">
        <v>2537</v>
      </c>
      <c r="H174" s="849">
        <v>1</v>
      </c>
      <c r="I174" s="849">
        <v>305.56</v>
      </c>
      <c r="J174" s="832"/>
      <c r="K174" s="832">
        <v>305.56</v>
      </c>
      <c r="L174" s="849"/>
      <c r="M174" s="849"/>
      <c r="N174" s="832"/>
      <c r="O174" s="832"/>
      <c r="P174" s="849"/>
      <c r="Q174" s="849"/>
      <c r="R174" s="837"/>
      <c r="S174" s="850"/>
    </row>
    <row r="175" spans="1:19" ht="14.4" customHeight="1" x14ac:dyDescent="0.3">
      <c r="A175" s="831"/>
      <c r="B175" s="832" t="s">
        <v>2483</v>
      </c>
      <c r="C175" s="832" t="s">
        <v>2463</v>
      </c>
      <c r="D175" s="832" t="s">
        <v>2460</v>
      </c>
      <c r="E175" s="832" t="s">
        <v>2480</v>
      </c>
      <c r="F175" s="832" t="s">
        <v>2536</v>
      </c>
      <c r="G175" s="832" t="s">
        <v>2538</v>
      </c>
      <c r="H175" s="849">
        <v>6</v>
      </c>
      <c r="I175" s="849">
        <v>1833.34</v>
      </c>
      <c r="J175" s="832">
        <v>0.75000102272494829</v>
      </c>
      <c r="K175" s="832">
        <v>305.55666666666667</v>
      </c>
      <c r="L175" s="849">
        <v>8</v>
      </c>
      <c r="M175" s="849">
        <v>2444.4500000000003</v>
      </c>
      <c r="N175" s="832">
        <v>1</v>
      </c>
      <c r="O175" s="832">
        <v>305.55625000000003</v>
      </c>
      <c r="P175" s="849">
        <v>2</v>
      </c>
      <c r="Q175" s="849">
        <v>611.12</v>
      </c>
      <c r="R175" s="837">
        <v>0.25000306817484502</v>
      </c>
      <c r="S175" s="850">
        <v>305.56</v>
      </c>
    </row>
    <row r="176" spans="1:19" ht="14.4" customHeight="1" x14ac:dyDescent="0.3">
      <c r="A176" s="831"/>
      <c r="B176" s="832" t="s">
        <v>2483</v>
      </c>
      <c r="C176" s="832" t="s">
        <v>2463</v>
      </c>
      <c r="D176" s="832" t="s">
        <v>2460</v>
      </c>
      <c r="E176" s="832" t="s">
        <v>2480</v>
      </c>
      <c r="F176" s="832" t="s">
        <v>2542</v>
      </c>
      <c r="G176" s="832" t="s">
        <v>2543</v>
      </c>
      <c r="H176" s="849">
        <v>69</v>
      </c>
      <c r="I176" s="849">
        <v>31433.33</v>
      </c>
      <c r="J176" s="832">
        <v>0.9583332317073171</v>
      </c>
      <c r="K176" s="832">
        <v>455.55550724637686</v>
      </c>
      <c r="L176" s="849">
        <v>72</v>
      </c>
      <c r="M176" s="849">
        <v>32800</v>
      </c>
      <c r="N176" s="832">
        <v>1</v>
      </c>
      <c r="O176" s="832">
        <v>455.55555555555554</v>
      </c>
      <c r="P176" s="849">
        <v>79</v>
      </c>
      <c r="Q176" s="849">
        <v>35988.910000000003</v>
      </c>
      <c r="R176" s="837">
        <v>1.0972228658536587</v>
      </c>
      <c r="S176" s="850">
        <v>455.55582278481018</v>
      </c>
    </row>
    <row r="177" spans="1:19" ht="14.4" customHeight="1" x14ac:dyDescent="0.3">
      <c r="A177" s="831"/>
      <c r="B177" s="832" t="s">
        <v>2483</v>
      </c>
      <c r="C177" s="832" t="s">
        <v>2463</v>
      </c>
      <c r="D177" s="832" t="s">
        <v>2460</v>
      </c>
      <c r="E177" s="832" t="s">
        <v>2480</v>
      </c>
      <c r="F177" s="832" t="s">
        <v>2545</v>
      </c>
      <c r="G177" s="832" t="s">
        <v>2547</v>
      </c>
      <c r="H177" s="849"/>
      <c r="I177" s="849"/>
      <c r="J177" s="832"/>
      <c r="K177" s="832"/>
      <c r="L177" s="849">
        <v>1</v>
      </c>
      <c r="M177" s="849">
        <v>58.89</v>
      </c>
      <c r="N177" s="832">
        <v>1</v>
      </c>
      <c r="O177" s="832">
        <v>58.89</v>
      </c>
      <c r="P177" s="849"/>
      <c r="Q177" s="849"/>
      <c r="R177" s="837"/>
      <c r="S177" s="850"/>
    </row>
    <row r="178" spans="1:19" ht="14.4" customHeight="1" x14ac:dyDescent="0.3">
      <c r="A178" s="831"/>
      <c r="B178" s="832" t="s">
        <v>2483</v>
      </c>
      <c r="C178" s="832" t="s">
        <v>2463</v>
      </c>
      <c r="D178" s="832" t="s">
        <v>2460</v>
      </c>
      <c r="E178" s="832" t="s">
        <v>2480</v>
      </c>
      <c r="F178" s="832" t="s">
        <v>2548</v>
      </c>
      <c r="G178" s="832" t="s">
        <v>2549</v>
      </c>
      <c r="H178" s="849">
        <v>22</v>
      </c>
      <c r="I178" s="849">
        <v>1711.12</v>
      </c>
      <c r="J178" s="832">
        <v>0.81481516754682126</v>
      </c>
      <c r="K178" s="832">
        <v>77.778181818181807</v>
      </c>
      <c r="L178" s="849">
        <v>27</v>
      </c>
      <c r="M178" s="849">
        <v>2100.0099999999998</v>
      </c>
      <c r="N178" s="832">
        <v>1</v>
      </c>
      <c r="O178" s="832">
        <v>77.778148148148134</v>
      </c>
      <c r="P178" s="849">
        <v>22</v>
      </c>
      <c r="Q178" s="849">
        <v>1711.12</v>
      </c>
      <c r="R178" s="837">
        <v>0.81481516754682126</v>
      </c>
      <c r="S178" s="850">
        <v>77.778181818181807</v>
      </c>
    </row>
    <row r="179" spans="1:19" ht="14.4" customHeight="1" x14ac:dyDescent="0.3">
      <c r="A179" s="831"/>
      <c r="B179" s="832" t="s">
        <v>2483</v>
      </c>
      <c r="C179" s="832" t="s">
        <v>2463</v>
      </c>
      <c r="D179" s="832" t="s">
        <v>2460</v>
      </c>
      <c r="E179" s="832" t="s">
        <v>2480</v>
      </c>
      <c r="F179" s="832" t="s">
        <v>2586</v>
      </c>
      <c r="G179" s="832" t="s">
        <v>2587</v>
      </c>
      <c r="H179" s="849"/>
      <c r="I179" s="849"/>
      <c r="J179" s="832"/>
      <c r="K179" s="832"/>
      <c r="L179" s="849">
        <v>3</v>
      </c>
      <c r="M179" s="849">
        <v>2100</v>
      </c>
      <c r="N179" s="832">
        <v>1</v>
      </c>
      <c r="O179" s="832">
        <v>700</v>
      </c>
      <c r="P179" s="849">
        <v>1</v>
      </c>
      <c r="Q179" s="849">
        <v>700</v>
      </c>
      <c r="R179" s="837">
        <v>0.33333333333333331</v>
      </c>
      <c r="S179" s="850">
        <v>700</v>
      </c>
    </row>
    <row r="180" spans="1:19" ht="14.4" customHeight="1" x14ac:dyDescent="0.3">
      <c r="A180" s="831"/>
      <c r="B180" s="832" t="s">
        <v>2483</v>
      </c>
      <c r="C180" s="832" t="s">
        <v>2463</v>
      </c>
      <c r="D180" s="832" t="s">
        <v>2460</v>
      </c>
      <c r="E180" s="832" t="s">
        <v>2480</v>
      </c>
      <c r="F180" s="832" t="s">
        <v>2588</v>
      </c>
      <c r="G180" s="832" t="s">
        <v>2589</v>
      </c>
      <c r="H180" s="849">
        <v>1</v>
      </c>
      <c r="I180" s="849">
        <v>1111.1099999999999</v>
      </c>
      <c r="J180" s="832"/>
      <c r="K180" s="832">
        <v>1111.1099999999999</v>
      </c>
      <c r="L180" s="849"/>
      <c r="M180" s="849"/>
      <c r="N180" s="832"/>
      <c r="O180" s="832"/>
      <c r="P180" s="849"/>
      <c r="Q180" s="849"/>
      <c r="R180" s="837"/>
      <c r="S180" s="850"/>
    </row>
    <row r="181" spans="1:19" ht="14.4" customHeight="1" x14ac:dyDescent="0.3">
      <c r="A181" s="831"/>
      <c r="B181" s="832" t="s">
        <v>2483</v>
      </c>
      <c r="C181" s="832" t="s">
        <v>2463</v>
      </c>
      <c r="D181" s="832" t="s">
        <v>2460</v>
      </c>
      <c r="E181" s="832" t="s">
        <v>2480</v>
      </c>
      <c r="F181" s="832" t="s">
        <v>2556</v>
      </c>
      <c r="G181" s="832" t="s">
        <v>2558</v>
      </c>
      <c r="H181" s="849">
        <v>209</v>
      </c>
      <c r="I181" s="849">
        <v>19738.88</v>
      </c>
      <c r="J181" s="832">
        <v>0.8931619909502263</v>
      </c>
      <c r="K181" s="832">
        <v>94.444401913875609</v>
      </c>
      <c r="L181" s="849">
        <v>234</v>
      </c>
      <c r="M181" s="849">
        <v>22100</v>
      </c>
      <c r="N181" s="832">
        <v>1</v>
      </c>
      <c r="O181" s="832">
        <v>94.444444444444443</v>
      </c>
      <c r="P181" s="849">
        <v>334</v>
      </c>
      <c r="Q181" s="849">
        <v>31544.43</v>
      </c>
      <c r="R181" s="837">
        <v>1.4273497737556562</v>
      </c>
      <c r="S181" s="850">
        <v>94.44440119760479</v>
      </c>
    </row>
    <row r="182" spans="1:19" ht="14.4" customHeight="1" x14ac:dyDescent="0.3">
      <c r="A182" s="831"/>
      <c r="B182" s="832" t="s">
        <v>2483</v>
      </c>
      <c r="C182" s="832" t="s">
        <v>2463</v>
      </c>
      <c r="D182" s="832" t="s">
        <v>2460</v>
      </c>
      <c r="E182" s="832" t="s">
        <v>2480</v>
      </c>
      <c r="F182" s="832" t="s">
        <v>2561</v>
      </c>
      <c r="G182" s="832" t="s">
        <v>2562</v>
      </c>
      <c r="H182" s="849">
        <v>24</v>
      </c>
      <c r="I182" s="849">
        <v>2320</v>
      </c>
      <c r="J182" s="832">
        <v>0.45283048329894815</v>
      </c>
      <c r="K182" s="832">
        <v>96.666666666666671</v>
      </c>
      <c r="L182" s="849">
        <v>53</v>
      </c>
      <c r="M182" s="849">
        <v>5123.33</v>
      </c>
      <c r="N182" s="832">
        <v>1</v>
      </c>
      <c r="O182" s="832">
        <v>96.66660377358491</v>
      </c>
      <c r="P182" s="849">
        <v>38</v>
      </c>
      <c r="Q182" s="849">
        <v>3673.33</v>
      </c>
      <c r="R182" s="837">
        <v>0.71698094793815736</v>
      </c>
      <c r="S182" s="850">
        <v>96.666578947368421</v>
      </c>
    </row>
    <row r="183" spans="1:19" ht="14.4" customHeight="1" x14ac:dyDescent="0.3">
      <c r="A183" s="831"/>
      <c r="B183" s="832" t="s">
        <v>2483</v>
      </c>
      <c r="C183" s="832" t="s">
        <v>2463</v>
      </c>
      <c r="D183" s="832" t="s">
        <v>2460</v>
      </c>
      <c r="E183" s="832" t="s">
        <v>2480</v>
      </c>
      <c r="F183" s="832" t="s">
        <v>2561</v>
      </c>
      <c r="G183" s="832" t="s">
        <v>2563</v>
      </c>
      <c r="H183" s="849"/>
      <c r="I183" s="849"/>
      <c r="J183" s="832"/>
      <c r="K183" s="832"/>
      <c r="L183" s="849"/>
      <c r="M183" s="849"/>
      <c r="N183" s="832"/>
      <c r="O183" s="832"/>
      <c r="P183" s="849">
        <v>1</v>
      </c>
      <c r="Q183" s="849">
        <v>96.67</v>
      </c>
      <c r="R183" s="837"/>
      <c r="S183" s="850">
        <v>96.67</v>
      </c>
    </row>
    <row r="184" spans="1:19" ht="14.4" customHeight="1" x14ac:dyDescent="0.3">
      <c r="A184" s="831"/>
      <c r="B184" s="832" t="s">
        <v>2483</v>
      </c>
      <c r="C184" s="832" t="s">
        <v>2463</v>
      </c>
      <c r="D184" s="832" t="s">
        <v>2460</v>
      </c>
      <c r="E184" s="832" t="s">
        <v>2480</v>
      </c>
      <c r="F184" s="832" t="s">
        <v>2590</v>
      </c>
      <c r="G184" s="832" t="s">
        <v>2591</v>
      </c>
      <c r="H184" s="849"/>
      <c r="I184" s="849"/>
      <c r="J184" s="832"/>
      <c r="K184" s="832"/>
      <c r="L184" s="849">
        <v>3</v>
      </c>
      <c r="M184" s="849">
        <v>586.66999999999996</v>
      </c>
      <c r="N184" s="832">
        <v>1</v>
      </c>
      <c r="O184" s="832">
        <v>195.55666666666664</v>
      </c>
      <c r="P184" s="849"/>
      <c r="Q184" s="849"/>
      <c r="R184" s="837"/>
      <c r="S184" s="850"/>
    </row>
    <row r="185" spans="1:19" ht="14.4" customHeight="1" x14ac:dyDescent="0.3">
      <c r="A185" s="831"/>
      <c r="B185" s="832" t="s">
        <v>2483</v>
      </c>
      <c r="C185" s="832" t="s">
        <v>2463</v>
      </c>
      <c r="D185" s="832" t="s">
        <v>2460</v>
      </c>
      <c r="E185" s="832" t="s">
        <v>2480</v>
      </c>
      <c r="F185" s="832" t="s">
        <v>2567</v>
      </c>
      <c r="G185" s="832" t="s">
        <v>2568</v>
      </c>
      <c r="H185" s="849">
        <v>579</v>
      </c>
      <c r="I185" s="849">
        <v>743050</v>
      </c>
      <c r="J185" s="832">
        <v>0.94918031978556261</v>
      </c>
      <c r="K185" s="832">
        <v>1283.3333333333333</v>
      </c>
      <c r="L185" s="849">
        <v>610</v>
      </c>
      <c r="M185" s="849">
        <v>782833.34</v>
      </c>
      <c r="N185" s="832">
        <v>1</v>
      </c>
      <c r="O185" s="832">
        <v>1283.333344262295</v>
      </c>
      <c r="P185" s="849">
        <v>594</v>
      </c>
      <c r="Q185" s="849">
        <v>762299.98</v>
      </c>
      <c r="R185" s="837">
        <v>0.97377045796235506</v>
      </c>
      <c r="S185" s="850">
        <v>1283.3332996632996</v>
      </c>
    </row>
    <row r="186" spans="1:19" ht="14.4" customHeight="1" x14ac:dyDescent="0.3">
      <c r="A186" s="831"/>
      <c r="B186" s="832" t="s">
        <v>2483</v>
      </c>
      <c r="C186" s="832" t="s">
        <v>2463</v>
      </c>
      <c r="D186" s="832" t="s">
        <v>2460</v>
      </c>
      <c r="E186" s="832" t="s">
        <v>2480</v>
      </c>
      <c r="F186" s="832" t="s">
        <v>2571</v>
      </c>
      <c r="G186" s="832" t="s">
        <v>2572</v>
      </c>
      <c r="H186" s="849">
        <v>1</v>
      </c>
      <c r="I186" s="849">
        <v>116.67</v>
      </c>
      <c r="J186" s="832"/>
      <c r="K186" s="832">
        <v>116.67</v>
      </c>
      <c r="L186" s="849"/>
      <c r="M186" s="849"/>
      <c r="N186" s="832"/>
      <c r="O186" s="832"/>
      <c r="P186" s="849"/>
      <c r="Q186" s="849"/>
      <c r="R186" s="837"/>
      <c r="S186" s="850"/>
    </row>
    <row r="187" spans="1:19" ht="14.4" customHeight="1" x14ac:dyDescent="0.3">
      <c r="A187" s="831"/>
      <c r="B187" s="832" t="s">
        <v>2483</v>
      </c>
      <c r="C187" s="832" t="s">
        <v>2463</v>
      </c>
      <c r="D187" s="832" t="s">
        <v>2460</v>
      </c>
      <c r="E187" s="832" t="s">
        <v>2480</v>
      </c>
      <c r="F187" s="832" t="s">
        <v>2592</v>
      </c>
      <c r="G187" s="832" t="s">
        <v>2593</v>
      </c>
      <c r="H187" s="849">
        <v>19</v>
      </c>
      <c r="I187" s="849">
        <v>8866.67</v>
      </c>
      <c r="J187" s="832">
        <v>1</v>
      </c>
      <c r="K187" s="832">
        <v>466.66684210526319</v>
      </c>
      <c r="L187" s="849">
        <v>19</v>
      </c>
      <c r="M187" s="849">
        <v>8866.67</v>
      </c>
      <c r="N187" s="832">
        <v>1</v>
      </c>
      <c r="O187" s="832">
        <v>466.66684210526319</v>
      </c>
      <c r="P187" s="849">
        <v>11</v>
      </c>
      <c r="Q187" s="849">
        <v>5133.34</v>
      </c>
      <c r="R187" s="837">
        <v>0.57894790265116447</v>
      </c>
      <c r="S187" s="850">
        <v>466.66727272727275</v>
      </c>
    </row>
    <row r="188" spans="1:19" ht="14.4" customHeight="1" x14ac:dyDescent="0.3">
      <c r="A188" s="831"/>
      <c r="B188" s="832" t="s">
        <v>2483</v>
      </c>
      <c r="C188" s="832" t="s">
        <v>2463</v>
      </c>
      <c r="D188" s="832" t="s">
        <v>1230</v>
      </c>
      <c r="E188" s="832" t="s">
        <v>2480</v>
      </c>
      <c r="F188" s="832" t="s">
        <v>2515</v>
      </c>
      <c r="G188" s="832" t="s">
        <v>2517</v>
      </c>
      <c r="H188" s="849"/>
      <c r="I188" s="849"/>
      <c r="J188" s="832"/>
      <c r="K188" s="832"/>
      <c r="L188" s="849"/>
      <c r="M188" s="849"/>
      <c r="N188" s="832"/>
      <c r="O188" s="832"/>
      <c r="P188" s="849">
        <v>8</v>
      </c>
      <c r="Q188" s="849">
        <v>2400</v>
      </c>
      <c r="R188" s="837"/>
      <c r="S188" s="850">
        <v>300</v>
      </c>
    </row>
    <row r="189" spans="1:19" ht="14.4" customHeight="1" x14ac:dyDescent="0.3">
      <c r="A189" s="831"/>
      <c r="B189" s="832" t="s">
        <v>2483</v>
      </c>
      <c r="C189" s="832" t="s">
        <v>2463</v>
      </c>
      <c r="D189" s="832" t="s">
        <v>1230</v>
      </c>
      <c r="E189" s="832" t="s">
        <v>2480</v>
      </c>
      <c r="F189" s="832" t="s">
        <v>2520</v>
      </c>
      <c r="G189" s="832" t="s">
        <v>2521</v>
      </c>
      <c r="H189" s="849"/>
      <c r="I189" s="849"/>
      <c r="J189" s="832"/>
      <c r="K189" s="832"/>
      <c r="L189" s="849"/>
      <c r="M189" s="849"/>
      <c r="N189" s="832"/>
      <c r="O189" s="832"/>
      <c r="P189" s="849">
        <v>6</v>
      </c>
      <c r="Q189" s="849">
        <v>3500</v>
      </c>
      <c r="R189" s="837"/>
      <c r="S189" s="850">
        <v>583.33333333333337</v>
      </c>
    </row>
    <row r="190" spans="1:19" ht="14.4" customHeight="1" x14ac:dyDescent="0.3">
      <c r="A190" s="831"/>
      <c r="B190" s="832" t="s">
        <v>2483</v>
      </c>
      <c r="C190" s="832" t="s">
        <v>2463</v>
      </c>
      <c r="D190" s="832" t="s">
        <v>1230</v>
      </c>
      <c r="E190" s="832" t="s">
        <v>2480</v>
      </c>
      <c r="F190" s="832" t="s">
        <v>2542</v>
      </c>
      <c r="G190" s="832" t="s">
        <v>2543</v>
      </c>
      <c r="H190" s="849"/>
      <c r="I190" s="849"/>
      <c r="J190" s="832"/>
      <c r="K190" s="832"/>
      <c r="L190" s="849"/>
      <c r="M190" s="849"/>
      <c r="N190" s="832"/>
      <c r="O190" s="832"/>
      <c r="P190" s="849">
        <v>1</v>
      </c>
      <c r="Q190" s="849">
        <v>455.56</v>
      </c>
      <c r="R190" s="837"/>
      <c r="S190" s="850">
        <v>455.56</v>
      </c>
    </row>
    <row r="191" spans="1:19" ht="14.4" customHeight="1" x14ac:dyDescent="0.3">
      <c r="A191" s="831"/>
      <c r="B191" s="832" t="s">
        <v>2483</v>
      </c>
      <c r="C191" s="832" t="s">
        <v>2463</v>
      </c>
      <c r="D191" s="832" t="s">
        <v>1236</v>
      </c>
      <c r="E191" s="832" t="s">
        <v>2480</v>
      </c>
      <c r="F191" s="832" t="s">
        <v>2510</v>
      </c>
      <c r="G191" s="832" t="s">
        <v>2511</v>
      </c>
      <c r="H191" s="849">
        <v>1</v>
      </c>
      <c r="I191" s="849">
        <v>116.67</v>
      </c>
      <c r="J191" s="832"/>
      <c r="K191" s="832">
        <v>116.67</v>
      </c>
      <c r="L191" s="849"/>
      <c r="M191" s="849"/>
      <c r="N191" s="832"/>
      <c r="O191" s="832"/>
      <c r="P191" s="849"/>
      <c r="Q191" s="849"/>
      <c r="R191" s="837"/>
      <c r="S191" s="850"/>
    </row>
    <row r="192" spans="1:19" ht="14.4" customHeight="1" x14ac:dyDescent="0.3">
      <c r="A192" s="831"/>
      <c r="B192" s="832" t="s">
        <v>2483</v>
      </c>
      <c r="C192" s="832" t="s">
        <v>2463</v>
      </c>
      <c r="D192" s="832" t="s">
        <v>1236</v>
      </c>
      <c r="E192" s="832" t="s">
        <v>2480</v>
      </c>
      <c r="F192" s="832" t="s">
        <v>2567</v>
      </c>
      <c r="G192" s="832" t="s">
        <v>2568</v>
      </c>
      <c r="H192" s="849">
        <v>1</v>
      </c>
      <c r="I192" s="849">
        <v>1283.33</v>
      </c>
      <c r="J192" s="832"/>
      <c r="K192" s="832">
        <v>1283.33</v>
      </c>
      <c r="L192" s="849"/>
      <c r="M192" s="849"/>
      <c r="N192" s="832"/>
      <c r="O192" s="832"/>
      <c r="P192" s="849"/>
      <c r="Q192" s="849"/>
      <c r="R192" s="837"/>
      <c r="S192" s="850"/>
    </row>
    <row r="193" spans="1:19" ht="14.4" customHeight="1" x14ac:dyDescent="0.3">
      <c r="A193" s="831"/>
      <c r="B193" s="832" t="s">
        <v>2483</v>
      </c>
      <c r="C193" s="832" t="s">
        <v>2463</v>
      </c>
      <c r="D193" s="832" t="s">
        <v>1240</v>
      </c>
      <c r="E193" s="832" t="s">
        <v>2480</v>
      </c>
      <c r="F193" s="832" t="s">
        <v>2515</v>
      </c>
      <c r="G193" s="832" t="s">
        <v>2517</v>
      </c>
      <c r="H193" s="849"/>
      <c r="I193" s="849"/>
      <c r="J193" s="832"/>
      <c r="K193" s="832"/>
      <c r="L193" s="849"/>
      <c r="M193" s="849"/>
      <c r="N193" s="832"/>
      <c r="O193" s="832"/>
      <c r="P193" s="849">
        <v>6</v>
      </c>
      <c r="Q193" s="849">
        <v>1800</v>
      </c>
      <c r="R193" s="837"/>
      <c r="S193" s="850">
        <v>300</v>
      </c>
    </row>
    <row r="194" spans="1:19" ht="14.4" customHeight="1" x14ac:dyDescent="0.3">
      <c r="A194" s="831"/>
      <c r="B194" s="832" t="s">
        <v>2483</v>
      </c>
      <c r="C194" s="832" t="s">
        <v>2463</v>
      </c>
      <c r="D194" s="832" t="s">
        <v>1240</v>
      </c>
      <c r="E194" s="832" t="s">
        <v>2480</v>
      </c>
      <c r="F194" s="832" t="s">
        <v>2520</v>
      </c>
      <c r="G194" s="832" t="s">
        <v>2521</v>
      </c>
      <c r="H194" s="849"/>
      <c r="I194" s="849"/>
      <c r="J194" s="832"/>
      <c r="K194" s="832"/>
      <c r="L194" s="849"/>
      <c r="M194" s="849"/>
      <c r="N194" s="832"/>
      <c r="O194" s="832"/>
      <c r="P194" s="849">
        <v>1</v>
      </c>
      <c r="Q194" s="849">
        <v>583.33000000000004</v>
      </c>
      <c r="R194" s="837"/>
      <c r="S194" s="850">
        <v>583.33000000000004</v>
      </c>
    </row>
    <row r="195" spans="1:19" ht="14.4" customHeight="1" x14ac:dyDescent="0.3">
      <c r="A195" s="831"/>
      <c r="B195" s="832" t="s">
        <v>2483</v>
      </c>
      <c r="C195" s="832" t="s">
        <v>590</v>
      </c>
      <c r="D195" s="832" t="s">
        <v>1220</v>
      </c>
      <c r="E195" s="832" t="s">
        <v>2480</v>
      </c>
      <c r="F195" s="832" t="s">
        <v>2505</v>
      </c>
      <c r="G195" s="832" t="s">
        <v>2506</v>
      </c>
      <c r="H195" s="849"/>
      <c r="I195" s="849"/>
      <c r="J195" s="832"/>
      <c r="K195" s="832"/>
      <c r="L195" s="849">
        <v>1</v>
      </c>
      <c r="M195" s="849">
        <v>77.78</v>
      </c>
      <c r="N195" s="832">
        <v>1</v>
      </c>
      <c r="O195" s="832">
        <v>77.78</v>
      </c>
      <c r="P195" s="849"/>
      <c r="Q195" s="849"/>
      <c r="R195" s="837"/>
      <c r="S195" s="850"/>
    </row>
    <row r="196" spans="1:19" ht="14.4" customHeight="1" x14ac:dyDescent="0.3">
      <c r="A196" s="831"/>
      <c r="B196" s="832" t="s">
        <v>2483</v>
      </c>
      <c r="C196" s="832" t="s">
        <v>590</v>
      </c>
      <c r="D196" s="832" t="s">
        <v>1220</v>
      </c>
      <c r="E196" s="832" t="s">
        <v>2480</v>
      </c>
      <c r="F196" s="832" t="s">
        <v>2510</v>
      </c>
      <c r="G196" s="832" t="s">
        <v>2511</v>
      </c>
      <c r="H196" s="849"/>
      <c r="I196" s="849"/>
      <c r="J196" s="832"/>
      <c r="K196" s="832"/>
      <c r="L196" s="849">
        <v>3</v>
      </c>
      <c r="M196" s="849">
        <v>350</v>
      </c>
      <c r="N196" s="832">
        <v>1</v>
      </c>
      <c r="O196" s="832">
        <v>116.66666666666667</v>
      </c>
      <c r="P196" s="849"/>
      <c r="Q196" s="849"/>
      <c r="R196" s="837"/>
      <c r="S196" s="850"/>
    </row>
    <row r="197" spans="1:19" ht="14.4" customHeight="1" x14ac:dyDescent="0.3">
      <c r="A197" s="831"/>
      <c r="B197" s="832" t="s">
        <v>2483</v>
      </c>
      <c r="C197" s="832" t="s">
        <v>590</v>
      </c>
      <c r="D197" s="832" t="s">
        <v>1220</v>
      </c>
      <c r="E197" s="832" t="s">
        <v>2480</v>
      </c>
      <c r="F197" s="832" t="s">
        <v>2527</v>
      </c>
      <c r="G197" s="832" t="s">
        <v>2528</v>
      </c>
      <c r="H197" s="849"/>
      <c r="I197" s="849"/>
      <c r="J197" s="832"/>
      <c r="K197" s="832"/>
      <c r="L197" s="849"/>
      <c r="M197" s="849"/>
      <c r="N197" s="832"/>
      <c r="O197" s="832"/>
      <c r="P197" s="849">
        <v>5</v>
      </c>
      <c r="Q197" s="849">
        <v>250</v>
      </c>
      <c r="R197" s="837"/>
      <c r="S197" s="850">
        <v>50</v>
      </c>
    </row>
    <row r="198" spans="1:19" ht="14.4" customHeight="1" x14ac:dyDescent="0.3">
      <c r="A198" s="831"/>
      <c r="B198" s="832" t="s">
        <v>2483</v>
      </c>
      <c r="C198" s="832" t="s">
        <v>590</v>
      </c>
      <c r="D198" s="832" t="s">
        <v>1220</v>
      </c>
      <c r="E198" s="832" t="s">
        <v>2480</v>
      </c>
      <c r="F198" s="832" t="s">
        <v>2536</v>
      </c>
      <c r="G198" s="832" t="s">
        <v>2537</v>
      </c>
      <c r="H198" s="849"/>
      <c r="I198" s="849"/>
      <c r="J198" s="832"/>
      <c r="K198" s="832"/>
      <c r="L198" s="849"/>
      <c r="M198" s="849"/>
      <c r="N198" s="832"/>
      <c r="O198" s="832"/>
      <c r="P198" s="849">
        <v>1</v>
      </c>
      <c r="Q198" s="849">
        <v>305.56</v>
      </c>
      <c r="R198" s="837"/>
      <c r="S198" s="850">
        <v>305.56</v>
      </c>
    </row>
    <row r="199" spans="1:19" ht="14.4" customHeight="1" x14ac:dyDescent="0.3">
      <c r="A199" s="831"/>
      <c r="B199" s="832" t="s">
        <v>2483</v>
      </c>
      <c r="C199" s="832" t="s">
        <v>590</v>
      </c>
      <c r="D199" s="832" t="s">
        <v>1220</v>
      </c>
      <c r="E199" s="832" t="s">
        <v>2480</v>
      </c>
      <c r="F199" s="832" t="s">
        <v>2548</v>
      </c>
      <c r="G199" s="832" t="s">
        <v>2550</v>
      </c>
      <c r="H199" s="849"/>
      <c r="I199" s="849"/>
      <c r="J199" s="832"/>
      <c r="K199" s="832"/>
      <c r="L199" s="849"/>
      <c r="M199" s="849"/>
      <c r="N199" s="832"/>
      <c r="O199" s="832"/>
      <c r="P199" s="849">
        <v>1</v>
      </c>
      <c r="Q199" s="849">
        <v>77.78</v>
      </c>
      <c r="R199" s="837"/>
      <c r="S199" s="850">
        <v>77.78</v>
      </c>
    </row>
    <row r="200" spans="1:19" ht="14.4" customHeight="1" x14ac:dyDescent="0.3">
      <c r="A200" s="831"/>
      <c r="B200" s="832" t="s">
        <v>2483</v>
      </c>
      <c r="C200" s="832" t="s">
        <v>590</v>
      </c>
      <c r="D200" s="832" t="s">
        <v>1220</v>
      </c>
      <c r="E200" s="832" t="s">
        <v>2480</v>
      </c>
      <c r="F200" s="832" t="s">
        <v>2556</v>
      </c>
      <c r="G200" s="832" t="s">
        <v>2558</v>
      </c>
      <c r="H200" s="849"/>
      <c r="I200" s="849"/>
      <c r="J200" s="832"/>
      <c r="K200" s="832"/>
      <c r="L200" s="849">
        <v>1</v>
      </c>
      <c r="M200" s="849">
        <v>94.44</v>
      </c>
      <c r="N200" s="832">
        <v>1</v>
      </c>
      <c r="O200" s="832">
        <v>94.44</v>
      </c>
      <c r="P200" s="849">
        <v>1</v>
      </c>
      <c r="Q200" s="849">
        <v>94.44</v>
      </c>
      <c r="R200" s="837">
        <v>1</v>
      </c>
      <c r="S200" s="850">
        <v>94.44</v>
      </c>
    </row>
    <row r="201" spans="1:19" ht="14.4" customHeight="1" x14ac:dyDescent="0.3">
      <c r="A201" s="831"/>
      <c r="B201" s="832" t="s">
        <v>2483</v>
      </c>
      <c r="C201" s="832" t="s">
        <v>590</v>
      </c>
      <c r="D201" s="832" t="s">
        <v>1220</v>
      </c>
      <c r="E201" s="832" t="s">
        <v>2480</v>
      </c>
      <c r="F201" s="832" t="s">
        <v>2571</v>
      </c>
      <c r="G201" s="832" t="s">
        <v>2572</v>
      </c>
      <c r="H201" s="849"/>
      <c r="I201" s="849"/>
      <c r="J201" s="832"/>
      <c r="K201" s="832"/>
      <c r="L201" s="849"/>
      <c r="M201" s="849"/>
      <c r="N201" s="832"/>
      <c r="O201" s="832"/>
      <c r="P201" s="849">
        <v>1</v>
      </c>
      <c r="Q201" s="849">
        <v>116.67</v>
      </c>
      <c r="R201" s="837"/>
      <c r="S201" s="850">
        <v>116.67</v>
      </c>
    </row>
    <row r="202" spans="1:19" ht="14.4" customHeight="1" x14ac:dyDescent="0.3">
      <c r="A202" s="831"/>
      <c r="B202" s="832" t="s">
        <v>2483</v>
      </c>
      <c r="C202" s="832" t="s">
        <v>590</v>
      </c>
      <c r="D202" s="832" t="s">
        <v>1220</v>
      </c>
      <c r="E202" s="832" t="s">
        <v>2480</v>
      </c>
      <c r="F202" s="832" t="s">
        <v>2481</v>
      </c>
      <c r="G202" s="832" t="s">
        <v>2482</v>
      </c>
      <c r="H202" s="849"/>
      <c r="I202" s="849"/>
      <c r="J202" s="832"/>
      <c r="K202" s="832"/>
      <c r="L202" s="849">
        <v>6</v>
      </c>
      <c r="M202" s="849">
        <v>2066.66</v>
      </c>
      <c r="N202" s="832">
        <v>1</v>
      </c>
      <c r="O202" s="832">
        <v>344.44333333333333</v>
      </c>
      <c r="P202" s="849">
        <v>9</v>
      </c>
      <c r="Q202" s="849">
        <v>3099.98</v>
      </c>
      <c r="R202" s="837">
        <v>1.499995161274714</v>
      </c>
      <c r="S202" s="850">
        <v>344.4422222222222</v>
      </c>
    </row>
    <row r="203" spans="1:19" ht="14.4" customHeight="1" x14ac:dyDescent="0.3">
      <c r="A203" s="831"/>
      <c r="B203" s="832" t="s">
        <v>2483</v>
      </c>
      <c r="C203" s="832" t="s">
        <v>590</v>
      </c>
      <c r="D203" s="832" t="s">
        <v>1221</v>
      </c>
      <c r="E203" s="832" t="s">
        <v>2480</v>
      </c>
      <c r="F203" s="832" t="s">
        <v>2505</v>
      </c>
      <c r="G203" s="832" t="s">
        <v>2506</v>
      </c>
      <c r="H203" s="849"/>
      <c r="I203" s="849"/>
      <c r="J203" s="832"/>
      <c r="K203" s="832"/>
      <c r="L203" s="849">
        <v>5</v>
      </c>
      <c r="M203" s="849">
        <v>388.89</v>
      </c>
      <c r="N203" s="832">
        <v>1</v>
      </c>
      <c r="O203" s="832">
        <v>77.777999999999992</v>
      </c>
      <c r="P203" s="849">
        <v>6</v>
      </c>
      <c r="Q203" s="849">
        <v>466.66999999999996</v>
      </c>
      <c r="R203" s="837">
        <v>1.200005142842449</v>
      </c>
      <c r="S203" s="850">
        <v>77.778333333333322</v>
      </c>
    </row>
    <row r="204" spans="1:19" ht="14.4" customHeight="1" x14ac:dyDescent="0.3">
      <c r="A204" s="831"/>
      <c r="B204" s="832" t="s">
        <v>2483</v>
      </c>
      <c r="C204" s="832" t="s">
        <v>590</v>
      </c>
      <c r="D204" s="832" t="s">
        <v>1221</v>
      </c>
      <c r="E204" s="832" t="s">
        <v>2480</v>
      </c>
      <c r="F204" s="832" t="s">
        <v>2510</v>
      </c>
      <c r="G204" s="832" t="s">
        <v>2511</v>
      </c>
      <c r="H204" s="849"/>
      <c r="I204" s="849"/>
      <c r="J204" s="832"/>
      <c r="K204" s="832"/>
      <c r="L204" s="849">
        <v>8</v>
      </c>
      <c r="M204" s="849">
        <v>933.34</v>
      </c>
      <c r="N204" s="832">
        <v>1</v>
      </c>
      <c r="O204" s="832">
        <v>116.6675</v>
      </c>
      <c r="P204" s="849">
        <v>18</v>
      </c>
      <c r="Q204" s="849">
        <v>2100</v>
      </c>
      <c r="R204" s="837">
        <v>2.2499839286862238</v>
      </c>
      <c r="S204" s="850">
        <v>116.66666666666667</v>
      </c>
    </row>
    <row r="205" spans="1:19" ht="14.4" customHeight="1" x14ac:dyDescent="0.3">
      <c r="A205" s="831"/>
      <c r="B205" s="832" t="s">
        <v>2483</v>
      </c>
      <c r="C205" s="832" t="s">
        <v>590</v>
      </c>
      <c r="D205" s="832" t="s">
        <v>1221</v>
      </c>
      <c r="E205" s="832" t="s">
        <v>2480</v>
      </c>
      <c r="F205" s="832" t="s">
        <v>2510</v>
      </c>
      <c r="G205" s="832" t="s">
        <v>2512</v>
      </c>
      <c r="H205" s="849"/>
      <c r="I205" s="849"/>
      <c r="J205" s="832"/>
      <c r="K205" s="832"/>
      <c r="L205" s="849">
        <v>2</v>
      </c>
      <c r="M205" s="849">
        <v>233.34</v>
      </c>
      <c r="N205" s="832">
        <v>1</v>
      </c>
      <c r="O205" s="832">
        <v>116.67</v>
      </c>
      <c r="P205" s="849"/>
      <c r="Q205" s="849"/>
      <c r="R205" s="837"/>
      <c r="S205" s="850"/>
    </row>
    <row r="206" spans="1:19" ht="14.4" customHeight="1" x14ac:dyDescent="0.3">
      <c r="A206" s="831"/>
      <c r="B206" s="832" t="s">
        <v>2483</v>
      </c>
      <c r="C206" s="832" t="s">
        <v>590</v>
      </c>
      <c r="D206" s="832" t="s">
        <v>1221</v>
      </c>
      <c r="E206" s="832" t="s">
        <v>2480</v>
      </c>
      <c r="F206" s="832" t="s">
        <v>2518</v>
      </c>
      <c r="G206" s="832" t="s">
        <v>2585</v>
      </c>
      <c r="H206" s="849"/>
      <c r="I206" s="849"/>
      <c r="J206" s="832"/>
      <c r="K206" s="832"/>
      <c r="L206" s="849">
        <v>7</v>
      </c>
      <c r="M206" s="849">
        <v>1477.7700000000004</v>
      </c>
      <c r="N206" s="832">
        <v>1</v>
      </c>
      <c r="O206" s="832">
        <v>211.11000000000007</v>
      </c>
      <c r="P206" s="849"/>
      <c r="Q206" s="849"/>
      <c r="R206" s="837"/>
      <c r="S206" s="850"/>
    </row>
    <row r="207" spans="1:19" ht="14.4" customHeight="1" x14ac:dyDescent="0.3">
      <c r="A207" s="831"/>
      <c r="B207" s="832" t="s">
        <v>2483</v>
      </c>
      <c r="C207" s="832" t="s">
        <v>590</v>
      </c>
      <c r="D207" s="832" t="s">
        <v>1221</v>
      </c>
      <c r="E207" s="832" t="s">
        <v>2480</v>
      </c>
      <c r="F207" s="832" t="s">
        <v>2518</v>
      </c>
      <c r="G207" s="832" t="s">
        <v>2519</v>
      </c>
      <c r="H207" s="849"/>
      <c r="I207" s="849"/>
      <c r="J207" s="832"/>
      <c r="K207" s="832"/>
      <c r="L207" s="849"/>
      <c r="M207" s="849"/>
      <c r="N207" s="832"/>
      <c r="O207" s="832"/>
      <c r="P207" s="849">
        <v>11</v>
      </c>
      <c r="Q207" s="849">
        <v>2322.2200000000003</v>
      </c>
      <c r="R207" s="837"/>
      <c r="S207" s="850">
        <v>211.1109090909091</v>
      </c>
    </row>
    <row r="208" spans="1:19" ht="14.4" customHeight="1" x14ac:dyDescent="0.3">
      <c r="A208" s="831"/>
      <c r="B208" s="832" t="s">
        <v>2483</v>
      </c>
      <c r="C208" s="832" t="s">
        <v>590</v>
      </c>
      <c r="D208" s="832" t="s">
        <v>1221</v>
      </c>
      <c r="E208" s="832" t="s">
        <v>2480</v>
      </c>
      <c r="F208" s="832" t="s">
        <v>2520</v>
      </c>
      <c r="G208" s="832" t="s">
        <v>2521</v>
      </c>
      <c r="H208" s="849"/>
      <c r="I208" s="849"/>
      <c r="J208" s="832"/>
      <c r="K208" s="832"/>
      <c r="L208" s="849"/>
      <c r="M208" s="849"/>
      <c r="N208" s="832"/>
      <c r="O208" s="832"/>
      <c r="P208" s="849">
        <v>5</v>
      </c>
      <c r="Q208" s="849">
        <v>2916.67</v>
      </c>
      <c r="R208" s="837"/>
      <c r="S208" s="850">
        <v>583.33400000000006</v>
      </c>
    </row>
    <row r="209" spans="1:19" ht="14.4" customHeight="1" x14ac:dyDescent="0.3">
      <c r="A209" s="831"/>
      <c r="B209" s="832" t="s">
        <v>2483</v>
      </c>
      <c r="C209" s="832" t="s">
        <v>590</v>
      </c>
      <c r="D209" s="832" t="s">
        <v>1221</v>
      </c>
      <c r="E209" s="832" t="s">
        <v>2480</v>
      </c>
      <c r="F209" s="832" t="s">
        <v>2527</v>
      </c>
      <c r="G209" s="832" t="s">
        <v>2528</v>
      </c>
      <c r="H209" s="849"/>
      <c r="I209" s="849"/>
      <c r="J209" s="832"/>
      <c r="K209" s="832"/>
      <c r="L209" s="849">
        <v>10</v>
      </c>
      <c r="M209" s="849">
        <v>500</v>
      </c>
      <c r="N209" s="832">
        <v>1</v>
      </c>
      <c r="O209" s="832">
        <v>50</v>
      </c>
      <c r="P209" s="849">
        <v>23</v>
      </c>
      <c r="Q209" s="849">
        <v>1150</v>
      </c>
      <c r="R209" s="837">
        <v>2.2999999999999998</v>
      </c>
      <c r="S209" s="850">
        <v>50</v>
      </c>
    </row>
    <row r="210" spans="1:19" ht="14.4" customHeight="1" x14ac:dyDescent="0.3">
      <c r="A210" s="831"/>
      <c r="B210" s="832" t="s">
        <v>2483</v>
      </c>
      <c r="C210" s="832" t="s">
        <v>590</v>
      </c>
      <c r="D210" s="832" t="s">
        <v>1221</v>
      </c>
      <c r="E210" s="832" t="s">
        <v>2480</v>
      </c>
      <c r="F210" s="832" t="s">
        <v>2536</v>
      </c>
      <c r="G210" s="832" t="s">
        <v>2538</v>
      </c>
      <c r="H210" s="849"/>
      <c r="I210" s="849"/>
      <c r="J210" s="832"/>
      <c r="K210" s="832"/>
      <c r="L210" s="849"/>
      <c r="M210" s="849"/>
      <c r="N210" s="832"/>
      <c r="O210" s="832"/>
      <c r="P210" s="849">
        <v>9</v>
      </c>
      <c r="Q210" s="849">
        <v>2750</v>
      </c>
      <c r="R210" s="837"/>
      <c r="S210" s="850">
        <v>305.55555555555554</v>
      </c>
    </row>
    <row r="211" spans="1:19" ht="14.4" customHeight="1" x14ac:dyDescent="0.3">
      <c r="A211" s="831"/>
      <c r="B211" s="832" t="s">
        <v>2483</v>
      </c>
      <c r="C211" s="832" t="s">
        <v>590</v>
      </c>
      <c r="D211" s="832" t="s">
        <v>1221</v>
      </c>
      <c r="E211" s="832" t="s">
        <v>2480</v>
      </c>
      <c r="F211" s="832" t="s">
        <v>2548</v>
      </c>
      <c r="G211" s="832" t="s">
        <v>2549</v>
      </c>
      <c r="H211" s="849"/>
      <c r="I211" s="849"/>
      <c r="J211" s="832"/>
      <c r="K211" s="832"/>
      <c r="L211" s="849"/>
      <c r="M211" s="849"/>
      <c r="N211" s="832"/>
      <c r="O211" s="832"/>
      <c r="P211" s="849">
        <v>6</v>
      </c>
      <c r="Q211" s="849">
        <v>466.66999999999996</v>
      </c>
      <c r="R211" s="837"/>
      <c r="S211" s="850">
        <v>77.778333333333322</v>
      </c>
    </row>
    <row r="212" spans="1:19" ht="14.4" customHeight="1" x14ac:dyDescent="0.3">
      <c r="A212" s="831"/>
      <c r="B212" s="832" t="s">
        <v>2483</v>
      </c>
      <c r="C212" s="832" t="s">
        <v>590</v>
      </c>
      <c r="D212" s="832" t="s">
        <v>1221</v>
      </c>
      <c r="E212" s="832" t="s">
        <v>2480</v>
      </c>
      <c r="F212" s="832" t="s">
        <v>2556</v>
      </c>
      <c r="G212" s="832" t="s">
        <v>2557</v>
      </c>
      <c r="H212" s="849"/>
      <c r="I212" s="849"/>
      <c r="J212" s="832"/>
      <c r="K212" s="832"/>
      <c r="L212" s="849">
        <v>2</v>
      </c>
      <c r="M212" s="849">
        <v>188.88</v>
      </c>
      <c r="N212" s="832">
        <v>1</v>
      </c>
      <c r="O212" s="832">
        <v>94.44</v>
      </c>
      <c r="P212" s="849"/>
      <c r="Q212" s="849"/>
      <c r="R212" s="837"/>
      <c r="S212" s="850"/>
    </row>
    <row r="213" spans="1:19" ht="14.4" customHeight="1" x14ac:dyDescent="0.3">
      <c r="A213" s="831"/>
      <c r="B213" s="832" t="s">
        <v>2483</v>
      </c>
      <c r="C213" s="832" t="s">
        <v>590</v>
      </c>
      <c r="D213" s="832" t="s">
        <v>1221</v>
      </c>
      <c r="E213" s="832" t="s">
        <v>2480</v>
      </c>
      <c r="F213" s="832" t="s">
        <v>2556</v>
      </c>
      <c r="G213" s="832" t="s">
        <v>2558</v>
      </c>
      <c r="H213" s="849"/>
      <c r="I213" s="849"/>
      <c r="J213" s="832"/>
      <c r="K213" s="832"/>
      <c r="L213" s="849">
        <v>2</v>
      </c>
      <c r="M213" s="849">
        <v>188.89</v>
      </c>
      <c r="N213" s="832">
        <v>1</v>
      </c>
      <c r="O213" s="832">
        <v>94.444999999999993</v>
      </c>
      <c r="P213" s="849">
        <v>15</v>
      </c>
      <c r="Q213" s="849">
        <v>1416.6599999999999</v>
      </c>
      <c r="R213" s="837">
        <v>7.4999205887024187</v>
      </c>
      <c r="S213" s="850">
        <v>94.443999999999988</v>
      </c>
    </row>
    <row r="214" spans="1:19" ht="14.4" customHeight="1" x14ac:dyDescent="0.3">
      <c r="A214" s="831"/>
      <c r="B214" s="832" t="s">
        <v>2483</v>
      </c>
      <c r="C214" s="832" t="s">
        <v>590</v>
      </c>
      <c r="D214" s="832" t="s">
        <v>1221</v>
      </c>
      <c r="E214" s="832" t="s">
        <v>2480</v>
      </c>
      <c r="F214" s="832" t="s">
        <v>2561</v>
      </c>
      <c r="G214" s="832" t="s">
        <v>2562</v>
      </c>
      <c r="H214" s="849"/>
      <c r="I214" s="849"/>
      <c r="J214" s="832"/>
      <c r="K214" s="832"/>
      <c r="L214" s="849"/>
      <c r="M214" s="849"/>
      <c r="N214" s="832"/>
      <c r="O214" s="832"/>
      <c r="P214" s="849">
        <v>1</v>
      </c>
      <c r="Q214" s="849">
        <v>96.67</v>
      </c>
      <c r="R214" s="837"/>
      <c r="S214" s="850">
        <v>96.67</v>
      </c>
    </row>
    <row r="215" spans="1:19" ht="14.4" customHeight="1" x14ac:dyDescent="0.3">
      <c r="A215" s="831"/>
      <c r="B215" s="832" t="s">
        <v>2483</v>
      </c>
      <c r="C215" s="832" t="s">
        <v>590</v>
      </c>
      <c r="D215" s="832" t="s">
        <v>1221</v>
      </c>
      <c r="E215" s="832" t="s">
        <v>2480</v>
      </c>
      <c r="F215" s="832" t="s">
        <v>2561</v>
      </c>
      <c r="G215" s="832" t="s">
        <v>2563</v>
      </c>
      <c r="H215" s="849"/>
      <c r="I215" s="849"/>
      <c r="J215" s="832"/>
      <c r="K215" s="832"/>
      <c r="L215" s="849">
        <v>1</v>
      </c>
      <c r="M215" s="849">
        <v>96.67</v>
      </c>
      <c r="N215" s="832">
        <v>1</v>
      </c>
      <c r="O215" s="832">
        <v>96.67</v>
      </c>
      <c r="P215" s="849">
        <v>1</v>
      </c>
      <c r="Q215" s="849">
        <v>96.67</v>
      </c>
      <c r="R215" s="837">
        <v>1</v>
      </c>
      <c r="S215" s="850">
        <v>96.67</v>
      </c>
    </row>
    <row r="216" spans="1:19" ht="14.4" customHeight="1" x14ac:dyDescent="0.3">
      <c r="A216" s="831"/>
      <c r="B216" s="832" t="s">
        <v>2483</v>
      </c>
      <c r="C216" s="832" t="s">
        <v>590</v>
      </c>
      <c r="D216" s="832" t="s">
        <v>1221</v>
      </c>
      <c r="E216" s="832" t="s">
        <v>2480</v>
      </c>
      <c r="F216" s="832" t="s">
        <v>2571</v>
      </c>
      <c r="G216" s="832" t="s">
        <v>2572</v>
      </c>
      <c r="H216" s="849"/>
      <c r="I216" s="849"/>
      <c r="J216" s="832"/>
      <c r="K216" s="832"/>
      <c r="L216" s="849">
        <v>1</v>
      </c>
      <c r="M216" s="849">
        <v>116.67</v>
      </c>
      <c r="N216" s="832">
        <v>1</v>
      </c>
      <c r="O216" s="832">
        <v>116.67</v>
      </c>
      <c r="P216" s="849">
        <v>6</v>
      </c>
      <c r="Q216" s="849">
        <v>700.01</v>
      </c>
      <c r="R216" s="837">
        <v>5.9999142881631951</v>
      </c>
      <c r="S216" s="850">
        <v>116.66833333333334</v>
      </c>
    </row>
    <row r="217" spans="1:19" ht="14.4" customHeight="1" x14ac:dyDescent="0.3">
      <c r="A217" s="831"/>
      <c r="B217" s="832" t="s">
        <v>2483</v>
      </c>
      <c r="C217" s="832" t="s">
        <v>590</v>
      </c>
      <c r="D217" s="832" t="s">
        <v>1221</v>
      </c>
      <c r="E217" s="832" t="s">
        <v>2480</v>
      </c>
      <c r="F217" s="832" t="s">
        <v>2571</v>
      </c>
      <c r="G217" s="832" t="s">
        <v>2573</v>
      </c>
      <c r="H217" s="849"/>
      <c r="I217" s="849"/>
      <c r="J217" s="832"/>
      <c r="K217" s="832"/>
      <c r="L217" s="849">
        <v>1</v>
      </c>
      <c r="M217" s="849">
        <v>116.67</v>
      </c>
      <c r="N217" s="832">
        <v>1</v>
      </c>
      <c r="O217" s="832">
        <v>116.67</v>
      </c>
      <c r="P217" s="849">
        <v>2</v>
      </c>
      <c r="Q217" s="849">
        <v>233.33</v>
      </c>
      <c r="R217" s="837">
        <v>1.9999142881631955</v>
      </c>
      <c r="S217" s="850">
        <v>116.66500000000001</v>
      </c>
    </row>
    <row r="218" spans="1:19" ht="14.4" customHeight="1" x14ac:dyDescent="0.3">
      <c r="A218" s="831"/>
      <c r="B218" s="832" t="s">
        <v>2483</v>
      </c>
      <c r="C218" s="832" t="s">
        <v>590</v>
      </c>
      <c r="D218" s="832" t="s">
        <v>1221</v>
      </c>
      <c r="E218" s="832" t="s">
        <v>2480</v>
      </c>
      <c r="F218" s="832" t="s">
        <v>2481</v>
      </c>
      <c r="G218" s="832" t="s">
        <v>2482</v>
      </c>
      <c r="H218" s="849"/>
      <c r="I218" s="849"/>
      <c r="J218" s="832"/>
      <c r="K218" s="832"/>
      <c r="L218" s="849">
        <v>35</v>
      </c>
      <c r="M218" s="849">
        <v>12055.55</v>
      </c>
      <c r="N218" s="832">
        <v>1</v>
      </c>
      <c r="O218" s="832">
        <v>344.44428571428568</v>
      </c>
      <c r="P218" s="849">
        <v>67</v>
      </c>
      <c r="Q218" s="849">
        <v>23077.78</v>
      </c>
      <c r="R218" s="837">
        <v>1.9142867807773183</v>
      </c>
      <c r="S218" s="850">
        <v>344.44447761194027</v>
      </c>
    </row>
    <row r="219" spans="1:19" ht="14.4" customHeight="1" x14ac:dyDescent="0.3">
      <c r="A219" s="831"/>
      <c r="B219" s="832" t="s">
        <v>2483</v>
      </c>
      <c r="C219" s="832" t="s">
        <v>590</v>
      </c>
      <c r="D219" s="832" t="s">
        <v>1222</v>
      </c>
      <c r="E219" s="832" t="s">
        <v>2480</v>
      </c>
      <c r="F219" s="832" t="s">
        <v>2505</v>
      </c>
      <c r="G219" s="832" t="s">
        <v>2506</v>
      </c>
      <c r="H219" s="849"/>
      <c r="I219" s="849"/>
      <c r="J219" s="832"/>
      <c r="K219" s="832"/>
      <c r="L219" s="849">
        <v>2</v>
      </c>
      <c r="M219" s="849">
        <v>155.56</v>
      </c>
      <c r="N219" s="832">
        <v>1</v>
      </c>
      <c r="O219" s="832">
        <v>77.78</v>
      </c>
      <c r="P219" s="849"/>
      <c r="Q219" s="849"/>
      <c r="R219" s="837"/>
      <c r="S219" s="850"/>
    </row>
    <row r="220" spans="1:19" ht="14.4" customHeight="1" x14ac:dyDescent="0.3">
      <c r="A220" s="831"/>
      <c r="B220" s="832" t="s">
        <v>2483</v>
      </c>
      <c r="C220" s="832" t="s">
        <v>590</v>
      </c>
      <c r="D220" s="832" t="s">
        <v>1222</v>
      </c>
      <c r="E220" s="832" t="s">
        <v>2480</v>
      </c>
      <c r="F220" s="832" t="s">
        <v>2510</v>
      </c>
      <c r="G220" s="832" t="s">
        <v>2511</v>
      </c>
      <c r="H220" s="849"/>
      <c r="I220" s="849"/>
      <c r="J220" s="832"/>
      <c r="K220" s="832"/>
      <c r="L220" s="849">
        <v>1</v>
      </c>
      <c r="M220" s="849">
        <v>116.67</v>
      </c>
      <c r="N220" s="832">
        <v>1</v>
      </c>
      <c r="O220" s="832">
        <v>116.67</v>
      </c>
      <c r="P220" s="849">
        <v>2</v>
      </c>
      <c r="Q220" s="849">
        <v>233.34</v>
      </c>
      <c r="R220" s="837">
        <v>2</v>
      </c>
      <c r="S220" s="850">
        <v>116.67</v>
      </c>
    </row>
    <row r="221" spans="1:19" ht="14.4" customHeight="1" x14ac:dyDescent="0.3">
      <c r="A221" s="831"/>
      <c r="B221" s="832" t="s">
        <v>2483</v>
      </c>
      <c r="C221" s="832" t="s">
        <v>590</v>
      </c>
      <c r="D221" s="832" t="s">
        <v>1222</v>
      </c>
      <c r="E221" s="832" t="s">
        <v>2480</v>
      </c>
      <c r="F221" s="832" t="s">
        <v>2520</v>
      </c>
      <c r="G221" s="832" t="s">
        <v>2521</v>
      </c>
      <c r="H221" s="849"/>
      <c r="I221" s="849"/>
      <c r="J221" s="832"/>
      <c r="K221" s="832"/>
      <c r="L221" s="849">
        <v>4</v>
      </c>
      <c r="M221" s="849">
        <v>2333.34</v>
      </c>
      <c r="N221" s="832">
        <v>1</v>
      </c>
      <c r="O221" s="832">
        <v>583.33500000000004</v>
      </c>
      <c r="P221" s="849">
        <v>3</v>
      </c>
      <c r="Q221" s="849">
        <v>1750</v>
      </c>
      <c r="R221" s="837">
        <v>0.74999785714897949</v>
      </c>
      <c r="S221" s="850">
        <v>583.33333333333337</v>
      </c>
    </row>
    <row r="222" spans="1:19" ht="14.4" customHeight="1" x14ac:dyDescent="0.3">
      <c r="A222" s="831"/>
      <c r="B222" s="832" t="s">
        <v>2483</v>
      </c>
      <c r="C222" s="832" t="s">
        <v>590</v>
      </c>
      <c r="D222" s="832" t="s">
        <v>1222</v>
      </c>
      <c r="E222" s="832" t="s">
        <v>2480</v>
      </c>
      <c r="F222" s="832" t="s">
        <v>2527</v>
      </c>
      <c r="G222" s="832" t="s">
        <v>2528</v>
      </c>
      <c r="H222" s="849"/>
      <c r="I222" s="849"/>
      <c r="J222" s="832"/>
      <c r="K222" s="832"/>
      <c r="L222" s="849">
        <v>3</v>
      </c>
      <c r="M222" s="849">
        <v>150</v>
      </c>
      <c r="N222" s="832">
        <v>1</v>
      </c>
      <c r="O222" s="832">
        <v>50</v>
      </c>
      <c r="P222" s="849"/>
      <c r="Q222" s="849"/>
      <c r="R222" s="837"/>
      <c r="S222" s="850"/>
    </row>
    <row r="223" spans="1:19" ht="14.4" customHeight="1" x14ac:dyDescent="0.3">
      <c r="A223" s="831"/>
      <c r="B223" s="832" t="s">
        <v>2483</v>
      </c>
      <c r="C223" s="832" t="s">
        <v>590</v>
      </c>
      <c r="D223" s="832" t="s">
        <v>1222</v>
      </c>
      <c r="E223" s="832" t="s">
        <v>2480</v>
      </c>
      <c r="F223" s="832" t="s">
        <v>2536</v>
      </c>
      <c r="G223" s="832" t="s">
        <v>2537</v>
      </c>
      <c r="H223" s="849"/>
      <c r="I223" s="849"/>
      <c r="J223" s="832"/>
      <c r="K223" s="832"/>
      <c r="L223" s="849">
        <v>3</v>
      </c>
      <c r="M223" s="849">
        <v>916.67000000000007</v>
      </c>
      <c r="N223" s="832">
        <v>1</v>
      </c>
      <c r="O223" s="832">
        <v>305.55666666666667</v>
      </c>
      <c r="P223" s="849"/>
      <c r="Q223" s="849"/>
      <c r="R223" s="837"/>
      <c r="S223" s="850"/>
    </row>
    <row r="224" spans="1:19" ht="14.4" customHeight="1" x14ac:dyDescent="0.3">
      <c r="A224" s="831"/>
      <c r="B224" s="832" t="s">
        <v>2483</v>
      </c>
      <c r="C224" s="832" t="s">
        <v>590</v>
      </c>
      <c r="D224" s="832" t="s">
        <v>1222</v>
      </c>
      <c r="E224" s="832" t="s">
        <v>2480</v>
      </c>
      <c r="F224" s="832" t="s">
        <v>2536</v>
      </c>
      <c r="G224" s="832" t="s">
        <v>2538</v>
      </c>
      <c r="H224" s="849"/>
      <c r="I224" s="849"/>
      <c r="J224" s="832"/>
      <c r="K224" s="832"/>
      <c r="L224" s="849">
        <v>4</v>
      </c>
      <c r="M224" s="849">
        <v>1222.22</v>
      </c>
      <c r="N224" s="832">
        <v>1</v>
      </c>
      <c r="O224" s="832">
        <v>305.55500000000001</v>
      </c>
      <c r="P224" s="849">
        <v>2</v>
      </c>
      <c r="Q224" s="849">
        <v>611.12</v>
      </c>
      <c r="R224" s="837">
        <v>0.50000818183305784</v>
      </c>
      <c r="S224" s="850">
        <v>305.56</v>
      </c>
    </row>
    <row r="225" spans="1:19" ht="14.4" customHeight="1" x14ac:dyDescent="0.3">
      <c r="A225" s="831"/>
      <c r="B225" s="832" t="s">
        <v>2483</v>
      </c>
      <c r="C225" s="832" t="s">
        <v>590</v>
      </c>
      <c r="D225" s="832" t="s">
        <v>1222</v>
      </c>
      <c r="E225" s="832" t="s">
        <v>2480</v>
      </c>
      <c r="F225" s="832" t="s">
        <v>2542</v>
      </c>
      <c r="G225" s="832" t="s">
        <v>2543</v>
      </c>
      <c r="H225" s="849"/>
      <c r="I225" s="849"/>
      <c r="J225" s="832"/>
      <c r="K225" s="832"/>
      <c r="L225" s="849">
        <v>2</v>
      </c>
      <c r="M225" s="849">
        <v>911.12</v>
      </c>
      <c r="N225" s="832">
        <v>1</v>
      </c>
      <c r="O225" s="832">
        <v>455.56</v>
      </c>
      <c r="P225" s="849"/>
      <c r="Q225" s="849"/>
      <c r="R225" s="837"/>
      <c r="S225" s="850"/>
    </row>
    <row r="226" spans="1:19" ht="14.4" customHeight="1" x14ac:dyDescent="0.3">
      <c r="A226" s="831"/>
      <c r="B226" s="832" t="s">
        <v>2483</v>
      </c>
      <c r="C226" s="832" t="s">
        <v>590</v>
      </c>
      <c r="D226" s="832" t="s">
        <v>1222</v>
      </c>
      <c r="E226" s="832" t="s">
        <v>2480</v>
      </c>
      <c r="F226" s="832" t="s">
        <v>2548</v>
      </c>
      <c r="G226" s="832" t="s">
        <v>2549</v>
      </c>
      <c r="H226" s="849"/>
      <c r="I226" s="849"/>
      <c r="J226" s="832"/>
      <c r="K226" s="832"/>
      <c r="L226" s="849">
        <v>4</v>
      </c>
      <c r="M226" s="849">
        <v>311.11</v>
      </c>
      <c r="N226" s="832">
        <v>1</v>
      </c>
      <c r="O226" s="832">
        <v>77.777500000000003</v>
      </c>
      <c r="P226" s="849">
        <v>2</v>
      </c>
      <c r="Q226" s="849">
        <v>155.56</v>
      </c>
      <c r="R226" s="837">
        <v>0.5000160714859696</v>
      </c>
      <c r="S226" s="850">
        <v>77.78</v>
      </c>
    </row>
    <row r="227" spans="1:19" ht="14.4" customHeight="1" x14ac:dyDescent="0.3">
      <c r="A227" s="831"/>
      <c r="B227" s="832" t="s">
        <v>2483</v>
      </c>
      <c r="C227" s="832" t="s">
        <v>590</v>
      </c>
      <c r="D227" s="832" t="s">
        <v>1222</v>
      </c>
      <c r="E227" s="832" t="s">
        <v>2480</v>
      </c>
      <c r="F227" s="832" t="s">
        <v>2548</v>
      </c>
      <c r="G227" s="832" t="s">
        <v>2550</v>
      </c>
      <c r="H227" s="849"/>
      <c r="I227" s="849"/>
      <c r="J227" s="832"/>
      <c r="K227" s="832"/>
      <c r="L227" s="849">
        <v>3</v>
      </c>
      <c r="M227" s="849">
        <v>233.34</v>
      </c>
      <c r="N227" s="832">
        <v>1</v>
      </c>
      <c r="O227" s="832">
        <v>77.78</v>
      </c>
      <c r="P227" s="849"/>
      <c r="Q227" s="849"/>
      <c r="R227" s="837"/>
      <c r="S227" s="850"/>
    </row>
    <row r="228" spans="1:19" ht="14.4" customHeight="1" x14ac:dyDescent="0.3">
      <c r="A228" s="831"/>
      <c r="B228" s="832" t="s">
        <v>2483</v>
      </c>
      <c r="C228" s="832" t="s">
        <v>590</v>
      </c>
      <c r="D228" s="832" t="s">
        <v>1222</v>
      </c>
      <c r="E228" s="832" t="s">
        <v>2480</v>
      </c>
      <c r="F228" s="832" t="s">
        <v>2556</v>
      </c>
      <c r="G228" s="832" t="s">
        <v>2557</v>
      </c>
      <c r="H228" s="849"/>
      <c r="I228" s="849"/>
      <c r="J228" s="832"/>
      <c r="K228" s="832"/>
      <c r="L228" s="849">
        <v>1</v>
      </c>
      <c r="M228" s="849">
        <v>94.44</v>
      </c>
      <c r="N228" s="832">
        <v>1</v>
      </c>
      <c r="O228" s="832">
        <v>94.44</v>
      </c>
      <c r="P228" s="849"/>
      <c r="Q228" s="849"/>
      <c r="R228" s="837"/>
      <c r="S228" s="850"/>
    </row>
    <row r="229" spans="1:19" ht="14.4" customHeight="1" x14ac:dyDescent="0.3">
      <c r="A229" s="831"/>
      <c r="B229" s="832" t="s">
        <v>2483</v>
      </c>
      <c r="C229" s="832" t="s">
        <v>590</v>
      </c>
      <c r="D229" s="832" t="s">
        <v>1222</v>
      </c>
      <c r="E229" s="832" t="s">
        <v>2480</v>
      </c>
      <c r="F229" s="832" t="s">
        <v>2556</v>
      </c>
      <c r="G229" s="832" t="s">
        <v>2558</v>
      </c>
      <c r="H229" s="849"/>
      <c r="I229" s="849"/>
      <c r="J229" s="832"/>
      <c r="K229" s="832"/>
      <c r="L229" s="849">
        <v>5</v>
      </c>
      <c r="M229" s="849">
        <v>472.21999999999997</v>
      </c>
      <c r="N229" s="832">
        <v>1</v>
      </c>
      <c r="O229" s="832">
        <v>94.443999999999988</v>
      </c>
      <c r="P229" s="849">
        <v>1</v>
      </c>
      <c r="Q229" s="849">
        <v>94.44</v>
      </c>
      <c r="R229" s="837">
        <v>0.19999152937190293</v>
      </c>
      <c r="S229" s="850">
        <v>94.44</v>
      </c>
    </row>
    <row r="230" spans="1:19" ht="14.4" customHeight="1" x14ac:dyDescent="0.3">
      <c r="A230" s="831"/>
      <c r="B230" s="832" t="s">
        <v>2483</v>
      </c>
      <c r="C230" s="832" t="s">
        <v>590</v>
      </c>
      <c r="D230" s="832" t="s">
        <v>1222</v>
      </c>
      <c r="E230" s="832" t="s">
        <v>2480</v>
      </c>
      <c r="F230" s="832" t="s">
        <v>2561</v>
      </c>
      <c r="G230" s="832" t="s">
        <v>2563</v>
      </c>
      <c r="H230" s="849"/>
      <c r="I230" s="849"/>
      <c r="J230" s="832"/>
      <c r="K230" s="832"/>
      <c r="L230" s="849">
        <v>1</v>
      </c>
      <c r="M230" s="849">
        <v>96.67</v>
      </c>
      <c r="N230" s="832">
        <v>1</v>
      </c>
      <c r="O230" s="832">
        <v>96.67</v>
      </c>
      <c r="P230" s="849"/>
      <c r="Q230" s="849"/>
      <c r="R230" s="837"/>
      <c r="S230" s="850"/>
    </row>
    <row r="231" spans="1:19" ht="14.4" customHeight="1" x14ac:dyDescent="0.3">
      <c r="A231" s="831"/>
      <c r="B231" s="832" t="s">
        <v>2483</v>
      </c>
      <c r="C231" s="832" t="s">
        <v>590</v>
      </c>
      <c r="D231" s="832" t="s">
        <v>1222</v>
      </c>
      <c r="E231" s="832" t="s">
        <v>2480</v>
      </c>
      <c r="F231" s="832" t="s">
        <v>2571</v>
      </c>
      <c r="G231" s="832" t="s">
        <v>2573</v>
      </c>
      <c r="H231" s="849"/>
      <c r="I231" s="849"/>
      <c r="J231" s="832"/>
      <c r="K231" s="832"/>
      <c r="L231" s="849">
        <v>1</v>
      </c>
      <c r="M231" s="849">
        <v>116.67</v>
      </c>
      <c r="N231" s="832">
        <v>1</v>
      </c>
      <c r="O231" s="832">
        <v>116.67</v>
      </c>
      <c r="P231" s="849"/>
      <c r="Q231" s="849"/>
      <c r="R231" s="837"/>
      <c r="S231" s="850"/>
    </row>
    <row r="232" spans="1:19" ht="14.4" customHeight="1" x14ac:dyDescent="0.3">
      <c r="A232" s="831"/>
      <c r="B232" s="832" t="s">
        <v>2483</v>
      </c>
      <c r="C232" s="832" t="s">
        <v>590</v>
      </c>
      <c r="D232" s="832" t="s">
        <v>1222</v>
      </c>
      <c r="E232" s="832" t="s">
        <v>2480</v>
      </c>
      <c r="F232" s="832" t="s">
        <v>2481</v>
      </c>
      <c r="G232" s="832" t="s">
        <v>2482</v>
      </c>
      <c r="H232" s="849"/>
      <c r="I232" s="849"/>
      <c r="J232" s="832"/>
      <c r="K232" s="832"/>
      <c r="L232" s="849">
        <v>15</v>
      </c>
      <c r="M232" s="849">
        <v>5166.67</v>
      </c>
      <c r="N232" s="832">
        <v>1</v>
      </c>
      <c r="O232" s="832">
        <v>344.44466666666665</v>
      </c>
      <c r="P232" s="849">
        <v>4</v>
      </c>
      <c r="Q232" s="849">
        <v>1377.77</v>
      </c>
      <c r="R232" s="837">
        <v>0.26666498924839405</v>
      </c>
      <c r="S232" s="850">
        <v>344.4425</v>
      </c>
    </row>
    <row r="233" spans="1:19" ht="14.4" customHeight="1" x14ac:dyDescent="0.3">
      <c r="A233" s="831"/>
      <c r="B233" s="832" t="s">
        <v>2483</v>
      </c>
      <c r="C233" s="832" t="s">
        <v>590</v>
      </c>
      <c r="D233" s="832" t="s">
        <v>2460</v>
      </c>
      <c r="E233" s="832" t="s">
        <v>2480</v>
      </c>
      <c r="F233" s="832" t="s">
        <v>2510</v>
      </c>
      <c r="G233" s="832" t="s">
        <v>2511</v>
      </c>
      <c r="H233" s="849"/>
      <c r="I233" s="849"/>
      <c r="J233" s="832"/>
      <c r="K233" s="832"/>
      <c r="L233" s="849"/>
      <c r="M233" s="849"/>
      <c r="N233" s="832"/>
      <c r="O233" s="832"/>
      <c r="P233" s="849">
        <v>1</v>
      </c>
      <c r="Q233" s="849">
        <v>116.67</v>
      </c>
      <c r="R233" s="837"/>
      <c r="S233" s="850">
        <v>116.67</v>
      </c>
    </row>
    <row r="234" spans="1:19" ht="14.4" customHeight="1" x14ac:dyDescent="0.3">
      <c r="A234" s="831"/>
      <c r="B234" s="832" t="s">
        <v>2483</v>
      </c>
      <c r="C234" s="832" t="s">
        <v>590</v>
      </c>
      <c r="D234" s="832" t="s">
        <v>2460</v>
      </c>
      <c r="E234" s="832" t="s">
        <v>2480</v>
      </c>
      <c r="F234" s="832" t="s">
        <v>2518</v>
      </c>
      <c r="G234" s="832" t="s">
        <v>2519</v>
      </c>
      <c r="H234" s="849"/>
      <c r="I234" s="849"/>
      <c r="J234" s="832"/>
      <c r="K234" s="832"/>
      <c r="L234" s="849"/>
      <c r="M234" s="849"/>
      <c r="N234" s="832"/>
      <c r="O234" s="832"/>
      <c r="P234" s="849">
        <v>2</v>
      </c>
      <c r="Q234" s="849">
        <v>422.22</v>
      </c>
      <c r="R234" s="837"/>
      <c r="S234" s="850">
        <v>211.11</v>
      </c>
    </row>
    <row r="235" spans="1:19" ht="14.4" customHeight="1" x14ac:dyDescent="0.3">
      <c r="A235" s="831"/>
      <c r="B235" s="832" t="s">
        <v>2483</v>
      </c>
      <c r="C235" s="832" t="s">
        <v>590</v>
      </c>
      <c r="D235" s="832" t="s">
        <v>2460</v>
      </c>
      <c r="E235" s="832" t="s">
        <v>2480</v>
      </c>
      <c r="F235" s="832" t="s">
        <v>2520</v>
      </c>
      <c r="G235" s="832" t="s">
        <v>2521</v>
      </c>
      <c r="H235" s="849"/>
      <c r="I235" s="849"/>
      <c r="J235" s="832"/>
      <c r="K235" s="832"/>
      <c r="L235" s="849"/>
      <c r="M235" s="849"/>
      <c r="N235" s="832"/>
      <c r="O235" s="832"/>
      <c r="P235" s="849">
        <v>2</v>
      </c>
      <c r="Q235" s="849">
        <v>1166.6600000000001</v>
      </c>
      <c r="R235" s="837"/>
      <c r="S235" s="850">
        <v>583.33000000000004</v>
      </c>
    </row>
    <row r="236" spans="1:19" ht="14.4" customHeight="1" x14ac:dyDescent="0.3">
      <c r="A236" s="831"/>
      <c r="B236" s="832" t="s">
        <v>2483</v>
      </c>
      <c r="C236" s="832" t="s">
        <v>590</v>
      </c>
      <c r="D236" s="832" t="s">
        <v>2460</v>
      </c>
      <c r="E236" s="832" t="s">
        <v>2480</v>
      </c>
      <c r="F236" s="832" t="s">
        <v>2556</v>
      </c>
      <c r="G236" s="832" t="s">
        <v>2558</v>
      </c>
      <c r="H236" s="849"/>
      <c r="I236" s="849"/>
      <c r="J236" s="832"/>
      <c r="K236" s="832"/>
      <c r="L236" s="849"/>
      <c r="M236" s="849"/>
      <c r="N236" s="832"/>
      <c r="O236" s="832"/>
      <c r="P236" s="849">
        <v>1</v>
      </c>
      <c r="Q236" s="849">
        <v>94.44</v>
      </c>
      <c r="R236" s="837"/>
      <c r="S236" s="850">
        <v>94.44</v>
      </c>
    </row>
    <row r="237" spans="1:19" ht="14.4" customHeight="1" x14ac:dyDescent="0.3">
      <c r="A237" s="831"/>
      <c r="B237" s="832" t="s">
        <v>2483</v>
      </c>
      <c r="C237" s="832" t="s">
        <v>590</v>
      </c>
      <c r="D237" s="832" t="s">
        <v>2460</v>
      </c>
      <c r="E237" s="832" t="s">
        <v>2480</v>
      </c>
      <c r="F237" s="832" t="s">
        <v>2481</v>
      </c>
      <c r="G237" s="832" t="s">
        <v>2482</v>
      </c>
      <c r="H237" s="849"/>
      <c r="I237" s="849"/>
      <c r="J237" s="832"/>
      <c r="K237" s="832"/>
      <c r="L237" s="849"/>
      <c r="M237" s="849"/>
      <c r="N237" s="832"/>
      <c r="O237" s="832"/>
      <c r="P237" s="849">
        <v>2</v>
      </c>
      <c r="Q237" s="849">
        <v>688.88</v>
      </c>
      <c r="R237" s="837"/>
      <c r="S237" s="850">
        <v>344.44</v>
      </c>
    </row>
    <row r="238" spans="1:19" ht="14.4" customHeight="1" x14ac:dyDescent="0.3">
      <c r="A238" s="831"/>
      <c r="B238" s="832" t="s">
        <v>2483</v>
      </c>
      <c r="C238" s="832" t="s">
        <v>590</v>
      </c>
      <c r="D238" s="832" t="s">
        <v>1223</v>
      </c>
      <c r="E238" s="832" t="s">
        <v>2480</v>
      </c>
      <c r="F238" s="832" t="s">
        <v>2510</v>
      </c>
      <c r="G238" s="832" t="s">
        <v>2512</v>
      </c>
      <c r="H238" s="849"/>
      <c r="I238" s="849"/>
      <c r="J238" s="832"/>
      <c r="K238" s="832"/>
      <c r="L238" s="849">
        <v>1</v>
      </c>
      <c r="M238" s="849">
        <v>116.67</v>
      </c>
      <c r="N238" s="832">
        <v>1</v>
      </c>
      <c r="O238" s="832">
        <v>116.67</v>
      </c>
      <c r="P238" s="849"/>
      <c r="Q238" s="849"/>
      <c r="R238" s="837"/>
      <c r="S238" s="850"/>
    </row>
    <row r="239" spans="1:19" ht="14.4" customHeight="1" x14ac:dyDescent="0.3">
      <c r="A239" s="831"/>
      <c r="B239" s="832" t="s">
        <v>2483</v>
      </c>
      <c r="C239" s="832" t="s">
        <v>590</v>
      </c>
      <c r="D239" s="832" t="s">
        <v>1223</v>
      </c>
      <c r="E239" s="832" t="s">
        <v>2480</v>
      </c>
      <c r="F239" s="832" t="s">
        <v>2527</v>
      </c>
      <c r="G239" s="832" t="s">
        <v>2528</v>
      </c>
      <c r="H239" s="849"/>
      <c r="I239" s="849"/>
      <c r="J239" s="832"/>
      <c r="K239" s="832"/>
      <c r="L239" s="849">
        <v>2</v>
      </c>
      <c r="M239" s="849">
        <v>100</v>
      </c>
      <c r="N239" s="832">
        <v>1</v>
      </c>
      <c r="O239" s="832">
        <v>50</v>
      </c>
      <c r="P239" s="849"/>
      <c r="Q239" s="849"/>
      <c r="R239" s="837"/>
      <c r="S239" s="850"/>
    </row>
    <row r="240" spans="1:19" ht="14.4" customHeight="1" x14ac:dyDescent="0.3">
      <c r="A240" s="831"/>
      <c r="B240" s="832" t="s">
        <v>2483</v>
      </c>
      <c r="C240" s="832" t="s">
        <v>590</v>
      </c>
      <c r="D240" s="832" t="s">
        <v>1223</v>
      </c>
      <c r="E240" s="832" t="s">
        <v>2480</v>
      </c>
      <c r="F240" s="832" t="s">
        <v>2542</v>
      </c>
      <c r="G240" s="832" t="s">
        <v>2544</v>
      </c>
      <c r="H240" s="849"/>
      <c r="I240" s="849"/>
      <c r="J240" s="832"/>
      <c r="K240" s="832"/>
      <c r="L240" s="849">
        <v>1</v>
      </c>
      <c r="M240" s="849">
        <v>455.56</v>
      </c>
      <c r="N240" s="832">
        <v>1</v>
      </c>
      <c r="O240" s="832">
        <v>455.56</v>
      </c>
      <c r="P240" s="849"/>
      <c r="Q240" s="849"/>
      <c r="R240" s="837"/>
      <c r="S240" s="850"/>
    </row>
    <row r="241" spans="1:19" ht="14.4" customHeight="1" x14ac:dyDescent="0.3">
      <c r="A241" s="831"/>
      <c r="B241" s="832" t="s">
        <v>2483</v>
      </c>
      <c r="C241" s="832" t="s">
        <v>590</v>
      </c>
      <c r="D241" s="832" t="s">
        <v>1223</v>
      </c>
      <c r="E241" s="832" t="s">
        <v>2480</v>
      </c>
      <c r="F241" s="832" t="s">
        <v>2556</v>
      </c>
      <c r="G241" s="832" t="s">
        <v>2557</v>
      </c>
      <c r="H241" s="849"/>
      <c r="I241" s="849"/>
      <c r="J241" s="832"/>
      <c r="K241" s="832"/>
      <c r="L241" s="849">
        <v>2</v>
      </c>
      <c r="M241" s="849">
        <v>188.88</v>
      </c>
      <c r="N241" s="832">
        <v>1</v>
      </c>
      <c r="O241" s="832">
        <v>94.44</v>
      </c>
      <c r="P241" s="849"/>
      <c r="Q241" s="849"/>
      <c r="R241" s="837"/>
      <c r="S241" s="850"/>
    </row>
    <row r="242" spans="1:19" ht="14.4" customHeight="1" x14ac:dyDescent="0.3">
      <c r="A242" s="831"/>
      <c r="B242" s="832" t="s">
        <v>2483</v>
      </c>
      <c r="C242" s="832" t="s">
        <v>590</v>
      </c>
      <c r="D242" s="832" t="s">
        <v>1223</v>
      </c>
      <c r="E242" s="832" t="s">
        <v>2480</v>
      </c>
      <c r="F242" s="832" t="s">
        <v>2481</v>
      </c>
      <c r="G242" s="832" t="s">
        <v>2482</v>
      </c>
      <c r="H242" s="849"/>
      <c r="I242" s="849"/>
      <c r="J242" s="832"/>
      <c r="K242" s="832"/>
      <c r="L242" s="849">
        <v>5</v>
      </c>
      <c r="M242" s="849">
        <v>1722.2199999999998</v>
      </c>
      <c r="N242" s="832">
        <v>1</v>
      </c>
      <c r="O242" s="832">
        <v>344.44399999999996</v>
      </c>
      <c r="P242" s="849"/>
      <c r="Q242" s="849"/>
      <c r="R242" s="837"/>
      <c r="S242" s="850"/>
    </row>
    <row r="243" spans="1:19" ht="14.4" customHeight="1" x14ac:dyDescent="0.3">
      <c r="A243" s="831"/>
      <c r="B243" s="832" t="s">
        <v>2483</v>
      </c>
      <c r="C243" s="832" t="s">
        <v>590</v>
      </c>
      <c r="D243" s="832" t="s">
        <v>2467</v>
      </c>
      <c r="E243" s="832" t="s">
        <v>2480</v>
      </c>
      <c r="F243" s="832" t="s">
        <v>2510</v>
      </c>
      <c r="G243" s="832" t="s">
        <v>2511</v>
      </c>
      <c r="H243" s="849"/>
      <c r="I243" s="849"/>
      <c r="J243" s="832"/>
      <c r="K243" s="832"/>
      <c r="L243" s="849">
        <v>7</v>
      </c>
      <c r="M243" s="849">
        <v>816.67</v>
      </c>
      <c r="N243" s="832">
        <v>1</v>
      </c>
      <c r="O243" s="832">
        <v>116.66714285714285</v>
      </c>
      <c r="P243" s="849"/>
      <c r="Q243" s="849"/>
      <c r="R243" s="837"/>
      <c r="S243" s="850"/>
    </row>
    <row r="244" spans="1:19" ht="14.4" customHeight="1" x14ac:dyDescent="0.3">
      <c r="A244" s="831"/>
      <c r="B244" s="832" t="s">
        <v>2483</v>
      </c>
      <c r="C244" s="832" t="s">
        <v>590</v>
      </c>
      <c r="D244" s="832" t="s">
        <v>2467</v>
      </c>
      <c r="E244" s="832" t="s">
        <v>2480</v>
      </c>
      <c r="F244" s="832" t="s">
        <v>2520</v>
      </c>
      <c r="G244" s="832" t="s">
        <v>2521</v>
      </c>
      <c r="H244" s="849"/>
      <c r="I244" s="849"/>
      <c r="J244" s="832"/>
      <c r="K244" s="832"/>
      <c r="L244" s="849">
        <v>4</v>
      </c>
      <c r="M244" s="849">
        <v>2333.33</v>
      </c>
      <c r="N244" s="832">
        <v>1</v>
      </c>
      <c r="O244" s="832">
        <v>583.33249999999998</v>
      </c>
      <c r="P244" s="849"/>
      <c r="Q244" s="849"/>
      <c r="R244" s="837"/>
      <c r="S244" s="850"/>
    </row>
    <row r="245" spans="1:19" ht="14.4" customHeight="1" x14ac:dyDescent="0.3">
      <c r="A245" s="831"/>
      <c r="B245" s="832" t="s">
        <v>2483</v>
      </c>
      <c r="C245" s="832" t="s">
        <v>590</v>
      </c>
      <c r="D245" s="832" t="s">
        <v>2467</v>
      </c>
      <c r="E245" s="832" t="s">
        <v>2480</v>
      </c>
      <c r="F245" s="832" t="s">
        <v>2527</v>
      </c>
      <c r="G245" s="832" t="s">
        <v>2528</v>
      </c>
      <c r="H245" s="849"/>
      <c r="I245" s="849"/>
      <c r="J245" s="832"/>
      <c r="K245" s="832"/>
      <c r="L245" s="849">
        <v>2</v>
      </c>
      <c r="M245" s="849">
        <v>100</v>
      </c>
      <c r="N245" s="832">
        <v>1</v>
      </c>
      <c r="O245" s="832">
        <v>50</v>
      </c>
      <c r="P245" s="849"/>
      <c r="Q245" s="849"/>
      <c r="R245" s="837"/>
      <c r="S245" s="850"/>
    </row>
    <row r="246" spans="1:19" ht="14.4" customHeight="1" x14ac:dyDescent="0.3">
      <c r="A246" s="831"/>
      <c r="B246" s="832" t="s">
        <v>2483</v>
      </c>
      <c r="C246" s="832" t="s">
        <v>590</v>
      </c>
      <c r="D246" s="832" t="s">
        <v>2467</v>
      </c>
      <c r="E246" s="832" t="s">
        <v>2480</v>
      </c>
      <c r="F246" s="832" t="s">
        <v>2536</v>
      </c>
      <c r="G246" s="832" t="s">
        <v>2538</v>
      </c>
      <c r="H246" s="849"/>
      <c r="I246" s="849"/>
      <c r="J246" s="832"/>
      <c r="K246" s="832"/>
      <c r="L246" s="849">
        <v>3</v>
      </c>
      <c r="M246" s="849">
        <v>916.68000000000006</v>
      </c>
      <c r="N246" s="832">
        <v>1</v>
      </c>
      <c r="O246" s="832">
        <v>305.56</v>
      </c>
      <c r="P246" s="849"/>
      <c r="Q246" s="849"/>
      <c r="R246" s="837"/>
      <c r="S246" s="850"/>
    </row>
    <row r="247" spans="1:19" ht="14.4" customHeight="1" x14ac:dyDescent="0.3">
      <c r="A247" s="831"/>
      <c r="B247" s="832" t="s">
        <v>2483</v>
      </c>
      <c r="C247" s="832" t="s">
        <v>590</v>
      </c>
      <c r="D247" s="832" t="s">
        <v>2467</v>
      </c>
      <c r="E247" s="832" t="s">
        <v>2480</v>
      </c>
      <c r="F247" s="832" t="s">
        <v>2548</v>
      </c>
      <c r="G247" s="832" t="s">
        <v>2549</v>
      </c>
      <c r="H247" s="849"/>
      <c r="I247" s="849"/>
      <c r="J247" s="832"/>
      <c r="K247" s="832"/>
      <c r="L247" s="849">
        <v>3</v>
      </c>
      <c r="M247" s="849">
        <v>233.34</v>
      </c>
      <c r="N247" s="832">
        <v>1</v>
      </c>
      <c r="O247" s="832">
        <v>77.78</v>
      </c>
      <c r="P247" s="849"/>
      <c r="Q247" s="849"/>
      <c r="R247" s="837"/>
      <c r="S247" s="850"/>
    </row>
    <row r="248" spans="1:19" ht="14.4" customHeight="1" x14ac:dyDescent="0.3">
      <c r="A248" s="831"/>
      <c r="B248" s="832" t="s">
        <v>2483</v>
      </c>
      <c r="C248" s="832" t="s">
        <v>590</v>
      </c>
      <c r="D248" s="832" t="s">
        <v>2467</v>
      </c>
      <c r="E248" s="832" t="s">
        <v>2480</v>
      </c>
      <c r="F248" s="832" t="s">
        <v>2556</v>
      </c>
      <c r="G248" s="832" t="s">
        <v>2558</v>
      </c>
      <c r="H248" s="849"/>
      <c r="I248" s="849"/>
      <c r="J248" s="832"/>
      <c r="K248" s="832"/>
      <c r="L248" s="849">
        <v>3</v>
      </c>
      <c r="M248" s="849">
        <v>283.33</v>
      </c>
      <c r="N248" s="832">
        <v>1</v>
      </c>
      <c r="O248" s="832">
        <v>94.443333333333328</v>
      </c>
      <c r="P248" s="849"/>
      <c r="Q248" s="849"/>
      <c r="R248" s="837"/>
      <c r="S248" s="850"/>
    </row>
    <row r="249" spans="1:19" ht="14.4" customHeight="1" x14ac:dyDescent="0.3">
      <c r="A249" s="831"/>
      <c r="B249" s="832" t="s">
        <v>2483</v>
      </c>
      <c r="C249" s="832" t="s">
        <v>590</v>
      </c>
      <c r="D249" s="832" t="s">
        <v>2467</v>
      </c>
      <c r="E249" s="832" t="s">
        <v>2480</v>
      </c>
      <c r="F249" s="832" t="s">
        <v>2561</v>
      </c>
      <c r="G249" s="832" t="s">
        <v>2562</v>
      </c>
      <c r="H249" s="849"/>
      <c r="I249" s="849"/>
      <c r="J249" s="832"/>
      <c r="K249" s="832"/>
      <c r="L249" s="849">
        <v>2</v>
      </c>
      <c r="M249" s="849">
        <v>193.33</v>
      </c>
      <c r="N249" s="832">
        <v>1</v>
      </c>
      <c r="O249" s="832">
        <v>96.665000000000006</v>
      </c>
      <c r="P249" s="849"/>
      <c r="Q249" s="849"/>
      <c r="R249" s="837"/>
      <c r="S249" s="850"/>
    </row>
    <row r="250" spans="1:19" ht="14.4" customHeight="1" x14ac:dyDescent="0.3">
      <c r="A250" s="831"/>
      <c r="B250" s="832" t="s">
        <v>2483</v>
      </c>
      <c r="C250" s="832" t="s">
        <v>590</v>
      </c>
      <c r="D250" s="832" t="s">
        <v>2467</v>
      </c>
      <c r="E250" s="832" t="s">
        <v>2480</v>
      </c>
      <c r="F250" s="832" t="s">
        <v>2567</v>
      </c>
      <c r="G250" s="832" t="s">
        <v>2568</v>
      </c>
      <c r="H250" s="849"/>
      <c r="I250" s="849"/>
      <c r="J250" s="832"/>
      <c r="K250" s="832"/>
      <c r="L250" s="849">
        <v>1</v>
      </c>
      <c r="M250" s="849">
        <v>1283.33</v>
      </c>
      <c r="N250" s="832">
        <v>1</v>
      </c>
      <c r="O250" s="832">
        <v>1283.33</v>
      </c>
      <c r="P250" s="849"/>
      <c r="Q250" s="849"/>
      <c r="R250" s="837"/>
      <c r="S250" s="850"/>
    </row>
    <row r="251" spans="1:19" ht="14.4" customHeight="1" x14ac:dyDescent="0.3">
      <c r="A251" s="831"/>
      <c r="B251" s="832" t="s">
        <v>2483</v>
      </c>
      <c r="C251" s="832" t="s">
        <v>590</v>
      </c>
      <c r="D251" s="832" t="s">
        <v>2467</v>
      </c>
      <c r="E251" s="832" t="s">
        <v>2480</v>
      </c>
      <c r="F251" s="832" t="s">
        <v>2571</v>
      </c>
      <c r="G251" s="832" t="s">
        <v>2572</v>
      </c>
      <c r="H251" s="849"/>
      <c r="I251" s="849"/>
      <c r="J251" s="832"/>
      <c r="K251" s="832"/>
      <c r="L251" s="849">
        <v>2</v>
      </c>
      <c r="M251" s="849">
        <v>233.34</v>
      </c>
      <c r="N251" s="832">
        <v>1</v>
      </c>
      <c r="O251" s="832">
        <v>116.67</v>
      </c>
      <c r="P251" s="849"/>
      <c r="Q251" s="849"/>
      <c r="R251" s="837"/>
      <c r="S251" s="850"/>
    </row>
    <row r="252" spans="1:19" ht="14.4" customHeight="1" x14ac:dyDescent="0.3">
      <c r="A252" s="831"/>
      <c r="B252" s="832" t="s">
        <v>2483</v>
      </c>
      <c r="C252" s="832" t="s">
        <v>590</v>
      </c>
      <c r="D252" s="832" t="s">
        <v>2467</v>
      </c>
      <c r="E252" s="832" t="s">
        <v>2480</v>
      </c>
      <c r="F252" s="832" t="s">
        <v>2481</v>
      </c>
      <c r="G252" s="832" t="s">
        <v>2482</v>
      </c>
      <c r="H252" s="849"/>
      <c r="I252" s="849"/>
      <c r="J252" s="832"/>
      <c r="K252" s="832"/>
      <c r="L252" s="849">
        <v>14</v>
      </c>
      <c r="M252" s="849">
        <v>4822.22</v>
      </c>
      <c r="N252" s="832">
        <v>1</v>
      </c>
      <c r="O252" s="832">
        <v>344.44428571428574</v>
      </c>
      <c r="P252" s="849"/>
      <c r="Q252" s="849"/>
      <c r="R252" s="837"/>
      <c r="S252" s="850"/>
    </row>
    <row r="253" spans="1:19" ht="14.4" customHeight="1" x14ac:dyDescent="0.3">
      <c r="A253" s="831"/>
      <c r="B253" s="832" t="s">
        <v>2483</v>
      </c>
      <c r="C253" s="832" t="s">
        <v>590</v>
      </c>
      <c r="D253" s="832" t="s">
        <v>1226</v>
      </c>
      <c r="E253" s="832" t="s">
        <v>2480</v>
      </c>
      <c r="F253" s="832" t="s">
        <v>2505</v>
      </c>
      <c r="G253" s="832" t="s">
        <v>2506</v>
      </c>
      <c r="H253" s="849"/>
      <c r="I253" s="849"/>
      <c r="J253" s="832"/>
      <c r="K253" s="832"/>
      <c r="L253" s="849"/>
      <c r="M253" s="849"/>
      <c r="N253" s="832"/>
      <c r="O253" s="832"/>
      <c r="P253" s="849">
        <v>1</v>
      </c>
      <c r="Q253" s="849">
        <v>77.78</v>
      </c>
      <c r="R253" s="837"/>
      <c r="S253" s="850">
        <v>77.78</v>
      </c>
    </row>
    <row r="254" spans="1:19" ht="14.4" customHeight="1" x14ac:dyDescent="0.3">
      <c r="A254" s="831"/>
      <c r="B254" s="832" t="s">
        <v>2483</v>
      </c>
      <c r="C254" s="832" t="s">
        <v>590</v>
      </c>
      <c r="D254" s="832" t="s">
        <v>1226</v>
      </c>
      <c r="E254" s="832" t="s">
        <v>2480</v>
      </c>
      <c r="F254" s="832" t="s">
        <v>2510</v>
      </c>
      <c r="G254" s="832" t="s">
        <v>2511</v>
      </c>
      <c r="H254" s="849"/>
      <c r="I254" s="849"/>
      <c r="J254" s="832"/>
      <c r="K254" s="832"/>
      <c r="L254" s="849"/>
      <c r="M254" s="849"/>
      <c r="N254" s="832"/>
      <c r="O254" s="832"/>
      <c r="P254" s="849">
        <v>2</v>
      </c>
      <c r="Q254" s="849">
        <v>233.33</v>
      </c>
      <c r="R254" s="837"/>
      <c r="S254" s="850">
        <v>116.66500000000001</v>
      </c>
    </row>
    <row r="255" spans="1:19" ht="14.4" customHeight="1" x14ac:dyDescent="0.3">
      <c r="A255" s="831"/>
      <c r="B255" s="832" t="s">
        <v>2483</v>
      </c>
      <c r="C255" s="832" t="s">
        <v>590</v>
      </c>
      <c r="D255" s="832" t="s">
        <v>1226</v>
      </c>
      <c r="E255" s="832" t="s">
        <v>2480</v>
      </c>
      <c r="F255" s="832" t="s">
        <v>2510</v>
      </c>
      <c r="G255" s="832" t="s">
        <v>2512</v>
      </c>
      <c r="H255" s="849"/>
      <c r="I255" s="849"/>
      <c r="J255" s="832"/>
      <c r="K255" s="832"/>
      <c r="L255" s="849">
        <v>1</v>
      </c>
      <c r="M255" s="849">
        <v>116.67</v>
      </c>
      <c r="N255" s="832">
        <v>1</v>
      </c>
      <c r="O255" s="832">
        <v>116.67</v>
      </c>
      <c r="P255" s="849"/>
      <c r="Q255" s="849"/>
      <c r="R255" s="837"/>
      <c r="S255" s="850"/>
    </row>
    <row r="256" spans="1:19" ht="14.4" customHeight="1" x14ac:dyDescent="0.3">
      <c r="A256" s="831"/>
      <c r="B256" s="832" t="s">
        <v>2483</v>
      </c>
      <c r="C256" s="832" t="s">
        <v>590</v>
      </c>
      <c r="D256" s="832" t="s">
        <v>1226</v>
      </c>
      <c r="E256" s="832" t="s">
        <v>2480</v>
      </c>
      <c r="F256" s="832" t="s">
        <v>2518</v>
      </c>
      <c r="G256" s="832" t="s">
        <v>2585</v>
      </c>
      <c r="H256" s="849"/>
      <c r="I256" s="849"/>
      <c r="J256" s="832"/>
      <c r="K256" s="832"/>
      <c r="L256" s="849">
        <v>1</v>
      </c>
      <c r="M256" s="849">
        <v>211.11</v>
      </c>
      <c r="N256" s="832">
        <v>1</v>
      </c>
      <c r="O256" s="832">
        <v>211.11</v>
      </c>
      <c r="P256" s="849"/>
      <c r="Q256" s="849"/>
      <c r="R256" s="837"/>
      <c r="S256" s="850"/>
    </row>
    <row r="257" spans="1:19" ht="14.4" customHeight="1" x14ac:dyDescent="0.3">
      <c r="A257" s="831"/>
      <c r="B257" s="832" t="s">
        <v>2483</v>
      </c>
      <c r="C257" s="832" t="s">
        <v>590</v>
      </c>
      <c r="D257" s="832" t="s">
        <v>1226</v>
      </c>
      <c r="E257" s="832" t="s">
        <v>2480</v>
      </c>
      <c r="F257" s="832" t="s">
        <v>2518</v>
      </c>
      <c r="G257" s="832" t="s">
        <v>2519</v>
      </c>
      <c r="H257" s="849"/>
      <c r="I257" s="849"/>
      <c r="J257" s="832"/>
      <c r="K257" s="832"/>
      <c r="L257" s="849"/>
      <c r="M257" s="849"/>
      <c r="N257" s="832"/>
      <c r="O257" s="832"/>
      <c r="P257" s="849">
        <v>1</v>
      </c>
      <c r="Q257" s="849">
        <v>211.11</v>
      </c>
      <c r="R257" s="837"/>
      <c r="S257" s="850">
        <v>211.11</v>
      </c>
    </row>
    <row r="258" spans="1:19" ht="14.4" customHeight="1" x14ac:dyDescent="0.3">
      <c r="A258" s="831"/>
      <c r="B258" s="832" t="s">
        <v>2483</v>
      </c>
      <c r="C258" s="832" t="s">
        <v>590</v>
      </c>
      <c r="D258" s="832" t="s">
        <v>1226</v>
      </c>
      <c r="E258" s="832" t="s">
        <v>2480</v>
      </c>
      <c r="F258" s="832" t="s">
        <v>2520</v>
      </c>
      <c r="G258" s="832" t="s">
        <v>2521</v>
      </c>
      <c r="H258" s="849"/>
      <c r="I258" s="849"/>
      <c r="J258" s="832"/>
      <c r="K258" s="832"/>
      <c r="L258" s="849">
        <v>3</v>
      </c>
      <c r="M258" s="849">
        <v>1750</v>
      </c>
      <c r="N258" s="832">
        <v>1</v>
      </c>
      <c r="O258" s="832">
        <v>583.33333333333337</v>
      </c>
      <c r="P258" s="849">
        <v>1</v>
      </c>
      <c r="Q258" s="849">
        <v>583.33000000000004</v>
      </c>
      <c r="R258" s="837">
        <v>0.33333142857142861</v>
      </c>
      <c r="S258" s="850">
        <v>583.33000000000004</v>
      </c>
    </row>
    <row r="259" spans="1:19" ht="14.4" customHeight="1" x14ac:dyDescent="0.3">
      <c r="A259" s="831"/>
      <c r="B259" s="832" t="s">
        <v>2483</v>
      </c>
      <c r="C259" s="832" t="s">
        <v>590</v>
      </c>
      <c r="D259" s="832" t="s">
        <v>1226</v>
      </c>
      <c r="E259" s="832" t="s">
        <v>2480</v>
      </c>
      <c r="F259" s="832" t="s">
        <v>2527</v>
      </c>
      <c r="G259" s="832" t="s">
        <v>2528</v>
      </c>
      <c r="H259" s="849"/>
      <c r="I259" s="849"/>
      <c r="J259" s="832"/>
      <c r="K259" s="832"/>
      <c r="L259" s="849">
        <v>2</v>
      </c>
      <c r="M259" s="849">
        <v>100</v>
      </c>
      <c r="N259" s="832">
        <v>1</v>
      </c>
      <c r="O259" s="832">
        <v>50</v>
      </c>
      <c r="P259" s="849">
        <v>2</v>
      </c>
      <c r="Q259" s="849">
        <v>100</v>
      </c>
      <c r="R259" s="837">
        <v>1</v>
      </c>
      <c r="S259" s="850">
        <v>50</v>
      </c>
    </row>
    <row r="260" spans="1:19" ht="14.4" customHeight="1" x14ac:dyDescent="0.3">
      <c r="A260" s="831"/>
      <c r="B260" s="832" t="s">
        <v>2483</v>
      </c>
      <c r="C260" s="832" t="s">
        <v>590</v>
      </c>
      <c r="D260" s="832" t="s">
        <v>1226</v>
      </c>
      <c r="E260" s="832" t="s">
        <v>2480</v>
      </c>
      <c r="F260" s="832" t="s">
        <v>2536</v>
      </c>
      <c r="G260" s="832" t="s">
        <v>2537</v>
      </c>
      <c r="H260" s="849"/>
      <c r="I260" s="849"/>
      <c r="J260" s="832"/>
      <c r="K260" s="832"/>
      <c r="L260" s="849">
        <v>1</v>
      </c>
      <c r="M260" s="849">
        <v>305.56</v>
      </c>
      <c r="N260" s="832">
        <v>1</v>
      </c>
      <c r="O260" s="832">
        <v>305.56</v>
      </c>
      <c r="P260" s="849"/>
      <c r="Q260" s="849"/>
      <c r="R260" s="837"/>
      <c r="S260" s="850"/>
    </row>
    <row r="261" spans="1:19" ht="14.4" customHeight="1" x14ac:dyDescent="0.3">
      <c r="A261" s="831"/>
      <c r="B261" s="832" t="s">
        <v>2483</v>
      </c>
      <c r="C261" s="832" t="s">
        <v>590</v>
      </c>
      <c r="D261" s="832" t="s">
        <v>1226</v>
      </c>
      <c r="E261" s="832" t="s">
        <v>2480</v>
      </c>
      <c r="F261" s="832" t="s">
        <v>2548</v>
      </c>
      <c r="G261" s="832" t="s">
        <v>2550</v>
      </c>
      <c r="H261" s="849"/>
      <c r="I261" s="849"/>
      <c r="J261" s="832"/>
      <c r="K261" s="832"/>
      <c r="L261" s="849">
        <v>1</v>
      </c>
      <c r="M261" s="849">
        <v>77.78</v>
      </c>
      <c r="N261" s="832">
        <v>1</v>
      </c>
      <c r="O261" s="832">
        <v>77.78</v>
      </c>
      <c r="P261" s="849"/>
      <c r="Q261" s="849"/>
      <c r="R261" s="837"/>
      <c r="S261" s="850"/>
    </row>
    <row r="262" spans="1:19" ht="14.4" customHeight="1" x14ac:dyDescent="0.3">
      <c r="A262" s="831"/>
      <c r="B262" s="832" t="s">
        <v>2483</v>
      </c>
      <c r="C262" s="832" t="s">
        <v>590</v>
      </c>
      <c r="D262" s="832" t="s">
        <v>1226</v>
      </c>
      <c r="E262" s="832" t="s">
        <v>2480</v>
      </c>
      <c r="F262" s="832" t="s">
        <v>2556</v>
      </c>
      <c r="G262" s="832" t="s">
        <v>2557</v>
      </c>
      <c r="H262" s="849"/>
      <c r="I262" s="849"/>
      <c r="J262" s="832"/>
      <c r="K262" s="832"/>
      <c r="L262" s="849">
        <v>2</v>
      </c>
      <c r="M262" s="849">
        <v>188.88</v>
      </c>
      <c r="N262" s="832">
        <v>1</v>
      </c>
      <c r="O262" s="832">
        <v>94.44</v>
      </c>
      <c r="P262" s="849"/>
      <c r="Q262" s="849"/>
      <c r="R262" s="837"/>
      <c r="S262" s="850"/>
    </row>
    <row r="263" spans="1:19" ht="14.4" customHeight="1" x14ac:dyDescent="0.3">
      <c r="A263" s="831"/>
      <c r="B263" s="832" t="s">
        <v>2483</v>
      </c>
      <c r="C263" s="832" t="s">
        <v>590</v>
      </c>
      <c r="D263" s="832" t="s">
        <v>1226</v>
      </c>
      <c r="E263" s="832" t="s">
        <v>2480</v>
      </c>
      <c r="F263" s="832" t="s">
        <v>2556</v>
      </c>
      <c r="G263" s="832" t="s">
        <v>2558</v>
      </c>
      <c r="H263" s="849"/>
      <c r="I263" s="849"/>
      <c r="J263" s="832"/>
      <c r="K263" s="832"/>
      <c r="L263" s="849"/>
      <c r="M263" s="849"/>
      <c r="N263" s="832"/>
      <c r="O263" s="832"/>
      <c r="P263" s="849">
        <v>1</v>
      </c>
      <c r="Q263" s="849">
        <v>94.44</v>
      </c>
      <c r="R263" s="837"/>
      <c r="S263" s="850">
        <v>94.44</v>
      </c>
    </row>
    <row r="264" spans="1:19" ht="14.4" customHeight="1" x14ac:dyDescent="0.3">
      <c r="A264" s="831"/>
      <c r="B264" s="832" t="s">
        <v>2483</v>
      </c>
      <c r="C264" s="832" t="s">
        <v>590</v>
      </c>
      <c r="D264" s="832" t="s">
        <v>1226</v>
      </c>
      <c r="E264" s="832" t="s">
        <v>2480</v>
      </c>
      <c r="F264" s="832" t="s">
        <v>2481</v>
      </c>
      <c r="G264" s="832" t="s">
        <v>2482</v>
      </c>
      <c r="H264" s="849"/>
      <c r="I264" s="849"/>
      <c r="J264" s="832"/>
      <c r="K264" s="832"/>
      <c r="L264" s="849">
        <v>7</v>
      </c>
      <c r="M264" s="849">
        <v>2411.1</v>
      </c>
      <c r="N264" s="832">
        <v>1</v>
      </c>
      <c r="O264" s="832">
        <v>344.44285714285712</v>
      </c>
      <c r="P264" s="849">
        <v>10</v>
      </c>
      <c r="Q264" s="849">
        <v>3444.44</v>
      </c>
      <c r="R264" s="837">
        <v>1.4285761685537721</v>
      </c>
      <c r="S264" s="850">
        <v>344.44400000000002</v>
      </c>
    </row>
    <row r="265" spans="1:19" ht="14.4" customHeight="1" x14ac:dyDescent="0.3">
      <c r="A265" s="831"/>
      <c r="B265" s="832" t="s">
        <v>2483</v>
      </c>
      <c r="C265" s="832" t="s">
        <v>590</v>
      </c>
      <c r="D265" s="832" t="s">
        <v>1227</v>
      </c>
      <c r="E265" s="832" t="s">
        <v>2480</v>
      </c>
      <c r="F265" s="832" t="s">
        <v>2508</v>
      </c>
      <c r="G265" s="832" t="s">
        <v>2509</v>
      </c>
      <c r="H265" s="849"/>
      <c r="I265" s="849"/>
      <c r="J265" s="832"/>
      <c r="K265" s="832"/>
      <c r="L265" s="849"/>
      <c r="M265" s="849"/>
      <c r="N265" s="832"/>
      <c r="O265" s="832"/>
      <c r="P265" s="849">
        <v>1</v>
      </c>
      <c r="Q265" s="849">
        <v>250</v>
      </c>
      <c r="R265" s="837"/>
      <c r="S265" s="850">
        <v>250</v>
      </c>
    </row>
    <row r="266" spans="1:19" ht="14.4" customHeight="1" x14ac:dyDescent="0.3">
      <c r="A266" s="831"/>
      <c r="B266" s="832" t="s">
        <v>2483</v>
      </c>
      <c r="C266" s="832" t="s">
        <v>590</v>
      </c>
      <c r="D266" s="832" t="s">
        <v>1227</v>
      </c>
      <c r="E266" s="832" t="s">
        <v>2480</v>
      </c>
      <c r="F266" s="832" t="s">
        <v>2510</v>
      </c>
      <c r="G266" s="832" t="s">
        <v>2511</v>
      </c>
      <c r="H266" s="849"/>
      <c r="I266" s="849"/>
      <c r="J266" s="832"/>
      <c r="K266" s="832"/>
      <c r="L266" s="849">
        <v>1</v>
      </c>
      <c r="M266" s="849">
        <v>116.67</v>
      </c>
      <c r="N266" s="832">
        <v>1</v>
      </c>
      <c r="O266" s="832">
        <v>116.67</v>
      </c>
      <c r="P266" s="849">
        <v>2</v>
      </c>
      <c r="Q266" s="849">
        <v>233.34</v>
      </c>
      <c r="R266" s="837">
        <v>2</v>
      </c>
      <c r="S266" s="850">
        <v>116.67</v>
      </c>
    </row>
    <row r="267" spans="1:19" ht="14.4" customHeight="1" x14ac:dyDescent="0.3">
      <c r="A267" s="831"/>
      <c r="B267" s="832" t="s">
        <v>2483</v>
      </c>
      <c r="C267" s="832" t="s">
        <v>590</v>
      </c>
      <c r="D267" s="832" t="s">
        <v>1227</v>
      </c>
      <c r="E267" s="832" t="s">
        <v>2480</v>
      </c>
      <c r="F267" s="832" t="s">
        <v>2518</v>
      </c>
      <c r="G267" s="832" t="s">
        <v>2519</v>
      </c>
      <c r="H267" s="849"/>
      <c r="I267" s="849"/>
      <c r="J267" s="832"/>
      <c r="K267" s="832"/>
      <c r="L267" s="849">
        <v>0</v>
      </c>
      <c r="M267" s="849">
        <v>0</v>
      </c>
      <c r="N267" s="832"/>
      <c r="O267" s="832"/>
      <c r="P267" s="849">
        <v>2</v>
      </c>
      <c r="Q267" s="849">
        <v>422.22</v>
      </c>
      <c r="R267" s="837"/>
      <c r="S267" s="850">
        <v>211.11</v>
      </c>
    </row>
    <row r="268" spans="1:19" ht="14.4" customHeight="1" x14ac:dyDescent="0.3">
      <c r="A268" s="831"/>
      <c r="B268" s="832" t="s">
        <v>2483</v>
      </c>
      <c r="C268" s="832" t="s">
        <v>590</v>
      </c>
      <c r="D268" s="832" t="s">
        <v>1227</v>
      </c>
      <c r="E268" s="832" t="s">
        <v>2480</v>
      </c>
      <c r="F268" s="832" t="s">
        <v>2520</v>
      </c>
      <c r="G268" s="832" t="s">
        <v>2521</v>
      </c>
      <c r="H268" s="849"/>
      <c r="I268" s="849"/>
      <c r="J268" s="832"/>
      <c r="K268" s="832"/>
      <c r="L268" s="849">
        <v>1</v>
      </c>
      <c r="M268" s="849">
        <v>583.33000000000004</v>
      </c>
      <c r="N268" s="832">
        <v>1</v>
      </c>
      <c r="O268" s="832">
        <v>583.33000000000004</v>
      </c>
      <c r="P268" s="849"/>
      <c r="Q268" s="849"/>
      <c r="R268" s="837"/>
      <c r="S268" s="850"/>
    </row>
    <row r="269" spans="1:19" ht="14.4" customHeight="1" x14ac:dyDescent="0.3">
      <c r="A269" s="831"/>
      <c r="B269" s="832" t="s">
        <v>2483</v>
      </c>
      <c r="C269" s="832" t="s">
        <v>590</v>
      </c>
      <c r="D269" s="832" t="s">
        <v>1227</v>
      </c>
      <c r="E269" s="832" t="s">
        <v>2480</v>
      </c>
      <c r="F269" s="832" t="s">
        <v>2527</v>
      </c>
      <c r="G269" s="832" t="s">
        <v>2528</v>
      </c>
      <c r="H269" s="849"/>
      <c r="I269" s="849"/>
      <c r="J269" s="832"/>
      <c r="K269" s="832"/>
      <c r="L269" s="849"/>
      <c r="M269" s="849"/>
      <c r="N269" s="832"/>
      <c r="O269" s="832"/>
      <c r="P269" s="849">
        <v>1</v>
      </c>
      <c r="Q269" s="849">
        <v>50</v>
      </c>
      <c r="R269" s="837"/>
      <c r="S269" s="850">
        <v>50</v>
      </c>
    </row>
    <row r="270" spans="1:19" ht="14.4" customHeight="1" x14ac:dyDescent="0.3">
      <c r="A270" s="831"/>
      <c r="B270" s="832" t="s">
        <v>2483</v>
      </c>
      <c r="C270" s="832" t="s">
        <v>590</v>
      </c>
      <c r="D270" s="832" t="s">
        <v>1227</v>
      </c>
      <c r="E270" s="832" t="s">
        <v>2480</v>
      </c>
      <c r="F270" s="832" t="s">
        <v>2481</v>
      </c>
      <c r="G270" s="832" t="s">
        <v>2482</v>
      </c>
      <c r="H270" s="849"/>
      <c r="I270" s="849"/>
      <c r="J270" s="832"/>
      <c r="K270" s="832"/>
      <c r="L270" s="849">
        <v>2</v>
      </c>
      <c r="M270" s="849">
        <v>688.88</v>
      </c>
      <c r="N270" s="832">
        <v>1</v>
      </c>
      <c r="O270" s="832">
        <v>344.44</v>
      </c>
      <c r="P270" s="849">
        <v>3</v>
      </c>
      <c r="Q270" s="849">
        <v>1033.32</v>
      </c>
      <c r="R270" s="837">
        <v>1.5</v>
      </c>
      <c r="S270" s="850">
        <v>344.44</v>
      </c>
    </row>
    <row r="271" spans="1:19" ht="14.4" customHeight="1" x14ac:dyDescent="0.3">
      <c r="A271" s="831"/>
      <c r="B271" s="832" t="s">
        <v>2483</v>
      </c>
      <c r="C271" s="832" t="s">
        <v>590</v>
      </c>
      <c r="D271" s="832" t="s">
        <v>1228</v>
      </c>
      <c r="E271" s="832" t="s">
        <v>2480</v>
      </c>
      <c r="F271" s="832" t="s">
        <v>2505</v>
      </c>
      <c r="G271" s="832" t="s">
        <v>2506</v>
      </c>
      <c r="H271" s="849"/>
      <c r="I271" s="849"/>
      <c r="J271" s="832"/>
      <c r="K271" s="832"/>
      <c r="L271" s="849">
        <v>1</v>
      </c>
      <c r="M271" s="849">
        <v>77.78</v>
      </c>
      <c r="N271" s="832">
        <v>1</v>
      </c>
      <c r="O271" s="832">
        <v>77.78</v>
      </c>
      <c r="P271" s="849">
        <v>4</v>
      </c>
      <c r="Q271" s="849">
        <v>311.12</v>
      </c>
      <c r="R271" s="837">
        <v>4</v>
      </c>
      <c r="S271" s="850">
        <v>77.78</v>
      </c>
    </row>
    <row r="272" spans="1:19" ht="14.4" customHeight="1" x14ac:dyDescent="0.3">
      <c r="A272" s="831"/>
      <c r="B272" s="832" t="s">
        <v>2483</v>
      </c>
      <c r="C272" s="832" t="s">
        <v>590</v>
      </c>
      <c r="D272" s="832" t="s">
        <v>1228</v>
      </c>
      <c r="E272" s="832" t="s">
        <v>2480</v>
      </c>
      <c r="F272" s="832" t="s">
        <v>2505</v>
      </c>
      <c r="G272" s="832" t="s">
        <v>2507</v>
      </c>
      <c r="H272" s="849"/>
      <c r="I272" s="849"/>
      <c r="J272" s="832"/>
      <c r="K272" s="832"/>
      <c r="L272" s="849">
        <v>1</v>
      </c>
      <c r="M272" s="849">
        <v>77.78</v>
      </c>
      <c r="N272" s="832">
        <v>1</v>
      </c>
      <c r="O272" s="832">
        <v>77.78</v>
      </c>
      <c r="P272" s="849">
        <v>2</v>
      </c>
      <c r="Q272" s="849">
        <v>155.56</v>
      </c>
      <c r="R272" s="837">
        <v>2</v>
      </c>
      <c r="S272" s="850">
        <v>77.78</v>
      </c>
    </row>
    <row r="273" spans="1:19" ht="14.4" customHeight="1" x14ac:dyDescent="0.3">
      <c r="A273" s="831"/>
      <c r="B273" s="832" t="s">
        <v>2483</v>
      </c>
      <c r="C273" s="832" t="s">
        <v>590</v>
      </c>
      <c r="D273" s="832" t="s">
        <v>1228</v>
      </c>
      <c r="E273" s="832" t="s">
        <v>2480</v>
      </c>
      <c r="F273" s="832" t="s">
        <v>2510</v>
      </c>
      <c r="G273" s="832" t="s">
        <v>2511</v>
      </c>
      <c r="H273" s="849"/>
      <c r="I273" s="849"/>
      <c r="J273" s="832"/>
      <c r="K273" s="832"/>
      <c r="L273" s="849">
        <v>1</v>
      </c>
      <c r="M273" s="849">
        <v>116.67</v>
      </c>
      <c r="N273" s="832">
        <v>1</v>
      </c>
      <c r="O273" s="832">
        <v>116.67</v>
      </c>
      <c r="P273" s="849">
        <v>5</v>
      </c>
      <c r="Q273" s="849">
        <v>583.34</v>
      </c>
      <c r="R273" s="837">
        <v>4.9999142881631959</v>
      </c>
      <c r="S273" s="850">
        <v>116.66800000000001</v>
      </c>
    </row>
    <row r="274" spans="1:19" ht="14.4" customHeight="1" x14ac:dyDescent="0.3">
      <c r="A274" s="831"/>
      <c r="B274" s="832" t="s">
        <v>2483</v>
      </c>
      <c r="C274" s="832" t="s">
        <v>590</v>
      </c>
      <c r="D274" s="832" t="s">
        <v>1228</v>
      </c>
      <c r="E274" s="832" t="s">
        <v>2480</v>
      </c>
      <c r="F274" s="832" t="s">
        <v>2510</v>
      </c>
      <c r="G274" s="832" t="s">
        <v>2512</v>
      </c>
      <c r="H274" s="849"/>
      <c r="I274" s="849"/>
      <c r="J274" s="832"/>
      <c r="K274" s="832"/>
      <c r="L274" s="849"/>
      <c r="M274" s="849"/>
      <c r="N274" s="832"/>
      <c r="O274" s="832"/>
      <c r="P274" s="849">
        <v>2</v>
      </c>
      <c r="Q274" s="849">
        <v>233.33</v>
      </c>
      <c r="R274" s="837"/>
      <c r="S274" s="850">
        <v>116.66500000000001</v>
      </c>
    </row>
    <row r="275" spans="1:19" ht="14.4" customHeight="1" x14ac:dyDescent="0.3">
      <c r="A275" s="831"/>
      <c r="B275" s="832" t="s">
        <v>2483</v>
      </c>
      <c r="C275" s="832" t="s">
        <v>590</v>
      </c>
      <c r="D275" s="832" t="s">
        <v>1228</v>
      </c>
      <c r="E275" s="832" t="s">
        <v>2480</v>
      </c>
      <c r="F275" s="832" t="s">
        <v>2518</v>
      </c>
      <c r="G275" s="832" t="s">
        <v>2519</v>
      </c>
      <c r="H275" s="849"/>
      <c r="I275" s="849"/>
      <c r="J275" s="832"/>
      <c r="K275" s="832"/>
      <c r="L275" s="849">
        <v>2</v>
      </c>
      <c r="M275" s="849">
        <v>422.22</v>
      </c>
      <c r="N275" s="832">
        <v>1</v>
      </c>
      <c r="O275" s="832">
        <v>211.11</v>
      </c>
      <c r="P275" s="849">
        <v>3</v>
      </c>
      <c r="Q275" s="849">
        <v>633.33000000000004</v>
      </c>
      <c r="R275" s="837">
        <v>1.5</v>
      </c>
      <c r="S275" s="850">
        <v>211.11</v>
      </c>
    </row>
    <row r="276" spans="1:19" ht="14.4" customHeight="1" x14ac:dyDescent="0.3">
      <c r="A276" s="831"/>
      <c r="B276" s="832" t="s">
        <v>2483</v>
      </c>
      <c r="C276" s="832" t="s">
        <v>590</v>
      </c>
      <c r="D276" s="832" t="s">
        <v>1228</v>
      </c>
      <c r="E276" s="832" t="s">
        <v>2480</v>
      </c>
      <c r="F276" s="832" t="s">
        <v>2520</v>
      </c>
      <c r="G276" s="832" t="s">
        <v>2521</v>
      </c>
      <c r="H276" s="849"/>
      <c r="I276" s="849"/>
      <c r="J276" s="832"/>
      <c r="K276" s="832"/>
      <c r="L276" s="849">
        <v>1</v>
      </c>
      <c r="M276" s="849">
        <v>583.33000000000004</v>
      </c>
      <c r="N276" s="832">
        <v>1</v>
      </c>
      <c r="O276" s="832">
        <v>583.33000000000004</v>
      </c>
      <c r="P276" s="849">
        <v>3</v>
      </c>
      <c r="Q276" s="849">
        <v>1750</v>
      </c>
      <c r="R276" s="837">
        <v>3.0000171429551026</v>
      </c>
      <c r="S276" s="850">
        <v>583.33333333333337</v>
      </c>
    </row>
    <row r="277" spans="1:19" ht="14.4" customHeight="1" x14ac:dyDescent="0.3">
      <c r="A277" s="831"/>
      <c r="B277" s="832" t="s">
        <v>2483</v>
      </c>
      <c r="C277" s="832" t="s">
        <v>590</v>
      </c>
      <c r="D277" s="832" t="s">
        <v>1228</v>
      </c>
      <c r="E277" s="832" t="s">
        <v>2480</v>
      </c>
      <c r="F277" s="832" t="s">
        <v>2527</v>
      </c>
      <c r="G277" s="832" t="s">
        <v>2528</v>
      </c>
      <c r="H277" s="849"/>
      <c r="I277" s="849"/>
      <c r="J277" s="832"/>
      <c r="K277" s="832"/>
      <c r="L277" s="849">
        <v>5</v>
      </c>
      <c r="M277" s="849">
        <v>250</v>
      </c>
      <c r="N277" s="832">
        <v>1</v>
      </c>
      <c r="O277" s="832">
        <v>50</v>
      </c>
      <c r="P277" s="849">
        <v>15</v>
      </c>
      <c r="Q277" s="849">
        <v>750</v>
      </c>
      <c r="R277" s="837">
        <v>3</v>
      </c>
      <c r="S277" s="850">
        <v>50</v>
      </c>
    </row>
    <row r="278" spans="1:19" ht="14.4" customHeight="1" x14ac:dyDescent="0.3">
      <c r="A278" s="831"/>
      <c r="B278" s="832" t="s">
        <v>2483</v>
      </c>
      <c r="C278" s="832" t="s">
        <v>590</v>
      </c>
      <c r="D278" s="832" t="s">
        <v>1228</v>
      </c>
      <c r="E278" s="832" t="s">
        <v>2480</v>
      </c>
      <c r="F278" s="832" t="s">
        <v>2556</v>
      </c>
      <c r="G278" s="832" t="s">
        <v>2557</v>
      </c>
      <c r="H278" s="849"/>
      <c r="I278" s="849"/>
      <c r="J278" s="832"/>
      <c r="K278" s="832"/>
      <c r="L278" s="849">
        <v>1</v>
      </c>
      <c r="M278" s="849">
        <v>94.44</v>
      </c>
      <c r="N278" s="832">
        <v>1</v>
      </c>
      <c r="O278" s="832">
        <v>94.44</v>
      </c>
      <c r="P278" s="849"/>
      <c r="Q278" s="849"/>
      <c r="R278" s="837"/>
      <c r="S278" s="850"/>
    </row>
    <row r="279" spans="1:19" ht="14.4" customHeight="1" x14ac:dyDescent="0.3">
      <c r="A279" s="831"/>
      <c r="B279" s="832" t="s">
        <v>2483</v>
      </c>
      <c r="C279" s="832" t="s">
        <v>590</v>
      </c>
      <c r="D279" s="832" t="s">
        <v>1228</v>
      </c>
      <c r="E279" s="832" t="s">
        <v>2480</v>
      </c>
      <c r="F279" s="832" t="s">
        <v>2556</v>
      </c>
      <c r="G279" s="832" t="s">
        <v>2558</v>
      </c>
      <c r="H279" s="849"/>
      <c r="I279" s="849"/>
      <c r="J279" s="832"/>
      <c r="K279" s="832"/>
      <c r="L279" s="849">
        <v>4</v>
      </c>
      <c r="M279" s="849">
        <v>377.77</v>
      </c>
      <c r="N279" s="832">
        <v>1</v>
      </c>
      <c r="O279" s="832">
        <v>94.442499999999995</v>
      </c>
      <c r="P279" s="849">
        <v>7</v>
      </c>
      <c r="Q279" s="849">
        <v>661.1099999999999</v>
      </c>
      <c r="R279" s="837">
        <v>1.7500330889165363</v>
      </c>
      <c r="S279" s="850">
        <v>94.444285714285698</v>
      </c>
    </row>
    <row r="280" spans="1:19" ht="14.4" customHeight="1" x14ac:dyDescent="0.3">
      <c r="A280" s="831"/>
      <c r="B280" s="832" t="s">
        <v>2483</v>
      </c>
      <c r="C280" s="832" t="s">
        <v>590</v>
      </c>
      <c r="D280" s="832" t="s">
        <v>1228</v>
      </c>
      <c r="E280" s="832" t="s">
        <v>2480</v>
      </c>
      <c r="F280" s="832" t="s">
        <v>2571</v>
      </c>
      <c r="G280" s="832" t="s">
        <v>2572</v>
      </c>
      <c r="H280" s="849"/>
      <c r="I280" s="849"/>
      <c r="J280" s="832"/>
      <c r="K280" s="832"/>
      <c r="L280" s="849"/>
      <c r="M280" s="849"/>
      <c r="N280" s="832"/>
      <c r="O280" s="832"/>
      <c r="P280" s="849">
        <v>3</v>
      </c>
      <c r="Q280" s="849">
        <v>350</v>
      </c>
      <c r="R280" s="837"/>
      <c r="S280" s="850">
        <v>116.66666666666667</v>
      </c>
    </row>
    <row r="281" spans="1:19" ht="14.4" customHeight="1" x14ac:dyDescent="0.3">
      <c r="A281" s="831"/>
      <c r="B281" s="832" t="s">
        <v>2483</v>
      </c>
      <c r="C281" s="832" t="s">
        <v>590</v>
      </c>
      <c r="D281" s="832" t="s">
        <v>1228</v>
      </c>
      <c r="E281" s="832" t="s">
        <v>2480</v>
      </c>
      <c r="F281" s="832" t="s">
        <v>2481</v>
      </c>
      <c r="G281" s="832" t="s">
        <v>2482</v>
      </c>
      <c r="H281" s="849"/>
      <c r="I281" s="849"/>
      <c r="J281" s="832"/>
      <c r="K281" s="832"/>
      <c r="L281" s="849">
        <v>16</v>
      </c>
      <c r="M281" s="849">
        <v>5511.11</v>
      </c>
      <c r="N281" s="832">
        <v>1</v>
      </c>
      <c r="O281" s="832">
        <v>344.44437499999998</v>
      </c>
      <c r="P281" s="849">
        <v>43</v>
      </c>
      <c r="Q281" s="849">
        <v>14811.11</v>
      </c>
      <c r="R281" s="837">
        <v>2.6875003402218431</v>
      </c>
      <c r="S281" s="850">
        <v>344.44441860465116</v>
      </c>
    </row>
    <row r="282" spans="1:19" ht="14.4" customHeight="1" x14ac:dyDescent="0.3">
      <c r="A282" s="831"/>
      <c r="B282" s="832" t="s">
        <v>2483</v>
      </c>
      <c r="C282" s="832" t="s">
        <v>590</v>
      </c>
      <c r="D282" s="832" t="s">
        <v>1230</v>
      </c>
      <c r="E282" s="832" t="s">
        <v>2480</v>
      </c>
      <c r="F282" s="832" t="s">
        <v>2505</v>
      </c>
      <c r="G282" s="832" t="s">
        <v>2506</v>
      </c>
      <c r="H282" s="849"/>
      <c r="I282" s="849"/>
      <c r="J282" s="832"/>
      <c r="K282" s="832"/>
      <c r="L282" s="849">
        <v>1</v>
      </c>
      <c r="M282" s="849">
        <v>77.78</v>
      </c>
      <c r="N282" s="832">
        <v>1</v>
      </c>
      <c r="O282" s="832">
        <v>77.78</v>
      </c>
      <c r="P282" s="849">
        <v>4</v>
      </c>
      <c r="Q282" s="849">
        <v>311.12</v>
      </c>
      <c r="R282" s="837">
        <v>4</v>
      </c>
      <c r="S282" s="850">
        <v>77.78</v>
      </c>
    </row>
    <row r="283" spans="1:19" ht="14.4" customHeight="1" x14ac:dyDescent="0.3">
      <c r="A283" s="831"/>
      <c r="B283" s="832" t="s">
        <v>2483</v>
      </c>
      <c r="C283" s="832" t="s">
        <v>590</v>
      </c>
      <c r="D283" s="832" t="s">
        <v>1230</v>
      </c>
      <c r="E283" s="832" t="s">
        <v>2480</v>
      </c>
      <c r="F283" s="832" t="s">
        <v>2510</v>
      </c>
      <c r="G283" s="832" t="s">
        <v>2511</v>
      </c>
      <c r="H283" s="849"/>
      <c r="I283" s="849"/>
      <c r="J283" s="832"/>
      <c r="K283" s="832"/>
      <c r="L283" s="849">
        <v>3</v>
      </c>
      <c r="M283" s="849">
        <v>350</v>
      </c>
      <c r="N283" s="832">
        <v>1</v>
      </c>
      <c r="O283" s="832">
        <v>116.66666666666667</v>
      </c>
      <c r="P283" s="849">
        <v>17</v>
      </c>
      <c r="Q283" s="849">
        <v>1983.33</v>
      </c>
      <c r="R283" s="837">
        <v>5.6666571428571428</v>
      </c>
      <c r="S283" s="850">
        <v>116.66647058823528</v>
      </c>
    </row>
    <row r="284" spans="1:19" ht="14.4" customHeight="1" x14ac:dyDescent="0.3">
      <c r="A284" s="831"/>
      <c r="B284" s="832" t="s">
        <v>2483</v>
      </c>
      <c r="C284" s="832" t="s">
        <v>590</v>
      </c>
      <c r="D284" s="832" t="s">
        <v>1230</v>
      </c>
      <c r="E284" s="832" t="s">
        <v>2480</v>
      </c>
      <c r="F284" s="832" t="s">
        <v>2510</v>
      </c>
      <c r="G284" s="832" t="s">
        <v>2512</v>
      </c>
      <c r="H284" s="849"/>
      <c r="I284" s="849"/>
      <c r="J284" s="832"/>
      <c r="K284" s="832"/>
      <c r="L284" s="849">
        <v>1</v>
      </c>
      <c r="M284" s="849">
        <v>116.67</v>
      </c>
      <c r="N284" s="832">
        <v>1</v>
      </c>
      <c r="O284" s="832">
        <v>116.67</v>
      </c>
      <c r="P284" s="849"/>
      <c r="Q284" s="849"/>
      <c r="R284" s="837"/>
      <c r="S284" s="850"/>
    </row>
    <row r="285" spans="1:19" ht="14.4" customHeight="1" x14ac:dyDescent="0.3">
      <c r="A285" s="831"/>
      <c r="B285" s="832" t="s">
        <v>2483</v>
      </c>
      <c r="C285" s="832" t="s">
        <v>590</v>
      </c>
      <c r="D285" s="832" t="s">
        <v>1230</v>
      </c>
      <c r="E285" s="832" t="s">
        <v>2480</v>
      </c>
      <c r="F285" s="832" t="s">
        <v>2518</v>
      </c>
      <c r="G285" s="832" t="s">
        <v>2585</v>
      </c>
      <c r="H285" s="849"/>
      <c r="I285" s="849"/>
      <c r="J285" s="832"/>
      <c r="K285" s="832"/>
      <c r="L285" s="849">
        <v>1</v>
      </c>
      <c r="M285" s="849">
        <v>211.11</v>
      </c>
      <c r="N285" s="832">
        <v>1</v>
      </c>
      <c r="O285" s="832">
        <v>211.11</v>
      </c>
      <c r="P285" s="849"/>
      <c r="Q285" s="849"/>
      <c r="R285" s="837"/>
      <c r="S285" s="850"/>
    </row>
    <row r="286" spans="1:19" ht="14.4" customHeight="1" x14ac:dyDescent="0.3">
      <c r="A286" s="831"/>
      <c r="B286" s="832" t="s">
        <v>2483</v>
      </c>
      <c r="C286" s="832" t="s">
        <v>590</v>
      </c>
      <c r="D286" s="832" t="s">
        <v>1230</v>
      </c>
      <c r="E286" s="832" t="s">
        <v>2480</v>
      </c>
      <c r="F286" s="832" t="s">
        <v>2518</v>
      </c>
      <c r="G286" s="832" t="s">
        <v>2519</v>
      </c>
      <c r="H286" s="849"/>
      <c r="I286" s="849"/>
      <c r="J286" s="832"/>
      <c r="K286" s="832"/>
      <c r="L286" s="849">
        <v>1</v>
      </c>
      <c r="M286" s="849">
        <v>211.11</v>
      </c>
      <c r="N286" s="832">
        <v>1</v>
      </c>
      <c r="O286" s="832">
        <v>211.11</v>
      </c>
      <c r="P286" s="849">
        <v>21</v>
      </c>
      <c r="Q286" s="849">
        <v>4433.33</v>
      </c>
      <c r="R286" s="837">
        <v>21.000094737340721</v>
      </c>
      <c r="S286" s="850">
        <v>211.11095238095237</v>
      </c>
    </row>
    <row r="287" spans="1:19" ht="14.4" customHeight="1" x14ac:dyDescent="0.3">
      <c r="A287" s="831"/>
      <c r="B287" s="832" t="s">
        <v>2483</v>
      </c>
      <c r="C287" s="832" t="s">
        <v>590</v>
      </c>
      <c r="D287" s="832" t="s">
        <v>1230</v>
      </c>
      <c r="E287" s="832" t="s">
        <v>2480</v>
      </c>
      <c r="F287" s="832" t="s">
        <v>2520</v>
      </c>
      <c r="G287" s="832" t="s">
        <v>2521</v>
      </c>
      <c r="H287" s="849"/>
      <c r="I287" s="849"/>
      <c r="J287" s="832"/>
      <c r="K287" s="832"/>
      <c r="L287" s="849"/>
      <c r="M287" s="849"/>
      <c r="N287" s="832"/>
      <c r="O287" s="832"/>
      <c r="P287" s="849">
        <v>3</v>
      </c>
      <c r="Q287" s="849">
        <v>1749.9900000000002</v>
      </c>
      <c r="R287" s="837"/>
      <c r="S287" s="850">
        <v>583.33000000000004</v>
      </c>
    </row>
    <row r="288" spans="1:19" ht="14.4" customHeight="1" x14ac:dyDescent="0.3">
      <c r="A288" s="831"/>
      <c r="B288" s="832" t="s">
        <v>2483</v>
      </c>
      <c r="C288" s="832" t="s">
        <v>590</v>
      </c>
      <c r="D288" s="832" t="s">
        <v>1230</v>
      </c>
      <c r="E288" s="832" t="s">
        <v>2480</v>
      </c>
      <c r="F288" s="832" t="s">
        <v>2527</v>
      </c>
      <c r="G288" s="832" t="s">
        <v>2528</v>
      </c>
      <c r="H288" s="849"/>
      <c r="I288" s="849"/>
      <c r="J288" s="832"/>
      <c r="K288" s="832"/>
      <c r="L288" s="849">
        <v>13</v>
      </c>
      <c r="M288" s="849">
        <v>650</v>
      </c>
      <c r="N288" s="832">
        <v>1</v>
      </c>
      <c r="O288" s="832">
        <v>50</v>
      </c>
      <c r="P288" s="849">
        <v>28</v>
      </c>
      <c r="Q288" s="849">
        <v>1400</v>
      </c>
      <c r="R288" s="837">
        <v>2.1538461538461537</v>
      </c>
      <c r="S288" s="850">
        <v>50</v>
      </c>
    </row>
    <row r="289" spans="1:19" ht="14.4" customHeight="1" x14ac:dyDescent="0.3">
      <c r="A289" s="831"/>
      <c r="B289" s="832" t="s">
        <v>2483</v>
      </c>
      <c r="C289" s="832" t="s">
        <v>590</v>
      </c>
      <c r="D289" s="832" t="s">
        <v>1230</v>
      </c>
      <c r="E289" s="832" t="s">
        <v>2480</v>
      </c>
      <c r="F289" s="832" t="s">
        <v>2536</v>
      </c>
      <c r="G289" s="832" t="s">
        <v>2538</v>
      </c>
      <c r="H289" s="849"/>
      <c r="I289" s="849"/>
      <c r="J289" s="832"/>
      <c r="K289" s="832"/>
      <c r="L289" s="849">
        <v>1</v>
      </c>
      <c r="M289" s="849">
        <v>305.56</v>
      </c>
      <c r="N289" s="832">
        <v>1</v>
      </c>
      <c r="O289" s="832">
        <v>305.56</v>
      </c>
      <c r="P289" s="849">
        <v>10</v>
      </c>
      <c r="Q289" s="849">
        <v>3055.5699999999997</v>
      </c>
      <c r="R289" s="837">
        <v>9.9999018196098959</v>
      </c>
      <c r="S289" s="850">
        <v>305.55699999999996</v>
      </c>
    </row>
    <row r="290" spans="1:19" ht="14.4" customHeight="1" x14ac:dyDescent="0.3">
      <c r="A290" s="831"/>
      <c r="B290" s="832" t="s">
        <v>2483</v>
      </c>
      <c r="C290" s="832" t="s">
        <v>590</v>
      </c>
      <c r="D290" s="832" t="s">
        <v>1230</v>
      </c>
      <c r="E290" s="832" t="s">
        <v>2480</v>
      </c>
      <c r="F290" s="832" t="s">
        <v>2548</v>
      </c>
      <c r="G290" s="832" t="s">
        <v>2549</v>
      </c>
      <c r="H290" s="849"/>
      <c r="I290" s="849"/>
      <c r="J290" s="832"/>
      <c r="K290" s="832"/>
      <c r="L290" s="849">
        <v>1</v>
      </c>
      <c r="M290" s="849">
        <v>77.78</v>
      </c>
      <c r="N290" s="832">
        <v>1</v>
      </c>
      <c r="O290" s="832">
        <v>77.78</v>
      </c>
      <c r="P290" s="849">
        <v>11</v>
      </c>
      <c r="Q290" s="849">
        <v>855.56</v>
      </c>
      <c r="R290" s="837">
        <v>10.999742864489585</v>
      </c>
      <c r="S290" s="850">
        <v>77.778181818181807</v>
      </c>
    </row>
    <row r="291" spans="1:19" ht="14.4" customHeight="1" x14ac:dyDescent="0.3">
      <c r="A291" s="831"/>
      <c r="B291" s="832" t="s">
        <v>2483</v>
      </c>
      <c r="C291" s="832" t="s">
        <v>590</v>
      </c>
      <c r="D291" s="832" t="s">
        <v>1230</v>
      </c>
      <c r="E291" s="832" t="s">
        <v>2480</v>
      </c>
      <c r="F291" s="832" t="s">
        <v>2556</v>
      </c>
      <c r="G291" s="832" t="s">
        <v>2557</v>
      </c>
      <c r="H291" s="849"/>
      <c r="I291" s="849"/>
      <c r="J291" s="832"/>
      <c r="K291" s="832"/>
      <c r="L291" s="849">
        <v>1</v>
      </c>
      <c r="M291" s="849">
        <v>94.44</v>
      </c>
      <c r="N291" s="832">
        <v>1</v>
      </c>
      <c r="O291" s="832">
        <v>94.44</v>
      </c>
      <c r="P291" s="849"/>
      <c r="Q291" s="849"/>
      <c r="R291" s="837"/>
      <c r="S291" s="850"/>
    </row>
    <row r="292" spans="1:19" ht="14.4" customHeight="1" x14ac:dyDescent="0.3">
      <c r="A292" s="831"/>
      <c r="B292" s="832" t="s">
        <v>2483</v>
      </c>
      <c r="C292" s="832" t="s">
        <v>590</v>
      </c>
      <c r="D292" s="832" t="s">
        <v>1230</v>
      </c>
      <c r="E292" s="832" t="s">
        <v>2480</v>
      </c>
      <c r="F292" s="832" t="s">
        <v>2556</v>
      </c>
      <c r="G292" s="832" t="s">
        <v>2558</v>
      </c>
      <c r="H292" s="849"/>
      <c r="I292" s="849"/>
      <c r="J292" s="832"/>
      <c r="K292" s="832"/>
      <c r="L292" s="849">
        <v>5</v>
      </c>
      <c r="M292" s="849">
        <v>472.21</v>
      </c>
      <c r="N292" s="832">
        <v>1</v>
      </c>
      <c r="O292" s="832">
        <v>94.441999999999993</v>
      </c>
      <c r="P292" s="849">
        <v>29</v>
      </c>
      <c r="Q292" s="849">
        <v>2738.89</v>
      </c>
      <c r="R292" s="837">
        <v>5.8001524745346353</v>
      </c>
      <c r="S292" s="850">
        <v>94.44448275862068</v>
      </c>
    </row>
    <row r="293" spans="1:19" ht="14.4" customHeight="1" x14ac:dyDescent="0.3">
      <c r="A293" s="831"/>
      <c r="B293" s="832" t="s">
        <v>2483</v>
      </c>
      <c r="C293" s="832" t="s">
        <v>590</v>
      </c>
      <c r="D293" s="832" t="s">
        <v>1230</v>
      </c>
      <c r="E293" s="832" t="s">
        <v>2480</v>
      </c>
      <c r="F293" s="832" t="s">
        <v>2561</v>
      </c>
      <c r="G293" s="832" t="s">
        <v>2562</v>
      </c>
      <c r="H293" s="849"/>
      <c r="I293" s="849"/>
      <c r="J293" s="832"/>
      <c r="K293" s="832"/>
      <c r="L293" s="849"/>
      <c r="M293" s="849"/>
      <c r="N293" s="832"/>
      <c r="O293" s="832"/>
      <c r="P293" s="849">
        <v>6</v>
      </c>
      <c r="Q293" s="849">
        <v>580</v>
      </c>
      <c r="R293" s="837"/>
      <c r="S293" s="850">
        <v>96.666666666666671</v>
      </c>
    </row>
    <row r="294" spans="1:19" ht="14.4" customHeight="1" x14ac:dyDescent="0.3">
      <c r="A294" s="831"/>
      <c r="B294" s="832" t="s">
        <v>2483</v>
      </c>
      <c r="C294" s="832" t="s">
        <v>590</v>
      </c>
      <c r="D294" s="832" t="s">
        <v>1230</v>
      </c>
      <c r="E294" s="832" t="s">
        <v>2480</v>
      </c>
      <c r="F294" s="832" t="s">
        <v>2571</v>
      </c>
      <c r="G294" s="832" t="s">
        <v>2572</v>
      </c>
      <c r="H294" s="849"/>
      <c r="I294" s="849"/>
      <c r="J294" s="832"/>
      <c r="K294" s="832"/>
      <c r="L294" s="849">
        <v>2</v>
      </c>
      <c r="M294" s="849">
        <v>233.33</v>
      </c>
      <c r="N294" s="832">
        <v>1</v>
      </c>
      <c r="O294" s="832">
        <v>116.66500000000001</v>
      </c>
      <c r="P294" s="849">
        <v>2</v>
      </c>
      <c r="Q294" s="849">
        <v>233.33</v>
      </c>
      <c r="R294" s="837">
        <v>1</v>
      </c>
      <c r="S294" s="850">
        <v>116.66500000000001</v>
      </c>
    </row>
    <row r="295" spans="1:19" ht="14.4" customHeight="1" x14ac:dyDescent="0.3">
      <c r="A295" s="831"/>
      <c r="B295" s="832" t="s">
        <v>2483</v>
      </c>
      <c r="C295" s="832" t="s">
        <v>590</v>
      </c>
      <c r="D295" s="832" t="s">
        <v>1230</v>
      </c>
      <c r="E295" s="832" t="s">
        <v>2480</v>
      </c>
      <c r="F295" s="832" t="s">
        <v>2481</v>
      </c>
      <c r="G295" s="832" t="s">
        <v>2482</v>
      </c>
      <c r="H295" s="849"/>
      <c r="I295" s="849"/>
      <c r="J295" s="832"/>
      <c r="K295" s="832"/>
      <c r="L295" s="849">
        <v>27</v>
      </c>
      <c r="M295" s="849">
        <v>9299.99</v>
      </c>
      <c r="N295" s="832">
        <v>1</v>
      </c>
      <c r="O295" s="832">
        <v>344.44407407407408</v>
      </c>
      <c r="P295" s="849">
        <v>94</v>
      </c>
      <c r="Q295" s="849">
        <v>32377.770000000004</v>
      </c>
      <c r="R295" s="837">
        <v>3.4814843886928917</v>
      </c>
      <c r="S295" s="850">
        <v>344.44436170212771</v>
      </c>
    </row>
    <row r="296" spans="1:19" ht="14.4" customHeight="1" x14ac:dyDescent="0.3">
      <c r="A296" s="831"/>
      <c r="B296" s="832" t="s">
        <v>2483</v>
      </c>
      <c r="C296" s="832" t="s">
        <v>590</v>
      </c>
      <c r="D296" s="832" t="s">
        <v>2469</v>
      </c>
      <c r="E296" s="832" t="s">
        <v>2480</v>
      </c>
      <c r="F296" s="832" t="s">
        <v>2505</v>
      </c>
      <c r="G296" s="832" t="s">
        <v>2506</v>
      </c>
      <c r="H296" s="849"/>
      <c r="I296" s="849"/>
      <c r="J296" s="832"/>
      <c r="K296" s="832"/>
      <c r="L296" s="849">
        <v>5</v>
      </c>
      <c r="M296" s="849">
        <v>388.89</v>
      </c>
      <c r="N296" s="832">
        <v>1</v>
      </c>
      <c r="O296" s="832">
        <v>77.777999999999992</v>
      </c>
      <c r="P296" s="849">
        <v>12</v>
      </c>
      <c r="Q296" s="849">
        <v>933.33</v>
      </c>
      <c r="R296" s="837">
        <v>2.3999845714726531</v>
      </c>
      <c r="S296" s="850">
        <v>77.777500000000003</v>
      </c>
    </row>
    <row r="297" spans="1:19" ht="14.4" customHeight="1" x14ac:dyDescent="0.3">
      <c r="A297" s="831"/>
      <c r="B297" s="832" t="s">
        <v>2483</v>
      </c>
      <c r="C297" s="832" t="s">
        <v>590</v>
      </c>
      <c r="D297" s="832" t="s">
        <v>2469</v>
      </c>
      <c r="E297" s="832" t="s">
        <v>2480</v>
      </c>
      <c r="F297" s="832" t="s">
        <v>2505</v>
      </c>
      <c r="G297" s="832" t="s">
        <v>2507</v>
      </c>
      <c r="H297" s="849"/>
      <c r="I297" s="849"/>
      <c r="J297" s="832"/>
      <c r="K297" s="832"/>
      <c r="L297" s="849">
        <v>1</v>
      </c>
      <c r="M297" s="849">
        <v>77.78</v>
      </c>
      <c r="N297" s="832">
        <v>1</v>
      </c>
      <c r="O297" s="832">
        <v>77.78</v>
      </c>
      <c r="P297" s="849">
        <v>3</v>
      </c>
      <c r="Q297" s="849">
        <v>233.34</v>
      </c>
      <c r="R297" s="837">
        <v>3</v>
      </c>
      <c r="S297" s="850">
        <v>77.78</v>
      </c>
    </row>
    <row r="298" spans="1:19" ht="14.4" customHeight="1" x14ac:dyDescent="0.3">
      <c r="A298" s="831"/>
      <c r="B298" s="832" t="s">
        <v>2483</v>
      </c>
      <c r="C298" s="832" t="s">
        <v>590</v>
      </c>
      <c r="D298" s="832" t="s">
        <v>2469</v>
      </c>
      <c r="E298" s="832" t="s">
        <v>2480</v>
      </c>
      <c r="F298" s="832" t="s">
        <v>2510</v>
      </c>
      <c r="G298" s="832" t="s">
        <v>2511</v>
      </c>
      <c r="H298" s="849"/>
      <c r="I298" s="849"/>
      <c r="J298" s="832"/>
      <c r="K298" s="832"/>
      <c r="L298" s="849">
        <v>1</v>
      </c>
      <c r="M298" s="849">
        <v>116.67</v>
      </c>
      <c r="N298" s="832">
        <v>1</v>
      </c>
      <c r="O298" s="832">
        <v>116.67</v>
      </c>
      <c r="P298" s="849">
        <v>3</v>
      </c>
      <c r="Q298" s="849">
        <v>350</v>
      </c>
      <c r="R298" s="837">
        <v>2.9999142881631955</v>
      </c>
      <c r="S298" s="850">
        <v>116.66666666666667</v>
      </c>
    </row>
    <row r="299" spans="1:19" ht="14.4" customHeight="1" x14ac:dyDescent="0.3">
      <c r="A299" s="831"/>
      <c r="B299" s="832" t="s">
        <v>2483</v>
      </c>
      <c r="C299" s="832" t="s">
        <v>590</v>
      </c>
      <c r="D299" s="832" t="s">
        <v>2469</v>
      </c>
      <c r="E299" s="832" t="s">
        <v>2480</v>
      </c>
      <c r="F299" s="832" t="s">
        <v>2510</v>
      </c>
      <c r="G299" s="832" t="s">
        <v>2512</v>
      </c>
      <c r="H299" s="849"/>
      <c r="I299" s="849"/>
      <c r="J299" s="832"/>
      <c r="K299" s="832"/>
      <c r="L299" s="849">
        <v>2</v>
      </c>
      <c r="M299" s="849">
        <v>233.34</v>
      </c>
      <c r="N299" s="832">
        <v>1</v>
      </c>
      <c r="O299" s="832">
        <v>116.67</v>
      </c>
      <c r="P299" s="849"/>
      <c r="Q299" s="849"/>
      <c r="R299" s="837"/>
      <c r="S299" s="850"/>
    </row>
    <row r="300" spans="1:19" ht="14.4" customHeight="1" x14ac:dyDescent="0.3">
      <c r="A300" s="831"/>
      <c r="B300" s="832" t="s">
        <v>2483</v>
      </c>
      <c r="C300" s="832" t="s">
        <v>590</v>
      </c>
      <c r="D300" s="832" t="s">
        <v>2469</v>
      </c>
      <c r="E300" s="832" t="s">
        <v>2480</v>
      </c>
      <c r="F300" s="832" t="s">
        <v>2518</v>
      </c>
      <c r="G300" s="832" t="s">
        <v>2585</v>
      </c>
      <c r="H300" s="849"/>
      <c r="I300" s="849"/>
      <c r="J300" s="832"/>
      <c r="K300" s="832"/>
      <c r="L300" s="849">
        <v>1</v>
      </c>
      <c r="M300" s="849">
        <v>211.11</v>
      </c>
      <c r="N300" s="832">
        <v>1</v>
      </c>
      <c r="O300" s="832">
        <v>211.11</v>
      </c>
      <c r="P300" s="849"/>
      <c r="Q300" s="849"/>
      <c r="R300" s="837"/>
      <c r="S300" s="850"/>
    </row>
    <row r="301" spans="1:19" ht="14.4" customHeight="1" x14ac:dyDescent="0.3">
      <c r="A301" s="831"/>
      <c r="B301" s="832" t="s">
        <v>2483</v>
      </c>
      <c r="C301" s="832" t="s">
        <v>590</v>
      </c>
      <c r="D301" s="832" t="s">
        <v>2469</v>
      </c>
      <c r="E301" s="832" t="s">
        <v>2480</v>
      </c>
      <c r="F301" s="832" t="s">
        <v>2518</v>
      </c>
      <c r="G301" s="832" t="s">
        <v>2519</v>
      </c>
      <c r="H301" s="849"/>
      <c r="I301" s="849"/>
      <c r="J301" s="832"/>
      <c r="K301" s="832"/>
      <c r="L301" s="849"/>
      <c r="M301" s="849"/>
      <c r="N301" s="832"/>
      <c r="O301" s="832"/>
      <c r="P301" s="849">
        <v>5</v>
      </c>
      <c r="Q301" s="849">
        <v>1055.5500000000002</v>
      </c>
      <c r="R301" s="837"/>
      <c r="S301" s="850">
        <v>211.11000000000004</v>
      </c>
    </row>
    <row r="302" spans="1:19" ht="14.4" customHeight="1" x14ac:dyDescent="0.3">
      <c r="A302" s="831"/>
      <c r="B302" s="832" t="s">
        <v>2483</v>
      </c>
      <c r="C302" s="832" t="s">
        <v>590</v>
      </c>
      <c r="D302" s="832" t="s">
        <v>2469</v>
      </c>
      <c r="E302" s="832" t="s">
        <v>2480</v>
      </c>
      <c r="F302" s="832" t="s">
        <v>2520</v>
      </c>
      <c r="G302" s="832" t="s">
        <v>2521</v>
      </c>
      <c r="H302" s="849"/>
      <c r="I302" s="849"/>
      <c r="J302" s="832"/>
      <c r="K302" s="832"/>
      <c r="L302" s="849">
        <v>1</v>
      </c>
      <c r="M302" s="849">
        <v>583.33000000000004</v>
      </c>
      <c r="N302" s="832">
        <v>1</v>
      </c>
      <c r="O302" s="832">
        <v>583.33000000000004</v>
      </c>
      <c r="P302" s="849"/>
      <c r="Q302" s="849"/>
      <c r="R302" s="837"/>
      <c r="S302" s="850"/>
    </row>
    <row r="303" spans="1:19" ht="14.4" customHeight="1" x14ac:dyDescent="0.3">
      <c r="A303" s="831"/>
      <c r="B303" s="832" t="s">
        <v>2483</v>
      </c>
      <c r="C303" s="832" t="s">
        <v>590</v>
      </c>
      <c r="D303" s="832" t="s">
        <v>2469</v>
      </c>
      <c r="E303" s="832" t="s">
        <v>2480</v>
      </c>
      <c r="F303" s="832" t="s">
        <v>2527</v>
      </c>
      <c r="G303" s="832" t="s">
        <v>2528</v>
      </c>
      <c r="H303" s="849"/>
      <c r="I303" s="849"/>
      <c r="J303" s="832"/>
      <c r="K303" s="832"/>
      <c r="L303" s="849">
        <v>7</v>
      </c>
      <c r="M303" s="849">
        <v>350</v>
      </c>
      <c r="N303" s="832">
        <v>1</v>
      </c>
      <c r="O303" s="832">
        <v>50</v>
      </c>
      <c r="P303" s="849">
        <v>9</v>
      </c>
      <c r="Q303" s="849">
        <v>450</v>
      </c>
      <c r="R303" s="837">
        <v>1.2857142857142858</v>
      </c>
      <c r="S303" s="850">
        <v>50</v>
      </c>
    </row>
    <row r="304" spans="1:19" ht="14.4" customHeight="1" x14ac:dyDescent="0.3">
      <c r="A304" s="831"/>
      <c r="B304" s="832" t="s">
        <v>2483</v>
      </c>
      <c r="C304" s="832" t="s">
        <v>590</v>
      </c>
      <c r="D304" s="832" t="s">
        <v>2469</v>
      </c>
      <c r="E304" s="832" t="s">
        <v>2480</v>
      </c>
      <c r="F304" s="832" t="s">
        <v>2531</v>
      </c>
      <c r="G304" s="832" t="s">
        <v>2532</v>
      </c>
      <c r="H304" s="849"/>
      <c r="I304" s="849"/>
      <c r="J304" s="832"/>
      <c r="K304" s="832"/>
      <c r="L304" s="849">
        <v>1</v>
      </c>
      <c r="M304" s="849">
        <v>101.11</v>
      </c>
      <c r="N304" s="832">
        <v>1</v>
      </c>
      <c r="O304" s="832">
        <v>101.11</v>
      </c>
      <c r="P304" s="849"/>
      <c r="Q304" s="849"/>
      <c r="R304" s="837"/>
      <c r="S304" s="850"/>
    </row>
    <row r="305" spans="1:19" ht="14.4" customHeight="1" x14ac:dyDescent="0.3">
      <c r="A305" s="831"/>
      <c r="B305" s="832" t="s">
        <v>2483</v>
      </c>
      <c r="C305" s="832" t="s">
        <v>590</v>
      </c>
      <c r="D305" s="832" t="s">
        <v>2469</v>
      </c>
      <c r="E305" s="832" t="s">
        <v>2480</v>
      </c>
      <c r="F305" s="832" t="s">
        <v>2536</v>
      </c>
      <c r="G305" s="832" t="s">
        <v>2537</v>
      </c>
      <c r="H305" s="849"/>
      <c r="I305" s="849"/>
      <c r="J305" s="832"/>
      <c r="K305" s="832"/>
      <c r="L305" s="849"/>
      <c r="M305" s="849"/>
      <c r="N305" s="832"/>
      <c r="O305" s="832"/>
      <c r="P305" s="849">
        <v>1</v>
      </c>
      <c r="Q305" s="849">
        <v>305.56</v>
      </c>
      <c r="R305" s="837"/>
      <c r="S305" s="850">
        <v>305.56</v>
      </c>
    </row>
    <row r="306" spans="1:19" ht="14.4" customHeight="1" x14ac:dyDescent="0.3">
      <c r="A306" s="831"/>
      <c r="B306" s="832" t="s">
        <v>2483</v>
      </c>
      <c r="C306" s="832" t="s">
        <v>590</v>
      </c>
      <c r="D306" s="832" t="s">
        <v>2469</v>
      </c>
      <c r="E306" s="832" t="s">
        <v>2480</v>
      </c>
      <c r="F306" s="832" t="s">
        <v>2536</v>
      </c>
      <c r="G306" s="832" t="s">
        <v>2538</v>
      </c>
      <c r="H306" s="849"/>
      <c r="I306" s="849"/>
      <c r="J306" s="832"/>
      <c r="K306" s="832"/>
      <c r="L306" s="849">
        <v>1</v>
      </c>
      <c r="M306" s="849">
        <v>305.56</v>
      </c>
      <c r="N306" s="832">
        <v>1</v>
      </c>
      <c r="O306" s="832">
        <v>305.56</v>
      </c>
      <c r="P306" s="849">
        <v>1</v>
      </c>
      <c r="Q306" s="849">
        <v>305.56</v>
      </c>
      <c r="R306" s="837">
        <v>1</v>
      </c>
      <c r="S306" s="850">
        <v>305.56</v>
      </c>
    </row>
    <row r="307" spans="1:19" ht="14.4" customHeight="1" x14ac:dyDescent="0.3">
      <c r="A307" s="831"/>
      <c r="B307" s="832" t="s">
        <v>2483</v>
      </c>
      <c r="C307" s="832" t="s">
        <v>590</v>
      </c>
      <c r="D307" s="832" t="s">
        <v>2469</v>
      </c>
      <c r="E307" s="832" t="s">
        <v>2480</v>
      </c>
      <c r="F307" s="832" t="s">
        <v>2548</v>
      </c>
      <c r="G307" s="832" t="s">
        <v>2549</v>
      </c>
      <c r="H307" s="849"/>
      <c r="I307" s="849"/>
      <c r="J307" s="832"/>
      <c r="K307" s="832"/>
      <c r="L307" s="849">
        <v>1</v>
      </c>
      <c r="M307" s="849">
        <v>77.78</v>
      </c>
      <c r="N307" s="832">
        <v>1</v>
      </c>
      <c r="O307" s="832">
        <v>77.78</v>
      </c>
      <c r="P307" s="849">
        <v>1</v>
      </c>
      <c r="Q307" s="849">
        <v>77.78</v>
      </c>
      <c r="R307" s="837">
        <v>1</v>
      </c>
      <c r="S307" s="850">
        <v>77.78</v>
      </c>
    </row>
    <row r="308" spans="1:19" ht="14.4" customHeight="1" x14ac:dyDescent="0.3">
      <c r="A308" s="831"/>
      <c r="B308" s="832" t="s">
        <v>2483</v>
      </c>
      <c r="C308" s="832" t="s">
        <v>590</v>
      </c>
      <c r="D308" s="832" t="s">
        <v>2469</v>
      </c>
      <c r="E308" s="832" t="s">
        <v>2480</v>
      </c>
      <c r="F308" s="832" t="s">
        <v>2548</v>
      </c>
      <c r="G308" s="832" t="s">
        <v>2550</v>
      </c>
      <c r="H308" s="849"/>
      <c r="I308" s="849"/>
      <c r="J308" s="832"/>
      <c r="K308" s="832"/>
      <c r="L308" s="849"/>
      <c r="M308" s="849"/>
      <c r="N308" s="832"/>
      <c r="O308" s="832"/>
      <c r="P308" s="849">
        <v>1</v>
      </c>
      <c r="Q308" s="849">
        <v>77.78</v>
      </c>
      <c r="R308" s="837"/>
      <c r="S308" s="850">
        <v>77.78</v>
      </c>
    </row>
    <row r="309" spans="1:19" ht="14.4" customHeight="1" x14ac:dyDescent="0.3">
      <c r="A309" s="831"/>
      <c r="B309" s="832" t="s">
        <v>2483</v>
      </c>
      <c r="C309" s="832" t="s">
        <v>590</v>
      </c>
      <c r="D309" s="832" t="s">
        <v>2469</v>
      </c>
      <c r="E309" s="832" t="s">
        <v>2480</v>
      </c>
      <c r="F309" s="832" t="s">
        <v>2556</v>
      </c>
      <c r="G309" s="832" t="s">
        <v>2557</v>
      </c>
      <c r="H309" s="849"/>
      <c r="I309" s="849"/>
      <c r="J309" s="832"/>
      <c r="K309" s="832"/>
      <c r="L309" s="849"/>
      <c r="M309" s="849"/>
      <c r="N309" s="832"/>
      <c r="O309" s="832"/>
      <c r="P309" s="849">
        <v>1</v>
      </c>
      <c r="Q309" s="849">
        <v>94.44</v>
      </c>
      <c r="R309" s="837"/>
      <c r="S309" s="850">
        <v>94.44</v>
      </c>
    </row>
    <row r="310" spans="1:19" ht="14.4" customHeight="1" x14ac:dyDescent="0.3">
      <c r="A310" s="831"/>
      <c r="B310" s="832" t="s">
        <v>2483</v>
      </c>
      <c r="C310" s="832" t="s">
        <v>590</v>
      </c>
      <c r="D310" s="832" t="s">
        <v>2469</v>
      </c>
      <c r="E310" s="832" t="s">
        <v>2480</v>
      </c>
      <c r="F310" s="832" t="s">
        <v>2556</v>
      </c>
      <c r="G310" s="832" t="s">
        <v>2558</v>
      </c>
      <c r="H310" s="849"/>
      <c r="I310" s="849"/>
      <c r="J310" s="832"/>
      <c r="K310" s="832"/>
      <c r="L310" s="849">
        <v>6</v>
      </c>
      <c r="M310" s="849">
        <v>566.66</v>
      </c>
      <c r="N310" s="832">
        <v>1</v>
      </c>
      <c r="O310" s="832">
        <v>94.443333333333328</v>
      </c>
      <c r="P310" s="849">
        <v>10</v>
      </c>
      <c r="Q310" s="849">
        <v>944.43999999999983</v>
      </c>
      <c r="R310" s="837">
        <v>1.6666784315109588</v>
      </c>
      <c r="S310" s="850">
        <v>94.443999999999988</v>
      </c>
    </row>
    <row r="311" spans="1:19" ht="14.4" customHeight="1" x14ac:dyDescent="0.3">
      <c r="A311" s="831"/>
      <c r="B311" s="832" t="s">
        <v>2483</v>
      </c>
      <c r="C311" s="832" t="s">
        <v>590</v>
      </c>
      <c r="D311" s="832" t="s">
        <v>2469</v>
      </c>
      <c r="E311" s="832" t="s">
        <v>2480</v>
      </c>
      <c r="F311" s="832" t="s">
        <v>2561</v>
      </c>
      <c r="G311" s="832" t="s">
        <v>2562</v>
      </c>
      <c r="H311" s="849"/>
      <c r="I311" s="849"/>
      <c r="J311" s="832"/>
      <c r="K311" s="832"/>
      <c r="L311" s="849"/>
      <c r="M311" s="849"/>
      <c r="N311" s="832"/>
      <c r="O311" s="832"/>
      <c r="P311" s="849">
        <v>1</v>
      </c>
      <c r="Q311" s="849">
        <v>96.67</v>
      </c>
      <c r="R311" s="837"/>
      <c r="S311" s="850">
        <v>96.67</v>
      </c>
    </row>
    <row r="312" spans="1:19" ht="14.4" customHeight="1" x14ac:dyDescent="0.3">
      <c r="A312" s="831"/>
      <c r="B312" s="832" t="s">
        <v>2483</v>
      </c>
      <c r="C312" s="832" t="s">
        <v>590</v>
      </c>
      <c r="D312" s="832" t="s">
        <v>2469</v>
      </c>
      <c r="E312" s="832" t="s">
        <v>2480</v>
      </c>
      <c r="F312" s="832" t="s">
        <v>2571</v>
      </c>
      <c r="G312" s="832" t="s">
        <v>2572</v>
      </c>
      <c r="H312" s="849"/>
      <c r="I312" s="849"/>
      <c r="J312" s="832"/>
      <c r="K312" s="832"/>
      <c r="L312" s="849">
        <v>1</v>
      </c>
      <c r="M312" s="849">
        <v>116.67</v>
      </c>
      <c r="N312" s="832">
        <v>1</v>
      </c>
      <c r="O312" s="832">
        <v>116.67</v>
      </c>
      <c r="P312" s="849">
        <v>2</v>
      </c>
      <c r="Q312" s="849">
        <v>233.34</v>
      </c>
      <c r="R312" s="837">
        <v>2</v>
      </c>
      <c r="S312" s="850">
        <v>116.67</v>
      </c>
    </row>
    <row r="313" spans="1:19" ht="14.4" customHeight="1" x14ac:dyDescent="0.3">
      <c r="A313" s="831"/>
      <c r="B313" s="832" t="s">
        <v>2483</v>
      </c>
      <c r="C313" s="832" t="s">
        <v>590</v>
      </c>
      <c r="D313" s="832" t="s">
        <v>2469</v>
      </c>
      <c r="E313" s="832" t="s">
        <v>2480</v>
      </c>
      <c r="F313" s="832" t="s">
        <v>2481</v>
      </c>
      <c r="G313" s="832" t="s">
        <v>2482</v>
      </c>
      <c r="H313" s="849"/>
      <c r="I313" s="849"/>
      <c r="J313" s="832"/>
      <c r="K313" s="832"/>
      <c r="L313" s="849">
        <v>22</v>
      </c>
      <c r="M313" s="849">
        <v>7577.77</v>
      </c>
      <c r="N313" s="832">
        <v>1</v>
      </c>
      <c r="O313" s="832">
        <v>344.4440909090909</v>
      </c>
      <c r="P313" s="849">
        <v>28</v>
      </c>
      <c r="Q313" s="849">
        <v>9644.44</v>
      </c>
      <c r="R313" s="837">
        <v>1.2727279925360626</v>
      </c>
      <c r="S313" s="850">
        <v>344.44428571428574</v>
      </c>
    </row>
    <row r="314" spans="1:19" ht="14.4" customHeight="1" x14ac:dyDescent="0.3">
      <c r="A314" s="831"/>
      <c r="B314" s="832" t="s">
        <v>2483</v>
      </c>
      <c r="C314" s="832" t="s">
        <v>590</v>
      </c>
      <c r="D314" s="832" t="s">
        <v>1233</v>
      </c>
      <c r="E314" s="832" t="s">
        <v>2480</v>
      </c>
      <c r="F314" s="832" t="s">
        <v>2505</v>
      </c>
      <c r="G314" s="832" t="s">
        <v>2506</v>
      </c>
      <c r="H314" s="849"/>
      <c r="I314" s="849"/>
      <c r="J314" s="832"/>
      <c r="K314" s="832"/>
      <c r="L314" s="849">
        <v>1</v>
      </c>
      <c r="M314" s="849">
        <v>77.78</v>
      </c>
      <c r="N314" s="832">
        <v>1</v>
      </c>
      <c r="O314" s="832">
        <v>77.78</v>
      </c>
      <c r="P314" s="849">
        <v>4</v>
      </c>
      <c r="Q314" s="849">
        <v>311.12</v>
      </c>
      <c r="R314" s="837">
        <v>4</v>
      </c>
      <c r="S314" s="850">
        <v>77.78</v>
      </c>
    </row>
    <row r="315" spans="1:19" ht="14.4" customHeight="1" x14ac:dyDescent="0.3">
      <c r="A315" s="831"/>
      <c r="B315" s="832" t="s">
        <v>2483</v>
      </c>
      <c r="C315" s="832" t="s">
        <v>590</v>
      </c>
      <c r="D315" s="832" t="s">
        <v>1233</v>
      </c>
      <c r="E315" s="832" t="s">
        <v>2480</v>
      </c>
      <c r="F315" s="832" t="s">
        <v>2505</v>
      </c>
      <c r="G315" s="832" t="s">
        <v>2507</v>
      </c>
      <c r="H315" s="849"/>
      <c r="I315" s="849"/>
      <c r="J315" s="832"/>
      <c r="K315" s="832"/>
      <c r="L315" s="849"/>
      <c r="M315" s="849"/>
      <c r="N315" s="832"/>
      <c r="O315" s="832"/>
      <c r="P315" s="849">
        <v>1</v>
      </c>
      <c r="Q315" s="849">
        <v>77.78</v>
      </c>
      <c r="R315" s="837"/>
      <c r="S315" s="850">
        <v>77.78</v>
      </c>
    </row>
    <row r="316" spans="1:19" ht="14.4" customHeight="1" x14ac:dyDescent="0.3">
      <c r="A316" s="831"/>
      <c r="B316" s="832" t="s">
        <v>2483</v>
      </c>
      <c r="C316" s="832" t="s">
        <v>590</v>
      </c>
      <c r="D316" s="832" t="s">
        <v>1233</v>
      </c>
      <c r="E316" s="832" t="s">
        <v>2480</v>
      </c>
      <c r="F316" s="832" t="s">
        <v>2510</v>
      </c>
      <c r="G316" s="832" t="s">
        <v>2511</v>
      </c>
      <c r="H316" s="849"/>
      <c r="I316" s="849"/>
      <c r="J316" s="832"/>
      <c r="K316" s="832"/>
      <c r="L316" s="849">
        <v>5</v>
      </c>
      <c r="M316" s="849">
        <v>583.34</v>
      </c>
      <c r="N316" s="832">
        <v>1</v>
      </c>
      <c r="O316" s="832">
        <v>116.66800000000001</v>
      </c>
      <c r="P316" s="849">
        <v>8</v>
      </c>
      <c r="Q316" s="849">
        <v>933.34</v>
      </c>
      <c r="R316" s="837">
        <v>1.5999931429355092</v>
      </c>
      <c r="S316" s="850">
        <v>116.6675</v>
      </c>
    </row>
    <row r="317" spans="1:19" ht="14.4" customHeight="1" x14ac:dyDescent="0.3">
      <c r="A317" s="831"/>
      <c r="B317" s="832" t="s">
        <v>2483</v>
      </c>
      <c r="C317" s="832" t="s">
        <v>590</v>
      </c>
      <c r="D317" s="832" t="s">
        <v>1233</v>
      </c>
      <c r="E317" s="832" t="s">
        <v>2480</v>
      </c>
      <c r="F317" s="832" t="s">
        <v>2510</v>
      </c>
      <c r="G317" s="832" t="s">
        <v>2512</v>
      </c>
      <c r="H317" s="849"/>
      <c r="I317" s="849"/>
      <c r="J317" s="832"/>
      <c r="K317" s="832"/>
      <c r="L317" s="849">
        <v>2</v>
      </c>
      <c r="M317" s="849">
        <v>233.33</v>
      </c>
      <c r="N317" s="832">
        <v>1</v>
      </c>
      <c r="O317" s="832">
        <v>116.66500000000001</v>
      </c>
      <c r="P317" s="849"/>
      <c r="Q317" s="849"/>
      <c r="R317" s="837"/>
      <c r="S317" s="850"/>
    </row>
    <row r="318" spans="1:19" ht="14.4" customHeight="1" x14ac:dyDescent="0.3">
      <c r="A318" s="831"/>
      <c r="B318" s="832" t="s">
        <v>2483</v>
      </c>
      <c r="C318" s="832" t="s">
        <v>590</v>
      </c>
      <c r="D318" s="832" t="s">
        <v>1233</v>
      </c>
      <c r="E318" s="832" t="s">
        <v>2480</v>
      </c>
      <c r="F318" s="832" t="s">
        <v>2518</v>
      </c>
      <c r="G318" s="832" t="s">
        <v>2585</v>
      </c>
      <c r="H318" s="849"/>
      <c r="I318" s="849"/>
      <c r="J318" s="832"/>
      <c r="K318" s="832"/>
      <c r="L318" s="849">
        <v>1</v>
      </c>
      <c r="M318" s="849">
        <v>211.11</v>
      </c>
      <c r="N318" s="832">
        <v>1</v>
      </c>
      <c r="O318" s="832">
        <v>211.11</v>
      </c>
      <c r="P318" s="849"/>
      <c r="Q318" s="849"/>
      <c r="R318" s="837"/>
      <c r="S318" s="850"/>
    </row>
    <row r="319" spans="1:19" ht="14.4" customHeight="1" x14ac:dyDescent="0.3">
      <c r="A319" s="831"/>
      <c r="B319" s="832" t="s">
        <v>2483</v>
      </c>
      <c r="C319" s="832" t="s">
        <v>590</v>
      </c>
      <c r="D319" s="832" t="s">
        <v>1233</v>
      </c>
      <c r="E319" s="832" t="s">
        <v>2480</v>
      </c>
      <c r="F319" s="832" t="s">
        <v>2518</v>
      </c>
      <c r="G319" s="832" t="s">
        <v>2519</v>
      </c>
      <c r="H319" s="849"/>
      <c r="I319" s="849"/>
      <c r="J319" s="832"/>
      <c r="K319" s="832"/>
      <c r="L319" s="849">
        <v>6</v>
      </c>
      <c r="M319" s="849">
        <v>1266.6600000000003</v>
      </c>
      <c r="N319" s="832">
        <v>1</v>
      </c>
      <c r="O319" s="832">
        <v>211.11000000000004</v>
      </c>
      <c r="P319" s="849">
        <v>9</v>
      </c>
      <c r="Q319" s="849">
        <v>1899.9900000000002</v>
      </c>
      <c r="R319" s="837">
        <v>1.4999999999999998</v>
      </c>
      <c r="S319" s="850">
        <v>211.11</v>
      </c>
    </row>
    <row r="320" spans="1:19" ht="14.4" customHeight="1" x14ac:dyDescent="0.3">
      <c r="A320" s="831"/>
      <c r="B320" s="832" t="s">
        <v>2483</v>
      </c>
      <c r="C320" s="832" t="s">
        <v>590</v>
      </c>
      <c r="D320" s="832" t="s">
        <v>1233</v>
      </c>
      <c r="E320" s="832" t="s">
        <v>2480</v>
      </c>
      <c r="F320" s="832" t="s">
        <v>2520</v>
      </c>
      <c r="G320" s="832" t="s">
        <v>2521</v>
      </c>
      <c r="H320" s="849"/>
      <c r="I320" s="849"/>
      <c r="J320" s="832"/>
      <c r="K320" s="832"/>
      <c r="L320" s="849">
        <v>1</v>
      </c>
      <c r="M320" s="849">
        <v>583.33000000000004</v>
      </c>
      <c r="N320" s="832">
        <v>1</v>
      </c>
      <c r="O320" s="832">
        <v>583.33000000000004</v>
      </c>
      <c r="P320" s="849">
        <v>2</v>
      </c>
      <c r="Q320" s="849">
        <v>1166.6600000000001</v>
      </c>
      <c r="R320" s="837">
        <v>2</v>
      </c>
      <c r="S320" s="850">
        <v>583.33000000000004</v>
      </c>
    </row>
    <row r="321" spans="1:19" ht="14.4" customHeight="1" x14ac:dyDescent="0.3">
      <c r="A321" s="831"/>
      <c r="B321" s="832" t="s">
        <v>2483</v>
      </c>
      <c r="C321" s="832" t="s">
        <v>590</v>
      </c>
      <c r="D321" s="832" t="s">
        <v>1233</v>
      </c>
      <c r="E321" s="832" t="s">
        <v>2480</v>
      </c>
      <c r="F321" s="832" t="s">
        <v>2522</v>
      </c>
      <c r="G321" s="832" t="s">
        <v>2523</v>
      </c>
      <c r="H321" s="849"/>
      <c r="I321" s="849"/>
      <c r="J321" s="832"/>
      <c r="K321" s="832"/>
      <c r="L321" s="849"/>
      <c r="M321" s="849"/>
      <c r="N321" s="832"/>
      <c r="O321" s="832"/>
      <c r="P321" s="849">
        <v>1</v>
      </c>
      <c r="Q321" s="849">
        <v>466.67</v>
      </c>
      <c r="R321" s="837"/>
      <c r="S321" s="850">
        <v>466.67</v>
      </c>
    </row>
    <row r="322" spans="1:19" ht="14.4" customHeight="1" x14ac:dyDescent="0.3">
      <c r="A322" s="831"/>
      <c r="B322" s="832" t="s">
        <v>2483</v>
      </c>
      <c r="C322" s="832" t="s">
        <v>590</v>
      </c>
      <c r="D322" s="832" t="s">
        <v>1233</v>
      </c>
      <c r="E322" s="832" t="s">
        <v>2480</v>
      </c>
      <c r="F322" s="832" t="s">
        <v>2527</v>
      </c>
      <c r="G322" s="832" t="s">
        <v>2528</v>
      </c>
      <c r="H322" s="849"/>
      <c r="I322" s="849"/>
      <c r="J322" s="832"/>
      <c r="K322" s="832"/>
      <c r="L322" s="849">
        <v>9</v>
      </c>
      <c r="M322" s="849">
        <v>450</v>
      </c>
      <c r="N322" s="832">
        <v>1</v>
      </c>
      <c r="O322" s="832">
        <v>50</v>
      </c>
      <c r="P322" s="849">
        <v>17</v>
      </c>
      <c r="Q322" s="849">
        <v>850</v>
      </c>
      <c r="R322" s="837">
        <v>1.8888888888888888</v>
      </c>
      <c r="S322" s="850">
        <v>50</v>
      </c>
    </row>
    <row r="323" spans="1:19" ht="14.4" customHeight="1" x14ac:dyDescent="0.3">
      <c r="A323" s="831"/>
      <c r="B323" s="832" t="s">
        <v>2483</v>
      </c>
      <c r="C323" s="832" t="s">
        <v>590</v>
      </c>
      <c r="D323" s="832" t="s">
        <v>1233</v>
      </c>
      <c r="E323" s="832" t="s">
        <v>2480</v>
      </c>
      <c r="F323" s="832" t="s">
        <v>2536</v>
      </c>
      <c r="G323" s="832" t="s">
        <v>2537</v>
      </c>
      <c r="H323" s="849"/>
      <c r="I323" s="849"/>
      <c r="J323" s="832"/>
      <c r="K323" s="832"/>
      <c r="L323" s="849"/>
      <c r="M323" s="849"/>
      <c r="N323" s="832"/>
      <c r="O323" s="832"/>
      <c r="P323" s="849">
        <v>1</v>
      </c>
      <c r="Q323" s="849">
        <v>305.56</v>
      </c>
      <c r="R323" s="837"/>
      <c r="S323" s="850">
        <v>305.56</v>
      </c>
    </row>
    <row r="324" spans="1:19" ht="14.4" customHeight="1" x14ac:dyDescent="0.3">
      <c r="A324" s="831"/>
      <c r="B324" s="832" t="s">
        <v>2483</v>
      </c>
      <c r="C324" s="832" t="s">
        <v>590</v>
      </c>
      <c r="D324" s="832" t="s">
        <v>1233</v>
      </c>
      <c r="E324" s="832" t="s">
        <v>2480</v>
      </c>
      <c r="F324" s="832" t="s">
        <v>2536</v>
      </c>
      <c r="G324" s="832" t="s">
        <v>2538</v>
      </c>
      <c r="H324" s="849"/>
      <c r="I324" s="849"/>
      <c r="J324" s="832"/>
      <c r="K324" s="832"/>
      <c r="L324" s="849">
        <v>1</v>
      </c>
      <c r="M324" s="849">
        <v>305.56</v>
      </c>
      <c r="N324" s="832">
        <v>1</v>
      </c>
      <c r="O324" s="832">
        <v>305.56</v>
      </c>
      <c r="P324" s="849">
        <v>2</v>
      </c>
      <c r="Q324" s="849">
        <v>611.11</v>
      </c>
      <c r="R324" s="837">
        <v>1.9999672732032989</v>
      </c>
      <c r="S324" s="850">
        <v>305.55500000000001</v>
      </c>
    </row>
    <row r="325" spans="1:19" ht="14.4" customHeight="1" x14ac:dyDescent="0.3">
      <c r="A325" s="831"/>
      <c r="B325" s="832" t="s">
        <v>2483</v>
      </c>
      <c r="C325" s="832" t="s">
        <v>590</v>
      </c>
      <c r="D325" s="832" t="s">
        <v>1233</v>
      </c>
      <c r="E325" s="832" t="s">
        <v>2480</v>
      </c>
      <c r="F325" s="832" t="s">
        <v>2548</v>
      </c>
      <c r="G325" s="832" t="s">
        <v>2549</v>
      </c>
      <c r="H325" s="849"/>
      <c r="I325" s="849"/>
      <c r="J325" s="832"/>
      <c r="K325" s="832"/>
      <c r="L325" s="849">
        <v>1</v>
      </c>
      <c r="M325" s="849">
        <v>77.78</v>
      </c>
      <c r="N325" s="832">
        <v>1</v>
      </c>
      <c r="O325" s="832">
        <v>77.78</v>
      </c>
      <c r="P325" s="849">
        <v>2</v>
      </c>
      <c r="Q325" s="849">
        <v>155.56</v>
      </c>
      <c r="R325" s="837">
        <v>2</v>
      </c>
      <c r="S325" s="850">
        <v>77.78</v>
      </c>
    </row>
    <row r="326" spans="1:19" ht="14.4" customHeight="1" x14ac:dyDescent="0.3">
      <c r="A326" s="831"/>
      <c r="B326" s="832" t="s">
        <v>2483</v>
      </c>
      <c r="C326" s="832" t="s">
        <v>590</v>
      </c>
      <c r="D326" s="832" t="s">
        <v>1233</v>
      </c>
      <c r="E326" s="832" t="s">
        <v>2480</v>
      </c>
      <c r="F326" s="832" t="s">
        <v>2548</v>
      </c>
      <c r="G326" s="832" t="s">
        <v>2550</v>
      </c>
      <c r="H326" s="849"/>
      <c r="I326" s="849"/>
      <c r="J326" s="832"/>
      <c r="K326" s="832"/>
      <c r="L326" s="849"/>
      <c r="M326" s="849"/>
      <c r="N326" s="832"/>
      <c r="O326" s="832"/>
      <c r="P326" s="849">
        <v>1</v>
      </c>
      <c r="Q326" s="849">
        <v>77.78</v>
      </c>
      <c r="R326" s="837"/>
      <c r="S326" s="850">
        <v>77.78</v>
      </c>
    </row>
    <row r="327" spans="1:19" ht="14.4" customHeight="1" x14ac:dyDescent="0.3">
      <c r="A327" s="831"/>
      <c r="B327" s="832" t="s">
        <v>2483</v>
      </c>
      <c r="C327" s="832" t="s">
        <v>590</v>
      </c>
      <c r="D327" s="832" t="s">
        <v>1233</v>
      </c>
      <c r="E327" s="832" t="s">
        <v>2480</v>
      </c>
      <c r="F327" s="832" t="s">
        <v>2556</v>
      </c>
      <c r="G327" s="832" t="s">
        <v>2557</v>
      </c>
      <c r="H327" s="849"/>
      <c r="I327" s="849"/>
      <c r="J327" s="832"/>
      <c r="K327" s="832"/>
      <c r="L327" s="849">
        <v>1</v>
      </c>
      <c r="M327" s="849">
        <v>94.44</v>
      </c>
      <c r="N327" s="832">
        <v>1</v>
      </c>
      <c r="O327" s="832">
        <v>94.44</v>
      </c>
      <c r="P327" s="849"/>
      <c r="Q327" s="849"/>
      <c r="R327" s="837"/>
      <c r="S327" s="850"/>
    </row>
    <row r="328" spans="1:19" ht="14.4" customHeight="1" x14ac:dyDescent="0.3">
      <c r="A328" s="831"/>
      <c r="B328" s="832" t="s">
        <v>2483</v>
      </c>
      <c r="C328" s="832" t="s">
        <v>590</v>
      </c>
      <c r="D328" s="832" t="s">
        <v>1233</v>
      </c>
      <c r="E328" s="832" t="s">
        <v>2480</v>
      </c>
      <c r="F328" s="832" t="s">
        <v>2556</v>
      </c>
      <c r="G328" s="832" t="s">
        <v>2558</v>
      </c>
      <c r="H328" s="849"/>
      <c r="I328" s="849"/>
      <c r="J328" s="832"/>
      <c r="K328" s="832"/>
      <c r="L328" s="849">
        <v>6</v>
      </c>
      <c r="M328" s="849">
        <v>566.66</v>
      </c>
      <c r="N328" s="832">
        <v>1</v>
      </c>
      <c r="O328" s="832">
        <v>94.443333333333328</v>
      </c>
      <c r="P328" s="849">
        <v>20</v>
      </c>
      <c r="Q328" s="849">
        <v>1888.8899999999999</v>
      </c>
      <c r="R328" s="837">
        <v>3.3333745102883565</v>
      </c>
      <c r="S328" s="850">
        <v>94.444499999999991</v>
      </c>
    </row>
    <row r="329" spans="1:19" ht="14.4" customHeight="1" x14ac:dyDescent="0.3">
      <c r="A329" s="831"/>
      <c r="B329" s="832" t="s">
        <v>2483</v>
      </c>
      <c r="C329" s="832" t="s">
        <v>590</v>
      </c>
      <c r="D329" s="832" t="s">
        <v>1233</v>
      </c>
      <c r="E329" s="832" t="s">
        <v>2480</v>
      </c>
      <c r="F329" s="832" t="s">
        <v>2561</v>
      </c>
      <c r="G329" s="832" t="s">
        <v>2563</v>
      </c>
      <c r="H329" s="849"/>
      <c r="I329" s="849"/>
      <c r="J329" s="832"/>
      <c r="K329" s="832"/>
      <c r="L329" s="849">
        <v>1</v>
      </c>
      <c r="M329" s="849">
        <v>96.67</v>
      </c>
      <c r="N329" s="832">
        <v>1</v>
      </c>
      <c r="O329" s="832">
        <v>96.67</v>
      </c>
      <c r="P329" s="849"/>
      <c r="Q329" s="849"/>
      <c r="R329" s="837"/>
      <c r="S329" s="850"/>
    </row>
    <row r="330" spans="1:19" ht="14.4" customHeight="1" x14ac:dyDescent="0.3">
      <c r="A330" s="831"/>
      <c r="B330" s="832" t="s">
        <v>2483</v>
      </c>
      <c r="C330" s="832" t="s">
        <v>590</v>
      </c>
      <c r="D330" s="832" t="s">
        <v>1233</v>
      </c>
      <c r="E330" s="832" t="s">
        <v>2480</v>
      </c>
      <c r="F330" s="832" t="s">
        <v>2567</v>
      </c>
      <c r="G330" s="832" t="s">
        <v>2568</v>
      </c>
      <c r="H330" s="849"/>
      <c r="I330" s="849"/>
      <c r="J330" s="832"/>
      <c r="K330" s="832"/>
      <c r="L330" s="849">
        <v>1</v>
      </c>
      <c r="M330" s="849">
        <v>1283.33</v>
      </c>
      <c r="N330" s="832">
        <v>1</v>
      </c>
      <c r="O330" s="832">
        <v>1283.33</v>
      </c>
      <c r="P330" s="849"/>
      <c r="Q330" s="849"/>
      <c r="R330" s="837"/>
      <c r="S330" s="850"/>
    </row>
    <row r="331" spans="1:19" ht="14.4" customHeight="1" x14ac:dyDescent="0.3">
      <c r="A331" s="831"/>
      <c r="B331" s="832" t="s">
        <v>2483</v>
      </c>
      <c r="C331" s="832" t="s">
        <v>590</v>
      </c>
      <c r="D331" s="832" t="s">
        <v>1233</v>
      </c>
      <c r="E331" s="832" t="s">
        <v>2480</v>
      </c>
      <c r="F331" s="832" t="s">
        <v>2571</v>
      </c>
      <c r="G331" s="832" t="s">
        <v>2573</v>
      </c>
      <c r="H331" s="849"/>
      <c r="I331" s="849"/>
      <c r="J331" s="832"/>
      <c r="K331" s="832"/>
      <c r="L331" s="849"/>
      <c r="M331" s="849"/>
      <c r="N331" s="832"/>
      <c r="O331" s="832"/>
      <c r="P331" s="849">
        <v>2</v>
      </c>
      <c r="Q331" s="849">
        <v>233.33</v>
      </c>
      <c r="R331" s="837"/>
      <c r="S331" s="850">
        <v>116.66500000000001</v>
      </c>
    </row>
    <row r="332" spans="1:19" ht="14.4" customHeight="1" x14ac:dyDescent="0.3">
      <c r="A332" s="831"/>
      <c r="B332" s="832" t="s">
        <v>2483</v>
      </c>
      <c r="C332" s="832" t="s">
        <v>590</v>
      </c>
      <c r="D332" s="832" t="s">
        <v>1233</v>
      </c>
      <c r="E332" s="832" t="s">
        <v>2480</v>
      </c>
      <c r="F332" s="832" t="s">
        <v>2481</v>
      </c>
      <c r="G332" s="832" t="s">
        <v>2482</v>
      </c>
      <c r="H332" s="849"/>
      <c r="I332" s="849"/>
      <c r="J332" s="832"/>
      <c r="K332" s="832"/>
      <c r="L332" s="849">
        <v>26</v>
      </c>
      <c r="M332" s="849">
        <v>8955.5500000000011</v>
      </c>
      <c r="N332" s="832">
        <v>1</v>
      </c>
      <c r="O332" s="832">
        <v>344.44423076923078</v>
      </c>
      <c r="P332" s="849">
        <v>51</v>
      </c>
      <c r="Q332" s="849">
        <v>17566.649999999998</v>
      </c>
      <c r="R332" s="837">
        <v>1.9615378173311517</v>
      </c>
      <c r="S332" s="850">
        <v>344.44411764705876</v>
      </c>
    </row>
    <row r="333" spans="1:19" ht="14.4" customHeight="1" x14ac:dyDescent="0.3">
      <c r="A333" s="831"/>
      <c r="B333" s="832" t="s">
        <v>2483</v>
      </c>
      <c r="C333" s="832" t="s">
        <v>590</v>
      </c>
      <c r="D333" s="832" t="s">
        <v>1234</v>
      </c>
      <c r="E333" s="832" t="s">
        <v>2480</v>
      </c>
      <c r="F333" s="832" t="s">
        <v>2505</v>
      </c>
      <c r="G333" s="832" t="s">
        <v>2506</v>
      </c>
      <c r="H333" s="849"/>
      <c r="I333" s="849"/>
      <c r="J333" s="832"/>
      <c r="K333" s="832"/>
      <c r="L333" s="849">
        <v>3</v>
      </c>
      <c r="M333" s="849">
        <v>233.34</v>
      </c>
      <c r="N333" s="832">
        <v>1</v>
      </c>
      <c r="O333" s="832">
        <v>77.78</v>
      </c>
      <c r="P333" s="849">
        <v>5</v>
      </c>
      <c r="Q333" s="849">
        <v>388.9</v>
      </c>
      <c r="R333" s="837">
        <v>1.6666666666666665</v>
      </c>
      <c r="S333" s="850">
        <v>77.78</v>
      </c>
    </row>
    <row r="334" spans="1:19" ht="14.4" customHeight="1" x14ac:dyDescent="0.3">
      <c r="A334" s="831"/>
      <c r="B334" s="832" t="s">
        <v>2483</v>
      </c>
      <c r="C334" s="832" t="s">
        <v>590</v>
      </c>
      <c r="D334" s="832" t="s">
        <v>1234</v>
      </c>
      <c r="E334" s="832" t="s">
        <v>2480</v>
      </c>
      <c r="F334" s="832" t="s">
        <v>2510</v>
      </c>
      <c r="G334" s="832" t="s">
        <v>2511</v>
      </c>
      <c r="H334" s="849"/>
      <c r="I334" s="849"/>
      <c r="J334" s="832"/>
      <c r="K334" s="832"/>
      <c r="L334" s="849">
        <v>12</v>
      </c>
      <c r="M334" s="849">
        <v>1400.01</v>
      </c>
      <c r="N334" s="832">
        <v>1</v>
      </c>
      <c r="O334" s="832">
        <v>116.6675</v>
      </c>
      <c r="P334" s="849">
        <v>18</v>
      </c>
      <c r="Q334" s="849">
        <v>2099.9900000000002</v>
      </c>
      <c r="R334" s="837">
        <v>1.4999821429846931</v>
      </c>
      <c r="S334" s="850">
        <v>116.66611111111112</v>
      </c>
    </row>
    <row r="335" spans="1:19" ht="14.4" customHeight="1" x14ac:dyDescent="0.3">
      <c r="A335" s="831"/>
      <c r="B335" s="832" t="s">
        <v>2483</v>
      </c>
      <c r="C335" s="832" t="s">
        <v>590</v>
      </c>
      <c r="D335" s="832" t="s">
        <v>1234</v>
      </c>
      <c r="E335" s="832" t="s">
        <v>2480</v>
      </c>
      <c r="F335" s="832" t="s">
        <v>2510</v>
      </c>
      <c r="G335" s="832" t="s">
        <v>2512</v>
      </c>
      <c r="H335" s="849"/>
      <c r="I335" s="849"/>
      <c r="J335" s="832"/>
      <c r="K335" s="832"/>
      <c r="L335" s="849"/>
      <c r="M335" s="849"/>
      <c r="N335" s="832"/>
      <c r="O335" s="832"/>
      <c r="P335" s="849">
        <v>2</v>
      </c>
      <c r="Q335" s="849">
        <v>233.33</v>
      </c>
      <c r="R335" s="837"/>
      <c r="S335" s="850">
        <v>116.66500000000001</v>
      </c>
    </row>
    <row r="336" spans="1:19" ht="14.4" customHeight="1" x14ac:dyDescent="0.3">
      <c r="A336" s="831"/>
      <c r="B336" s="832" t="s">
        <v>2483</v>
      </c>
      <c r="C336" s="832" t="s">
        <v>590</v>
      </c>
      <c r="D336" s="832" t="s">
        <v>1234</v>
      </c>
      <c r="E336" s="832" t="s">
        <v>2480</v>
      </c>
      <c r="F336" s="832" t="s">
        <v>2518</v>
      </c>
      <c r="G336" s="832" t="s">
        <v>2585</v>
      </c>
      <c r="H336" s="849"/>
      <c r="I336" s="849"/>
      <c r="J336" s="832"/>
      <c r="K336" s="832"/>
      <c r="L336" s="849"/>
      <c r="M336" s="849"/>
      <c r="N336" s="832"/>
      <c r="O336" s="832"/>
      <c r="P336" s="849">
        <v>2</v>
      </c>
      <c r="Q336" s="849">
        <v>422.22</v>
      </c>
      <c r="R336" s="837"/>
      <c r="S336" s="850">
        <v>211.11</v>
      </c>
    </row>
    <row r="337" spans="1:19" ht="14.4" customHeight="1" x14ac:dyDescent="0.3">
      <c r="A337" s="831"/>
      <c r="B337" s="832" t="s">
        <v>2483</v>
      </c>
      <c r="C337" s="832" t="s">
        <v>590</v>
      </c>
      <c r="D337" s="832" t="s">
        <v>1234</v>
      </c>
      <c r="E337" s="832" t="s">
        <v>2480</v>
      </c>
      <c r="F337" s="832" t="s">
        <v>2518</v>
      </c>
      <c r="G337" s="832" t="s">
        <v>2519</v>
      </c>
      <c r="H337" s="849"/>
      <c r="I337" s="849"/>
      <c r="J337" s="832"/>
      <c r="K337" s="832"/>
      <c r="L337" s="849">
        <v>8</v>
      </c>
      <c r="M337" s="849">
        <v>1688.88</v>
      </c>
      <c r="N337" s="832">
        <v>1</v>
      </c>
      <c r="O337" s="832">
        <v>211.11</v>
      </c>
      <c r="P337" s="849">
        <v>33</v>
      </c>
      <c r="Q337" s="849">
        <v>6966.67</v>
      </c>
      <c r="R337" s="837">
        <v>4.1250236843351802</v>
      </c>
      <c r="S337" s="850">
        <v>211.11121212121213</v>
      </c>
    </row>
    <row r="338" spans="1:19" ht="14.4" customHeight="1" x14ac:dyDescent="0.3">
      <c r="A338" s="831"/>
      <c r="B338" s="832" t="s">
        <v>2483</v>
      </c>
      <c r="C338" s="832" t="s">
        <v>590</v>
      </c>
      <c r="D338" s="832" t="s">
        <v>1234</v>
      </c>
      <c r="E338" s="832" t="s">
        <v>2480</v>
      </c>
      <c r="F338" s="832" t="s">
        <v>2520</v>
      </c>
      <c r="G338" s="832" t="s">
        <v>2521</v>
      </c>
      <c r="H338" s="849"/>
      <c r="I338" s="849"/>
      <c r="J338" s="832"/>
      <c r="K338" s="832"/>
      <c r="L338" s="849">
        <v>7</v>
      </c>
      <c r="M338" s="849">
        <v>4083.33</v>
      </c>
      <c r="N338" s="832">
        <v>1</v>
      </c>
      <c r="O338" s="832">
        <v>583.33285714285716</v>
      </c>
      <c r="P338" s="849">
        <v>9</v>
      </c>
      <c r="Q338" s="849">
        <v>5250</v>
      </c>
      <c r="R338" s="837">
        <v>1.2857153352778248</v>
      </c>
      <c r="S338" s="850">
        <v>583.33333333333337</v>
      </c>
    </row>
    <row r="339" spans="1:19" ht="14.4" customHeight="1" x14ac:dyDescent="0.3">
      <c r="A339" s="831"/>
      <c r="B339" s="832" t="s">
        <v>2483</v>
      </c>
      <c r="C339" s="832" t="s">
        <v>590</v>
      </c>
      <c r="D339" s="832" t="s">
        <v>1234</v>
      </c>
      <c r="E339" s="832" t="s">
        <v>2480</v>
      </c>
      <c r="F339" s="832" t="s">
        <v>2522</v>
      </c>
      <c r="G339" s="832" t="s">
        <v>2523</v>
      </c>
      <c r="H339" s="849"/>
      <c r="I339" s="849"/>
      <c r="J339" s="832"/>
      <c r="K339" s="832"/>
      <c r="L339" s="849"/>
      <c r="M339" s="849"/>
      <c r="N339" s="832"/>
      <c r="O339" s="832"/>
      <c r="P339" s="849">
        <v>1</v>
      </c>
      <c r="Q339" s="849">
        <v>466.67</v>
      </c>
      <c r="R339" s="837"/>
      <c r="S339" s="850">
        <v>466.67</v>
      </c>
    </row>
    <row r="340" spans="1:19" ht="14.4" customHeight="1" x14ac:dyDescent="0.3">
      <c r="A340" s="831"/>
      <c r="B340" s="832" t="s">
        <v>2483</v>
      </c>
      <c r="C340" s="832" t="s">
        <v>590</v>
      </c>
      <c r="D340" s="832" t="s">
        <v>1234</v>
      </c>
      <c r="E340" s="832" t="s">
        <v>2480</v>
      </c>
      <c r="F340" s="832" t="s">
        <v>2527</v>
      </c>
      <c r="G340" s="832" t="s">
        <v>2528</v>
      </c>
      <c r="H340" s="849"/>
      <c r="I340" s="849"/>
      <c r="J340" s="832"/>
      <c r="K340" s="832"/>
      <c r="L340" s="849">
        <v>15</v>
      </c>
      <c r="M340" s="849">
        <v>750</v>
      </c>
      <c r="N340" s="832">
        <v>1</v>
      </c>
      <c r="O340" s="832">
        <v>50</v>
      </c>
      <c r="P340" s="849">
        <v>7</v>
      </c>
      <c r="Q340" s="849">
        <v>350</v>
      </c>
      <c r="R340" s="837">
        <v>0.46666666666666667</v>
      </c>
      <c r="S340" s="850">
        <v>50</v>
      </c>
    </row>
    <row r="341" spans="1:19" ht="14.4" customHeight="1" x14ac:dyDescent="0.3">
      <c r="A341" s="831"/>
      <c r="B341" s="832" t="s">
        <v>2483</v>
      </c>
      <c r="C341" s="832" t="s">
        <v>590</v>
      </c>
      <c r="D341" s="832" t="s">
        <v>1234</v>
      </c>
      <c r="E341" s="832" t="s">
        <v>2480</v>
      </c>
      <c r="F341" s="832" t="s">
        <v>2536</v>
      </c>
      <c r="G341" s="832" t="s">
        <v>2537</v>
      </c>
      <c r="H341" s="849"/>
      <c r="I341" s="849"/>
      <c r="J341" s="832"/>
      <c r="K341" s="832"/>
      <c r="L341" s="849"/>
      <c r="M341" s="849"/>
      <c r="N341" s="832"/>
      <c r="O341" s="832"/>
      <c r="P341" s="849">
        <v>1</v>
      </c>
      <c r="Q341" s="849">
        <v>305.56</v>
      </c>
      <c r="R341" s="837"/>
      <c r="S341" s="850">
        <v>305.56</v>
      </c>
    </row>
    <row r="342" spans="1:19" ht="14.4" customHeight="1" x14ac:dyDescent="0.3">
      <c r="A342" s="831"/>
      <c r="B342" s="832" t="s">
        <v>2483</v>
      </c>
      <c r="C342" s="832" t="s">
        <v>590</v>
      </c>
      <c r="D342" s="832" t="s">
        <v>1234</v>
      </c>
      <c r="E342" s="832" t="s">
        <v>2480</v>
      </c>
      <c r="F342" s="832" t="s">
        <v>2548</v>
      </c>
      <c r="G342" s="832" t="s">
        <v>2550</v>
      </c>
      <c r="H342" s="849"/>
      <c r="I342" s="849"/>
      <c r="J342" s="832"/>
      <c r="K342" s="832"/>
      <c r="L342" s="849"/>
      <c r="M342" s="849"/>
      <c r="N342" s="832"/>
      <c r="O342" s="832"/>
      <c r="P342" s="849">
        <v>1</v>
      </c>
      <c r="Q342" s="849">
        <v>77.78</v>
      </c>
      <c r="R342" s="837"/>
      <c r="S342" s="850">
        <v>77.78</v>
      </c>
    </row>
    <row r="343" spans="1:19" ht="14.4" customHeight="1" x14ac:dyDescent="0.3">
      <c r="A343" s="831"/>
      <c r="B343" s="832" t="s">
        <v>2483</v>
      </c>
      <c r="C343" s="832" t="s">
        <v>590</v>
      </c>
      <c r="D343" s="832" t="s">
        <v>1234</v>
      </c>
      <c r="E343" s="832" t="s">
        <v>2480</v>
      </c>
      <c r="F343" s="832" t="s">
        <v>2556</v>
      </c>
      <c r="G343" s="832" t="s">
        <v>2558</v>
      </c>
      <c r="H343" s="849"/>
      <c r="I343" s="849"/>
      <c r="J343" s="832"/>
      <c r="K343" s="832"/>
      <c r="L343" s="849">
        <v>14</v>
      </c>
      <c r="M343" s="849">
        <v>1322.21</v>
      </c>
      <c r="N343" s="832">
        <v>1</v>
      </c>
      <c r="O343" s="832">
        <v>94.443571428571431</v>
      </c>
      <c r="P343" s="849">
        <v>38</v>
      </c>
      <c r="Q343" s="849">
        <v>3588.8800000000006</v>
      </c>
      <c r="R343" s="837">
        <v>2.7143040818024371</v>
      </c>
      <c r="S343" s="850">
        <v>94.4442105263158</v>
      </c>
    </row>
    <row r="344" spans="1:19" ht="14.4" customHeight="1" x14ac:dyDescent="0.3">
      <c r="A344" s="831"/>
      <c r="B344" s="832" t="s">
        <v>2483</v>
      </c>
      <c r="C344" s="832" t="s">
        <v>590</v>
      </c>
      <c r="D344" s="832" t="s">
        <v>1234</v>
      </c>
      <c r="E344" s="832" t="s">
        <v>2480</v>
      </c>
      <c r="F344" s="832" t="s">
        <v>2561</v>
      </c>
      <c r="G344" s="832" t="s">
        <v>2562</v>
      </c>
      <c r="H344" s="849"/>
      <c r="I344" s="849"/>
      <c r="J344" s="832"/>
      <c r="K344" s="832"/>
      <c r="L344" s="849"/>
      <c r="M344" s="849"/>
      <c r="N344" s="832"/>
      <c r="O344" s="832"/>
      <c r="P344" s="849">
        <v>8</v>
      </c>
      <c r="Q344" s="849">
        <v>773.34</v>
      </c>
      <c r="R344" s="837"/>
      <c r="S344" s="850">
        <v>96.667500000000004</v>
      </c>
    </row>
    <row r="345" spans="1:19" ht="14.4" customHeight="1" x14ac:dyDescent="0.3">
      <c r="A345" s="831"/>
      <c r="B345" s="832" t="s">
        <v>2483</v>
      </c>
      <c r="C345" s="832" t="s">
        <v>590</v>
      </c>
      <c r="D345" s="832" t="s">
        <v>1234</v>
      </c>
      <c r="E345" s="832" t="s">
        <v>2480</v>
      </c>
      <c r="F345" s="832" t="s">
        <v>2561</v>
      </c>
      <c r="G345" s="832" t="s">
        <v>2563</v>
      </c>
      <c r="H345" s="849"/>
      <c r="I345" s="849"/>
      <c r="J345" s="832"/>
      <c r="K345" s="832"/>
      <c r="L345" s="849">
        <v>1</v>
      </c>
      <c r="M345" s="849">
        <v>96.67</v>
      </c>
      <c r="N345" s="832">
        <v>1</v>
      </c>
      <c r="O345" s="832">
        <v>96.67</v>
      </c>
      <c r="P345" s="849"/>
      <c r="Q345" s="849"/>
      <c r="R345" s="837"/>
      <c r="S345" s="850"/>
    </row>
    <row r="346" spans="1:19" ht="14.4" customHeight="1" x14ac:dyDescent="0.3">
      <c r="A346" s="831"/>
      <c r="B346" s="832" t="s">
        <v>2483</v>
      </c>
      <c r="C346" s="832" t="s">
        <v>590</v>
      </c>
      <c r="D346" s="832" t="s">
        <v>1234</v>
      </c>
      <c r="E346" s="832" t="s">
        <v>2480</v>
      </c>
      <c r="F346" s="832" t="s">
        <v>2571</v>
      </c>
      <c r="G346" s="832" t="s">
        <v>2572</v>
      </c>
      <c r="H346" s="849"/>
      <c r="I346" s="849"/>
      <c r="J346" s="832"/>
      <c r="K346" s="832"/>
      <c r="L346" s="849">
        <v>2</v>
      </c>
      <c r="M346" s="849">
        <v>233.33</v>
      </c>
      <c r="N346" s="832">
        <v>1</v>
      </c>
      <c r="O346" s="832">
        <v>116.66500000000001</v>
      </c>
      <c r="P346" s="849">
        <v>5</v>
      </c>
      <c r="Q346" s="849">
        <v>583.33000000000004</v>
      </c>
      <c r="R346" s="837">
        <v>2.5000214288775555</v>
      </c>
      <c r="S346" s="850">
        <v>116.66600000000001</v>
      </c>
    </row>
    <row r="347" spans="1:19" ht="14.4" customHeight="1" x14ac:dyDescent="0.3">
      <c r="A347" s="831"/>
      <c r="B347" s="832" t="s">
        <v>2483</v>
      </c>
      <c r="C347" s="832" t="s">
        <v>590</v>
      </c>
      <c r="D347" s="832" t="s">
        <v>1234</v>
      </c>
      <c r="E347" s="832" t="s">
        <v>2480</v>
      </c>
      <c r="F347" s="832" t="s">
        <v>2481</v>
      </c>
      <c r="G347" s="832" t="s">
        <v>2482</v>
      </c>
      <c r="H347" s="849"/>
      <c r="I347" s="849"/>
      <c r="J347" s="832"/>
      <c r="K347" s="832"/>
      <c r="L347" s="849">
        <v>43</v>
      </c>
      <c r="M347" s="849">
        <v>14811.11</v>
      </c>
      <c r="N347" s="832">
        <v>1</v>
      </c>
      <c r="O347" s="832">
        <v>344.44441860465116</v>
      </c>
      <c r="P347" s="849">
        <v>79</v>
      </c>
      <c r="Q347" s="849">
        <v>27211.1</v>
      </c>
      <c r="R347" s="837">
        <v>1.8372086899631423</v>
      </c>
      <c r="S347" s="850">
        <v>344.44430379746831</v>
      </c>
    </row>
    <row r="348" spans="1:19" ht="14.4" customHeight="1" x14ac:dyDescent="0.3">
      <c r="A348" s="831"/>
      <c r="B348" s="832" t="s">
        <v>2483</v>
      </c>
      <c r="C348" s="832" t="s">
        <v>590</v>
      </c>
      <c r="D348" s="832" t="s">
        <v>1235</v>
      </c>
      <c r="E348" s="832" t="s">
        <v>2480</v>
      </c>
      <c r="F348" s="832" t="s">
        <v>2505</v>
      </c>
      <c r="G348" s="832" t="s">
        <v>2506</v>
      </c>
      <c r="H348" s="849"/>
      <c r="I348" s="849"/>
      <c r="J348" s="832"/>
      <c r="K348" s="832"/>
      <c r="L348" s="849">
        <v>13</v>
      </c>
      <c r="M348" s="849">
        <v>1011.1199999999999</v>
      </c>
      <c r="N348" s="832">
        <v>1</v>
      </c>
      <c r="O348" s="832">
        <v>77.778461538461528</v>
      </c>
      <c r="P348" s="849">
        <v>13</v>
      </c>
      <c r="Q348" s="849">
        <v>1011.11</v>
      </c>
      <c r="R348" s="837">
        <v>0.99999010997705529</v>
      </c>
      <c r="S348" s="850">
        <v>77.777692307692305</v>
      </c>
    </row>
    <row r="349" spans="1:19" ht="14.4" customHeight="1" x14ac:dyDescent="0.3">
      <c r="A349" s="831"/>
      <c r="B349" s="832" t="s">
        <v>2483</v>
      </c>
      <c r="C349" s="832" t="s">
        <v>590</v>
      </c>
      <c r="D349" s="832" t="s">
        <v>1235</v>
      </c>
      <c r="E349" s="832" t="s">
        <v>2480</v>
      </c>
      <c r="F349" s="832" t="s">
        <v>2505</v>
      </c>
      <c r="G349" s="832" t="s">
        <v>2507</v>
      </c>
      <c r="H349" s="849"/>
      <c r="I349" s="849"/>
      <c r="J349" s="832"/>
      <c r="K349" s="832"/>
      <c r="L349" s="849"/>
      <c r="M349" s="849"/>
      <c r="N349" s="832"/>
      <c r="O349" s="832"/>
      <c r="P349" s="849">
        <v>1</v>
      </c>
      <c r="Q349" s="849">
        <v>77.78</v>
      </c>
      <c r="R349" s="837"/>
      <c r="S349" s="850">
        <v>77.78</v>
      </c>
    </row>
    <row r="350" spans="1:19" ht="14.4" customHeight="1" x14ac:dyDescent="0.3">
      <c r="A350" s="831"/>
      <c r="B350" s="832" t="s">
        <v>2483</v>
      </c>
      <c r="C350" s="832" t="s">
        <v>590</v>
      </c>
      <c r="D350" s="832" t="s">
        <v>1235</v>
      </c>
      <c r="E350" s="832" t="s">
        <v>2480</v>
      </c>
      <c r="F350" s="832" t="s">
        <v>2510</v>
      </c>
      <c r="G350" s="832" t="s">
        <v>2511</v>
      </c>
      <c r="H350" s="849"/>
      <c r="I350" s="849"/>
      <c r="J350" s="832"/>
      <c r="K350" s="832"/>
      <c r="L350" s="849">
        <v>15</v>
      </c>
      <c r="M350" s="849">
        <v>1750</v>
      </c>
      <c r="N350" s="832">
        <v>1</v>
      </c>
      <c r="O350" s="832">
        <v>116.66666666666667</v>
      </c>
      <c r="P350" s="849">
        <v>22</v>
      </c>
      <c r="Q350" s="849">
        <v>2566.67</v>
      </c>
      <c r="R350" s="837">
        <v>1.4666685714285714</v>
      </c>
      <c r="S350" s="850">
        <v>116.66681818181819</v>
      </c>
    </row>
    <row r="351" spans="1:19" ht="14.4" customHeight="1" x14ac:dyDescent="0.3">
      <c r="A351" s="831"/>
      <c r="B351" s="832" t="s">
        <v>2483</v>
      </c>
      <c r="C351" s="832" t="s">
        <v>590</v>
      </c>
      <c r="D351" s="832" t="s">
        <v>1235</v>
      </c>
      <c r="E351" s="832" t="s">
        <v>2480</v>
      </c>
      <c r="F351" s="832" t="s">
        <v>2510</v>
      </c>
      <c r="G351" s="832" t="s">
        <v>2512</v>
      </c>
      <c r="H351" s="849"/>
      <c r="I351" s="849"/>
      <c r="J351" s="832"/>
      <c r="K351" s="832"/>
      <c r="L351" s="849">
        <v>1</v>
      </c>
      <c r="M351" s="849">
        <v>116.67</v>
      </c>
      <c r="N351" s="832">
        <v>1</v>
      </c>
      <c r="O351" s="832">
        <v>116.67</v>
      </c>
      <c r="P351" s="849"/>
      <c r="Q351" s="849"/>
      <c r="R351" s="837"/>
      <c r="S351" s="850"/>
    </row>
    <row r="352" spans="1:19" ht="14.4" customHeight="1" x14ac:dyDescent="0.3">
      <c r="A352" s="831"/>
      <c r="B352" s="832" t="s">
        <v>2483</v>
      </c>
      <c r="C352" s="832" t="s">
        <v>590</v>
      </c>
      <c r="D352" s="832" t="s">
        <v>1235</v>
      </c>
      <c r="E352" s="832" t="s">
        <v>2480</v>
      </c>
      <c r="F352" s="832" t="s">
        <v>2518</v>
      </c>
      <c r="G352" s="832" t="s">
        <v>2585</v>
      </c>
      <c r="H352" s="849"/>
      <c r="I352" s="849"/>
      <c r="J352" s="832"/>
      <c r="K352" s="832"/>
      <c r="L352" s="849"/>
      <c r="M352" s="849"/>
      <c r="N352" s="832"/>
      <c r="O352" s="832"/>
      <c r="P352" s="849">
        <v>2</v>
      </c>
      <c r="Q352" s="849">
        <v>422.22</v>
      </c>
      <c r="R352" s="837"/>
      <c r="S352" s="850">
        <v>211.11</v>
      </c>
    </row>
    <row r="353" spans="1:19" ht="14.4" customHeight="1" x14ac:dyDescent="0.3">
      <c r="A353" s="831"/>
      <c r="B353" s="832" t="s">
        <v>2483</v>
      </c>
      <c r="C353" s="832" t="s">
        <v>590</v>
      </c>
      <c r="D353" s="832" t="s">
        <v>1235</v>
      </c>
      <c r="E353" s="832" t="s">
        <v>2480</v>
      </c>
      <c r="F353" s="832" t="s">
        <v>2518</v>
      </c>
      <c r="G353" s="832" t="s">
        <v>2519</v>
      </c>
      <c r="H353" s="849"/>
      <c r="I353" s="849"/>
      <c r="J353" s="832"/>
      <c r="K353" s="832"/>
      <c r="L353" s="849">
        <v>2</v>
      </c>
      <c r="M353" s="849">
        <v>422.22</v>
      </c>
      <c r="N353" s="832">
        <v>1</v>
      </c>
      <c r="O353" s="832">
        <v>211.11</v>
      </c>
      <c r="P353" s="849">
        <v>13</v>
      </c>
      <c r="Q353" s="849">
        <v>2744.4400000000005</v>
      </c>
      <c r="R353" s="837">
        <v>6.5000236843351811</v>
      </c>
      <c r="S353" s="850">
        <v>211.11076923076928</v>
      </c>
    </row>
    <row r="354" spans="1:19" ht="14.4" customHeight="1" x14ac:dyDescent="0.3">
      <c r="A354" s="831"/>
      <c r="B354" s="832" t="s">
        <v>2483</v>
      </c>
      <c r="C354" s="832" t="s">
        <v>590</v>
      </c>
      <c r="D354" s="832" t="s">
        <v>1235</v>
      </c>
      <c r="E354" s="832" t="s">
        <v>2480</v>
      </c>
      <c r="F354" s="832" t="s">
        <v>2520</v>
      </c>
      <c r="G354" s="832" t="s">
        <v>2521</v>
      </c>
      <c r="H354" s="849"/>
      <c r="I354" s="849"/>
      <c r="J354" s="832"/>
      <c r="K354" s="832"/>
      <c r="L354" s="849">
        <v>3</v>
      </c>
      <c r="M354" s="849">
        <v>1750</v>
      </c>
      <c r="N354" s="832">
        <v>1</v>
      </c>
      <c r="O354" s="832">
        <v>583.33333333333337</v>
      </c>
      <c r="P354" s="849">
        <v>4</v>
      </c>
      <c r="Q354" s="849">
        <v>2333.33</v>
      </c>
      <c r="R354" s="837">
        <v>1.3333314285714286</v>
      </c>
      <c r="S354" s="850">
        <v>583.33249999999998</v>
      </c>
    </row>
    <row r="355" spans="1:19" ht="14.4" customHeight="1" x14ac:dyDescent="0.3">
      <c r="A355" s="831"/>
      <c r="B355" s="832" t="s">
        <v>2483</v>
      </c>
      <c r="C355" s="832" t="s">
        <v>590</v>
      </c>
      <c r="D355" s="832" t="s">
        <v>1235</v>
      </c>
      <c r="E355" s="832" t="s">
        <v>2480</v>
      </c>
      <c r="F355" s="832" t="s">
        <v>2522</v>
      </c>
      <c r="G355" s="832" t="s">
        <v>2523</v>
      </c>
      <c r="H355" s="849"/>
      <c r="I355" s="849"/>
      <c r="J355" s="832"/>
      <c r="K355" s="832"/>
      <c r="L355" s="849">
        <v>1</v>
      </c>
      <c r="M355" s="849">
        <v>466.67</v>
      </c>
      <c r="N355" s="832">
        <v>1</v>
      </c>
      <c r="O355" s="832">
        <v>466.67</v>
      </c>
      <c r="P355" s="849"/>
      <c r="Q355" s="849"/>
      <c r="R355" s="837"/>
      <c r="S355" s="850"/>
    </row>
    <row r="356" spans="1:19" ht="14.4" customHeight="1" x14ac:dyDescent="0.3">
      <c r="A356" s="831"/>
      <c r="B356" s="832" t="s">
        <v>2483</v>
      </c>
      <c r="C356" s="832" t="s">
        <v>590</v>
      </c>
      <c r="D356" s="832" t="s">
        <v>1235</v>
      </c>
      <c r="E356" s="832" t="s">
        <v>2480</v>
      </c>
      <c r="F356" s="832" t="s">
        <v>2527</v>
      </c>
      <c r="G356" s="832" t="s">
        <v>2528</v>
      </c>
      <c r="H356" s="849"/>
      <c r="I356" s="849"/>
      <c r="J356" s="832"/>
      <c r="K356" s="832"/>
      <c r="L356" s="849">
        <v>8</v>
      </c>
      <c r="M356" s="849">
        <v>400</v>
      </c>
      <c r="N356" s="832">
        <v>1</v>
      </c>
      <c r="O356" s="832">
        <v>50</v>
      </c>
      <c r="P356" s="849">
        <v>10</v>
      </c>
      <c r="Q356" s="849">
        <v>500</v>
      </c>
      <c r="R356" s="837">
        <v>1.25</v>
      </c>
      <c r="S356" s="850">
        <v>50</v>
      </c>
    </row>
    <row r="357" spans="1:19" ht="14.4" customHeight="1" x14ac:dyDescent="0.3">
      <c r="A357" s="831"/>
      <c r="B357" s="832" t="s">
        <v>2483</v>
      </c>
      <c r="C357" s="832" t="s">
        <v>590</v>
      </c>
      <c r="D357" s="832" t="s">
        <v>1235</v>
      </c>
      <c r="E357" s="832" t="s">
        <v>2480</v>
      </c>
      <c r="F357" s="832" t="s">
        <v>2531</v>
      </c>
      <c r="G357" s="832" t="s">
        <v>2532</v>
      </c>
      <c r="H357" s="849"/>
      <c r="I357" s="849"/>
      <c r="J357" s="832"/>
      <c r="K357" s="832"/>
      <c r="L357" s="849"/>
      <c r="M357" s="849"/>
      <c r="N357" s="832"/>
      <c r="O357" s="832"/>
      <c r="P357" s="849">
        <v>2</v>
      </c>
      <c r="Q357" s="849">
        <v>202.22</v>
      </c>
      <c r="R357" s="837"/>
      <c r="S357" s="850">
        <v>101.11</v>
      </c>
    </row>
    <row r="358" spans="1:19" ht="14.4" customHeight="1" x14ac:dyDescent="0.3">
      <c r="A358" s="831"/>
      <c r="B358" s="832" t="s">
        <v>2483</v>
      </c>
      <c r="C358" s="832" t="s">
        <v>590</v>
      </c>
      <c r="D358" s="832" t="s">
        <v>1235</v>
      </c>
      <c r="E358" s="832" t="s">
        <v>2480</v>
      </c>
      <c r="F358" s="832" t="s">
        <v>2556</v>
      </c>
      <c r="G358" s="832" t="s">
        <v>2558</v>
      </c>
      <c r="H358" s="849"/>
      <c r="I358" s="849"/>
      <c r="J358" s="832"/>
      <c r="K358" s="832"/>
      <c r="L358" s="849">
        <v>0</v>
      </c>
      <c r="M358" s="849">
        <v>0</v>
      </c>
      <c r="N358" s="832"/>
      <c r="O358" s="832"/>
      <c r="P358" s="849">
        <v>7</v>
      </c>
      <c r="Q358" s="849">
        <v>661.1099999999999</v>
      </c>
      <c r="R358" s="837"/>
      <c r="S358" s="850">
        <v>94.444285714285698</v>
      </c>
    </row>
    <row r="359" spans="1:19" ht="14.4" customHeight="1" x14ac:dyDescent="0.3">
      <c r="A359" s="831"/>
      <c r="B359" s="832" t="s">
        <v>2483</v>
      </c>
      <c r="C359" s="832" t="s">
        <v>590</v>
      </c>
      <c r="D359" s="832" t="s">
        <v>1235</v>
      </c>
      <c r="E359" s="832" t="s">
        <v>2480</v>
      </c>
      <c r="F359" s="832" t="s">
        <v>2561</v>
      </c>
      <c r="G359" s="832" t="s">
        <v>2562</v>
      </c>
      <c r="H359" s="849"/>
      <c r="I359" s="849"/>
      <c r="J359" s="832"/>
      <c r="K359" s="832"/>
      <c r="L359" s="849"/>
      <c r="M359" s="849"/>
      <c r="N359" s="832"/>
      <c r="O359" s="832"/>
      <c r="P359" s="849">
        <v>1</v>
      </c>
      <c r="Q359" s="849">
        <v>96.67</v>
      </c>
      <c r="R359" s="837"/>
      <c r="S359" s="850">
        <v>96.67</v>
      </c>
    </row>
    <row r="360" spans="1:19" ht="14.4" customHeight="1" x14ac:dyDescent="0.3">
      <c r="A360" s="831"/>
      <c r="B360" s="832" t="s">
        <v>2483</v>
      </c>
      <c r="C360" s="832" t="s">
        <v>590</v>
      </c>
      <c r="D360" s="832" t="s">
        <v>1235</v>
      </c>
      <c r="E360" s="832" t="s">
        <v>2480</v>
      </c>
      <c r="F360" s="832" t="s">
        <v>2571</v>
      </c>
      <c r="G360" s="832" t="s">
        <v>2572</v>
      </c>
      <c r="H360" s="849"/>
      <c r="I360" s="849"/>
      <c r="J360" s="832"/>
      <c r="K360" s="832"/>
      <c r="L360" s="849"/>
      <c r="M360" s="849"/>
      <c r="N360" s="832"/>
      <c r="O360" s="832"/>
      <c r="P360" s="849">
        <v>1</v>
      </c>
      <c r="Q360" s="849">
        <v>116.67</v>
      </c>
      <c r="R360" s="837"/>
      <c r="S360" s="850">
        <v>116.67</v>
      </c>
    </row>
    <row r="361" spans="1:19" ht="14.4" customHeight="1" x14ac:dyDescent="0.3">
      <c r="A361" s="831"/>
      <c r="B361" s="832" t="s">
        <v>2483</v>
      </c>
      <c r="C361" s="832" t="s">
        <v>590</v>
      </c>
      <c r="D361" s="832" t="s">
        <v>1235</v>
      </c>
      <c r="E361" s="832" t="s">
        <v>2480</v>
      </c>
      <c r="F361" s="832" t="s">
        <v>2571</v>
      </c>
      <c r="G361" s="832" t="s">
        <v>2573</v>
      </c>
      <c r="H361" s="849"/>
      <c r="I361" s="849"/>
      <c r="J361" s="832"/>
      <c r="K361" s="832"/>
      <c r="L361" s="849">
        <v>1</v>
      </c>
      <c r="M361" s="849">
        <v>116.67</v>
      </c>
      <c r="N361" s="832">
        <v>1</v>
      </c>
      <c r="O361" s="832">
        <v>116.67</v>
      </c>
      <c r="P361" s="849">
        <v>1</v>
      </c>
      <c r="Q361" s="849">
        <v>116.67</v>
      </c>
      <c r="R361" s="837">
        <v>1</v>
      </c>
      <c r="S361" s="850">
        <v>116.67</v>
      </c>
    </row>
    <row r="362" spans="1:19" ht="14.4" customHeight="1" x14ac:dyDescent="0.3">
      <c r="A362" s="831"/>
      <c r="B362" s="832" t="s">
        <v>2483</v>
      </c>
      <c r="C362" s="832" t="s">
        <v>590</v>
      </c>
      <c r="D362" s="832" t="s">
        <v>1235</v>
      </c>
      <c r="E362" s="832" t="s">
        <v>2480</v>
      </c>
      <c r="F362" s="832" t="s">
        <v>2481</v>
      </c>
      <c r="G362" s="832" t="s">
        <v>2482</v>
      </c>
      <c r="H362" s="849"/>
      <c r="I362" s="849"/>
      <c r="J362" s="832"/>
      <c r="K362" s="832"/>
      <c r="L362" s="849">
        <v>29</v>
      </c>
      <c r="M362" s="849">
        <v>9988.89</v>
      </c>
      <c r="N362" s="832">
        <v>1</v>
      </c>
      <c r="O362" s="832">
        <v>344.44448275862067</v>
      </c>
      <c r="P362" s="849">
        <v>42</v>
      </c>
      <c r="Q362" s="849">
        <v>14466.66</v>
      </c>
      <c r="R362" s="837">
        <v>1.4482750335622878</v>
      </c>
      <c r="S362" s="850">
        <v>344.44428571428568</v>
      </c>
    </row>
    <row r="363" spans="1:19" ht="14.4" customHeight="1" x14ac:dyDescent="0.3">
      <c r="A363" s="831"/>
      <c r="B363" s="832" t="s">
        <v>2483</v>
      </c>
      <c r="C363" s="832" t="s">
        <v>590</v>
      </c>
      <c r="D363" s="832" t="s">
        <v>1236</v>
      </c>
      <c r="E363" s="832" t="s">
        <v>2480</v>
      </c>
      <c r="F363" s="832" t="s">
        <v>2508</v>
      </c>
      <c r="G363" s="832" t="s">
        <v>2509</v>
      </c>
      <c r="H363" s="849"/>
      <c r="I363" s="849"/>
      <c r="J363" s="832"/>
      <c r="K363" s="832"/>
      <c r="L363" s="849">
        <v>1</v>
      </c>
      <c r="M363" s="849">
        <v>250</v>
      </c>
      <c r="N363" s="832">
        <v>1</v>
      </c>
      <c r="O363" s="832">
        <v>250</v>
      </c>
      <c r="P363" s="849"/>
      <c r="Q363" s="849"/>
      <c r="R363" s="837"/>
      <c r="S363" s="850"/>
    </row>
    <row r="364" spans="1:19" ht="14.4" customHeight="1" x14ac:dyDescent="0.3">
      <c r="A364" s="831"/>
      <c r="B364" s="832" t="s">
        <v>2483</v>
      </c>
      <c r="C364" s="832" t="s">
        <v>590</v>
      </c>
      <c r="D364" s="832" t="s">
        <v>1236</v>
      </c>
      <c r="E364" s="832" t="s">
        <v>2480</v>
      </c>
      <c r="F364" s="832" t="s">
        <v>2510</v>
      </c>
      <c r="G364" s="832" t="s">
        <v>2512</v>
      </c>
      <c r="H364" s="849"/>
      <c r="I364" s="849"/>
      <c r="J364" s="832"/>
      <c r="K364" s="832"/>
      <c r="L364" s="849">
        <v>2</v>
      </c>
      <c r="M364" s="849">
        <v>233.34</v>
      </c>
      <c r="N364" s="832">
        <v>1</v>
      </c>
      <c r="O364" s="832">
        <v>116.67</v>
      </c>
      <c r="P364" s="849"/>
      <c r="Q364" s="849"/>
      <c r="R364" s="837"/>
      <c r="S364" s="850"/>
    </row>
    <row r="365" spans="1:19" ht="14.4" customHeight="1" x14ac:dyDescent="0.3">
      <c r="A365" s="831"/>
      <c r="B365" s="832" t="s">
        <v>2483</v>
      </c>
      <c r="C365" s="832" t="s">
        <v>590</v>
      </c>
      <c r="D365" s="832" t="s">
        <v>1236</v>
      </c>
      <c r="E365" s="832" t="s">
        <v>2480</v>
      </c>
      <c r="F365" s="832" t="s">
        <v>2518</v>
      </c>
      <c r="G365" s="832" t="s">
        <v>2519</v>
      </c>
      <c r="H365" s="849"/>
      <c r="I365" s="849"/>
      <c r="J365" s="832"/>
      <c r="K365" s="832"/>
      <c r="L365" s="849">
        <v>1</v>
      </c>
      <c r="M365" s="849">
        <v>211.11</v>
      </c>
      <c r="N365" s="832">
        <v>1</v>
      </c>
      <c r="O365" s="832">
        <v>211.11</v>
      </c>
      <c r="P365" s="849"/>
      <c r="Q365" s="849"/>
      <c r="R365" s="837"/>
      <c r="S365" s="850"/>
    </row>
    <row r="366" spans="1:19" ht="14.4" customHeight="1" x14ac:dyDescent="0.3">
      <c r="A366" s="831"/>
      <c r="B366" s="832" t="s">
        <v>2483</v>
      </c>
      <c r="C366" s="832" t="s">
        <v>590</v>
      </c>
      <c r="D366" s="832" t="s">
        <v>1236</v>
      </c>
      <c r="E366" s="832" t="s">
        <v>2480</v>
      </c>
      <c r="F366" s="832" t="s">
        <v>2520</v>
      </c>
      <c r="G366" s="832" t="s">
        <v>2521</v>
      </c>
      <c r="H366" s="849"/>
      <c r="I366" s="849"/>
      <c r="J366" s="832"/>
      <c r="K366" s="832"/>
      <c r="L366" s="849">
        <v>1</v>
      </c>
      <c r="M366" s="849">
        <v>583.33000000000004</v>
      </c>
      <c r="N366" s="832">
        <v>1</v>
      </c>
      <c r="O366" s="832">
        <v>583.33000000000004</v>
      </c>
      <c r="P366" s="849"/>
      <c r="Q366" s="849"/>
      <c r="R366" s="837"/>
      <c r="S366" s="850"/>
    </row>
    <row r="367" spans="1:19" ht="14.4" customHeight="1" x14ac:dyDescent="0.3">
      <c r="A367" s="831"/>
      <c r="B367" s="832" t="s">
        <v>2483</v>
      </c>
      <c r="C367" s="832" t="s">
        <v>590</v>
      </c>
      <c r="D367" s="832" t="s">
        <v>1236</v>
      </c>
      <c r="E367" s="832" t="s">
        <v>2480</v>
      </c>
      <c r="F367" s="832" t="s">
        <v>2527</v>
      </c>
      <c r="G367" s="832" t="s">
        <v>2528</v>
      </c>
      <c r="H367" s="849"/>
      <c r="I367" s="849"/>
      <c r="J367" s="832"/>
      <c r="K367" s="832"/>
      <c r="L367" s="849">
        <v>4</v>
      </c>
      <c r="M367" s="849">
        <v>200</v>
      </c>
      <c r="N367" s="832">
        <v>1</v>
      </c>
      <c r="O367" s="832">
        <v>50</v>
      </c>
      <c r="P367" s="849"/>
      <c r="Q367" s="849"/>
      <c r="R367" s="837"/>
      <c r="S367" s="850"/>
    </row>
    <row r="368" spans="1:19" ht="14.4" customHeight="1" x14ac:dyDescent="0.3">
      <c r="A368" s="831"/>
      <c r="B368" s="832" t="s">
        <v>2483</v>
      </c>
      <c r="C368" s="832" t="s">
        <v>590</v>
      </c>
      <c r="D368" s="832" t="s">
        <v>1236</v>
      </c>
      <c r="E368" s="832" t="s">
        <v>2480</v>
      </c>
      <c r="F368" s="832" t="s">
        <v>2536</v>
      </c>
      <c r="G368" s="832" t="s">
        <v>2538</v>
      </c>
      <c r="H368" s="849"/>
      <c r="I368" s="849"/>
      <c r="J368" s="832"/>
      <c r="K368" s="832"/>
      <c r="L368" s="849">
        <v>2</v>
      </c>
      <c r="M368" s="849">
        <v>611.11</v>
      </c>
      <c r="N368" s="832">
        <v>1</v>
      </c>
      <c r="O368" s="832">
        <v>305.55500000000001</v>
      </c>
      <c r="P368" s="849"/>
      <c r="Q368" s="849"/>
      <c r="R368" s="837"/>
      <c r="S368" s="850"/>
    </row>
    <row r="369" spans="1:19" ht="14.4" customHeight="1" x14ac:dyDescent="0.3">
      <c r="A369" s="831"/>
      <c r="B369" s="832" t="s">
        <v>2483</v>
      </c>
      <c r="C369" s="832" t="s">
        <v>590</v>
      </c>
      <c r="D369" s="832" t="s">
        <v>1236</v>
      </c>
      <c r="E369" s="832" t="s">
        <v>2480</v>
      </c>
      <c r="F369" s="832" t="s">
        <v>2548</v>
      </c>
      <c r="G369" s="832" t="s">
        <v>2549</v>
      </c>
      <c r="H369" s="849"/>
      <c r="I369" s="849"/>
      <c r="J369" s="832"/>
      <c r="K369" s="832"/>
      <c r="L369" s="849">
        <v>3</v>
      </c>
      <c r="M369" s="849">
        <v>233.34</v>
      </c>
      <c r="N369" s="832">
        <v>1</v>
      </c>
      <c r="O369" s="832">
        <v>77.78</v>
      </c>
      <c r="P369" s="849"/>
      <c r="Q369" s="849"/>
      <c r="R369" s="837"/>
      <c r="S369" s="850"/>
    </row>
    <row r="370" spans="1:19" ht="14.4" customHeight="1" x14ac:dyDescent="0.3">
      <c r="A370" s="831"/>
      <c r="B370" s="832" t="s">
        <v>2483</v>
      </c>
      <c r="C370" s="832" t="s">
        <v>590</v>
      </c>
      <c r="D370" s="832" t="s">
        <v>1236</v>
      </c>
      <c r="E370" s="832" t="s">
        <v>2480</v>
      </c>
      <c r="F370" s="832" t="s">
        <v>2556</v>
      </c>
      <c r="G370" s="832" t="s">
        <v>2558</v>
      </c>
      <c r="H370" s="849"/>
      <c r="I370" s="849"/>
      <c r="J370" s="832"/>
      <c r="K370" s="832"/>
      <c r="L370" s="849">
        <v>2</v>
      </c>
      <c r="M370" s="849">
        <v>188.88</v>
      </c>
      <c r="N370" s="832">
        <v>1</v>
      </c>
      <c r="O370" s="832">
        <v>94.44</v>
      </c>
      <c r="P370" s="849"/>
      <c r="Q370" s="849"/>
      <c r="R370" s="837"/>
      <c r="S370" s="850"/>
    </row>
    <row r="371" spans="1:19" ht="14.4" customHeight="1" x14ac:dyDescent="0.3">
      <c r="A371" s="831"/>
      <c r="B371" s="832" t="s">
        <v>2483</v>
      </c>
      <c r="C371" s="832" t="s">
        <v>590</v>
      </c>
      <c r="D371" s="832" t="s">
        <v>1236</v>
      </c>
      <c r="E371" s="832" t="s">
        <v>2480</v>
      </c>
      <c r="F371" s="832" t="s">
        <v>2571</v>
      </c>
      <c r="G371" s="832" t="s">
        <v>2572</v>
      </c>
      <c r="H371" s="849"/>
      <c r="I371" s="849"/>
      <c r="J371" s="832"/>
      <c r="K371" s="832"/>
      <c r="L371" s="849">
        <v>1</v>
      </c>
      <c r="M371" s="849">
        <v>116.67</v>
      </c>
      <c r="N371" s="832">
        <v>1</v>
      </c>
      <c r="O371" s="832">
        <v>116.67</v>
      </c>
      <c r="P371" s="849"/>
      <c r="Q371" s="849"/>
      <c r="R371" s="837"/>
      <c r="S371" s="850"/>
    </row>
    <row r="372" spans="1:19" ht="14.4" customHeight="1" x14ac:dyDescent="0.3">
      <c r="A372" s="831"/>
      <c r="B372" s="832" t="s">
        <v>2483</v>
      </c>
      <c r="C372" s="832" t="s">
        <v>590</v>
      </c>
      <c r="D372" s="832" t="s">
        <v>1236</v>
      </c>
      <c r="E372" s="832" t="s">
        <v>2480</v>
      </c>
      <c r="F372" s="832" t="s">
        <v>2571</v>
      </c>
      <c r="G372" s="832" t="s">
        <v>2573</v>
      </c>
      <c r="H372" s="849"/>
      <c r="I372" s="849"/>
      <c r="J372" s="832"/>
      <c r="K372" s="832"/>
      <c r="L372" s="849">
        <v>1</v>
      </c>
      <c r="M372" s="849">
        <v>116.67</v>
      </c>
      <c r="N372" s="832">
        <v>1</v>
      </c>
      <c r="O372" s="832">
        <v>116.67</v>
      </c>
      <c r="P372" s="849"/>
      <c r="Q372" s="849"/>
      <c r="R372" s="837"/>
      <c r="S372" s="850"/>
    </row>
    <row r="373" spans="1:19" ht="14.4" customHeight="1" x14ac:dyDescent="0.3">
      <c r="A373" s="831"/>
      <c r="B373" s="832" t="s">
        <v>2483</v>
      </c>
      <c r="C373" s="832" t="s">
        <v>590</v>
      </c>
      <c r="D373" s="832" t="s">
        <v>1236</v>
      </c>
      <c r="E373" s="832" t="s">
        <v>2480</v>
      </c>
      <c r="F373" s="832" t="s">
        <v>2481</v>
      </c>
      <c r="G373" s="832" t="s">
        <v>2482</v>
      </c>
      <c r="H373" s="849"/>
      <c r="I373" s="849"/>
      <c r="J373" s="832"/>
      <c r="K373" s="832"/>
      <c r="L373" s="849">
        <v>16</v>
      </c>
      <c r="M373" s="849">
        <v>5511.11</v>
      </c>
      <c r="N373" s="832">
        <v>1</v>
      </c>
      <c r="O373" s="832">
        <v>344.44437499999998</v>
      </c>
      <c r="P373" s="849"/>
      <c r="Q373" s="849"/>
      <c r="R373" s="837"/>
      <c r="S373" s="850"/>
    </row>
    <row r="374" spans="1:19" ht="14.4" customHeight="1" x14ac:dyDescent="0.3">
      <c r="A374" s="831"/>
      <c r="B374" s="832" t="s">
        <v>2483</v>
      </c>
      <c r="C374" s="832" t="s">
        <v>590</v>
      </c>
      <c r="D374" s="832" t="s">
        <v>1239</v>
      </c>
      <c r="E374" s="832" t="s">
        <v>2480</v>
      </c>
      <c r="F374" s="832" t="s">
        <v>2510</v>
      </c>
      <c r="G374" s="832" t="s">
        <v>2511</v>
      </c>
      <c r="H374" s="849"/>
      <c r="I374" s="849"/>
      <c r="J374" s="832"/>
      <c r="K374" s="832"/>
      <c r="L374" s="849">
        <v>3</v>
      </c>
      <c r="M374" s="849">
        <v>350.01</v>
      </c>
      <c r="N374" s="832">
        <v>1</v>
      </c>
      <c r="O374" s="832">
        <v>116.67</v>
      </c>
      <c r="P374" s="849"/>
      <c r="Q374" s="849"/>
      <c r="R374" s="837"/>
      <c r="S374" s="850"/>
    </row>
    <row r="375" spans="1:19" ht="14.4" customHeight="1" x14ac:dyDescent="0.3">
      <c r="A375" s="831"/>
      <c r="B375" s="832" t="s">
        <v>2483</v>
      </c>
      <c r="C375" s="832" t="s">
        <v>590</v>
      </c>
      <c r="D375" s="832" t="s">
        <v>1239</v>
      </c>
      <c r="E375" s="832" t="s">
        <v>2480</v>
      </c>
      <c r="F375" s="832" t="s">
        <v>2518</v>
      </c>
      <c r="G375" s="832" t="s">
        <v>2519</v>
      </c>
      <c r="H375" s="849"/>
      <c r="I375" s="849"/>
      <c r="J375" s="832"/>
      <c r="K375" s="832"/>
      <c r="L375" s="849">
        <v>2</v>
      </c>
      <c r="M375" s="849">
        <v>422.22</v>
      </c>
      <c r="N375" s="832">
        <v>1</v>
      </c>
      <c r="O375" s="832">
        <v>211.11</v>
      </c>
      <c r="P375" s="849"/>
      <c r="Q375" s="849"/>
      <c r="R375" s="837"/>
      <c r="S375" s="850"/>
    </row>
    <row r="376" spans="1:19" ht="14.4" customHeight="1" x14ac:dyDescent="0.3">
      <c r="A376" s="831"/>
      <c r="B376" s="832" t="s">
        <v>2483</v>
      </c>
      <c r="C376" s="832" t="s">
        <v>590</v>
      </c>
      <c r="D376" s="832" t="s">
        <v>1239</v>
      </c>
      <c r="E376" s="832" t="s">
        <v>2480</v>
      </c>
      <c r="F376" s="832" t="s">
        <v>2520</v>
      </c>
      <c r="G376" s="832" t="s">
        <v>2521</v>
      </c>
      <c r="H376" s="849"/>
      <c r="I376" s="849"/>
      <c r="J376" s="832"/>
      <c r="K376" s="832"/>
      <c r="L376" s="849">
        <v>1</v>
      </c>
      <c r="M376" s="849">
        <v>583.33000000000004</v>
      </c>
      <c r="N376" s="832">
        <v>1</v>
      </c>
      <c r="O376" s="832">
        <v>583.33000000000004</v>
      </c>
      <c r="P376" s="849"/>
      <c r="Q376" s="849"/>
      <c r="R376" s="837"/>
      <c r="S376" s="850"/>
    </row>
    <row r="377" spans="1:19" ht="14.4" customHeight="1" x14ac:dyDescent="0.3">
      <c r="A377" s="831"/>
      <c r="B377" s="832" t="s">
        <v>2483</v>
      </c>
      <c r="C377" s="832" t="s">
        <v>590</v>
      </c>
      <c r="D377" s="832" t="s">
        <v>1239</v>
      </c>
      <c r="E377" s="832" t="s">
        <v>2480</v>
      </c>
      <c r="F377" s="832" t="s">
        <v>2556</v>
      </c>
      <c r="G377" s="832" t="s">
        <v>2558</v>
      </c>
      <c r="H377" s="849"/>
      <c r="I377" s="849"/>
      <c r="J377" s="832"/>
      <c r="K377" s="832"/>
      <c r="L377" s="849">
        <v>1</v>
      </c>
      <c r="M377" s="849">
        <v>94.44</v>
      </c>
      <c r="N377" s="832">
        <v>1</v>
      </c>
      <c r="O377" s="832">
        <v>94.44</v>
      </c>
      <c r="P377" s="849"/>
      <c r="Q377" s="849"/>
      <c r="R377" s="837"/>
      <c r="S377" s="850"/>
    </row>
    <row r="378" spans="1:19" ht="14.4" customHeight="1" x14ac:dyDescent="0.3">
      <c r="A378" s="831"/>
      <c r="B378" s="832" t="s">
        <v>2483</v>
      </c>
      <c r="C378" s="832" t="s">
        <v>590</v>
      </c>
      <c r="D378" s="832" t="s">
        <v>1239</v>
      </c>
      <c r="E378" s="832" t="s">
        <v>2480</v>
      </c>
      <c r="F378" s="832" t="s">
        <v>2481</v>
      </c>
      <c r="G378" s="832" t="s">
        <v>2482</v>
      </c>
      <c r="H378" s="849"/>
      <c r="I378" s="849"/>
      <c r="J378" s="832"/>
      <c r="K378" s="832"/>
      <c r="L378" s="849">
        <v>4</v>
      </c>
      <c r="M378" s="849">
        <v>1377.77</v>
      </c>
      <c r="N378" s="832">
        <v>1</v>
      </c>
      <c r="O378" s="832">
        <v>344.4425</v>
      </c>
      <c r="P378" s="849"/>
      <c r="Q378" s="849"/>
      <c r="R378" s="837"/>
      <c r="S378" s="850"/>
    </row>
    <row r="379" spans="1:19" ht="14.4" customHeight="1" x14ac:dyDescent="0.3">
      <c r="A379" s="831"/>
      <c r="B379" s="832" t="s">
        <v>2483</v>
      </c>
      <c r="C379" s="832" t="s">
        <v>590</v>
      </c>
      <c r="D379" s="832" t="s">
        <v>2472</v>
      </c>
      <c r="E379" s="832" t="s">
        <v>2480</v>
      </c>
      <c r="F379" s="832" t="s">
        <v>2505</v>
      </c>
      <c r="G379" s="832" t="s">
        <v>2506</v>
      </c>
      <c r="H379" s="849"/>
      <c r="I379" s="849"/>
      <c r="J379" s="832"/>
      <c r="K379" s="832"/>
      <c r="L379" s="849">
        <v>2</v>
      </c>
      <c r="M379" s="849">
        <v>155.56</v>
      </c>
      <c r="N379" s="832">
        <v>1</v>
      </c>
      <c r="O379" s="832">
        <v>77.78</v>
      </c>
      <c r="P379" s="849"/>
      <c r="Q379" s="849"/>
      <c r="R379" s="837"/>
      <c r="S379" s="850"/>
    </row>
    <row r="380" spans="1:19" ht="14.4" customHeight="1" x14ac:dyDescent="0.3">
      <c r="A380" s="831"/>
      <c r="B380" s="832" t="s">
        <v>2483</v>
      </c>
      <c r="C380" s="832" t="s">
        <v>590</v>
      </c>
      <c r="D380" s="832" t="s">
        <v>2472</v>
      </c>
      <c r="E380" s="832" t="s">
        <v>2480</v>
      </c>
      <c r="F380" s="832" t="s">
        <v>2510</v>
      </c>
      <c r="G380" s="832" t="s">
        <v>2511</v>
      </c>
      <c r="H380" s="849"/>
      <c r="I380" s="849"/>
      <c r="J380" s="832"/>
      <c r="K380" s="832"/>
      <c r="L380" s="849">
        <v>5</v>
      </c>
      <c r="M380" s="849">
        <v>583.34</v>
      </c>
      <c r="N380" s="832">
        <v>1</v>
      </c>
      <c r="O380" s="832">
        <v>116.66800000000001</v>
      </c>
      <c r="P380" s="849"/>
      <c r="Q380" s="849"/>
      <c r="R380" s="837"/>
      <c r="S380" s="850"/>
    </row>
    <row r="381" spans="1:19" ht="14.4" customHeight="1" x14ac:dyDescent="0.3">
      <c r="A381" s="831"/>
      <c r="B381" s="832" t="s">
        <v>2483</v>
      </c>
      <c r="C381" s="832" t="s">
        <v>590</v>
      </c>
      <c r="D381" s="832" t="s">
        <v>2472</v>
      </c>
      <c r="E381" s="832" t="s">
        <v>2480</v>
      </c>
      <c r="F381" s="832" t="s">
        <v>2518</v>
      </c>
      <c r="G381" s="832" t="s">
        <v>2519</v>
      </c>
      <c r="H381" s="849"/>
      <c r="I381" s="849"/>
      <c r="J381" s="832"/>
      <c r="K381" s="832"/>
      <c r="L381" s="849">
        <v>1</v>
      </c>
      <c r="M381" s="849">
        <v>211.11</v>
      </c>
      <c r="N381" s="832">
        <v>1</v>
      </c>
      <c r="O381" s="832">
        <v>211.11</v>
      </c>
      <c r="P381" s="849"/>
      <c r="Q381" s="849"/>
      <c r="R381" s="837"/>
      <c r="S381" s="850"/>
    </row>
    <row r="382" spans="1:19" ht="14.4" customHeight="1" x14ac:dyDescent="0.3">
      <c r="A382" s="831"/>
      <c r="B382" s="832" t="s">
        <v>2483</v>
      </c>
      <c r="C382" s="832" t="s">
        <v>590</v>
      </c>
      <c r="D382" s="832" t="s">
        <v>2472</v>
      </c>
      <c r="E382" s="832" t="s">
        <v>2480</v>
      </c>
      <c r="F382" s="832" t="s">
        <v>2520</v>
      </c>
      <c r="G382" s="832" t="s">
        <v>2521</v>
      </c>
      <c r="H382" s="849"/>
      <c r="I382" s="849"/>
      <c r="J382" s="832"/>
      <c r="K382" s="832"/>
      <c r="L382" s="849">
        <v>2</v>
      </c>
      <c r="M382" s="849">
        <v>1166.6600000000001</v>
      </c>
      <c r="N382" s="832">
        <v>1</v>
      </c>
      <c r="O382" s="832">
        <v>583.33000000000004</v>
      </c>
      <c r="P382" s="849"/>
      <c r="Q382" s="849"/>
      <c r="R382" s="837"/>
      <c r="S382" s="850"/>
    </row>
    <row r="383" spans="1:19" ht="14.4" customHeight="1" x14ac:dyDescent="0.3">
      <c r="A383" s="831"/>
      <c r="B383" s="832" t="s">
        <v>2483</v>
      </c>
      <c r="C383" s="832" t="s">
        <v>590</v>
      </c>
      <c r="D383" s="832" t="s">
        <v>2472</v>
      </c>
      <c r="E383" s="832" t="s">
        <v>2480</v>
      </c>
      <c r="F383" s="832" t="s">
        <v>2527</v>
      </c>
      <c r="G383" s="832" t="s">
        <v>2528</v>
      </c>
      <c r="H383" s="849"/>
      <c r="I383" s="849"/>
      <c r="J383" s="832"/>
      <c r="K383" s="832"/>
      <c r="L383" s="849">
        <v>2</v>
      </c>
      <c r="M383" s="849">
        <v>100</v>
      </c>
      <c r="N383" s="832">
        <v>1</v>
      </c>
      <c r="O383" s="832">
        <v>50</v>
      </c>
      <c r="P383" s="849"/>
      <c r="Q383" s="849"/>
      <c r="R383" s="837"/>
      <c r="S383" s="850"/>
    </row>
    <row r="384" spans="1:19" ht="14.4" customHeight="1" x14ac:dyDescent="0.3">
      <c r="A384" s="831"/>
      <c r="B384" s="832" t="s">
        <v>2483</v>
      </c>
      <c r="C384" s="832" t="s">
        <v>590</v>
      </c>
      <c r="D384" s="832" t="s">
        <v>2472</v>
      </c>
      <c r="E384" s="832" t="s">
        <v>2480</v>
      </c>
      <c r="F384" s="832" t="s">
        <v>2556</v>
      </c>
      <c r="G384" s="832" t="s">
        <v>2558</v>
      </c>
      <c r="H384" s="849"/>
      <c r="I384" s="849"/>
      <c r="J384" s="832"/>
      <c r="K384" s="832"/>
      <c r="L384" s="849">
        <v>6</v>
      </c>
      <c r="M384" s="849">
        <v>566.66</v>
      </c>
      <c r="N384" s="832">
        <v>1</v>
      </c>
      <c r="O384" s="832">
        <v>94.443333333333328</v>
      </c>
      <c r="P384" s="849"/>
      <c r="Q384" s="849"/>
      <c r="R384" s="837"/>
      <c r="S384" s="850"/>
    </row>
    <row r="385" spans="1:19" ht="14.4" customHeight="1" x14ac:dyDescent="0.3">
      <c r="A385" s="831"/>
      <c r="B385" s="832" t="s">
        <v>2483</v>
      </c>
      <c r="C385" s="832" t="s">
        <v>590</v>
      </c>
      <c r="D385" s="832" t="s">
        <v>2472</v>
      </c>
      <c r="E385" s="832" t="s">
        <v>2480</v>
      </c>
      <c r="F385" s="832" t="s">
        <v>2561</v>
      </c>
      <c r="G385" s="832" t="s">
        <v>2562</v>
      </c>
      <c r="H385" s="849"/>
      <c r="I385" s="849"/>
      <c r="J385" s="832"/>
      <c r="K385" s="832"/>
      <c r="L385" s="849">
        <v>1</v>
      </c>
      <c r="M385" s="849">
        <v>96.67</v>
      </c>
      <c r="N385" s="832">
        <v>1</v>
      </c>
      <c r="O385" s="832">
        <v>96.67</v>
      </c>
      <c r="P385" s="849"/>
      <c r="Q385" s="849"/>
      <c r="R385" s="837"/>
      <c r="S385" s="850"/>
    </row>
    <row r="386" spans="1:19" ht="14.4" customHeight="1" x14ac:dyDescent="0.3">
      <c r="A386" s="831"/>
      <c r="B386" s="832" t="s">
        <v>2483</v>
      </c>
      <c r="C386" s="832" t="s">
        <v>590</v>
      </c>
      <c r="D386" s="832" t="s">
        <v>2472</v>
      </c>
      <c r="E386" s="832" t="s">
        <v>2480</v>
      </c>
      <c r="F386" s="832" t="s">
        <v>2481</v>
      </c>
      <c r="G386" s="832" t="s">
        <v>2482</v>
      </c>
      <c r="H386" s="849"/>
      <c r="I386" s="849"/>
      <c r="J386" s="832"/>
      <c r="K386" s="832"/>
      <c r="L386" s="849">
        <v>13</v>
      </c>
      <c r="M386" s="849">
        <v>4477.7700000000004</v>
      </c>
      <c r="N386" s="832">
        <v>1</v>
      </c>
      <c r="O386" s="832">
        <v>344.44384615384621</v>
      </c>
      <c r="P386" s="849"/>
      <c r="Q386" s="849"/>
      <c r="R386" s="837"/>
      <c r="S386" s="850"/>
    </row>
    <row r="387" spans="1:19" ht="14.4" customHeight="1" x14ac:dyDescent="0.3">
      <c r="A387" s="831"/>
      <c r="B387" s="832" t="s">
        <v>2483</v>
      </c>
      <c r="C387" s="832" t="s">
        <v>590</v>
      </c>
      <c r="D387" s="832" t="s">
        <v>2473</v>
      </c>
      <c r="E387" s="832" t="s">
        <v>2480</v>
      </c>
      <c r="F387" s="832" t="s">
        <v>2505</v>
      </c>
      <c r="G387" s="832" t="s">
        <v>2506</v>
      </c>
      <c r="H387" s="849"/>
      <c r="I387" s="849"/>
      <c r="J387" s="832"/>
      <c r="K387" s="832"/>
      <c r="L387" s="849">
        <v>1</v>
      </c>
      <c r="M387" s="849">
        <v>77.78</v>
      </c>
      <c r="N387" s="832">
        <v>1</v>
      </c>
      <c r="O387" s="832">
        <v>77.78</v>
      </c>
      <c r="P387" s="849"/>
      <c r="Q387" s="849"/>
      <c r="R387" s="837"/>
      <c r="S387" s="850"/>
    </row>
    <row r="388" spans="1:19" ht="14.4" customHeight="1" x14ac:dyDescent="0.3">
      <c r="A388" s="831"/>
      <c r="B388" s="832" t="s">
        <v>2483</v>
      </c>
      <c r="C388" s="832" t="s">
        <v>590</v>
      </c>
      <c r="D388" s="832" t="s">
        <v>2473</v>
      </c>
      <c r="E388" s="832" t="s">
        <v>2480</v>
      </c>
      <c r="F388" s="832" t="s">
        <v>2510</v>
      </c>
      <c r="G388" s="832" t="s">
        <v>2511</v>
      </c>
      <c r="H388" s="849"/>
      <c r="I388" s="849"/>
      <c r="J388" s="832"/>
      <c r="K388" s="832"/>
      <c r="L388" s="849">
        <v>2</v>
      </c>
      <c r="M388" s="849">
        <v>233.33</v>
      </c>
      <c r="N388" s="832">
        <v>1</v>
      </c>
      <c r="O388" s="832">
        <v>116.66500000000001</v>
      </c>
      <c r="P388" s="849"/>
      <c r="Q388" s="849"/>
      <c r="R388" s="837"/>
      <c r="S388" s="850"/>
    </row>
    <row r="389" spans="1:19" ht="14.4" customHeight="1" x14ac:dyDescent="0.3">
      <c r="A389" s="831"/>
      <c r="B389" s="832" t="s">
        <v>2483</v>
      </c>
      <c r="C389" s="832" t="s">
        <v>590</v>
      </c>
      <c r="D389" s="832" t="s">
        <v>2473</v>
      </c>
      <c r="E389" s="832" t="s">
        <v>2480</v>
      </c>
      <c r="F389" s="832" t="s">
        <v>2520</v>
      </c>
      <c r="G389" s="832" t="s">
        <v>2521</v>
      </c>
      <c r="H389" s="849"/>
      <c r="I389" s="849"/>
      <c r="J389" s="832"/>
      <c r="K389" s="832"/>
      <c r="L389" s="849">
        <v>2</v>
      </c>
      <c r="M389" s="849">
        <v>1166.67</v>
      </c>
      <c r="N389" s="832">
        <v>1</v>
      </c>
      <c r="O389" s="832">
        <v>583.33500000000004</v>
      </c>
      <c r="P389" s="849"/>
      <c r="Q389" s="849"/>
      <c r="R389" s="837"/>
      <c r="S389" s="850"/>
    </row>
    <row r="390" spans="1:19" ht="14.4" customHeight="1" x14ac:dyDescent="0.3">
      <c r="A390" s="831"/>
      <c r="B390" s="832" t="s">
        <v>2483</v>
      </c>
      <c r="C390" s="832" t="s">
        <v>590</v>
      </c>
      <c r="D390" s="832" t="s">
        <v>2473</v>
      </c>
      <c r="E390" s="832" t="s">
        <v>2480</v>
      </c>
      <c r="F390" s="832" t="s">
        <v>2527</v>
      </c>
      <c r="G390" s="832" t="s">
        <v>2528</v>
      </c>
      <c r="H390" s="849"/>
      <c r="I390" s="849"/>
      <c r="J390" s="832"/>
      <c r="K390" s="832"/>
      <c r="L390" s="849">
        <v>4</v>
      </c>
      <c r="M390" s="849">
        <v>200</v>
      </c>
      <c r="N390" s="832">
        <v>1</v>
      </c>
      <c r="O390" s="832">
        <v>50</v>
      </c>
      <c r="P390" s="849"/>
      <c r="Q390" s="849"/>
      <c r="R390" s="837"/>
      <c r="S390" s="850"/>
    </row>
    <row r="391" spans="1:19" ht="14.4" customHeight="1" x14ac:dyDescent="0.3">
      <c r="A391" s="831"/>
      <c r="B391" s="832" t="s">
        <v>2483</v>
      </c>
      <c r="C391" s="832" t="s">
        <v>590</v>
      </c>
      <c r="D391" s="832" t="s">
        <v>2473</v>
      </c>
      <c r="E391" s="832" t="s">
        <v>2480</v>
      </c>
      <c r="F391" s="832" t="s">
        <v>2536</v>
      </c>
      <c r="G391" s="832" t="s">
        <v>2538</v>
      </c>
      <c r="H391" s="849"/>
      <c r="I391" s="849"/>
      <c r="J391" s="832"/>
      <c r="K391" s="832"/>
      <c r="L391" s="849">
        <v>1</v>
      </c>
      <c r="M391" s="849">
        <v>305.56</v>
      </c>
      <c r="N391" s="832">
        <v>1</v>
      </c>
      <c r="O391" s="832">
        <v>305.56</v>
      </c>
      <c r="P391" s="849"/>
      <c r="Q391" s="849"/>
      <c r="R391" s="837"/>
      <c r="S391" s="850"/>
    </row>
    <row r="392" spans="1:19" ht="14.4" customHeight="1" x14ac:dyDescent="0.3">
      <c r="A392" s="831"/>
      <c r="B392" s="832" t="s">
        <v>2483</v>
      </c>
      <c r="C392" s="832" t="s">
        <v>590</v>
      </c>
      <c r="D392" s="832" t="s">
        <v>2473</v>
      </c>
      <c r="E392" s="832" t="s">
        <v>2480</v>
      </c>
      <c r="F392" s="832" t="s">
        <v>2548</v>
      </c>
      <c r="G392" s="832" t="s">
        <v>2549</v>
      </c>
      <c r="H392" s="849"/>
      <c r="I392" s="849"/>
      <c r="J392" s="832"/>
      <c r="K392" s="832"/>
      <c r="L392" s="849">
        <v>1</v>
      </c>
      <c r="M392" s="849">
        <v>77.78</v>
      </c>
      <c r="N392" s="832">
        <v>1</v>
      </c>
      <c r="O392" s="832">
        <v>77.78</v>
      </c>
      <c r="P392" s="849"/>
      <c r="Q392" s="849"/>
      <c r="R392" s="837"/>
      <c r="S392" s="850"/>
    </row>
    <row r="393" spans="1:19" ht="14.4" customHeight="1" x14ac:dyDescent="0.3">
      <c r="A393" s="831"/>
      <c r="B393" s="832" t="s">
        <v>2483</v>
      </c>
      <c r="C393" s="832" t="s">
        <v>590</v>
      </c>
      <c r="D393" s="832" t="s">
        <v>2473</v>
      </c>
      <c r="E393" s="832" t="s">
        <v>2480</v>
      </c>
      <c r="F393" s="832" t="s">
        <v>2556</v>
      </c>
      <c r="G393" s="832" t="s">
        <v>2557</v>
      </c>
      <c r="H393" s="849"/>
      <c r="I393" s="849"/>
      <c r="J393" s="832"/>
      <c r="K393" s="832"/>
      <c r="L393" s="849">
        <v>1</v>
      </c>
      <c r="M393" s="849">
        <v>94.44</v>
      </c>
      <c r="N393" s="832">
        <v>1</v>
      </c>
      <c r="O393" s="832">
        <v>94.44</v>
      </c>
      <c r="P393" s="849"/>
      <c r="Q393" s="849"/>
      <c r="R393" s="837"/>
      <c r="S393" s="850"/>
    </row>
    <row r="394" spans="1:19" ht="14.4" customHeight="1" x14ac:dyDescent="0.3">
      <c r="A394" s="831"/>
      <c r="B394" s="832" t="s">
        <v>2483</v>
      </c>
      <c r="C394" s="832" t="s">
        <v>590</v>
      </c>
      <c r="D394" s="832" t="s">
        <v>2473</v>
      </c>
      <c r="E394" s="832" t="s">
        <v>2480</v>
      </c>
      <c r="F394" s="832" t="s">
        <v>2556</v>
      </c>
      <c r="G394" s="832" t="s">
        <v>2558</v>
      </c>
      <c r="H394" s="849"/>
      <c r="I394" s="849"/>
      <c r="J394" s="832"/>
      <c r="K394" s="832"/>
      <c r="L394" s="849">
        <v>6</v>
      </c>
      <c r="M394" s="849">
        <v>566.66</v>
      </c>
      <c r="N394" s="832">
        <v>1</v>
      </c>
      <c r="O394" s="832">
        <v>94.443333333333328</v>
      </c>
      <c r="P394" s="849"/>
      <c r="Q394" s="849"/>
      <c r="R394" s="837"/>
      <c r="S394" s="850"/>
    </row>
    <row r="395" spans="1:19" ht="14.4" customHeight="1" x14ac:dyDescent="0.3">
      <c r="A395" s="831"/>
      <c r="B395" s="832" t="s">
        <v>2483</v>
      </c>
      <c r="C395" s="832" t="s">
        <v>590</v>
      </c>
      <c r="D395" s="832" t="s">
        <v>2473</v>
      </c>
      <c r="E395" s="832" t="s">
        <v>2480</v>
      </c>
      <c r="F395" s="832" t="s">
        <v>2571</v>
      </c>
      <c r="G395" s="832" t="s">
        <v>2572</v>
      </c>
      <c r="H395" s="849"/>
      <c r="I395" s="849"/>
      <c r="J395" s="832"/>
      <c r="K395" s="832"/>
      <c r="L395" s="849">
        <v>2</v>
      </c>
      <c r="M395" s="849">
        <v>233.34</v>
      </c>
      <c r="N395" s="832">
        <v>1</v>
      </c>
      <c r="O395" s="832">
        <v>116.67</v>
      </c>
      <c r="P395" s="849"/>
      <c r="Q395" s="849"/>
      <c r="R395" s="837"/>
      <c r="S395" s="850"/>
    </row>
    <row r="396" spans="1:19" ht="14.4" customHeight="1" x14ac:dyDescent="0.3">
      <c r="A396" s="831"/>
      <c r="B396" s="832" t="s">
        <v>2483</v>
      </c>
      <c r="C396" s="832" t="s">
        <v>590</v>
      </c>
      <c r="D396" s="832" t="s">
        <v>2473</v>
      </c>
      <c r="E396" s="832" t="s">
        <v>2480</v>
      </c>
      <c r="F396" s="832" t="s">
        <v>2571</v>
      </c>
      <c r="G396" s="832" t="s">
        <v>2573</v>
      </c>
      <c r="H396" s="849"/>
      <c r="I396" s="849"/>
      <c r="J396" s="832"/>
      <c r="K396" s="832"/>
      <c r="L396" s="849">
        <v>1</v>
      </c>
      <c r="M396" s="849">
        <v>116.67</v>
      </c>
      <c r="N396" s="832">
        <v>1</v>
      </c>
      <c r="O396" s="832">
        <v>116.67</v>
      </c>
      <c r="P396" s="849"/>
      <c r="Q396" s="849"/>
      <c r="R396" s="837"/>
      <c r="S396" s="850"/>
    </row>
    <row r="397" spans="1:19" ht="14.4" customHeight="1" x14ac:dyDescent="0.3">
      <c r="A397" s="831"/>
      <c r="B397" s="832" t="s">
        <v>2483</v>
      </c>
      <c r="C397" s="832" t="s">
        <v>590</v>
      </c>
      <c r="D397" s="832" t="s">
        <v>2473</v>
      </c>
      <c r="E397" s="832" t="s">
        <v>2480</v>
      </c>
      <c r="F397" s="832" t="s">
        <v>2481</v>
      </c>
      <c r="G397" s="832" t="s">
        <v>2482</v>
      </c>
      <c r="H397" s="849"/>
      <c r="I397" s="849"/>
      <c r="J397" s="832"/>
      <c r="K397" s="832"/>
      <c r="L397" s="849">
        <v>18</v>
      </c>
      <c r="M397" s="849">
        <v>6199.99</v>
      </c>
      <c r="N397" s="832">
        <v>1</v>
      </c>
      <c r="O397" s="832">
        <v>344.44388888888886</v>
      </c>
      <c r="P397" s="849"/>
      <c r="Q397" s="849"/>
      <c r="R397" s="837"/>
      <c r="S397" s="850"/>
    </row>
    <row r="398" spans="1:19" ht="14.4" customHeight="1" x14ac:dyDescent="0.3">
      <c r="A398" s="831"/>
      <c r="B398" s="832" t="s">
        <v>2483</v>
      </c>
      <c r="C398" s="832" t="s">
        <v>590</v>
      </c>
      <c r="D398" s="832" t="s">
        <v>1243</v>
      </c>
      <c r="E398" s="832" t="s">
        <v>2480</v>
      </c>
      <c r="F398" s="832" t="s">
        <v>2505</v>
      </c>
      <c r="G398" s="832" t="s">
        <v>2506</v>
      </c>
      <c r="H398" s="849"/>
      <c r="I398" s="849"/>
      <c r="J398" s="832"/>
      <c r="K398" s="832"/>
      <c r="L398" s="849">
        <v>3</v>
      </c>
      <c r="M398" s="849">
        <v>233.34</v>
      </c>
      <c r="N398" s="832">
        <v>1</v>
      </c>
      <c r="O398" s="832">
        <v>77.78</v>
      </c>
      <c r="P398" s="849">
        <v>3</v>
      </c>
      <c r="Q398" s="849">
        <v>233.33</v>
      </c>
      <c r="R398" s="837">
        <v>0.99995714408159775</v>
      </c>
      <c r="S398" s="850">
        <v>77.776666666666671</v>
      </c>
    </row>
    <row r="399" spans="1:19" ht="14.4" customHeight="1" x14ac:dyDescent="0.3">
      <c r="A399" s="831"/>
      <c r="B399" s="832" t="s">
        <v>2483</v>
      </c>
      <c r="C399" s="832" t="s">
        <v>590</v>
      </c>
      <c r="D399" s="832" t="s">
        <v>1243</v>
      </c>
      <c r="E399" s="832" t="s">
        <v>2480</v>
      </c>
      <c r="F399" s="832" t="s">
        <v>2510</v>
      </c>
      <c r="G399" s="832" t="s">
        <v>2511</v>
      </c>
      <c r="H399" s="849"/>
      <c r="I399" s="849"/>
      <c r="J399" s="832"/>
      <c r="K399" s="832"/>
      <c r="L399" s="849">
        <v>2</v>
      </c>
      <c r="M399" s="849">
        <v>233.33</v>
      </c>
      <c r="N399" s="832">
        <v>1</v>
      </c>
      <c r="O399" s="832">
        <v>116.66500000000001</v>
      </c>
      <c r="P399" s="849">
        <v>2</v>
      </c>
      <c r="Q399" s="849">
        <v>233.34</v>
      </c>
      <c r="R399" s="837">
        <v>1.0000428577551108</v>
      </c>
      <c r="S399" s="850">
        <v>116.67</v>
      </c>
    </row>
    <row r="400" spans="1:19" ht="14.4" customHeight="1" x14ac:dyDescent="0.3">
      <c r="A400" s="831"/>
      <c r="B400" s="832" t="s">
        <v>2483</v>
      </c>
      <c r="C400" s="832" t="s">
        <v>590</v>
      </c>
      <c r="D400" s="832" t="s">
        <v>1243</v>
      </c>
      <c r="E400" s="832" t="s">
        <v>2480</v>
      </c>
      <c r="F400" s="832" t="s">
        <v>2510</v>
      </c>
      <c r="G400" s="832" t="s">
        <v>2512</v>
      </c>
      <c r="H400" s="849"/>
      <c r="I400" s="849"/>
      <c r="J400" s="832"/>
      <c r="K400" s="832"/>
      <c r="L400" s="849"/>
      <c r="M400" s="849"/>
      <c r="N400" s="832"/>
      <c r="O400" s="832"/>
      <c r="P400" s="849">
        <v>3</v>
      </c>
      <c r="Q400" s="849">
        <v>350</v>
      </c>
      <c r="R400" s="837"/>
      <c r="S400" s="850">
        <v>116.66666666666667</v>
      </c>
    </row>
    <row r="401" spans="1:19" ht="14.4" customHeight="1" x14ac:dyDescent="0.3">
      <c r="A401" s="831"/>
      <c r="B401" s="832" t="s">
        <v>2483</v>
      </c>
      <c r="C401" s="832" t="s">
        <v>590</v>
      </c>
      <c r="D401" s="832" t="s">
        <v>1243</v>
      </c>
      <c r="E401" s="832" t="s">
        <v>2480</v>
      </c>
      <c r="F401" s="832" t="s">
        <v>2518</v>
      </c>
      <c r="G401" s="832" t="s">
        <v>2585</v>
      </c>
      <c r="H401" s="849"/>
      <c r="I401" s="849"/>
      <c r="J401" s="832"/>
      <c r="K401" s="832"/>
      <c r="L401" s="849"/>
      <c r="M401" s="849"/>
      <c r="N401" s="832"/>
      <c r="O401" s="832"/>
      <c r="P401" s="849">
        <v>4</v>
      </c>
      <c r="Q401" s="849">
        <v>844.44</v>
      </c>
      <c r="R401" s="837"/>
      <c r="S401" s="850">
        <v>211.11</v>
      </c>
    </row>
    <row r="402" spans="1:19" ht="14.4" customHeight="1" x14ac:dyDescent="0.3">
      <c r="A402" s="831"/>
      <c r="B402" s="832" t="s">
        <v>2483</v>
      </c>
      <c r="C402" s="832" t="s">
        <v>590</v>
      </c>
      <c r="D402" s="832" t="s">
        <v>1243</v>
      </c>
      <c r="E402" s="832" t="s">
        <v>2480</v>
      </c>
      <c r="F402" s="832" t="s">
        <v>2518</v>
      </c>
      <c r="G402" s="832" t="s">
        <v>2519</v>
      </c>
      <c r="H402" s="849"/>
      <c r="I402" s="849"/>
      <c r="J402" s="832"/>
      <c r="K402" s="832"/>
      <c r="L402" s="849">
        <v>1</v>
      </c>
      <c r="M402" s="849">
        <v>211.11</v>
      </c>
      <c r="N402" s="832">
        <v>1</v>
      </c>
      <c r="O402" s="832">
        <v>211.11</v>
      </c>
      <c r="P402" s="849">
        <v>1</v>
      </c>
      <c r="Q402" s="849">
        <v>211.11</v>
      </c>
      <c r="R402" s="837">
        <v>1</v>
      </c>
      <c r="S402" s="850">
        <v>211.11</v>
      </c>
    </row>
    <row r="403" spans="1:19" ht="14.4" customHeight="1" x14ac:dyDescent="0.3">
      <c r="A403" s="831"/>
      <c r="B403" s="832" t="s">
        <v>2483</v>
      </c>
      <c r="C403" s="832" t="s">
        <v>590</v>
      </c>
      <c r="D403" s="832" t="s">
        <v>1243</v>
      </c>
      <c r="E403" s="832" t="s">
        <v>2480</v>
      </c>
      <c r="F403" s="832" t="s">
        <v>2520</v>
      </c>
      <c r="G403" s="832" t="s">
        <v>2521</v>
      </c>
      <c r="H403" s="849"/>
      <c r="I403" s="849"/>
      <c r="J403" s="832"/>
      <c r="K403" s="832"/>
      <c r="L403" s="849"/>
      <c r="M403" s="849"/>
      <c r="N403" s="832"/>
      <c r="O403" s="832"/>
      <c r="P403" s="849">
        <v>2</v>
      </c>
      <c r="Q403" s="849">
        <v>1166.67</v>
      </c>
      <c r="R403" s="837"/>
      <c r="S403" s="850">
        <v>583.33500000000004</v>
      </c>
    </row>
    <row r="404" spans="1:19" ht="14.4" customHeight="1" x14ac:dyDescent="0.3">
      <c r="A404" s="831"/>
      <c r="B404" s="832" t="s">
        <v>2483</v>
      </c>
      <c r="C404" s="832" t="s">
        <v>590</v>
      </c>
      <c r="D404" s="832" t="s">
        <v>1243</v>
      </c>
      <c r="E404" s="832" t="s">
        <v>2480</v>
      </c>
      <c r="F404" s="832" t="s">
        <v>2527</v>
      </c>
      <c r="G404" s="832" t="s">
        <v>2528</v>
      </c>
      <c r="H404" s="849"/>
      <c r="I404" s="849"/>
      <c r="J404" s="832"/>
      <c r="K404" s="832"/>
      <c r="L404" s="849">
        <v>1</v>
      </c>
      <c r="M404" s="849">
        <v>50</v>
      </c>
      <c r="N404" s="832">
        <v>1</v>
      </c>
      <c r="O404" s="832">
        <v>50</v>
      </c>
      <c r="P404" s="849">
        <v>6</v>
      </c>
      <c r="Q404" s="849">
        <v>300</v>
      </c>
      <c r="R404" s="837">
        <v>6</v>
      </c>
      <c r="S404" s="850">
        <v>50</v>
      </c>
    </row>
    <row r="405" spans="1:19" ht="14.4" customHeight="1" x14ac:dyDescent="0.3">
      <c r="A405" s="831"/>
      <c r="B405" s="832" t="s">
        <v>2483</v>
      </c>
      <c r="C405" s="832" t="s">
        <v>590</v>
      </c>
      <c r="D405" s="832" t="s">
        <v>1243</v>
      </c>
      <c r="E405" s="832" t="s">
        <v>2480</v>
      </c>
      <c r="F405" s="832" t="s">
        <v>2536</v>
      </c>
      <c r="G405" s="832" t="s">
        <v>2538</v>
      </c>
      <c r="H405" s="849"/>
      <c r="I405" s="849"/>
      <c r="J405" s="832"/>
      <c r="K405" s="832"/>
      <c r="L405" s="849"/>
      <c r="M405" s="849"/>
      <c r="N405" s="832"/>
      <c r="O405" s="832"/>
      <c r="P405" s="849">
        <v>2</v>
      </c>
      <c r="Q405" s="849">
        <v>611.12</v>
      </c>
      <c r="R405" s="837"/>
      <c r="S405" s="850">
        <v>305.56</v>
      </c>
    </row>
    <row r="406" spans="1:19" ht="14.4" customHeight="1" x14ac:dyDescent="0.3">
      <c r="A406" s="831"/>
      <c r="B406" s="832" t="s">
        <v>2483</v>
      </c>
      <c r="C406" s="832" t="s">
        <v>590</v>
      </c>
      <c r="D406" s="832" t="s">
        <v>1243</v>
      </c>
      <c r="E406" s="832" t="s">
        <v>2480</v>
      </c>
      <c r="F406" s="832" t="s">
        <v>2548</v>
      </c>
      <c r="G406" s="832" t="s">
        <v>2549</v>
      </c>
      <c r="H406" s="849"/>
      <c r="I406" s="849"/>
      <c r="J406" s="832"/>
      <c r="K406" s="832"/>
      <c r="L406" s="849"/>
      <c r="M406" s="849"/>
      <c r="N406" s="832"/>
      <c r="O406" s="832"/>
      <c r="P406" s="849">
        <v>2</v>
      </c>
      <c r="Q406" s="849">
        <v>155.56</v>
      </c>
      <c r="R406" s="837"/>
      <c r="S406" s="850">
        <v>77.78</v>
      </c>
    </row>
    <row r="407" spans="1:19" ht="14.4" customHeight="1" x14ac:dyDescent="0.3">
      <c r="A407" s="831"/>
      <c r="B407" s="832" t="s">
        <v>2483</v>
      </c>
      <c r="C407" s="832" t="s">
        <v>590</v>
      </c>
      <c r="D407" s="832" t="s">
        <v>1243</v>
      </c>
      <c r="E407" s="832" t="s">
        <v>2480</v>
      </c>
      <c r="F407" s="832" t="s">
        <v>2556</v>
      </c>
      <c r="G407" s="832" t="s">
        <v>2558</v>
      </c>
      <c r="H407" s="849"/>
      <c r="I407" s="849"/>
      <c r="J407" s="832"/>
      <c r="K407" s="832"/>
      <c r="L407" s="849">
        <v>4</v>
      </c>
      <c r="M407" s="849">
        <v>377.78</v>
      </c>
      <c r="N407" s="832">
        <v>1</v>
      </c>
      <c r="O407" s="832">
        <v>94.444999999999993</v>
      </c>
      <c r="P407" s="849">
        <v>10</v>
      </c>
      <c r="Q407" s="849">
        <v>944.42999999999984</v>
      </c>
      <c r="R407" s="837">
        <v>2.499947059134946</v>
      </c>
      <c r="S407" s="850">
        <v>94.442999999999984</v>
      </c>
    </row>
    <row r="408" spans="1:19" ht="14.4" customHeight="1" x14ac:dyDescent="0.3">
      <c r="A408" s="831"/>
      <c r="B408" s="832" t="s">
        <v>2483</v>
      </c>
      <c r="C408" s="832" t="s">
        <v>590</v>
      </c>
      <c r="D408" s="832" t="s">
        <v>1243</v>
      </c>
      <c r="E408" s="832" t="s">
        <v>2480</v>
      </c>
      <c r="F408" s="832" t="s">
        <v>2561</v>
      </c>
      <c r="G408" s="832" t="s">
        <v>2562</v>
      </c>
      <c r="H408" s="849"/>
      <c r="I408" s="849"/>
      <c r="J408" s="832"/>
      <c r="K408" s="832"/>
      <c r="L408" s="849">
        <v>1</v>
      </c>
      <c r="M408" s="849">
        <v>96.67</v>
      </c>
      <c r="N408" s="832">
        <v>1</v>
      </c>
      <c r="O408" s="832">
        <v>96.67</v>
      </c>
      <c r="P408" s="849">
        <v>4</v>
      </c>
      <c r="Q408" s="849">
        <v>386.68</v>
      </c>
      <c r="R408" s="837">
        <v>4</v>
      </c>
      <c r="S408" s="850">
        <v>96.67</v>
      </c>
    </row>
    <row r="409" spans="1:19" ht="14.4" customHeight="1" x14ac:dyDescent="0.3">
      <c r="A409" s="831"/>
      <c r="B409" s="832" t="s">
        <v>2483</v>
      </c>
      <c r="C409" s="832" t="s">
        <v>590</v>
      </c>
      <c r="D409" s="832" t="s">
        <v>1243</v>
      </c>
      <c r="E409" s="832" t="s">
        <v>2480</v>
      </c>
      <c r="F409" s="832" t="s">
        <v>2571</v>
      </c>
      <c r="G409" s="832" t="s">
        <v>2572</v>
      </c>
      <c r="H409" s="849"/>
      <c r="I409" s="849"/>
      <c r="J409" s="832"/>
      <c r="K409" s="832"/>
      <c r="L409" s="849"/>
      <c r="M409" s="849"/>
      <c r="N409" s="832"/>
      <c r="O409" s="832"/>
      <c r="P409" s="849">
        <v>2</v>
      </c>
      <c r="Q409" s="849">
        <v>233.34</v>
      </c>
      <c r="R409" s="837"/>
      <c r="S409" s="850">
        <v>116.67</v>
      </c>
    </row>
    <row r="410" spans="1:19" ht="14.4" customHeight="1" x14ac:dyDescent="0.3">
      <c r="A410" s="831"/>
      <c r="B410" s="832" t="s">
        <v>2483</v>
      </c>
      <c r="C410" s="832" t="s">
        <v>590</v>
      </c>
      <c r="D410" s="832" t="s">
        <v>1243</v>
      </c>
      <c r="E410" s="832" t="s">
        <v>2480</v>
      </c>
      <c r="F410" s="832" t="s">
        <v>2481</v>
      </c>
      <c r="G410" s="832" t="s">
        <v>2482</v>
      </c>
      <c r="H410" s="849"/>
      <c r="I410" s="849"/>
      <c r="J410" s="832"/>
      <c r="K410" s="832"/>
      <c r="L410" s="849">
        <v>9</v>
      </c>
      <c r="M410" s="849">
        <v>3100</v>
      </c>
      <c r="N410" s="832">
        <v>1</v>
      </c>
      <c r="O410" s="832">
        <v>344.44444444444446</v>
      </c>
      <c r="P410" s="849">
        <v>25</v>
      </c>
      <c r="Q410" s="849">
        <v>8611.11</v>
      </c>
      <c r="R410" s="837">
        <v>2.7777774193548388</v>
      </c>
      <c r="S410" s="850">
        <v>344.44440000000003</v>
      </c>
    </row>
    <row r="411" spans="1:19" ht="14.4" customHeight="1" x14ac:dyDescent="0.3">
      <c r="A411" s="831"/>
      <c r="B411" s="832" t="s">
        <v>2483</v>
      </c>
      <c r="C411" s="832" t="s">
        <v>590</v>
      </c>
      <c r="D411" s="832" t="s">
        <v>1247</v>
      </c>
      <c r="E411" s="832" t="s">
        <v>2480</v>
      </c>
      <c r="F411" s="832" t="s">
        <v>2505</v>
      </c>
      <c r="G411" s="832" t="s">
        <v>2506</v>
      </c>
      <c r="H411" s="849"/>
      <c r="I411" s="849"/>
      <c r="J411" s="832"/>
      <c r="K411" s="832"/>
      <c r="L411" s="849">
        <v>1</v>
      </c>
      <c r="M411" s="849">
        <v>77.78</v>
      </c>
      <c r="N411" s="832">
        <v>1</v>
      </c>
      <c r="O411" s="832">
        <v>77.78</v>
      </c>
      <c r="P411" s="849"/>
      <c r="Q411" s="849"/>
      <c r="R411" s="837"/>
      <c r="S411" s="850"/>
    </row>
    <row r="412" spans="1:19" ht="14.4" customHeight="1" x14ac:dyDescent="0.3">
      <c r="A412" s="831"/>
      <c r="B412" s="832" t="s">
        <v>2483</v>
      </c>
      <c r="C412" s="832" t="s">
        <v>590</v>
      </c>
      <c r="D412" s="832" t="s">
        <v>1247</v>
      </c>
      <c r="E412" s="832" t="s">
        <v>2480</v>
      </c>
      <c r="F412" s="832" t="s">
        <v>2510</v>
      </c>
      <c r="G412" s="832" t="s">
        <v>2511</v>
      </c>
      <c r="H412" s="849"/>
      <c r="I412" s="849"/>
      <c r="J412" s="832"/>
      <c r="K412" s="832"/>
      <c r="L412" s="849">
        <v>3</v>
      </c>
      <c r="M412" s="849">
        <v>350</v>
      </c>
      <c r="N412" s="832">
        <v>1</v>
      </c>
      <c r="O412" s="832">
        <v>116.66666666666667</v>
      </c>
      <c r="P412" s="849">
        <v>9</v>
      </c>
      <c r="Q412" s="849">
        <v>1050</v>
      </c>
      <c r="R412" s="837">
        <v>3</v>
      </c>
      <c r="S412" s="850">
        <v>116.66666666666667</v>
      </c>
    </row>
    <row r="413" spans="1:19" ht="14.4" customHeight="1" x14ac:dyDescent="0.3">
      <c r="A413" s="831"/>
      <c r="B413" s="832" t="s">
        <v>2483</v>
      </c>
      <c r="C413" s="832" t="s">
        <v>590</v>
      </c>
      <c r="D413" s="832" t="s">
        <v>1247</v>
      </c>
      <c r="E413" s="832" t="s">
        <v>2480</v>
      </c>
      <c r="F413" s="832" t="s">
        <v>2518</v>
      </c>
      <c r="G413" s="832" t="s">
        <v>2519</v>
      </c>
      <c r="H413" s="849"/>
      <c r="I413" s="849"/>
      <c r="J413" s="832"/>
      <c r="K413" s="832"/>
      <c r="L413" s="849">
        <v>1</v>
      </c>
      <c r="M413" s="849">
        <v>211.11</v>
      </c>
      <c r="N413" s="832">
        <v>1</v>
      </c>
      <c r="O413" s="832">
        <v>211.11</v>
      </c>
      <c r="P413" s="849">
        <v>6</v>
      </c>
      <c r="Q413" s="849">
        <v>1266.6600000000001</v>
      </c>
      <c r="R413" s="837">
        <v>6</v>
      </c>
      <c r="S413" s="850">
        <v>211.11</v>
      </c>
    </row>
    <row r="414" spans="1:19" ht="14.4" customHeight="1" x14ac:dyDescent="0.3">
      <c r="A414" s="831"/>
      <c r="B414" s="832" t="s">
        <v>2483</v>
      </c>
      <c r="C414" s="832" t="s">
        <v>590</v>
      </c>
      <c r="D414" s="832" t="s">
        <v>1247</v>
      </c>
      <c r="E414" s="832" t="s">
        <v>2480</v>
      </c>
      <c r="F414" s="832" t="s">
        <v>2520</v>
      </c>
      <c r="G414" s="832" t="s">
        <v>2521</v>
      </c>
      <c r="H414" s="849"/>
      <c r="I414" s="849"/>
      <c r="J414" s="832"/>
      <c r="K414" s="832"/>
      <c r="L414" s="849">
        <v>1</v>
      </c>
      <c r="M414" s="849">
        <v>583.33000000000004</v>
      </c>
      <c r="N414" s="832">
        <v>1</v>
      </c>
      <c r="O414" s="832">
        <v>583.33000000000004</v>
      </c>
      <c r="P414" s="849"/>
      <c r="Q414" s="849"/>
      <c r="R414" s="837"/>
      <c r="S414" s="850"/>
    </row>
    <row r="415" spans="1:19" ht="14.4" customHeight="1" x14ac:dyDescent="0.3">
      <c r="A415" s="831"/>
      <c r="B415" s="832" t="s">
        <v>2483</v>
      </c>
      <c r="C415" s="832" t="s">
        <v>590</v>
      </c>
      <c r="D415" s="832" t="s">
        <v>1247</v>
      </c>
      <c r="E415" s="832" t="s">
        <v>2480</v>
      </c>
      <c r="F415" s="832" t="s">
        <v>2522</v>
      </c>
      <c r="G415" s="832" t="s">
        <v>2523</v>
      </c>
      <c r="H415" s="849"/>
      <c r="I415" s="849"/>
      <c r="J415" s="832"/>
      <c r="K415" s="832"/>
      <c r="L415" s="849"/>
      <c r="M415" s="849"/>
      <c r="N415" s="832"/>
      <c r="O415" s="832"/>
      <c r="P415" s="849">
        <v>1</v>
      </c>
      <c r="Q415" s="849">
        <v>466.67</v>
      </c>
      <c r="R415" s="837"/>
      <c r="S415" s="850">
        <v>466.67</v>
      </c>
    </row>
    <row r="416" spans="1:19" ht="14.4" customHeight="1" x14ac:dyDescent="0.3">
      <c r="A416" s="831"/>
      <c r="B416" s="832" t="s">
        <v>2483</v>
      </c>
      <c r="C416" s="832" t="s">
        <v>590</v>
      </c>
      <c r="D416" s="832" t="s">
        <v>1247</v>
      </c>
      <c r="E416" s="832" t="s">
        <v>2480</v>
      </c>
      <c r="F416" s="832" t="s">
        <v>2527</v>
      </c>
      <c r="G416" s="832" t="s">
        <v>2528</v>
      </c>
      <c r="H416" s="849"/>
      <c r="I416" s="849"/>
      <c r="J416" s="832"/>
      <c r="K416" s="832"/>
      <c r="L416" s="849">
        <v>1</v>
      </c>
      <c r="M416" s="849">
        <v>50</v>
      </c>
      <c r="N416" s="832">
        <v>1</v>
      </c>
      <c r="O416" s="832">
        <v>50</v>
      </c>
      <c r="P416" s="849">
        <v>19</v>
      </c>
      <c r="Q416" s="849">
        <v>950</v>
      </c>
      <c r="R416" s="837">
        <v>19</v>
      </c>
      <c r="S416" s="850">
        <v>50</v>
      </c>
    </row>
    <row r="417" spans="1:19" ht="14.4" customHeight="1" x14ac:dyDescent="0.3">
      <c r="A417" s="831"/>
      <c r="B417" s="832" t="s">
        <v>2483</v>
      </c>
      <c r="C417" s="832" t="s">
        <v>590</v>
      </c>
      <c r="D417" s="832" t="s">
        <v>1247</v>
      </c>
      <c r="E417" s="832" t="s">
        <v>2480</v>
      </c>
      <c r="F417" s="832" t="s">
        <v>2536</v>
      </c>
      <c r="G417" s="832" t="s">
        <v>2538</v>
      </c>
      <c r="H417" s="849"/>
      <c r="I417" s="849"/>
      <c r="J417" s="832"/>
      <c r="K417" s="832"/>
      <c r="L417" s="849">
        <v>1</v>
      </c>
      <c r="M417" s="849">
        <v>305.56</v>
      </c>
      <c r="N417" s="832">
        <v>1</v>
      </c>
      <c r="O417" s="832">
        <v>305.56</v>
      </c>
      <c r="P417" s="849">
        <v>1</v>
      </c>
      <c r="Q417" s="849">
        <v>305.56</v>
      </c>
      <c r="R417" s="837">
        <v>1</v>
      </c>
      <c r="S417" s="850">
        <v>305.56</v>
      </c>
    </row>
    <row r="418" spans="1:19" ht="14.4" customHeight="1" x14ac:dyDescent="0.3">
      <c r="A418" s="831"/>
      <c r="B418" s="832" t="s">
        <v>2483</v>
      </c>
      <c r="C418" s="832" t="s">
        <v>590</v>
      </c>
      <c r="D418" s="832" t="s">
        <v>1247</v>
      </c>
      <c r="E418" s="832" t="s">
        <v>2480</v>
      </c>
      <c r="F418" s="832" t="s">
        <v>2548</v>
      </c>
      <c r="G418" s="832" t="s">
        <v>2549</v>
      </c>
      <c r="H418" s="849"/>
      <c r="I418" s="849"/>
      <c r="J418" s="832"/>
      <c r="K418" s="832"/>
      <c r="L418" s="849">
        <v>1</v>
      </c>
      <c r="M418" s="849">
        <v>77.78</v>
      </c>
      <c r="N418" s="832">
        <v>1</v>
      </c>
      <c r="O418" s="832">
        <v>77.78</v>
      </c>
      <c r="P418" s="849">
        <v>1</v>
      </c>
      <c r="Q418" s="849">
        <v>77.78</v>
      </c>
      <c r="R418" s="837">
        <v>1</v>
      </c>
      <c r="S418" s="850">
        <v>77.78</v>
      </c>
    </row>
    <row r="419" spans="1:19" ht="14.4" customHeight="1" x14ac:dyDescent="0.3">
      <c r="A419" s="831"/>
      <c r="B419" s="832" t="s">
        <v>2483</v>
      </c>
      <c r="C419" s="832" t="s">
        <v>590</v>
      </c>
      <c r="D419" s="832" t="s">
        <v>1247</v>
      </c>
      <c r="E419" s="832" t="s">
        <v>2480</v>
      </c>
      <c r="F419" s="832" t="s">
        <v>2556</v>
      </c>
      <c r="G419" s="832" t="s">
        <v>2558</v>
      </c>
      <c r="H419" s="849"/>
      <c r="I419" s="849"/>
      <c r="J419" s="832"/>
      <c r="K419" s="832"/>
      <c r="L419" s="849">
        <v>2</v>
      </c>
      <c r="M419" s="849">
        <v>188.89</v>
      </c>
      <c r="N419" s="832">
        <v>1</v>
      </c>
      <c r="O419" s="832">
        <v>94.444999999999993</v>
      </c>
      <c r="P419" s="849">
        <v>8</v>
      </c>
      <c r="Q419" s="849">
        <v>755.55</v>
      </c>
      <c r="R419" s="837">
        <v>3.9999470591349464</v>
      </c>
      <c r="S419" s="850">
        <v>94.443749999999994</v>
      </c>
    </row>
    <row r="420" spans="1:19" ht="14.4" customHeight="1" x14ac:dyDescent="0.3">
      <c r="A420" s="831"/>
      <c r="B420" s="832" t="s">
        <v>2483</v>
      </c>
      <c r="C420" s="832" t="s">
        <v>590</v>
      </c>
      <c r="D420" s="832" t="s">
        <v>1247</v>
      </c>
      <c r="E420" s="832" t="s">
        <v>2480</v>
      </c>
      <c r="F420" s="832" t="s">
        <v>2561</v>
      </c>
      <c r="G420" s="832" t="s">
        <v>2562</v>
      </c>
      <c r="H420" s="849"/>
      <c r="I420" s="849"/>
      <c r="J420" s="832"/>
      <c r="K420" s="832"/>
      <c r="L420" s="849"/>
      <c r="M420" s="849"/>
      <c r="N420" s="832"/>
      <c r="O420" s="832"/>
      <c r="P420" s="849">
        <v>2</v>
      </c>
      <c r="Q420" s="849">
        <v>193.34</v>
      </c>
      <c r="R420" s="837"/>
      <c r="S420" s="850">
        <v>96.67</v>
      </c>
    </row>
    <row r="421" spans="1:19" ht="14.4" customHeight="1" x14ac:dyDescent="0.3">
      <c r="A421" s="831"/>
      <c r="B421" s="832" t="s">
        <v>2483</v>
      </c>
      <c r="C421" s="832" t="s">
        <v>590</v>
      </c>
      <c r="D421" s="832" t="s">
        <v>1247</v>
      </c>
      <c r="E421" s="832" t="s">
        <v>2480</v>
      </c>
      <c r="F421" s="832" t="s">
        <v>2571</v>
      </c>
      <c r="G421" s="832" t="s">
        <v>2572</v>
      </c>
      <c r="H421" s="849"/>
      <c r="I421" s="849"/>
      <c r="J421" s="832"/>
      <c r="K421" s="832"/>
      <c r="L421" s="849"/>
      <c r="M421" s="849"/>
      <c r="N421" s="832"/>
      <c r="O421" s="832"/>
      <c r="P421" s="849">
        <v>2</v>
      </c>
      <c r="Q421" s="849">
        <v>233.33</v>
      </c>
      <c r="R421" s="837"/>
      <c r="S421" s="850">
        <v>116.66500000000001</v>
      </c>
    </row>
    <row r="422" spans="1:19" ht="14.4" customHeight="1" x14ac:dyDescent="0.3">
      <c r="A422" s="831"/>
      <c r="B422" s="832" t="s">
        <v>2483</v>
      </c>
      <c r="C422" s="832" t="s">
        <v>590</v>
      </c>
      <c r="D422" s="832" t="s">
        <v>1247</v>
      </c>
      <c r="E422" s="832" t="s">
        <v>2480</v>
      </c>
      <c r="F422" s="832" t="s">
        <v>2481</v>
      </c>
      <c r="G422" s="832" t="s">
        <v>2482</v>
      </c>
      <c r="H422" s="849"/>
      <c r="I422" s="849"/>
      <c r="J422" s="832"/>
      <c r="K422" s="832"/>
      <c r="L422" s="849">
        <v>9</v>
      </c>
      <c r="M422" s="849">
        <v>3099.99</v>
      </c>
      <c r="N422" s="832">
        <v>1</v>
      </c>
      <c r="O422" s="832">
        <v>344.44333333333333</v>
      </c>
      <c r="P422" s="849">
        <v>35</v>
      </c>
      <c r="Q422" s="849">
        <v>12055.55</v>
      </c>
      <c r="R422" s="837">
        <v>3.8888996416117472</v>
      </c>
      <c r="S422" s="850">
        <v>344.44428571428568</v>
      </c>
    </row>
    <row r="423" spans="1:19" ht="14.4" customHeight="1" x14ac:dyDescent="0.3">
      <c r="A423" s="831"/>
      <c r="B423" s="832" t="s">
        <v>2483</v>
      </c>
      <c r="C423" s="832" t="s">
        <v>590</v>
      </c>
      <c r="D423" s="832" t="s">
        <v>1250</v>
      </c>
      <c r="E423" s="832" t="s">
        <v>2480</v>
      </c>
      <c r="F423" s="832" t="s">
        <v>2505</v>
      </c>
      <c r="G423" s="832" t="s">
        <v>2507</v>
      </c>
      <c r="H423" s="849"/>
      <c r="I423" s="849"/>
      <c r="J423" s="832"/>
      <c r="K423" s="832"/>
      <c r="L423" s="849">
        <v>2</v>
      </c>
      <c r="M423" s="849">
        <v>155.56</v>
      </c>
      <c r="N423" s="832">
        <v>1</v>
      </c>
      <c r="O423" s="832">
        <v>77.78</v>
      </c>
      <c r="P423" s="849">
        <v>2</v>
      </c>
      <c r="Q423" s="849">
        <v>155.56</v>
      </c>
      <c r="R423" s="837">
        <v>1</v>
      </c>
      <c r="S423" s="850">
        <v>77.78</v>
      </c>
    </row>
    <row r="424" spans="1:19" ht="14.4" customHeight="1" x14ac:dyDescent="0.3">
      <c r="A424" s="831"/>
      <c r="B424" s="832" t="s">
        <v>2483</v>
      </c>
      <c r="C424" s="832" t="s">
        <v>590</v>
      </c>
      <c r="D424" s="832" t="s">
        <v>1250</v>
      </c>
      <c r="E424" s="832" t="s">
        <v>2480</v>
      </c>
      <c r="F424" s="832" t="s">
        <v>2510</v>
      </c>
      <c r="G424" s="832" t="s">
        <v>2511</v>
      </c>
      <c r="H424" s="849"/>
      <c r="I424" s="849"/>
      <c r="J424" s="832"/>
      <c r="K424" s="832"/>
      <c r="L424" s="849">
        <v>4</v>
      </c>
      <c r="M424" s="849">
        <v>466.67</v>
      </c>
      <c r="N424" s="832">
        <v>1</v>
      </c>
      <c r="O424" s="832">
        <v>116.6675</v>
      </c>
      <c r="P424" s="849">
        <v>3</v>
      </c>
      <c r="Q424" s="849">
        <v>350</v>
      </c>
      <c r="R424" s="837">
        <v>0.74999464289540785</v>
      </c>
      <c r="S424" s="850">
        <v>116.66666666666667</v>
      </c>
    </row>
    <row r="425" spans="1:19" ht="14.4" customHeight="1" x14ac:dyDescent="0.3">
      <c r="A425" s="831"/>
      <c r="B425" s="832" t="s">
        <v>2483</v>
      </c>
      <c r="C425" s="832" t="s">
        <v>590</v>
      </c>
      <c r="D425" s="832" t="s">
        <v>1250</v>
      </c>
      <c r="E425" s="832" t="s">
        <v>2480</v>
      </c>
      <c r="F425" s="832" t="s">
        <v>2510</v>
      </c>
      <c r="G425" s="832" t="s">
        <v>2512</v>
      </c>
      <c r="H425" s="849"/>
      <c r="I425" s="849"/>
      <c r="J425" s="832"/>
      <c r="K425" s="832"/>
      <c r="L425" s="849"/>
      <c r="M425" s="849"/>
      <c r="N425" s="832"/>
      <c r="O425" s="832"/>
      <c r="P425" s="849">
        <v>1</v>
      </c>
      <c r="Q425" s="849">
        <v>116.67</v>
      </c>
      <c r="R425" s="837"/>
      <c r="S425" s="850">
        <v>116.67</v>
      </c>
    </row>
    <row r="426" spans="1:19" ht="14.4" customHeight="1" x14ac:dyDescent="0.3">
      <c r="A426" s="831"/>
      <c r="B426" s="832" t="s">
        <v>2483</v>
      </c>
      <c r="C426" s="832" t="s">
        <v>590</v>
      </c>
      <c r="D426" s="832" t="s">
        <v>1250</v>
      </c>
      <c r="E426" s="832" t="s">
        <v>2480</v>
      </c>
      <c r="F426" s="832" t="s">
        <v>2518</v>
      </c>
      <c r="G426" s="832" t="s">
        <v>2519</v>
      </c>
      <c r="H426" s="849"/>
      <c r="I426" s="849"/>
      <c r="J426" s="832"/>
      <c r="K426" s="832"/>
      <c r="L426" s="849"/>
      <c r="M426" s="849"/>
      <c r="N426" s="832"/>
      <c r="O426" s="832"/>
      <c r="P426" s="849">
        <v>2</v>
      </c>
      <c r="Q426" s="849">
        <v>422.22</v>
      </c>
      <c r="R426" s="837"/>
      <c r="S426" s="850">
        <v>211.11</v>
      </c>
    </row>
    <row r="427" spans="1:19" ht="14.4" customHeight="1" x14ac:dyDescent="0.3">
      <c r="A427" s="831"/>
      <c r="B427" s="832" t="s">
        <v>2483</v>
      </c>
      <c r="C427" s="832" t="s">
        <v>590</v>
      </c>
      <c r="D427" s="832" t="s">
        <v>1250</v>
      </c>
      <c r="E427" s="832" t="s">
        <v>2480</v>
      </c>
      <c r="F427" s="832" t="s">
        <v>2520</v>
      </c>
      <c r="G427" s="832" t="s">
        <v>2521</v>
      </c>
      <c r="H427" s="849"/>
      <c r="I427" s="849"/>
      <c r="J427" s="832"/>
      <c r="K427" s="832"/>
      <c r="L427" s="849">
        <v>3</v>
      </c>
      <c r="M427" s="849">
        <v>1750</v>
      </c>
      <c r="N427" s="832">
        <v>1</v>
      </c>
      <c r="O427" s="832">
        <v>583.33333333333337</v>
      </c>
      <c r="P427" s="849">
        <v>6</v>
      </c>
      <c r="Q427" s="849">
        <v>3500</v>
      </c>
      <c r="R427" s="837">
        <v>2</v>
      </c>
      <c r="S427" s="850">
        <v>583.33333333333337</v>
      </c>
    </row>
    <row r="428" spans="1:19" ht="14.4" customHeight="1" x14ac:dyDescent="0.3">
      <c r="A428" s="831"/>
      <c r="B428" s="832" t="s">
        <v>2483</v>
      </c>
      <c r="C428" s="832" t="s">
        <v>590</v>
      </c>
      <c r="D428" s="832" t="s">
        <v>1250</v>
      </c>
      <c r="E428" s="832" t="s">
        <v>2480</v>
      </c>
      <c r="F428" s="832" t="s">
        <v>2527</v>
      </c>
      <c r="G428" s="832" t="s">
        <v>2528</v>
      </c>
      <c r="H428" s="849"/>
      <c r="I428" s="849"/>
      <c r="J428" s="832"/>
      <c r="K428" s="832"/>
      <c r="L428" s="849">
        <v>11</v>
      </c>
      <c r="M428" s="849">
        <v>550</v>
      </c>
      <c r="N428" s="832">
        <v>1</v>
      </c>
      <c r="O428" s="832">
        <v>50</v>
      </c>
      <c r="P428" s="849">
        <v>9</v>
      </c>
      <c r="Q428" s="849">
        <v>450</v>
      </c>
      <c r="R428" s="837">
        <v>0.81818181818181823</v>
      </c>
      <c r="S428" s="850">
        <v>50</v>
      </c>
    </row>
    <row r="429" spans="1:19" ht="14.4" customHeight="1" x14ac:dyDescent="0.3">
      <c r="A429" s="831"/>
      <c r="B429" s="832" t="s">
        <v>2483</v>
      </c>
      <c r="C429" s="832" t="s">
        <v>590</v>
      </c>
      <c r="D429" s="832" t="s">
        <v>1250</v>
      </c>
      <c r="E429" s="832" t="s">
        <v>2480</v>
      </c>
      <c r="F429" s="832" t="s">
        <v>2536</v>
      </c>
      <c r="G429" s="832" t="s">
        <v>2537</v>
      </c>
      <c r="H429" s="849"/>
      <c r="I429" s="849"/>
      <c r="J429" s="832"/>
      <c r="K429" s="832"/>
      <c r="L429" s="849"/>
      <c r="M429" s="849"/>
      <c r="N429" s="832"/>
      <c r="O429" s="832"/>
      <c r="P429" s="849">
        <v>1</v>
      </c>
      <c r="Q429" s="849">
        <v>305.56</v>
      </c>
      <c r="R429" s="837"/>
      <c r="S429" s="850">
        <v>305.56</v>
      </c>
    </row>
    <row r="430" spans="1:19" ht="14.4" customHeight="1" x14ac:dyDescent="0.3">
      <c r="A430" s="831"/>
      <c r="B430" s="832" t="s">
        <v>2483</v>
      </c>
      <c r="C430" s="832" t="s">
        <v>590</v>
      </c>
      <c r="D430" s="832" t="s">
        <v>1250</v>
      </c>
      <c r="E430" s="832" t="s">
        <v>2480</v>
      </c>
      <c r="F430" s="832" t="s">
        <v>2536</v>
      </c>
      <c r="G430" s="832" t="s">
        <v>2538</v>
      </c>
      <c r="H430" s="849"/>
      <c r="I430" s="849"/>
      <c r="J430" s="832"/>
      <c r="K430" s="832"/>
      <c r="L430" s="849">
        <v>4</v>
      </c>
      <c r="M430" s="849">
        <v>1222.23</v>
      </c>
      <c r="N430" s="832">
        <v>1</v>
      </c>
      <c r="O430" s="832">
        <v>305.5575</v>
      </c>
      <c r="P430" s="849"/>
      <c r="Q430" s="849"/>
      <c r="R430" s="837"/>
      <c r="S430" s="850"/>
    </row>
    <row r="431" spans="1:19" ht="14.4" customHeight="1" x14ac:dyDescent="0.3">
      <c r="A431" s="831"/>
      <c r="B431" s="832" t="s">
        <v>2483</v>
      </c>
      <c r="C431" s="832" t="s">
        <v>590</v>
      </c>
      <c r="D431" s="832" t="s">
        <v>1250</v>
      </c>
      <c r="E431" s="832" t="s">
        <v>2480</v>
      </c>
      <c r="F431" s="832" t="s">
        <v>2548</v>
      </c>
      <c r="G431" s="832" t="s">
        <v>2549</v>
      </c>
      <c r="H431" s="849"/>
      <c r="I431" s="849"/>
      <c r="J431" s="832"/>
      <c r="K431" s="832"/>
      <c r="L431" s="849">
        <v>4</v>
      </c>
      <c r="M431" s="849">
        <v>311.12</v>
      </c>
      <c r="N431" s="832">
        <v>1</v>
      </c>
      <c r="O431" s="832">
        <v>77.78</v>
      </c>
      <c r="P431" s="849"/>
      <c r="Q431" s="849"/>
      <c r="R431" s="837"/>
      <c r="S431" s="850"/>
    </row>
    <row r="432" spans="1:19" ht="14.4" customHeight="1" x14ac:dyDescent="0.3">
      <c r="A432" s="831"/>
      <c r="B432" s="832" t="s">
        <v>2483</v>
      </c>
      <c r="C432" s="832" t="s">
        <v>590</v>
      </c>
      <c r="D432" s="832" t="s">
        <v>1250</v>
      </c>
      <c r="E432" s="832" t="s">
        <v>2480</v>
      </c>
      <c r="F432" s="832" t="s">
        <v>2556</v>
      </c>
      <c r="G432" s="832" t="s">
        <v>2557</v>
      </c>
      <c r="H432" s="849"/>
      <c r="I432" s="849"/>
      <c r="J432" s="832"/>
      <c r="K432" s="832"/>
      <c r="L432" s="849">
        <v>1</v>
      </c>
      <c r="M432" s="849">
        <v>94.44</v>
      </c>
      <c r="N432" s="832">
        <v>1</v>
      </c>
      <c r="O432" s="832">
        <v>94.44</v>
      </c>
      <c r="P432" s="849">
        <v>1</v>
      </c>
      <c r="Q432" s="849">
        <v>94.44</v>
      </c>
      <c r="R432" s="837">
        <v>1</v>
      </c>
      <c r="S432" s="850">
        <v>94.44</v>
      </c>
    </row>
    <row r="433" spans="1:19" ht="14.4" customHeight="1" x14ac:dyDescent="0.3">
      <c r="A433" s="831"/>
      <c r="B433" s="832" t="s">
        <v>2483</v>
      </c>
      <c r="C433" s="832" t="s">
        <v>590</v>
      </c>
      <c r="D433" s="832" t="s">
        <v>1250</v>
      </c>
      <c r="E433" s="832" t="s">
        <v>2480</v>
      </c>
      <c r="F433" s="832" t="s">
        <v>2556</v>
      </c>
      <c r="G433" s="832" t="s">
        <v>2558</v>
      </c>
      <c r="H433" s="849"/>
      <c r="I433" s="849"/>
      <c r="J433" s="832"/>
      <c r="K433" s="832"/>
      <c r="L433" s="849">
        <v>4</v>
      </c>
      <c r="M433" s="849">
        <v>377.78</v>
      </c>
      <c r="N433" s="832">
        <v>1</v>
      </c>
      <c r="O433" s="832">
        <v>94.444999999999993</v>
      </c>
      <c r="P433" s="849">
        <v>7</v>
      </c>
      <c r="Q433" s="849">
        <v>661.1099999999999</v>
      </c>
      <c r="R433" s="837">
        <v>1.7499867647837364</v>
      </c>
      <c r="S433" s="850">
        <v>94.444285714285698</v>
      </c>
    </row>
    <row r="434" spans="1:19" ht="14.4" customHeight="1" x14ac:dyDescent="0.3">
      <c r="A434" s="831"/>
      <c r="B434" s="832" t="s">
        <v>2483</v>
      </c>
      <c r="C434" s="832" t="s">
        <v>590</v>
      </c>
      <c r="D434" s="832" t="s">
        <v>1250</v>
      </c>
      <c r="E434" s="832" t="s">
        <v>2480</v>
      </c>
      <c r="F434" s="832" t="s">
        <v>2561</v>
      </c>
      <c r="G434" s="832" t="s">
        <v>2562</v>
      </c>
      <c r="H434" s="849"/>
      <c r="I434" s="849"/>
      <c r="J434" s="832"/>
      <c r="K434" s="832"/>
      <c r="L434" s="849">
        <v>3</v>
      </c>
      <c r="M434" s="849">
        <v>290</v>
      </c>
      <c r="N434" s="832">
        <v>1</v>
      </c>
      <c r="O434" s="832">
        <v>96.666666666666671</v>
      </c>
      <c r="P434" s="849"/>
      <c r="Q434" s="849"/>
      <c r="R434" s="837"/>
      <c r="S434" s="850"/>
    </row>
    <row r="435" spans="1:19" ht="14.4" customHeight="1" x14ac:dyDescent="0.3">
      <c r="A435" s="831"/>
      <c r="B435" s="832" t="s">
        <v>2483</v>
      </c>
      <c r="C435" s="832" t="s">
        <v>590</v>
      </c>
      <c r="D435" s="832" t="s">
        <v>1250</v>
      </c>
      <c r="E435" s="832" t="s">
        <v>2480</v>
      </c>
      <c r="F435" s="832" t="s">
        <v>2561</v>
      </c>
      <c r="G435" s="832" t="s">
        <v>2563</v>
      </c>
      <c r="H435" s="849"/>
      <c r="I435" s="849"/>
      <c r="J435" s="832"/>
      <c r="K435" s="832"/>
      <c r="L435" s="849"/>
      <c r="M435" s="849"/>
      <c r="N435" s="832"/>
      <c r="O435" s="832"/>
      <c r="P435" s="849">
        <v>1</v>
      </c>
      <c r="Q435" s="849">
        <v>96.67</v>
      </c>
      <c r="R435" s="837"/>
      <c r="S435" s="850">
        <v>96.67</v>
      </c>
    </row>
    <row r="436" spans="1:19" ht="14.4" customHeight="1" x14ac:dyDescent="0.3">
      <c r="A436" s="831"/>
      <c r="B436" s="832" t="s">
        <v>2483</v>
      </c>
      <c r="C436" s="832" t="s">
        <v>590</v>
      </c>
      <c r="D436" s="832" t="s">
        <v>1250</v>
      </c>
      <c r="E436" s="832" t="s">
        <v>2480</v>
      </c>
      <c r="F436" s="832" t="s">
        <v>2571</v>
      </c>
      <c r="G436" s="832" t="s">
        <v>2572</v>
      </c>
      <c r="H436" s="849"/>
      <c r="I436" s="849"/>
      <c r="J436" s="832"/>
      <c r="K436" s="832"/>
      <c r="L436" s="849">
        <v>1</v>
      </c>
      <c r="M436" s="849">
        <v>116.67</v>
      </c>
      <c r="N436" s="832">
        <v>1</v>
      </c>
      <c r="O436" s="832">
        <v>116.67</v>
      </c>
      <c r="P436" s="849">
        <v>1</v>
      </c>
      <c r="Q436" s="849">
        <v>116.67</v>
      </c>
      <c r="R436" s="837">
        <v>1</v>
      </c>
      <c r="S436" s="850">
        <v>116.67</v>
      </c>
    </row>
    <row r="437" spans="1:19" ht="14.4" customHeight="1" x14ac:dyDescent="0.3">
      <c r="A437" s="831"/>
      <c r="B437" s="832" t="s">
        <v>2483</v>
      </c>
      <c r="C437" s="832" t="s">
        <v>590</v>
      </c>
      <c r="D437" s="832" t="s">
        <v>1250</v>
      </c>
      <c r="E437" s="832" t="s">
        <v>2480</v>
      </c>
      <c r="F437" s="832" t="s">
        <v>2481</v>
      </c>
      <c r="G437" s="832" t="s">
        <v>2482</v>
      </c>
      <c r="H437" s="849"/>
      <c r="I437" s="849"/>
      <c r="J437" s="832"/>
      <c r="K437" s="832"/>
      <c r="L437" s="849">
        <v>22</v>
      </c>
      <c r="M437" s="849">
        <v>7577.77</v>
      </c>
      <c r="N437" s="832">
        <v>1</v>
      </c>
      <c r="O437" s="832">
        <v>344.4440909090909</v>
      </c>
      <c r="P437" s="849">
        <v>21</v>
      </c>
      <c r="Q437" s="849">
        <v>7233.33</v>
      </c>
      <c r="R437" s="837">
        <v>0.95454599440204702</v>
      </c>
      <c r="S437" s="850">
        <v>344.44428571428568</v>
      </c>
    </row>
    <row r="438" spans="1:19" ht="14.4" customHeight="1" x14ac:dyDescent="0.3">
      <c r="A438" s="831"/>
      <c r="B438" s="832" t="s">
        <v>2483</v>
      </c>
      <c r="C438" s="832" t="s">
        <v>590</v>
      </c>
      <c r="D438" s="832" t="s">
        <v>1252</v>
      </c>
      <c r="E438" s="832" t="s">
        <v>2480</v>
      </c>
      <c r="F438" s="832" t="s">
        <v>2505</v>
      </c>
      <c r="G438" s="832" t="s">
        <v>2506</v>
      </c>
      <c r="H438" s="849"/>
      <c r="I438" s="849"/>
      <c r="J438" s="832"/>
      <c r="K438" s="832"/>
      <c r="L438" s="849">
        <v>2</v>
      </c>
      <c r="M438" s="849">
        <v>155.56</v>
      </c>
      <c r="N438" s="832">
        <v>1</v>
      </c>
      <c r="O438" s="832">
        <v>77.78</v>
      </c>
      <c r="P438" s="849">
        <v>9</v>
      </c>
      <c r="Q438" s="849">
        <v>700</v>
      </c>
      <c r="R438" s="837">
        <v>4.4998714322447926</v>
      </c>
      <c r="S438" s="850">
        <v>77.777777777777771</v>
      </c>
    </row>
    <row r="439" spans="1:19" ht="14.4" customHeight="1" x14ac:dyDescent="0.3">
      <c r="A439" s="831"/>
      <c r="B439" s="832" t="s">
        <v>2483</v>
      </c>
      <c r="C439" s="832" t="s">
        <v>590</v>
      </c>
      <c r="D439" s="832" t="s">
        <v>1252</v>
      </c>
      <c r="E439" s="832" t="s">
        <v>2480</v>
      </c>
      <c r="F439" s="832" t="s">
        <v>2510</v>
      </c>
      <c r="G439" s="832" t="s">
        <v>2511</v>
      </c>
      <c r="H439" s="849"/>
      <c r="I439" s="849"/>
      <c r="J439" s="832"/>
      <c r="K439" s="832"/>
      <c r="L439" s="849">
        <v>1</v>
      </c>
      <c r="M439" s="849">
        <v>116.67</v>
      </c>
      <c r="N439" s="832">
        <v>1</v>
      </c>
      <c r="O439" s="832">
        <v>116.67</v>
      </c>
      <c r="P439" s="849">
        <v>7</v>
      </c>
      <c r="Q439" s="849">
        <v>816.67</v>
      </c>
      <c r="R439" s="837">
        <v>6.9998285763263901</v>
      </c>
      <c r="S439" s="850">
        <v>116.66714285714285</v>
      </c>
    </row>
    <row r="440" spans="1:19" ht="14.4" customHeight="1" x14ac:dyDescent="0.3">
      <c r="A440" s="831"/>
      <c r="B440" s="832" t="s">
        <v>2483</v>
      </c>
      <c r="C440" s="832" t="s">
        <v>590</v>
      </c>
      <c r="D440" s="832" t="s">
        <v>1252</v>
      </c>
      <c r="E440" s="832" t="s">
        <v>2480</v>
      </c>
      <c r="F440" s="832" t="s">
        <v>2518</v>
      </c>
      <c r="G440" s="832" t="s">
        <v>2519</v>
      </c>
      <c r="H440" s="849"/>
      <c r="I440" s="849"/>
      <c r="J440" s="832"/>
      <c r="K440" s="832"/>
      <c r="L440" s="849">
        <v>2</v>
      </c>
      <c r="M440" s="849">
        <v>422.22</v>
      </c>
      <c r="N440" s="832">
        <v>1</v>
      </c>
      <c r="O440" s="832">
        <v>211.11</v>
      </c>
      <c r="P440" s="849">
        <v>8</v>
      </c>
      <c r="Q440" s="849">
        <v>1688.8900000000003</v>
      </c>
      <c r="R440" s="837">
        <v>4.0000236843351811</v>
      </c>
      <c r="S440" s="850">
        <v>211.11125000000004</v>
      </c>
    </row>
    <row r="441" spans="1:19" ht="14.4" customHeight="1" x14ac:dyDescent="0.3">
      <c r="A441" s="831"/>
      <c r="B441" s="832" t="s">
        <v>2483</v>
      </c>
      <c r="C441" s="832" t="s">
        <v>590</v>
      </c>
      <c r="D441" s="832" t="s">
        <v>1252</v>
      </c>
      <c r="E441" s="832" t="s">
        <v>2480</v>
      </c>
      <c r="F441" s="832" t="s">
        <v>2527</v>
      </c>
      <c r="G441" s="832" t="s">
        <v>2528</v>
      </c>
      <c r="H441" s="849"/>
      <c r="I441" s="849"/>
      <c r="J441" s="832"/>
      <c r="K441" s="832"/>
      <c r="L441" s="849"/>
      <c r="M441" s="849"/>
      <c r="N441" s="832"/>
      <c r="O441" s="832"/>
      <c r="P441" s="849">
        <v>6</v>
      </c>
      <c r="Q441" s="849">
        <v>300</v>
      </c>
      <c r="R441" s="837"/>
      <c r="S441" s="850">
        <v>50</v>
      </c>
    </row>
    <row r="442" spans="1:19" ht="14.4" customHeight="1" x14ac:dyDescent="0.3">
      <c r="A442" s="831"/>
      <c r="B442" s="832" t="s">
        <v>2483</v>
      </c>
      <c r="C442" s="832" t="s">
        <v>590</v>
      </c>
      <c r="D442" s="832" t="s">
        <v>1252</v>
      </c>
      <c r="E442" s="832" t="s">
        <v>2480</v>
      </c>
      <c r="F442" s="832" t="s">
        <v>2556</v>
      </c>
      <c r="G442" s="832" t="s">
        <v>2558</v>
      </c>
      <c r="H442" s="849"/>
      <c r="I442" s="849"/>
      <c r="J442" s="832"/>
      <c r="K442" s="832"/>
      <c r="L442" s="849">
        <v>3</v>
      </c>
      <c r="M442" s="849">
        <v>283.33</v>
      </c>
      <c r="N442" s="832">
        <v>1</v>
      </c>
      <c r="O442" s="832">
        <v>94.443333333333328</v>
      </c>
      <c r="P442" s="849">
        <v>8</v>
      </c>
      <c r="Q442" s="849">
        <v>755.55</v>
      </c>
      <c r="R442" s="837">
        <v>2.6666784315109591</v>
      </c>
      <c r="S442" s="850">
        <v>94.443749999999994</v>
      </c>
    </row>
    <row r="443" spans="1:19" ht="14.4" customHeight="1" x14ac:dyDescent="0.3">
      <c r="A443" s="831"/>
      <c r="B443" s="832" t="s">
        <v>2483</v>
      </c>
      <c r="C443" s="832" t="s">
        <v>590</v>
      </c>
      <c r="D443" s="832" t="s">
        <v>1252</v>
      </c>
      <c r="E443" s="832" t="s">
        <v>2480</v>
      </c>
      <c r="F443" s="832" t="s">
        <v>2481</v>
      </c>
      <c r="G443" s="832" t="s">
        <v>2482</v>
      </c>
      <c r="H443" s="849"/>
      <c r="I443" s="849"/>
      <c r="J443" s="832"/>
      <c r="K443" s="832"/>
      <c r="L443" s="849">
        <v>7</v>
      </c>
      <c r="M443" s="849">
        <v>2411.1</v>
      </c>
      <c r="N443" s="832">
        <v>1</v>
      </c>
      <c r="O443" s="832">
        <v>344.44285714285712</v>
      </c>
      <c r="P443" s="849">
        <v>26</v>
      </c>
      <c r="Q443" s="849">
        <v>8955.5499999999993</v>
      </c>
      <c r="R443" s="837">
        <v>3.7143005267305376</v>
      </c>
      <c r="S443" s="850">
        <v>344.44423076923073</v>
      </c>
    </row>
    <row r="444" spans="1:19" ht="14.4" customHeight="1" x14ac:dyDescent="0.3">
      <c r="A444" s="831"/>
      <c r="B444" s="832" t="s">
        <v>2483</v>
      </c>
      <c r="C444" s="832" t="s">
        <v>590</v>
      </c>
      <c r="D444" s="832" t="s">
        <v>2477</v>
      </c>
      <c r="E444" s="832" t="s">
        <v>2480</v>
      </c>
      <c r="F444" s="832" t="s">
        <v>2505</v>
      </c>
      <c r="G444" s="832" t="s">
        <v>2506</v>
      </c>
      <c r="H444" s="849"/>
      <c r="I444" s="849"/>
      <c r="J444" s="832"/>
      <c r="K444" s="832"/>
      <c r="L444" s="849">
        <v>2</v>
      </c>
      <c r="M444" s="849">
        <v>155.56</v>
      </c>
      <c r="N444" s="832">
        <v>1</v>
      </c>
      <c r="O444" s="832">
        <v>77.78</v>
      </c>
      <c r="P444" s="849">
        <v>9</v>
      </c>
      <c r="Q444" s="849">
        <v>700</v>
      </c>
      <c r="R444" s="837">
        <v>4.4998714322447926</v>
      </c>
      <c r="S444" s="850">
        <v>77.777777777777771</v>
      </c>
    </row>
    <row r="445" spans="1:19" ht="14.4" customHeight="1" x14ac:dyDescent="0.3">
      <c r="A445" s="831"/>
      <c r="B445" s="832" t="s">
        <v>2483</v>
      </c>
      <c r="C445" s="832" t="s">
        <v>590</v>
      </c>
      <c r="D445" s="832" t="s">
        <v>2477</v>
      </c>
      <c r="E445" s="832" t="s">
        <v>2480</v>
      </c>
      <c r="F445" s="832" t="s">
        <v>2510</v>
      </c>
      <c r="G445" s="832" t="s">
        <v>2511</v>
      </c>
      <c r="H445" s="849"/>
      <c r="I445" s="849"/>
      <c r="J445" s="832"/>
      <c r="K445" s="832"/>
      <c r="L445" s="849">
        <v>4</v>
      </c>
      <c r="M445" s="849">
        <v>466.67</v>
      </c>
      <c r="N445" s="832">
        <v>1</v>
      </c>
      <c r="O445" s="832">
        <v>116.6675</v>
      </c>
      <c r="P445" s="849">
        <v>7</v>
      </c>
      <c r="Q445" s="849">
        <v>816.67</v>
      </c>
      <c r="R445" s="837">
        <v>1.7499946428954078</v>
      </c>
      <c r="S445" s="850">
        <v>116.66714285714285</v>
      </c>
    </row>
    <row r="446" spans="1:19" ht="14.4" customHeight="1" x14ac:dyDescent="0.3">
      <c r="A446" s="831"/>
      <c r="B446" s="832" t="s">
        <v>2483</v>
      </c>
      <c r="C446" s="832" t="s">
        <v>590</v>
      </c>
      <c r="D446" s="832" t="s">
        <v>2477</v>
      </c>
      <c r="E446" s="832" t="s">
        <v>2480</v>
      </c>
      <c r="F446" s="832" t="s">
        <v>2518</v>
      </c>
      <c r="G446" s="832" t="s">
        <v>2519</v>
      </c>
      <c r="H446" s="849"/>
      <c r="I446" s="849"/>
      <c r="J446" s="832"/>
      <c r="K446" s="832"/>
      <c r="L446" s="849">
        <v>2</v>
      </c>
      <c r="M446" s="849">
        <v>422.22</v>
      </c>
      <c r="N446" s="832">
        <v>1</v>
      </c>
      <c r="O446" s="832">
        <v>211.11</v>
      </c>
      <c r="P446" s="849">
        <v>2</v>
      </c>
      <c r="Q446" s="849">
        <v>422.22</v>
      </c>
      <c r="R446" s="837">
        <v>1</v>
      </c>
      <c r="S446" s="850">
        <v>211.11</v>
      </c>
    </row>
    <row r="447" spans="1:19" ht="14.4" customHeight="1" x14ac:dyDescent="0.3">
      <c r="A447" s="831"/>
      <c r="B447" s="832" t="s">
        <v>2483</v>
      </c>
      <c r="C447" s="832" t="s">
        <v>590</v>
      </c>
      <c r="D447" s="832" t="s">
        <v>2477</v>
      </c>
      <c r="E447" s="832" t="s">
        <v>2480</v>
      </c>
      <c r="F447" s="832" t="s">
        <v>2520</v>
      </c>
      <c r="G447" s="832" t="s">
        <v>2521</v>
      </c>
      <c r="H447" s="849"/>
      <c r="I447" s="849"/>
      <c r="J447" s="832"/>
      <c r="K447" s="832"/>
      <c r="L447" s="849"/>
      <c r="M447" s="849"/>
      <c r="N447" s="832"/>
      <c r="O447" s="832"/>
      <c r="P447" s="849">
        <v>6</v>
      </c>
      <c r="Q447" s="849">
        <v>3500</v>
      </c>
      <c r="R447" s="837"/>
      <c r="S447" s="850">
        <v>583.33333333333337</v>
      </c>
    </row>
    <row r="448" spans="1:19" ht="14.4" customHeight="1" x14ac:dyDescent="0.3">
      <c r="A448" s="831"/>
      <c r="B448" s="832" t="s">
        <v>2483</v>
      </c>
      <c r="C448" s="832" t="s">
        <v>590</v>
      </c>
      <c r="D448" s="832" t="s">
        <v>2477</v>
      </c>
      <c r="E448" s="832" t="s">
        <v>2480</v>
      </c>
      <c r="F448" s="832" t="s">
        <v>2527</v>
      </c>
      <c r="G448" s="832" t="s">
        <v>2528</v>
      </c>
      <c r="H448" s="849"/>
      <c r="I448" s="849"/>
      <c r="J448" s="832"/>
      <c r="K448" s="832"/>
      <c r="L448" s="849">
        <v>3</v>
      </c>
      <c r="M448" s="849">
        <v>150</v>
      </c>
      <c r="N448" s="832">
        <v>1</v>
      </c>
      <c r="O448" s="832">
        <v>50</v>
      </c>
      <c r="P448" s="849">
        <v>4</v>
      </c>
      <c r="Q448" s="849">
        <v>200</v>
      </c>
      <c r="R448" s="837">
        <v>1.3333333333333333</v>
      </c>
      <c r="S448" s="850">
        <v>50</v>
      </c>
    </row>
    <row r="449" spans="1:19" ht="14.4" customHeight="1" x14ac:dyDescent="0.3">
      <c r="A449" s="831"/>
      <c r="B449" s="832" t="s">
        <v>2483</v>
      </c>
      <c r="C449" s="832" t="s">
        <v>590</v>
      </c>
      <c r="D449" s="832" t="s">
        <v>2477</v>
      </c>
      <c r="E449" s="832" t="s">
        <v>2480</v>
      </c>
      <c r="F449" s="832" t="s">
        <v>2536</v>
      </c>
      <c r="G449" s="832" t="s">
        <v>2538</v>
      </c>
      <c r="H449" s="849"/>
      <c r="I449" s="849"/>
      <c r="J449" s="832"/>
      <c r="K449" s="832"/>
      <c r="L449" s="849">
        <v>1</v>
      </c>
      <c r="M449" s="849">
        <v>305.56</v>
      </c>
      <c r="N449" s="832">
        <v>1</v>
      </c>
      <c r="O449" s="832">
        <v>305.56</v>
      </c>
      <c r="P449" s="849">
        <v>1</v>
      </c>
      <c r="Q449" s="849">
        <v>305.56</v>
      </c>
      <c r="R449" s="837">
        <v>1</v>
      </c>
      <c r="S449" s="850">
        <v>305.56</v>
      </c>
    </row>
    <row r="450" spans="1:19" ht="14.4" customHeight="1" x14ac:dyDescent="0.3">
      <c r="A450" s="831"/>
      <c r="B450" s="832" t="s">
        <v>2483</v>
      </c>
      <c r="C450" s="832" t="s">
        <v>590</v>
      </c>
      <c r="D450" s="832" t="s">
        <v>2477</v>
      </c>
      <c r="E450" s="832" t="s">
        <v>2480</v>
      </c>
      <c r="F450" s="832" t="s">
        <v>2548</v>
      </c>
      <c r="G450" s="832" t="s">
        <v>2549</v>
      </c>
      <c r="H450" s="849"/>
      <c r="I450" s="849"/>
      <c r="J450" s="832"/>
      <c r="K450" s="832"/>
      <c r="L450" s="849">
        <v>1</v>
      </c>
      <c r="M450" s="849">
        <v>77.78</v>
      </c>
      <c r="N450" s="832">
        <v>1</v>
      </c>
      <c r="O450" s="832">
        <v>77.78</v>
      </c>
      <c r="P450" s="849">
        <v>1</v>
      </c>
      <c r="Q450" s="849">
        <v>77.78</v>
      </c>
      <c r="R450" s="837">
        <v>1</v>
      </c>
      <c r="S450" s="850">
        <v>77.78</v>
      </c>
    </row>
    <row r="451" spans="1:19" ht="14.4" customHeight="1" x14ac:dyDescent="0.3">
      <c r="A451" s="831"/>
      <c r="B451" s="832" t="s">
        <v>2483</v>
      </c>
      <c r="C451" s="832" t="s">
        <v>590</v>
      </c>
      <c r="D451" s="832" t="s">
        <v>2477</v>
      </c>
      <c r="E451" s="832" t="s">
        <v>2480</v>
      </c>
      <c r="F451" s="832" t="s">
        <v>2556</v>
      </c>
      <c r="G451" s="832" t="s">
        <v>2558</v>
      </c>
      <c r="H451" s="849"/>
      <c r="I451" s="849"/>
      <c r="J451" s="832"/>
      <c r="K451" s="832"/>
      <c r="L451" s="849">
        <v>3</v>
      </c>
      <c r="M451" s="849">
        <v>283.32</v>
      </c>
      <c r="N451" s="832">
        <v>1</v>
      </c>
      <c r="O451" s="832">
        <v>94.44</v>
      </c>
      <c r="P451" s="849">
        <v>9</v>
      </c>
      <c r="Q451" s="849">
        <v>849.99999999999989</v>
      </c>
      <c r="R451" s="837">
        <v>3.0001411831144993</v>
      </c>
      <c r="S451" s="850">
        <v>94.444444444444429</v>
      </c>
    </row>
    <row r="452" spans="1:19" ht="14.4" customHeight="1" x14ac:dyDescent="0.3">
      <c r="A452" s="831"/>
      <c r="B452" s="832" t="s">
        <v>2483</v>
      </c>
      <c r="C452" s="832" t="s">
        <v>590</v>
      </c>
      <c r="D452" s="832" t="s">
        <v>2477</v>
      </c>
      <c r="E452" s="832" t="s">
        <v>2480</v>
      </c>
      <c r="F452" s="832" t="s">
        <v>2561</v>
      </c>
      <c r="G452" s="832" t="s">
        <v>2562</v>
      </c>
      <c r="H452" s="849"/>
      <c r="I452" s="849"/>
      <c r="J452" s="832"/>
      <c r="K452" s="832"/>
      <c r="L452" s="849">
        <v>1</v>
      </c>
      <c r="M452" s="849">
        <v>96.67</v>
      </c>
      <c r="N452" s="832">
        <v>1</v>
      </c>
      <c r="O452" s="832">
        <v>96.67</v>
      </c>
      <c r="P452" s="849">
        <v>3</v>
      </c>
      <c r="Q452" s="849">
        <v>290</v>
      </c>
      <c r="R452" s="837">
        <v>2.9998965552911967</v>
      </c>
      <c r="S452" s="850">
        <v>96.666666666666671</v>
      </c>
    </row>
    <row r="453" spans="1:19" ht="14.4" customHeight="1" x14ac:dyDescent="0.3">
      <c r="A453" s="831"/>
      <c r="B453" s="832" t="s">
        <v>2483</v>
      </c>
      <c r="C453" s="832" t="s">
        <v>590</v>
      </c>
      <c r="D453" s="832" t="s">
        <v>2477</v>
      </c>
      <c r="E453" s="832" t="s">
        <v>2480</v>
      </c>
      <c r="F453" s="832" t="s">
        <v>2571</v>
      </c>
      <c r="G453" s="832" t="s">
        <v>2572</v>
      </c>
      <c r="H453" s="849"/>
      <c r="I453" s="849"/>
      <c r="J453" s="832"/>
      <c r="K453" s="832"/>
      <c r="L453" s="849">
        <v>2</v>
      </c>
      <c r="M453" s="849">
        <v>233.34</v>
      </c>
      <c r="N453" s="832">
        <v>1</v>
      </c>
      <c r="O453" s="832">
        <v>116.67</v>
      </c>
      <c r="P453" s="849">
        <v>1</v>
      </c>
      <c r="Q453" s="849">
        <v>116.67</v>
      </c>
      <c r="R453" s="837">
        <v>0.5</v>
      </c>
      <c r="S453" s="850">
        <v>116.67</v>
      </c>
    </row>
    <row r="454" spans="1:19" ht="14.4" customHeight="1" x14ac:dyDescent="0.3">
      <c r="A454" s="831"/>
      <c r="B454" s="832" t="s">
        <v>2483</v>
      </c>
      <c r="C454" s="832" t="s">
        <v>590</v>
      </c>
      <c r="D454" s="832" t="s">
        <v>2477</v>
      </c>
      <c r="E454" s="832" t="s">
        <v>2480</v>
      </c>
      <c r="F454" s="832" t="s">
        <v>2481</v>
      </c>
      <c r="G454" s="832" t="s">
        <v>2482</v>
      </c>
      <c r="H454" s="849"/>
      <c r="I454" s="849"/>
      <c r="J454" s="832"/>
      <c r="K454" s="832"/>
      <c r="L454" s="849">
        <v>11</v>
      </c>
      <c r="M454" s="849">
        <v>3788.89</v>
      </c>
      <c r="N454" s="832">
        <v>1</v>
      </c>
      <c r="O454" s="832">
        <v>344.44454545454545</v>
      </c>
      <c r="P454" s="849">
        <v>28</v>
      </c>
      <c r="Q454" s="849">
        <v>9644.4500000000007</v>
      </c>
      <c r="R454" s="837">
        <v>2.5454552652623859</v>
      </c>
      <c r="S454" s="850">
        <v>344.44464285714287</v>
      </c>
    </row>
    <row r="455" spans="1:19" ht="14.4" customHeight="1" x14ac:dyDescent="0.3">
      <c r="A455" s="831"/>
      <c r="B455" s="832" t="s">
        <v>2483</v>
      </c>
      <c r="C455" s="832" t="s">
        <v>590</v>
      </c>
      <c r="D455" s="832" t="s">
        <v>1244</v>
      </c>
      <c r="E455" s="832" t="s">
        <v>2480</v>
      </c>
      <c r="F455" s="832" t="s">
        <v>2505</v>
      </c>
      <c r="G455" s="832" t="s">
        <v>2506</v>
      </c>
      <c r="H455" s="849"/>
      <c r="I455" s="849"/>
      <c r="J455" s="832"/>
      <c r="K455" s="832"/>
      <c r="L455" s="849"/>
      <c r="M455" s="849"/>
      <c r="N455" s="832"/>
      <c r="O455" s="832"/>
      <c r="P455" s="849">
        <v>2</v>
      </c>
      <c r="Q455" s="849">
        <v>155.56</v>
      </c>
      <c r="R455" s="837"/>
      <c r="S455" s="850">
        <v>77.78</v>
      </c>
    </row>
    <row r="456" spans="1:19" ht="14.4" customHeight="1" x14ac:dyDescent="0.3">
      <c r="A456" s="831"/>
      <c r="B456" s="832" t="s">
        <v>2483</v>
      </c>
      <c r="C456" s="832" t="s">
        <v>590</v>
      </c>
      <c r="D456" s="832" t="s">
        <v>1244</v>
      </c>
      <c r="E456" s="832" t="s">
        <v>2480</v>
      </c>
      <c r="F456" s="832" t="s">
        <v>2505</v>
      </c>
      <c r="G456" s="832" t="s">
        <v>2507</v>
      </c>
      <c r="H456" s="849"/>
      <c r="I456" s="849"/>
      <c r="J456" s="832"/>
      <c r="K456" s="832"/>
      <c r="L456" s="849"/>
      <c r="M456" s="849"/>
      <c r="N456" s="832"/>
      <c r="O456" s="832"/>
      <c r="P456" s="849">
        <v>3</v>
      </c>
      <c r="Q456" s="849">
        <v>233.33</v>
      </c>
      <c r="R456" s="837"/>
      <c r="S456" s="850">
        <v>77.776666666666671</v>
      </c>
    </row>
    <row r="457" spans="1:19" ht="14.4" customHeight="1" x14ac:dyDescent="0.3">
      <c r="A457" s="831"/>
      <c r="B457" s="832" t="s">
        <v>2483</v>
      </c>
      <c r="C457" s="832" t="s">
        <v>590</v>
      </c>
      <c r="D457" s="832" t="s">
        <v>1244</v>
      </c>
      <c r="E457" s="832" t="s">
        <v>2480</v>
      </c>
      <c r="F457" s="832" t="s">
        <v>2510</v>
      </c>
      <c r="G457" s="832" t="s">
        <v>2511</v>
      </c>
      <c r="H457" s="849"/>
      <c r="I457" s="849"/>
      <c r="J457" s="832"/>
      <c r="K457" s="832"/>
      <c r="L457" s="849"/>
      <c r="M457" s="849"/>
      <c r="N457" s="832"/>
      <c r="O457" s="832"/>
      <c r="P457" s="849">
        <v>3</v>
      </c>
      <c r="Q457" s="849">
        <v>350</v>
      </c>
      <c r="R457" s="837"/>
      <c r="S457" s="850">
        <v>116.66666666666667</v>
      </c>
    </row>
    <row r="458" spans="1:19" ht="14.4" customHeight="1" x14ac:dyDescent="0.3">
      <c r="A458" s="831"/>
      <c r="B458" s="832" t="s">
        <v>2483</v>
      </c>
      <c r="C458" s="832" t="s">
        <v>590</v>
      </c>
      <c r="D458" s="832" t="s">
        <v>1244</v>
      </c>
      <c r="E458" s="832" t="s">
        <v>2480</v>
      </c>
      <c r="F458" s="832" t="s">
        <v>2510</v>
      </c>
      <c r="G458" s="832" t="s">
        <v>2512</v>
      </c>
      <c r="H458" s="849"/>
      <c r="I458" s="849"/>
      <c r="J458" s="832"/>
      <c r="K458" s="832"/>
      <c r="L458" s="849"/>
      <c r="M458" s="849"/>
      <c r="N458" s="832"/>
      <c r="O458" s="832"/>
      <c r="P458" s="849">
        <v>1</v>
      </c>
      <c r="Q458" s="849">
        <v>116.67</v>
      </c>
      <c r="R458" s="837"/>
      <c r="S458" s="850">
        <v>116.67</v>
      </c>
    </row>
    <row r="459" spans="1:19" ht="14.4" customHeight="1" x14ac:dyDescent="0.3">
      <c r="A459" s="831"/>
      <c r="B459" s="832" t="s">
        <v>2483</v>
      </c>
      <c r="C459" s="832" t="s">
        <v>590</v>
      </c>
      <c r="D459" s="832" t="s">
        <v>1244</v>
      </c>
      <c r="E459" s="832" t="s">
        <v>2480</v>
      </c>
      <c r="F459" s="832" t="s">
        <v>2518</v>
      </c>
      <c r="G459" s="832" t="s">
        <v>2519</v>
      </c>
      <c r="H459" s="849"/>
      <c r="I459" s="849"/>
      <c r="J459" s="832"/>
      <c r="K459" s="832"/>
      <c r="L459" s="849"/>
      <c r="M459" s="849"/>
      <c r="N459" s="832"/>
      <c r="O459" s="832"/>
      <c r="P459" s="849">
        <v>4</v>
      </c>
      <c r="Q459" s="849">
        <v>844.44</v>
      </c>
      <c r="R459" s="837"/>
      <c r="S459" s="850">
        <v>211.11</v>
      </c>
    </row>
    <row r="460" spans="1:19" ht="14.4" customHeight="1" x14ac:dyDescent="0.3">
      <c r="A460" s="831"/>
      <c r="B460" s="832" t="s">
        <v>2483</v>
      </c>
      <c r="C460" s="832" t="s">
        <v>590</v>
      </c>
      <c r="D460" s="832" t="s">
        <v>1244</v>
      </c>
      <c r="E460" s="832" t="s">
        <v>2480</v>
      </c>
      <c r="F460" s="832" t="s">
        <v>2520</v>
      </c>
      <c r="G460" s="832" t="s">
        <v>2521</v>
      </c>
      <c r="H460" s="849"/>
      <c r="I460" s="849"/>
      <c r="J460" s="832"/>
      <c r="K460" s="832"/>
      <c r="L460" s="849"/>
      <c r="M460" s="849"/>
      <c r="N460" s="832"/>
      <c r="O460" s="832"/>
      <c r="P460" s="849">
        <v>2</v>
      </c>
      <c r="Q460" s="849">
        <v>1166.6600000000001</v>
      </c>
      <c r="R460" s="837"/>
      <c r="S460" s="850">
        <v>583.33000000000004</v>
      </c>
    </row>
    <row r="461" spans="1:19" ht="14.4" customHeight="1" x14ac:dyDescent="0.3">
      <c r="A461" s="831"/>
      <c r="B461" s="832" t="s">
        <v>2483</v>
      </c>
      <c r="C461" s="832" t="s">
        <v>590</v>
      </c>
      <c r="D461" s="832" t="s">
        <v>1244</v>
      </c>
      <c r="E461" s="832" t="s">
        <v>2480</v>
      </c>
      <c r="F461" s="832" t="s">
        <v>2527</v>
      </c>
      <c r="G461" s="832" t="s">
        <v>2528</v>
      </c>
      <c r="H461" s="849"/>
      <c r="I461" s="849"/>
      <c r="J461" s="832"/>
      <c r="K461" s="832"/>
      <c r="L461" s="849"/>
      <c r="M461" s="849"/>
      <c r="N461" s="832"/>
      <c r="O461" s="832"/>
      <c r="P461" s="849">
        <v>3</v>
      </c>
      <c r="Q461" s="849">
        <v>150</v>
      </c>
      <c r="R461" s="837"/>
      <c r="S461" s="850">
        <v>50</v>
      </c>
    </row>
    <row r="462" spans="1:19" ht="14.4" customHeight="1" x14ac:dyDescent="0.3">
      <c r="A462" s="831"/>
      <c r="B462" s="832" t="s">
        <v>2483</v>
      </c>
      <c r="C462" s="832" t="s">
        <v>590</v>
      </c>
      <c r="D462" s="832" t="s">
        <v>1244</v>
      </c>
      <c r="E462" s="832" t="s">
        <v>2480</v>
      </c>
      <c r="F462" s="832" t="s">
        <v>2536</v>
      </c>
      <c r="G462" s="832" t="s">
        <v>2538</v>
      </c>
      <c r="H462" s="849"/>
      <c r="I462" s="849"/>
      <c r="J462" s="832"/>
      <c r="K462" s="832"/>
      <c r="L462" s="849"/>
      <c r="M462" s="849"/>
      <c r="N462" s="832"/>
      <c r="O462" s="832"/>
      <c r="P462" s="849">
        <v>2</v>
      </c>
      <c r="Q462" s="849">
        <v>611.12</v>
      </c>
      <c r="R462" s="837"/>
      <c r="S462" s="850">
        <v>305.56</v>
      </c>
    </row>
    <row r="463" spans="1:19" ht="14.4" customHeight="1" x14ac:dyDescent="0.3">
      <c r="A463" s="831"/>
      <c r="B463" s="832" t="s">
        <v>2483</v>
      </c>
      <c r="C463" s="832" t="s">
        <v>590</v>
      </c>
      <c r="D463" s="832" t="s">
        <v>1244</v>
      </c>
      <c r="E463" s="832" t="s">
        <v>2480</v>
      </c>
      <c r="F463" s="832" t="s">
        <v>2548</v>
      </c>
      <c r="G463" s="832" t="s">
        <v>2549</v>
      </c>
      <c r="H463" s="849"/>
      <c r="I463" s="849"/>
      <c r="J463" s="832"/>
      <c r="K463" s="832"/>
      <c r="L463" s="849"/>
      <c r="M463" s="849"/>
      <c r="N463" s="832"/>
      <c r="O463" s="832"/>
      <c r="P463" s="849">
        <v>2</v>
      </c>
      <c r="Q463" s="849">
        <v>155.56</v>
      </c>
      <c r="R463" s="837"/>
      <c r="S463" s="850">
        <v>77.78</v>
      </c>
    </row>
    <row r="464" spans="1:19" ht="14.4" customHeight="1" x14ac:dyDescent="0.3">
      <c r="A464" s="831"/>
      <c r="B464" s="832" t="s">
        <v>2483</v>
      </c>
      <c r="C464" s="832" t="s">
        <v>590</v>
      </c>
      <c r="D464" s="832" t="s">
        <v>1244</v>
      </c>
      <c r="E464" s="832" t="s">
        <v>2480</v>
      </c>
      <c r="F464" s="832" t="s">
        <v>2556</v>
      </c>
      <c r="G464" s="832" t="s">
        <v>2557</v>
      </c>
      <c r="H464" s="849"/>
      <c r="I464" s="849"/>
      <c r="J464" s="832"/>
      <c r="K464" s="832"/>
      <c r="L464" s="849"/>
      <c r="M464" s="849"/>
      <c r="N464" s="832"/>
      <c r="O464" s="832"/>
      <c r="P464" s="849">
        <v>1</v>
      </c>
      <c r="Q464" s="849">
        <v>94.44</v>
      </c>
      <c r="R464" s="837"/>
      <c r="S464" s="850">
        <v>94.44</v>
      </c>
    </row>
    <row r="465" spans="1:19" ht="14.4" customHeight="1" x14ac:dyDescent="0.3">
      <c r="A465" s="831"/>
      <c r="B465" s="832" t="s">
        <v>2483</v>
      </c>
      <c r="C465" s="832" t="s">
        <v>590</v>
      </c>
      <c r="D465" s="832" t="s">
        <v>1244</v>
      </c>
      <c r="E465" s="832" t="s">
        <v>2480</v>
      </c>
      <c r="F465" s="832" t="s">
        <v>2556</v>
      </c>
      <c r="G465" s="832" t="s">
        <v>2558</v>
      </c>
      <c r="H465" s="849"/>
      <c r="I465" s="849"/>
      <c r="J465" s="832"/>
      <c r="K465" s="832"/>
      <c r="L465" s="849"/>
      <c r="M465" s="849"/>
      <c r="N465" s="832"/>
      <c r="O465" s="832"/>
      <c r="P465" s="849">
        <v>6</v>
      </c>
      <c r="Q465" s="849">
        <v>566.66</v>
      </c>
      <c r="R465" s="837"/>
      <c r="S465" s="850">
        <v>94.443333333333328</v>
      </c>
    </row>
    <row r="466" spans="1:19" ht="14.4" customHeight="1" x14ac:dyDescent="0.3">
      <c r="A466" s="831"/>
      <c r="B466" s="832" t="s">
        <v>2483</v>
      </c>
      <c r="C466" s="832" t="s">
        <v>590</v>
      </c>
      <c r="D466" s="832" t="s">
        <v>1244</v>
      </c>
      <c r="E466" s="832" t="s">
        <v>2480</v>
      </c>
      <c r="F466" s="832" t="s">
        <v>2481</v>
      </c>
      <c r="G466" s="832" t="s">
        <v>2482</v>
      </c>
      <c r="H466" s="849"/>
      <c r="I466" s="849"/>
      <c r="J466" s="832"/>
      <c r="K466" s="832"/>
      <c r="L466" s="849"/>
      <c r="M466" s="849"/>
      <c r="N466" s="832"/>
      <c r="O466" s="832"/>
      <c r="P466" s="849">
        <v>13</v>
      </c>
      <c r="Q466" s="849">
        <v>4477.7699999999995</v>
      </c>
      <c r="R466" s="837"/>
      <c r="S466" s="850">
        <v>344.4438461538461</v>
      </c>
    </row>
    <row r="467" spans="1:19" ht="14.4" customHeight="1" x14ac:dyDescent="0.3">
      <c r="A467" s="831"/>
      <c r="B467" s="832" t="s">
        <v>2483</v>
      </c>
      <c r="C467" s="832" t="s">
        <v>590</v>
      </c>
      <c r="D467" s="832" t="s">
        <v>2474</v>
      </c>
      <c r="E467" s="832" t="s">
        <v>2480</v>
      </c>
      <c r="F467" s="832" t="s">
        <v>2505</v>
      </c>
      <c r="G467" s="832" t="s">
        <v>2506</v>
      </c>
      <c r="H467" s="849"/>
      <c r="I467" s="849"/>
      <c r="J467" s="832"/>
      <c r="K467" s="832"/>
      <c r="L467" s="849">
        <v>4</v>
      </c>
      <c r="M467" s="849">
        <v>311.12</v>
      </c>
      <c r="N467" s="832">
        <v>1</v>
      </c>
      <c r="O467" s="832">
        <v>77.78</v>
      </c>
      <c r="P467" s="849"/>
      <c r="Q467" s="849"/>
      <c r="R467" s="837"/>
      <c r="S467" s="850"/>
    </row>
    <row r="468" spans="1:19" ht="14.4" customHeight="1" x14ac:dyDescent="0.3">
      <c r="A468" s="831"/>
      <c r="B468" s="832" t="s">
        <v>2483</v>
      </c>
      <c r="C468" s="832" t="s">
        <v>590</v>
      </c>
      <c r="D468" s="832" t="s">
        <v>2474</v>
      </c>
      <c r="E468" s="832" t="s">
        <v>2480</v>
      </c>
      <c r="F468" s="832" t="s">
        <v>2510</v>
      </c>
      <c r="G468" s="832" t="s">
        <v>2511</v>
      </c>
      <c r="H468" s="849"/>
      <c r="I468" s="849"/>
      <c r="J468" s="832"/>
      <c r="K468" s="832"/>
      <c r="L468" s="849">
        <v>5</v>
      </c>
      <c r="M468" s="849">
        <v>583.34</v>
      </c>
      <c r="N468" s="832">
        <v>1</v>
      </c>
      <c r="O468" s="832">
        <v>116.66800000000001</v>
      </c>
      <c r="P468" s="849"/>
      <c r="Q468" s="849"/>
      <c r="R468" s="837"/>
      <c r="S468" s="850"/>
    </row>
    <row r="469" spans="1:19" ht="14.4" customHeight="1" x14ac:dyDescent="0.3">
      <c r="A469" s="831"/>
      <c r="B469" s="832" t="s">
        <v>2483</v>
      </c>
      <c r="C469" s="832" t="s">
        <v>590</v>
      </c>
      <c r="D469" s="832" t="s">
        <v>2474</v>
      </c>
      <c r="E469" s="832" t="s">
        <v>2480</v>
      </c>
      <c r="F469" s="832" t="s">
        <v>2518</v>
      </c>
      <c r="G469" s="832" t="s">
        <v>2519</v>
      </c>
      <c r="H469" s="849"/>
      <c r="I469" s="849"/>
      <c r="J469" s="832"/>
      <c r="K469" s="832"/>
      <c r="L469" s="849">
        <v>6</v>
      </c>
      <c r="M469" s="849">
        <v>1266.6600000000001</v>
      </c>
      <c r="N469" s="832">
        <v>1</v>
      </c>
      <c r="O469" s="832">
        <v>211.11</v>
      </c>
      <c r="P469" s="849"/>
      <c r="Q469" s="849"/>
      <c r="R469" s="837"/>
      <c r="S469" s="850"/>
    </row>
    <row r="470" spans="1:19" ht="14.4" customHeight="1" x14ac:dyDescent="0.3">
      <c r="A470" s="831"/>
      <c r="B470" s="832" t="s">
        <v>2483</v>
      </c>
      <c r="C470" s="832" t="s">
        <v>590</v>
      </c>
      <c r="D470" s="832" t="s">
        <v>2474</v>
      </c>
      <c r="E470" s="832" t="s">
        <v>2480</v>
      </c>
      <c r="F470" s="832" t="s">
        <v>2520</v>
      </c>
      <c r="G470" s="832" t="s">
        <v>2521</v>
      </c>
      <c r="H470" s="849"/>
      <c r="I470" s="849"/>
      <c r="J470" s="832"/>
      <c r="K470" s="832"/>
      <c r="L470" s="849">
        <v>1</v>
      </c>
      <c r="M470" s="849">
        <v>583.33000000000004</v>
      </c>
      <c r="N470" s="832">
        <v>1</v>
      </c>
      <c r="O470" s="832">
        <v>583.33000000000004</v>
      </c>
      <c r="P470" s="849"/>
      <c r="Q470" s="849"/>
      <c r="R470" s="837"/>
      <c r="S470" s="850"/>
    </row>
    <row r="471" spans="1:19" ht="14.4" customHeight="1" x14ac:dyDescent="0.3">
      <c r="A471" s="831"/>
      <c r="B471" s="832" t="s">
        <v>2483</v>
      </c>
      <c r="C471" s="832" t="s">
        <v>590</v>
      </c>
      <c r="D471" s="832" t="s">
        <v>2474</v>
      </c>
      <c r="E471" s="832" t="s">
        <v>2480</v>
      </c>
      <c r="F471" s="832" t="s">
        <v>2527</v>
      </c>
      <c r="G471" s="832" t="s">
        <v>2528</v>
      </c>
      <c r="H471" s="849"/>
      <c r="I471" s="849"/>
      <c r="J471" s="832"/>
      <c r="K471" s="832"/>
      <c r="L471" s="849">
        <v>2</v>
      </c>
      <c r="M471" s="849">
        <v>100</v>
      </c>
      <c r="N471" s="832">
        <v>1</v>
      </c>
      <c r="O471" s="832">
        <v>50</v>
      </c>
      <c r="P471" s="849"/>
      <c r="Q471" s="849"/>
      <c r="R471" s="837"/>
      <c r="S471" s="850"/>
    </row>
    <row r="472" spans="1:19" ht="14.4" customHeight="1" x14ac:dyDescent="0.3">
      <c r="A472" s="831"/>
      <c r="B472" s="832" t="s">
        <v>2483</v>
      </c>
      <c r="C472" s="832" t="s">
        <v>590</v>
      </c>
      <c r="D472" s="832" t="s">
        <v>2474</v>
      </c>
      <c r="E472" s="832" t="s">
        <v>2480</v>
      </c>
      <c r="F472" s="832" t="s">
        <v>2536</v>
      </c>
      <c r="G472" s="832" t="s">
        <v>2538</v>
      </c>
      <c r="H472" s="849"/>
      <c r="I472" s="849"/>
      <c r="J472" s="832"/>
      <c r="K472" s="832"/>
      <c r="L472" s="849">
        <v>5</v>
      </c>
      <c r="M472" s="849">
        <v>1527.79</v>
      </c>
      <c r="N472" s="832">
        <v>1</v>
      </c>
      <c r="O472" s="832">
        <v>305.55799999999999</v>
      </c>
      <c r="P472" s="849"/>
      <c r="Q472" s="849"/>
      <c r="R472" s="837"/>
      <c r="S472" s="850"/>
    </row>
    <row r="473" spans="1:19" ht="14.4" customHeight="1" x14ac:dyDescent="0.3">
      <c r="A473" s="831"/>
      <c r="B473" s="832" t="s">
        <v>2483</v>
      </c>
      <c r="C473" s="832" t="s">
        <v>590</v>
      </c>
      <c r="D473" s="832" t="s">
        <v>2474</v>
      </c>
      <c r="E473" s="832" t="s">
        <v>2480</v>
      </c>
      <c r="F473" s="832" t="s">
        <v>2548</v>
      </c>
      <c r="G473" s="832" t="s">
        <v>2549</v>
      </c>
      <c r="H473" s="849"/>
      <c r="I473" s="849"/>
      <c r="J473" s="832"/>
      <c r="K473" s="832"/>
      <c r="L473" s="849">
        <v>4</v>
      </c>
      <c r="M473" s="849">
        <v>311.12</v>
      </c>
      <c r="N473" s="832">
        <v>1</v>
      </c>
      <c r="O473" s="832">
        <v>77.78</v>
      </c>
      <c r="P473" s="849"/>
      <c r="Q473" s="849"/>
      <c r="R473" s="837"/>
      <c r="S473" s="850"/>
    </row>
    <row r="474" spans="1:19" ht="14.4" customHeight="1" x14ac:dyDescent="0.3">
      <c r="A474" s="831"/>
      <c r="B474" s="832" t="s">
        <v>2483</v>
      </c>
      <c r="C474" s="832" t="s">
        <v>590</v>
      </c>
      <c r="D474" s="832" t="s">
        <v>2474</v>
      </c>
      <c r="E474" s="832" t="s">
        <v>2480</v>
      </c>
      <c r="F474" s="832" t="s">
        <v>2556</v>
      </c>
      <c r="G474" s="832" t="s">
        <v>2558</v>
      </c>
      <c r="H474" s="849"/>
      <c r="I474" s="849"/>
      <c r="J474" s="832"/>
      <c r="K474" s="832"/>
      <c r="L474" s="849">
        <v>4</v>
      </c>
      <c r="M474" s="849">
        <v>377.77</v>
      </c>
      <c r="N474" s="832">
        <v>1</v>
      </c>
      <c r="O474" s="832">
        <v>94.442499999999995</v>
      </c>
      <c r="P474" s="849"/>
      <c r="Q474" s="849"/>
      <c r="R474" s="837"/>
      <c r="S474" s="850"/>
    </row>
    <row r="475" spans="1:19" ht="14.4" customHeight="1" x14ac:dyDescent="0.3">
      <c r="A475" s="831"/>
      <c r="B475" s="832" t="s">
        <v>2483</v>
      </c>
      <c r="C475" s="832" t="s">
        <v>590</v>
      </c>
      <c r="D475" s="832" t="s">
        <v>2474</v>
      </c>
      <c r="E475" s="832" t="s">
        <v>2480</v>
      </c>
      <c r="F475" s="832" t="s">
        <v>2571</v>
      </c>
      <c r="G475" s="832" t="s">
        <v>2572</v>
      </c>
      <c r="H475" s="849"/>
      <c r="I475" s="849"/>
      <c r="J475" s="832"/>
      <c r="K475" s="832"/>
      <c r="L475" s="849">
        <v>2</v>
      </c>
      <c r="M475" s="849">
        <v>233.34</v>
      </c>
      <c r="N475" s="832">
        <v>1</v>
      </c>
      <c r="O475" s="832">
        <v>116.67</v>
      </c>
      <c r="P475" s="849"/>
      <c r="Q475" s="849"/>
      <c r="R475" s="837"/>
      <c r="S475" s="850"/>
    </row>
    <row r="476" spans="1:19" ht="14.4" customHeight="1" x14ac:dyDescent="0.3">
      <c r="A476" s="831"/>
      <c r="B476" s="832" t="s">
        <v>2483</v>
      </c>
      <c r="C476" s="832" t="s">
        <v>590</v>
      </c>
      <c r="D476" s="832" t="s">
        <v>2474</v>
      </c>
      <c r="E476" s="832" t="s">
        <v>2480</v>
      </c>
      <c r="F476" s="832" t="s">
        <v>2481</v>
      </c>
      <c r="G476" s="832" t="s">
        <v>2482</v>
      </c>
      <c r="H476" s="849"/>
      <c r="I476" s="849"/>
      <c r="J476" s="832"/>
      <c r="K476" s="832"/>
      <c r="L476" s="849">
        <v>11</v>
      </c>
      <c r="M476" s="849">
        <v>3788.88</v>
      </c>
      <c r="N476" s="832">
        <v>1</v>
      </c>
      <c r="O476" s="832">
        <v>344.44363636363636</v>
      </c>
      <c r="P476" s="849"/>
      <c r="Q476" s="849"/>
      <c r="R476" s="837"/>
      <c r="S476" s="850"/>
    </row>
    <row r="477" spans="1:19" ht="14.4" customHeight="1" x14ac:dyDescent="0.3">
      <c r="A477" s="831"/>
      <c r="B477" s="832" t="s">
        <v>2483</v>
      </c>
      <c r="C477" s="832" t="s">
        <v>590</v>
      </c>
      <c r="D477" s="832" t="s">
        <v>1237</v>
      </c>
      <c r="E477" s="832" t="s">
        <v>2480</v>
      </c>
      <c r="F477" s="832" t="s">
        <v>2505</v>
      </c>
      <c r="G477" s="832" t="s">
        <v>2506</v>
      </c>
      <c r="H477" s="849"/>
      <c r="I477" s="849"/>
      <c r="J477" s="832"/>
      <c r="K477" s="832"/>
      <c r="L477" s="849"/>
      <c r="M477" s="849"/>
      <c r="N477" s="832"/>
      <c r="O477" s="832"/>
      <c r="P477" s="849">
        <v>2</v>
      </c>
      <c r="Q477" s="849">
        <v>155.56</v>
      </c>
      <c r="R477" s="837"/>
      <c r="S477" s="850">
        <v>77.78</v>
      </c>
    </row>
    <row r="478" spans="1:19" ht="14.4" customHeight="1" x14ac:dyDescent="0.3">
      <c r="A478" s="831"/>
      <c r="B478" s="832" t="s">
        <v>2483</v>
      </c>
      <c r="C478" s="832" t="s">
        <v>590</v>
      </c>
      <c r="D478" s="832" t="s">
        <v>1237</v>
      </c>
      <c r="E478" s="832" t="s">
        <v>2480</v>
      </c>
      <c r="F478" s="832" t="s">
        <v>2510</v>
      </c>
      <c r="G478" s="832" t="s">
        <v>2511</v>
      </c>
      <c r="H478" s="849"/>
      <c r="I478" s="849"/>
      <c r="J478" s="832"/>
      <c r="K478" s="832"/>
      <c r="L478" s="849"/>
      <c r="M478" s="849"/>
      <c r="N478" s="832"/>
      <c r="O478" s="832"/>
      <c r="P478" s="849">
        <v>8</v>
      </c>
      <c r="Q478" s="849">
        <v>933.33</v>
      </c>
      <c r="R478" s="837"/>
      <c r="S478" s="850">
        <v>116.66625000000001</v>
      </c>
    </row>
    <row r="479" spans="1:19" ht="14.4" customHeight="1" x14ac:dyDescent="0.3">
      <c r="A479" s="831"/>
      <c r="B479" s="832" t="s">
        <v>2483</v>
      </c>
      <c r="C479" s="832" t="s">
        <v>590</v>
      </c>
      <c r="D479" s="832" t="s">
        <v>1237</v>
      </c>
      <c r="E479" s="832" t="s">
        <v>2480</v>
      </c>
      <c r="F479" s="832" t="s">
        <v>2518</v>
      </c>
      <c r="G479" s="832" t="s">
        <v>2519</v>
      </c>
      <c r="H479" s="849"/>
      <c r="I479" s="849"/>
      <c r="J479" s="832"/>
      <c r="K479" s="832"/>
      <c r="L479" s="849"/>
      <c r="M479" s="849"/>
      <c r="N479" s="832"/>
      <c r="O479" s="832"/>
      <c r="P479" s="849">
        <v>9</v>
      </c>
      <c r="Q479" s="849">
        <v>1899.9900000000002</v>
      </c>
      <c r="R479" s="837"/>
      <c r="S479" s="850">
        <v>211.11</v>
      </c>
    </row>
    <row r="480" spans="1:19" ht="14.4" customHeight="1" x14ac:dyDescent="0.3">
      <c r="A480" s="831"/>
      <c r="B480" s="832" t="s">
        <v>2483</v>
      </c>
      <c r="C480" s="832" t="s">
        <v>590</v>
      </c>
      <c r="D480" s="832" t="s">
        <v>1237</v>
      </c>
      <c r="E480" s="832" t="s">
        <v>2480</v>
      </c>
      <c r="F480" s="832" t="s">
        <v>2520</v>
      </c>
      <c r="G480" s="832" t="s">
        <v>2521</v>
      </c>
      <c r="H480" s="849"/>
      <c r="I480" s="849"/>
      <c r="J480" s="832"/>
      <c r="K480" s="832"/>
      <c r="L480" s="849"/>
      <c r="M480" s="849"/>
      <c r="N480" s="832"/>
      <c r="O480" s="832"/>
      <c r="P480" s="849">
        <v>2</v>
      </c>
      <c r="Q480" s="849">
        <v>1166.6600000000001</v>
      </c>
      <c r="R480" s="837"/>
      <c r="S480" s="850">
        <v>583.33000000000004</v>
      </c>
    </row>
    <row r="481" spans="1:19" ht="14.4" customHeight="1" x14ac:dyDescent="0.3">
      <c r="A481" s="831"/>
      <c r="B481" s="832" t="s">
        <v>2483</v>
      </c>
      <c r="C481" s="832" t="s">
        <v>590</v>
      </c>
      <c r="D481" s="832" t="s">
        <v>1237</v>
      </c>
      <c r="E481" s="832" t="s">
        <v>2480</v>
      </c>
      <c r="F481" s="832" t="s">
        <v>2527</v>
      </c>
      <c r="G481" s="832" t="s">
        <v>2528</v>
      </c>
      <c r="H481" s="849"/>
      <c r="I481" s="849"/>
      <c r="J481" s="832"/>
      <c r="K481" s="832"/>
      <c r="L481" s="849"/>
      <c r="M481" s="849"/>
      <c r="N481" s="832"/>
      <c r="O481" s="832"/>
      <c r="P481" s="849">
        <v>8</v>
      </c>
      <c r="Q481" s="849">
        <v>400</v>
      </c>
      <c r="R481" s="837"/>
      <c r="S481" s="850">
        <v>50</v>
      </c>
    </row>
    <row r="482" spans="1:19" ht="14.4" customHeight="1" x14ac:dyDescent="0.3">
      <c r="A482" s="831"/>
      <c r="B482" s="832" t="s">
        <v>2483</v>
      </c>
      <c r="C482" s="832" t="s">
        <v>590</v>
      </c>
      <c r="D482" s="832" t="s">
        <v>1237</v>
      </c>
      <c r="E482" s="832" t="s">
        <v>2480</v>
      </c>
      <c r="F482" s="832" t="s">
        <v>2531</v>
      </c>
      <c r="G482" s="832" t="s">
        <v>2532</v>
      </c>
      <c r="H482" s="849"/>
      <c r="I482" s="849"/>
      <c r="J482" s="832"/>
      <c r="K482" s="832"/>
      <c r="L482" s="849"/>
      <c r="M482" s="849"/>
      <c r="N482" s="832"/>
      <c r="O482" s="832"/>
      <c r="P482" s="849">
        <v>1</v>
      </c>
      <c r="Q482" s="849">
        <v>101.11</v>
      </c>
      <c r="R482" s="837"/>
      <c r="S482" s="850">
        <v>101.11</v>
      </c>
    </row>
    <row r="483" spans="1:19" ht="14.4" customHeight="1" x14ac:dyDescent="0.3">
      <c r="A483" s="831"/>
      <c r="B483" s="832" t="s">
        <v>2483</v>
      </c>
      <c r="C483" s="832" t="s">
        <v>590</v>
      </c>
      <c r="D483" s="832" t="s">
        <v>1237</v>
      </c>
      <c r="E483" s="832" t="s">
        <v>2480</v>
      </c>
      <c r="F483" s="832" t="s">
        <v>2556</v>
      </c>
      <c r="G483" s="832" t="s">
        <v>2558</v>
      </c>
      <c r="H483" s="849"/>
      <c r="I483" s="849"/>
      <c r="J483" s="832"/>
      <c r="K483" s="832"/>
      <c r="L483" s="849"/>
      <c r="M483" s="849"/>
      <c r="N483" s="832"/>
      <c r="O483" s="832"/>
      <c r="P483" s="849">
        <v>12</v>
      </c>
      <c r="Q483" s="849">
        <v>1133.32</v>
      </c>
      <c r="R483" s="837"/>
      <c r="S483" s="850">
        <v>94.443333333333328</v>
      </c>
    </row>
    <row r="484" spans="1:19" ht="14.4" customHeight="1" x14ac:dyDescent="0.3">
      <c r="A484" s="831"/>
      <c r="B484" s="832" t="s">
        <v>2483</v>
      </c>
      <c r="C484" s="832" t="s">
        <v>590</v>
      </c>
      <c r="D484" s="832" t="s">
        <v>1237</v>
      </c>
      <c r="E484" s="832" t="s">
        <v>2480</v>
      </c>
      <c r="F484" s="832" t="s">
        <v>2561</v>
      </c>
      <c r="G484" s="832" t="s">
        <v>2562</v>
      </c>
      <c r="H484" s="849"/>
      <c r="I484" s="849"/>
      <c r="J484" s="832"/>
      <c r="K484" s="832"/>
      <c r="L484" s="849"/>
      <c r="M484" s="849"/>
      <c r="N484" s="832"/>
      <c r="O484" s="832"/>
      <c r="P484" s="849">
        <v>1</v>
      </c>
      <c r="Q484" s="849">
        <v>96.67</v>
      </c>
      <c r="R484" s="837"/>
      <c r="S484" s="850">
        <v>96.67</v>
      </c>
    </row>
    <row r="485" spans="1:19" ht="14.4" customHeight="1" x14ac:dyDescent="0.3">
      <c r="A485" s="831"/>
      <c r="B485" s="832" t="s">
        <v>2483</v>
      </c>
      <c r="C485" s="832" t="s">
        <v>590</v>
      </c>
      <c r="D485" s="832" t="s">
        <v>1237</v>
      </c>
      <c r="E485" s="832" t="s">
        <v>2480</v>
      </c>
      <c r="F485" s="832" t="s">
        <v>2561</v>
      </c>
      <c r="G485" s="832" t="s">
        <v>2563</v>
      </c>
      <c r="H485" s="849"/>
      <c r="I485" s="849"/>
      <c r="J485" s="832"/>
      <c r="K485" s="832"/>
      <c r="L485" s="849"/>
      <c r="M485" s="849"/>
      <c r="N485" s="832"/>
      <c r="O485" s="832"/>
      <c r="P485" s="849">
        <v>1</v>
      </c>
      <c r="Q485" s="849">
        <v>96.67</v>
      </c>
      <c r="R485" s="837"/>
      <c r="S485" s="850">
        <v>96.67</v>
      </c>
    </row>
    <row r="486" spans="1:19" ht="14.4" customHeight="1" x14ac:dyDescent="0.3">
      <c r="A486" s="831"/>
      <c r="B486" s="832" t="s">
        <v>2483</v>
      </c>
      <c r="C486" s="832" t="s">
        <v>590</v>
      </c>
      <c r="D486" s="832" t="s">
        <v>1237</v>
      </c>
      <c r="E486" s="832" t="s">
        <v>2480</v>
      </c>
      <c r="F486" s="832" t="s">
        <v>2571</v>
      </c>
      <c r="G486" s="832" t="s">
        <v>2572</v>
      </c>
      <c r="H486" s="849"/>
      <c r="I486" s="849"/>
      <c r="J486" s="832"/>
      <c r="K486" s="832"/>
      <c r="L486" s="849"/>
      <c r="M486" s="849"/>
      <c r="N486" s="832"/>
      <c r="O486" s="832"/>
      <c r="P486" s="849">
        <v>4</v>
      </c>
      <c r="Q486" s="849">
        <v>466.67</v>
      </c>
      <c r="R486" s="837"/>
      <c r="S486" s="850">
        <v>116.6675</v>
      </c>
    </row>
    <row r="487" spans="1:19" ht="14.4" customHeight="1" x14ac:dyDescent="0.3">
      <c r="A487" s="831"/>
      <c r="B487" s="832" t="s">
        <v>2483</v>
      </c>
      <c r="C487" s="832" t="s">
        <v>590</v>
      </c>
      <c r="D487" s="832" t="s">
        <v>1237</v>
      </c>
      <c r="E487" s="832" t="s">
        <v>2480</v>
      </c>
      <c r="F487" s="832" t="s">
        <v>2481</v>
      </c>
      <c r="G487" s="832" t="s">
        <v>2482</v>
      </c>
      <c r="H487" s="849"/>
      <c r="I487" s="849"/>
      <c r="J487" s="832"/>
      <c r="K487" s="832"/>
      <c r="L487" s="849"/>
      <c r="M487" s="849"/>
      <c r="N487" s="832"/>
      <c r="O487" s="832"/>
      <c r="P487" s="849">
        <v>35</v>
      </c>
      <c r="Q487" s="849">
        <v>12055.539999999999</v>
      </c>
      <c r="R487" s="837"/>
      <c r="S487" s="850">
        <v>344.44399999999996</v>
      </c>
    </row>
    <row r="488" spans="1:19" ht="14.4" customHeight="1" x14ac:dyDescent="0.3">
      <c r="A488" s="831"/>
      <c r="B488" s="832" t="s">
        <v>2483</v>
      </c>
      <c r="C488" s="832" t="s">
        <v>590</v>
      </c>
      <c r="D488" s="832" t="s">
        <v>1224</v>
      </c>
      <c r="E488" s="832" t="s">
        <v>2480</v>
      </c>
      <c r="F488" s="832" t="s">
        <v>2510</v>
      </c>
      <c r="G488" s="832" t="s">
        <v>2511</v>
      </c>
      <c r="H488" s="849"/>
      <c r="I488" s="849"/>
      <c r="J488" s="832"/>
      <c r="K488" s="832"/>
      <c r="L488" s="849"/>
      <c r="M488" s="849"/>
      <c r="N488" s="832"/>
      <c r="O488" s="832"/>
      <c r="P488" s="849">
        <v>5</v>
      </c>
      <c r="Q488" s="849">
        <v>583.35</v>
      </c>
      <c r="R488" s="837"/>
      <c r="S488" s="850">
        <v>116.67</v>
      </c>
    </row>
    <row r="489" spans="1:19" ht="14.4" customHeight="1" x14ac:dyDescent="0.3">
      <c r="A489" s="831"/>
      <c r="B489" s="832" t="s">
        <v>2483</v>
      </c>
      <c r="C489" s="832" t="s">
        <v>590</v>
      </c>
      <c r="D489" s="832" t="s">
        <v>1224</v>
      </c>
      <c r="E489" s="832" t="s">
        <v>2480</v>
      </c>
      <c r="F489" s="832" t="s">
        <v>2518</v>
      </c>
      <c r="G489" s="832" t="s">
        <v>2519</v>
      </c>
      <c r="H489" s="849"/>
      <c r="I489" s="849"/>
      <c r="J489" s="832"/>
      <c r="K489" s="832"/>
      <c r="L489" s="849"/>
      <c r="M489" s="849"/>
      <c r="N489" s="832"/>
      <c r="O489" s="832"/>
      <c r="P489" s="849">
        <v>3</v>
      </c>
      <c r="Q489" s="849">
        <v>633.33000000000004</v>
      </c>
      <c r="R489" s="837"/>
      <c r="S489" s="850">
        <v>211.11</v>
      </c>
    </row>
    <row r="490" spans="1:19" ht="14.4" customHeight="1" x14ac:dyDescent="0.3">
      <c r="A490" s="831"/>
      <c r="B490" s="832" t="s">
        <v>2483</v>
      </c>
      <c r="C490" s="832" t="s">
        <v>590</v>
      </c>
      <c r="D490" s="832" t="s">
        <v>1224</v>
      </c>
      <c r="E490" s="832" t="s">
        <v>2480</v>
      </c>
      <c r="F490" s="832" t="s">
        <v>2520</v>
      </c>
      <c r="G490" s="832" t="s">
        <v>2521</v>
      </c>
      <c r="H490" s="849"/>
      <c r="I490" s="849"/>
      <c r="J490" s="832"/>
      <c r="K490" s="832"/>
      <c r="L490" s="849"/>
      <c r="M490" s="849"/>
      <c r="N490" s="832"/>
      <c r="O490" s="832"/>
      <c r="P490" s="849">
        <v>1</v>
      </c>
      <c r="Q490" s="849">
        <v>583.33000000000004</v>
      </c>
      <c r="R490" s="837"/>
      <c r="S490" s="850">
        <v>583.33000000000004</v>
      </c>
    </row>
    <row r="491" spans="1:19" ht="14.4" customHeight="1" x14ac:dyDescent="0.3">
      <c r="A491" s="831"/>
      <c r="B491" s="832" t="s">
        <v>2483</v>
      </c>
      <c r="C491" s="832" t="s">
        <v>590</v>
      </c>
      <c r="D491" s="832" t="s">
        <v>1224</v>
      </c>
      <c r="E491" s="832" t="s">
        <v>2480</v>
      </c>
      <c r="F491" s="832" t="s">
        <v>2527</v>
      </c>
      <c r="G491" s="832" t="s">
        <v>2528</v>
      </c>
      <c r="H491" s="849"/>
      <c r="I491" s="849"/>
      <c r="J491" s="832"/>
      <c r="K491" s="832"/>
      <c r="L491" s="849"/>
      <c r="M491" s="849"/>
      <c r="N491" s="832"/>
      <c r="O491" s="832"/>
      <c r="P491" s="849">
        <v>2</v>
      </c>
      <c r="Q491" s="849">
        <v>100</v>
      </c>
      <c r="R491" s="837"/>
      <c r="S491" s="850">
        <v>50</v>
      </c>
    </row>
    <row r="492" spans="1:19" ht="14.4" customHeight="1" x14ac:dyDescent="0.3">
      <c r="A492" s="831"/>
      <c r="B492" s="832" t="s">
        <v>2483</v>
      </c>
      <c r="C492" s="832" t="s">
        <v>590</v>
      </c>
      <c r="D492" s="832" t="s">
        <v>1224</v>
      </c>
      <c r="E492" s="832" t="s">
        <v>2480</v>
      </c>
      <c r="F492" s="832" t="s">
        <v>2481</v>
      </c>
      <c r="G492" s="832" t="s">
        <v>2482</v>
      </c>
      <c r="H492" s="849"/>
      <c r="I492" s="849"/>
      <c r="J492" s="832"/>
      <c r="K492" s="832"/>
      <c r="L492" s="849"/>
      <c r="M492" s="849"/>
      <c r="N492" s="832"/>
      <c r="O492" s="832"/>
      <c r="P492" s="849">
        <v>8</v>
      </c>
      <c r="Q492" s="849">
        <v>2755.54</v>
      </c>
      <c r="R492" s="837"/>
      <c r="S492" s="850">
        <v>344.4425</v>
      </c>
    </row>
    <row r="493" spans="1:19" ht="14.4" customHeight="1" x14ac:dyDescent="0.3">
      <c r="A493" s="831"/>
      <c r="B493" s="832" t="s">
        <v>2483</v>
      </c>
      <c r="C493" s="832" t="s">
        <v>590</v>
      </c>
      <c r="D493" s="832" t="s">
        <v>2470</v>
      </c>
      <c r="E493" s="832" t="s">
        <v>2480</v>
      </c>
      <c r="F493" s="832" t="s">
        <v>2505</v>
      </c>
      <c r="G493" s="832" t="s">
        <v>2506</v>
      </c>
      <c r="H493" s="849"/>
      <c r="I493" s="849"/>
      <c r="J493" s="832"/>
      <c r="K493" s="832"/>
      <c r="L493" s="849"/>
      <c r="M493" s="849"/>
      <c r="N493" s="832"/>
      <c r="O493" s="832"/>
      <c r="P493" s="849">
        <v>2</v>
      </c>
      <c r="Q493" s="849">
        <v>155.56</v>
      </c>
      <c r="R493" s="837"/>
      <c r="S493" s="850">
        <v>77.78</v>
      </c>
    </row>
    <row r="494" spans="1:19" ht="14.4" customHeight="1" x14ac:dyDescent="0.3">
      <c r="A494" s="831"/>
      <c r="B494" s="832" t="s">
        <v>2483</v>
      </c>
      <c r="C494" s="832" t="s">
        <v>590</v>
      </c>
      <c r="D494" s="832" t="s">
        <v>2470</v>
      </c>
      <c r="E494" s="832" t="s">
        <v>2480</v>
      </c>
      <c r="F494" s="832" t="s">
        <v>2510</v>
      </c>
      <c r="G494" s="832" t="s">
        <v>2511</v>
      </c>
      <c r="H494" s="849"/>
      <c r="I494" s="849"/>
      <c r="J494" s="832"/>
      <c r="K494" s="832"/>
      <c r="L494" s="849"/>
      <c r="M494" s="849"/>
      <c r="N494" s="832"/>
      <c r="O494" s="832"/>
      <c r="P494" s="849">
        <v>4</v>
      </c>
      <c r="Q494" s="849">
        <v>466.67</v>
      </c>
      <c r="R494" s="837"/>
      <c r="S494" s="850">
        <v>116.6675</v>
      </c>
    </row>
    <row r="495" spans="1:19" ht="14.4" customHeight="1" x14ac:dyDescent="0.3">
      <c r="A495" s="831"/>
      <c r="B495" s="832" t="s">
        <v>2483</v>
      </c>
      <c r="C495" s="832" t="s">
        <v>590</v>
      </c>
      <c r="D495" s="832" t="s">
        <v>2470</v>
      </c>
      <c r="E495" s="832" t="s">
        <v>2480</v>
      </c>
      <c r="F495" s="832" t="s">
        <v>2510</v>
      </c>
      <c r="G495" s="832" t="s">
        <v>2512</v>
      </c>
      <c r="H495" s="849"/>
      <c r="I495" s="849"/>
      <c r="J495" s="832"/>
      <c r="K495" s="832"/>
      <c r="L495" s="849"/>
      <c r="M495" s="849"/>
      <c r="N495" s="832"/>
      <c r="O495" s="832"/>
      <c r="P495" s="849">
        <v>2</v>
      </c>
      <c r="Q495" s="849">
        <v>233.33</v>
      </c>
      <c r="R495" s="837"/>
      <c r="S495" s="850">
        <v>116.66500000000001</v>
      </c>
    </row>
    <row r="496" spans="1:19" ht="14.4" customHeight="1" x14ac:dyDescent="0.3">
      <c r="A496" s="831"/>
      <c r="B496" s="832" t="s">
        <v>2483</v>
      </c>
      <c r="C496" s="832" t="s">
        <v>590</v>
      </c>
      <c r="D496" s="832" t="s">
        <v>2470</v>
      </c>
      <c r="E496" s="832" t="s">
        <v>2480</v>
      </c>
      <c r="F496" s="832" t="s">
        <v>2518</v>
      </c>
      <c r="G496" s="832" t="s">
        <v>2585</v>
      </c>
      <c r="H496" s="849"/>
      <c r="I496" s="849"/>
      <c r="J496" s="832"/>
      <c r="K496" s="832"/>
      <c r="L496" s="849"/>
      <c r="M496" s="849"/>
      <c r="N496" s="832"/>
      <c r="O496" s="832"/>
      <c r="P496" s="849">
        <v>2</v>
      </c>
      <c r="Q496" s="849">
        <v>422.22</v>
      </c>
      <c r="R496" s="837"/>
      <c r="S496" s="850">
        <v>211.11</v>
      </c>
    </row>
    <row r="497" spans="1:19" ht="14.4" customHeight="1" x14ac:dyDescent="0.3">
      <c r="A497" s="831"/>
      <c r="B497" s="832" t="s">
        <v>2483</v>
      </c>
      <c r="C497" s="832" t="s">
        <v>590</v>
      </c>
      <c r="D497" s="832" t="s">
        <v>2470</v>
      </c>
      <c r="E497" s="832" t="s">
        <v>2480</v>
      </c>
      <c r="F497" s="832" t="s">
        <v>2518</v>
      </c>
      <c r="G497" s="832" t="s">
        <v>2519</v>
      </c>
      <c r="H497" s="849"/>
      <c r="I497" s="849"/>
      <c r="J497" s="832"/>
      <c r="K497" s="832"/>
      <c r="L497" s="849"/>
      <c r="M497" s="849"/>
      <c r="N497" s="832"/>
      <c r="O497" s="832"/>
      <c r="P497" s="849">
        <v>3</v>
      </c>
      <c r="Q497" s="849">
        <v>633.33000000000004</v>
      </c>
      <c r="R497" s="837"/>
      <c r="S497" s="850">
        <v>211.11</v>
      </c>
    </row>
    <row r="498" spans="1:19" ht="14.4" customHeight="1" x14ac:dyDescent="0.3">
      <c r="A498" s="831"/>
      <c r="B498" s="832" t="s">
        <v>2483</v>
      </c>
      <c r="C498" s="832" t="s">
        <v>590</v>
      </c>
      <c r="D498" s="832" t="s">
        <v>2470</v>
      </c>
      <c r="E498" s="832" t="s">
        <v>2480</v>
      </c>
      <c r="F498" s="832" t="s">
        <v>2527</v>
      </c>
      <c r="G498" s="832" t="s">
        <v>2528</v>
      </c>
      <c r="H498" s="849"/>
      <c r="I498" s="849"/>
      <c r="J498" s="832"/>
      <c r="K498" s="832"/>
      <c r="L498" s="849"/>
      <c r="M498" s="849"/>
      <c r="N498" s="832"/>
      <c r="O498" s="832"/>
      <c r="P498" s="849">
        <v>10</v>
      </c>
      <c r="Q498" s="849">
        <v>500</v>
      </c>
      <c r="R498" s="837"/>
      <c r="S498" s="850">
        <v>50</v>
      </c>
    </row>
    <row r="499" spans="1:19" ht="14.4" customHeight="1" x14ac:dyDescent="0.3">
      <c r="A499" s="831"/>
      <c r="B499" s="832" t="s">
        <v>2483</v>
      </c>
      <c r="C499" s="832" t="s">
        <v>590</v>
      </c>
      <c r="D499" s="832" t="s">
        <v>2470</v>
      </c>
      <c r="E499" s="832" t="s">
        <v>2480</v>
      </c>
      <c r="F499" s="832" t="s">
        <v>2536</v>
      </c>
      <c r="G499" s="832" t="s">
        <v>2538</v>
      </c>
      <c r="H499" s="849"/>
      <c r="I499" s="849"/>
      <c r="J499" s="832"/>
      <c r="K499" s="832"/>
      <c r="L499" s="849"/>
      <c r="M499" s="849"/>
      <c r="N499" s="832"/>
      <c r="O499" s="832"/>
      <c r="P499" s="849">
        <v>2</v>
      </c>
      <c r="Q499" s="849">
        <v>611.12</v>
      </c>
      <c r="R499" s="837"/>
      <c r="S499" s="850">
        <v>305.56</v>
      </c>
    </row>
    <row r="500" spans="1:19" ht="14.4" customHeight="1" x14ac:dyDescent="0.3">
      <c r="A500" s="831"/>
      <c r="B500" s="832" t="s">
        <v>2483</v>
      </c>
      <c r="C500" s="832" t="s">
        <v>590</v>
      </c>
      <c r="D500" s="832" t="s">
        <v>2470</v>
      </c>
      <c r="E500" s="832" t="s">
        <v>2480</v>
      </c>
      <c r="F500" s="832" t="s">
        <v>2548</v>
      </c>
      <c r="G500" s="832" t="s">
        <v>2549</v>
      </c>
      <c r="H500" s="849"/>
      <c r="I500" s="849"/>
      <c r="J500" s="832"/>
      <c r="K500" s="832"/>
      <c r="L500" s="849"/>
      <c r="M500" s="849"/>
      <c r="N500" s="832"/>
      <c r="O500" s="832"/>
      <c r="P500" s="849">
        <v>2</v>
      </c>
      <c r="Q500" s="849">
        <v>155.56</v>
      </c>
      <c r="R500" s="837"/>
      <c r="S500" s="850">
        <v>77.78</v>
      </c>
    </row>
    <row r="501" spans="1:19" ht="14.4" customHeight="1" x14ac:dyDescent="0.3">
      <c r="A501" s="831"/>
      <c r="B501" s="832" t="s">
        <v>2483</v>
      </c>
      <c r="C501" s="832" t="s">
        <v>590</v>
      </c>
      <c r="D501" s="832" t="s">
        <v>2470</v>
      </c>
      <c r="E501" s="832" t="s">
        <v>2480</v>
      </c>
      <c r="F501" s="832" t="s">
        <v>2556</v>
      </c>
      <c r="G501" s="832" t="s">
        <v>2557</v>
      </c>
      <c r="H501" s="849"/>
      <c r="I501" s="849"/>
      <c r="J501" s="832"/>
      <c r="K501" s="832"/>
      <c r="L501" s="849"/>
      <c r="M501" s="849"/>
      <c r="N501" s="832"/>
      <c r="O501" s="832"/>
      <c r="P501" s="849">
        <v>2</v>
      </c>
      <c r="Q501" s="849">
        <v>188.88</v>
      </c>
      <c r="R501" s="837"/>
      <c r="S501" s="850">
        <v>94.44</v>
      </c>
    </row>
    <row r="502" spans="1:19" ht="14.4" customHeight="1" x14ac:dyDescent="0.3">
      <c r="A502" s="831"/>
      <c r="B502" s="832" t="s">
        <v>2483</v>
      </c>
      <c r="C502" s="832" t="s">
        <v>590</v>
      </c>
      <c r="D502" s="832" t="s">
        <v>2470</v>
      </c>
      <c r="E502" s="832" t="s">
        <v>2480</v>
      </c>
      <c r="F502" s="832" t="s">
        <v>2556</v>
      </c>
      <c r="G502" s="832" t="s">
        <v>2558</v>
      </c>
      <c r="H502" s="849"/>
      <c r="I502" s="849"/>
      <c r="J502" s="832"/>
      <c r="K502" s="832"/>
      <c r="L502" s="849"/>
      <c r="M502" s="849"/>
      <c r="N502" s="832"/>
      <c r="O502" s="832"/>
      <c r="P502" s="849">
        <v>5</v>
      </c>
      <c r="Q502" s="849">
        <v>472.21999999999997</v>
      </c>
      <c r="R502" s="837"/>
      <c r="S502" s="850">
        <v>94.443999999999988</v>
      </c>
    </row>
    <row r="503" spans="1:19" ht="14.4" customHeight="1" x14ac:dyDescent="0.3">
      <c r="A503" s="831"/>
      <c r="B503" s="832" t="s">
        <v>2483</v>
      </c>
      <c r="C503" s="832" t="s">
        <v>590</v>
      </c>
      <c r="D503" s="832" t="s">
        <v>2470</v>
      </c>
      <c r="E503" s="832" t="s">
        <v>2480</v>
      </c>
      <c r="F503" s="832" t="s">
        <v>2571</v>
      </c>
      <c r="G503" s="832" t="s">
        <v>2572</v>
      </c>
      <c r="H503" s="849"/>
      <c r="I503" s="849"/>
      <c r="J503" s="832"/>
      <c r="K503" s="832"/>
      <c r="L503" s="849"/>
      <c r="M503" s="849"/>
      <c r="N503" s="832"/>
      <c r="O503" s="832"/>
      <c r="P503" s="849">
        <v>2</v>
      </c>
      <c r="Q503" s="849">
        <v>233.34</v>
      </c>
      <c r="R503" s="837"/>
      <c r="S503" s="850">
        <v>116.67</v>
      </c>
    </row>
    <row r="504" spans="1:19" ht="14.4" customHeight="1" x14ac:dyDescent="0.3">
      <c r="A504" s="831"/>
      <c r="B504" s="832" t="s">
        <v>2483</v>
      </c>
      <c r="C504" s="832" t="s">
        <v>590</v>
      </c>
      <c r="D504" s="832" t="s">
        <v>2470</v>
      </c>
      <c r="E504" s="832" t="s">
        <v>2480</v>
      </c>
      <c r="F504" s="832" t="s">
        <v>2481</v>
      </c>
      <c r="G504" s="832" t="s">
        <v>2482</v>
      </c>
      <c r="H504" s="849"/>
      <c r="I504" s="849"/>
      <c r="J504" s="832"/>
      <c r="K504" s="832"/>
      <c r="L504" s="849"/>
      <c r="M504" s="849"/>
      <c r="N504" s="832"/>
      <c r="O504" s="832"/>
      <c r="P504" s="849">
        <v>25</v>
      </c>
      <c r="Q504" s="849">
        <v>8611.1</v>
      </c>
      <c r="R504" s="837"/>
      <c r="S504" s="850">
        <v>344.44400000000002</v>
      </c>
    </row>
    <row r="505" spans="1:19" ht="14.4" customHeight="1" x14ac:dyDescent="0.3">
      <c r="A505" s="831"/>
      <c r="B505" s="832" t="s">
        <v>2483</v>
      </c>
      <c r="C505" s="832" t="s">
        <v>590</v>
      </c>
      <c r="D505" s="832" t="s">
        <v>2470</v>
      </c>
      <c r="E505" s="832" t="s">
        <v>2480</v>
      </c>
      <c r="F505" s="832" t="s">
        <v>2583</v>
      </c>
      <c r="G505" s="832" t="s">
        <v>2584</v>
      </c>
      <c r="H505" s="849"/>
      <c r="I505" s="849"/>
      <c r="J505" s="832"/>
      <c r="K505" s="832"/>
      <c r="L505" s="849"/>
      <c r="M505" s="849"/>
      <c r="N505" s="832"/>
      <c r="O505" s="832"/>
      <c r="P505" s="849">
        <v>1</v>
      </c>
      <c r="Q505" s="849">
        <v>116.67</v>
      </c>
      <c r="R505" s="837"/>
      <c r="S505" s="850">
        <v>116.67</v>
      </c>
    </row>
    <row r="506" spans="1:19" ht="14.4" customHeight="1" x14ac:dyDescent="0.3">
      <c r="A506" s="831"/>
      <c r="B506" s="832" t="s">
        <v>2483</v>
      </c>
      <c r="C506" s="832" t="s">
        <v>590</v>
      </c>
      <c r="D506" s="832" t="s">
        <v>2475</v>
      </c>
      <c r="E506" s="832" t="s">
        <v>2480</v>
      </c>
      <c r="F506" s="832" t="s">
        <v>2520</v>
      </c>
      <c r="G506" s="832" t="s">
        <v>2521</v>
      </c>
      <c r="H506" s="849"/>
      <c r="I506" s="849"/>
      <c r="J506" s="832"/>
      <c r="K506" s="832"/>
      <c r="L506" s="849"/>
      <c r="M506" s="849"/>
      <c r="N506" s="832"/>
      <c r="O506" s="832"/>
      <c r="P506" s="849">
        <v>1</v>
      </c>
      <c r="Q506" s="849">
        <v>583.33000000000004</v>
      </c>
      <c r="R506" s="837"/>
      <c r="S506" s="850">
        <v>583.33000000000004</v>
      </c>
    </row>
    <row r="507" spans="1:19" ht="14.4" customHeight="1" x14ac:dyDescent="0.3">
      <c r="A507" s="831"/>
      <c r="B507" s="832" t="s">
        <v>2483</v>
      </c>
      <c r="C507" s="832" t="s">
        <v>590</v>
      </c>
      <c r="D507" s="832" t="s">
        <v>2475</v>
      </c>
      <c r="E507" s="832" t="s">
        <v>2480</v>
      </c>
      <c r="F507" s="832" t="s">
        <v>2556</v>
      </c>
      <c r="G507" s="832" t="s">
        <v>2558</v>
      </c>
      <c r="H507" s="849"/>
      <c r="I507" s="849"/>
      <c r="J507" s="832"/>
      <c r="K507" s="832"/>
      <c r="L507" s="849"/>
      <c r="M507" s="849"/>
      <c r="N507" s="832"/>
      <c r="O507" s="832"/>
      <c r="P507" s="849">
        <v>1</v>
      </c>
      <c r="Q507" s="849">
        <v>94.44</v>
      </c>
      <c r="R507" s="837"/>
      <c r="S507" s="850">
        <v>94.44</v>
      </c>
    </row>
    <row r="508" spans="1:19" ht="14.4" customHeight="1" x14ac:dyDescent="0.3">
      <c r="A508" s="831"/>
      <c r="B508" s="832" t="s">
        <v>2483</v>
      </c>
      <c r="C508" s="832" t="s">
        <v>590</v>
      </c>
      <c r="D508" s="832" t="s">
        <v>2475</v>
      </c>
      <c r="E508" s="832" t="s">
        <v>2480</v>
      </c>
      <c r="F508" s="832" t="s">
        <v>2481</v>
      </c>
      <c r="G508" s="832" t="s">
        <v>2482</v>
      </c>
      <c r="H508" s="849"/>
      <c r="I508" s="849"/>
      <c r="J508" s="832"/>
      <c r="K508" s="832"/>
      <c r="L508" s="849"/>
      <c r="M508" s="849"/>
      <c r="N508" s="832"/>
      <c r="O508" s="832"/>
      <c r="P508" s="849">
        <v>1</v>
      </c>
      <c r="Q508" s="849">
        <v>344.44</v>
      </c>
      <c r="R508" s="837"/>
      <c r="S508" s="850">
        <v>344.44</v>
      </c>
    </row>
    <row r="509" spans="1:19" ht="14.4" customHeight="1" x14ac:dyDescent="0.3">
      <c r="A509" s="831"/>
      <c r="B509" s="832" t="s">
        <v>2483</v>
      </c>
      <c r="C509" s="832" t="s">
        <v>590</v>
      </c>
      <c r="D509" s="832" t="s">
        <v>1248</v>
      </c>
      <c r="E509" s="832" t="s">
        <v>2480</v>
      </c>
      <c r="F509" s="832" t="s">
        <v>2510</v>
      </c>
      <c r="G509" s="832" t="s">
        <v>2511</v>
      </c>
      <c r="H509" s="849"/>
      <c r="I509" s="849"/>
      <c r="J509" s="832"/>
      <c r="K509" s="832"/>
      <c r="L509" s="849"/>
      <c r="M509" s="849"/>
      <c r="N509" s="832"/>
      <c r="O509" s="832"/>
      <c r="P509" s="849">
        <v>3</v>
      </c>
      <c r="Q509" s="849">
        <v>350.01</v>
      </c>
      <c r="R509" s="837"/>
      <c r="S509" s="850">
        <v>116.67</v>
      </c>
    </row>
    <row r="510" spans="1:19" ht="14.4" customHeight="1" x14ac:dyDescent="0.3">
      <c r="A510" s="831"/>
      <c r="B510" s="832" t="s">
        <v>2483</v>
      </c>
      <c r="C510" s="832" t="s">
        <v>590</v>
      </c>
      <c r="D510" s="832" t="s">
        <v>1248</v>
      </c>
      <c r="E510" s="832" t="s">
        <v>2480</v>
      </c>
      <c r="F510" s="832" t="s">
        <v>2518</v>
      </c>
      <c r="G510" s="832" t="s">
        <v>2519</v>
      </c>
      <c r="H510" s="849"/>
      <c r="I510" s="849"/>
      <c r="J510" s="832"/>
      <c r="K510" s="832"/>
      <c r="L510" s="849"/>
      <c r="M510" s="849"/>
      <c r="N510" s="832"/>
      <c r="O510" s="832"/>
      <c r="P510" s="849">
        <v>1</v>
      </c>
      <c r="Q510" s="849">
        <v>211.11</v>
      </c>
      <c r="R510" s="837"/>
      <c r="S510" s="850">
        <v>211.11</v>
      </c>
    </row>
    <row r="511" spans="1:19" ht="14.4" customHeight="1" x14ac:dyDescent="0.3">
      <c r="A511" s="831"/>
      <c r="B511" s="832" t="s">
        <v>2483</v>
      </c>
      <c r="C511" s="832" t="s">
        <v>590</v>
      </c>
      <c r="D511" s="832" t="s">
        <v>1248</v>
      </c>
      <c r="E511" s="832" t="s">
        <v>2480</v>
      </c>
      <c r="F511" s="832" t="s">
        <v>2527</v>
      </c>
      <c r="G511" s="832" t="s">
        <v>2528</v>
      </c>
      <c r="H511" s="849"/>
      <c r="I511" s="849"/>
      <c r="J511" s="832"/>
      <c r="K511" s="832"/>
      <c r="L511" s="849"/>
      <c r="M511" s="849"/>
      <c r="N511" s="832"/>
      <c r="O511" s="832"/>
      <c r="P511" s="849">
        <v>6</v>
      </c>
      <c r="Q511" s="849">
        <v>300</v>
      </c>
      <c r="R511" s="837"/>
      <c r="S511" s="850">
        <v>50</v>
      </c>
    </row>
    <row r="512" spans="1:19" ht="14.4" customHeight="1" x14ac:dyDescent="0.3">
      <c r="A512" s="831"/>
      <c r="B512" s="832" t="s">
        <v>2483</v>
      </c>
      <c r="C512" s="832" t="s">
        <v>590</v>
      </c>
      <c r="D512" s="832" t="s">
        <v>1248</v>
      </c>
      <c r="E512" s="832" t="s">
        <v>2480</v>
      </c>
      <c r="F512" s="832" t="s">
        <v>2556</v>
      </c>
      <c r="G512" s="832" t="s">
        <v>2558</v>
      </c>
      <c r="H512" s="849"/>
      <c r="I512" s="849"/>
      <c r="J512" s="832"/>
      <c r="K512" s="832"/>
      <c r="L512" s="849"/>
      <c r="M512" s="849"/>
      <c r="N512" s="832"/>
      <c r="O512" s="832"/>
      <c r="P512" s="849">
        <v>5</v>
      </c>
      <c r="Q512" s="849">
        <v>472.21</v>
      </c>
      <c r="R512" s="837"/>
      <c r="S512" s="850">
        <v>94.441999999999993</v>
      </c>
    </row>
    <row r="513" spans="1:19" ht="14.4" customHeight="1" x14ac:dyDescent="0.3">
      <c r="A513" s="831"/>
      <c r="B513" s="832" t="s">
        <v>2483</v>
      </c>
      <c r="C513" s="832" t="s">
        <v>590</v>
      </c>
      <c r="D513" s="832" t="s">
        <v>1248</v>
      </c>
      <c r="E513" s="832" t="s">
        <v>2480</v>
      </c>
      <c r="F513" s="832" t="s">
        <v>2571</v>
      </c>
      <c r="G513" s="832" t="s">
        <v>2572</v>
      </c>
      <c r="H513" s="849"/>
      <c r="I513" s="849"/>
      <c r="J513" s="832"/>
      <c r="K513" s="832"/>
      <c r="L513" s="849"/>
      <c r="M513" s="849"/>
      <c r="N513" s="832"/>
      <c r="O513" s="832"/>
      <c r="P513" s="849">
        <v>1</v>
      </c>
      <c r="Q513" s="849">
        <v>116.67</v>
      </c>
      <c r="R513" s="837"/>
      <c r="S513" s="850">
        <v>116.67</v>
      </c>
    </row>
    <row r="514" spans="1:19" ht="14.4" customHeight="1" x14ac:dyDescent="0.3">
      <c r="A514" s="831"/>
      <c r="B514" s="832" t="s">
        <v>2483</v>
      </c>
      <c r="C514" s="832" t="s">
        <v>590</v>
      </c>
      <c r="D514" s="832" t="s">
        <v>1248</v>
      </c>
      <c r="E514" s="832" t="s">
        <v>2480</v>
      </c>
      <c r="F514" s="832" t="s">
        <v>2481</v>
      </c>
      <c r="G514" s="832" t="s">
        <v>2482</v>
      </c>
      <c r="H514" s="849"/>
      <c r="I514" s="849"/>
      <c r="J514" s="832"/>
      <c r="K514" s="832"/>
      <c r="L514" s="849"/>
      <c r="M514" s="849"/>
      <c r="N514" s="832"/>
      <c r="O514" s="832"/>
      <c r="P514" s="849">
        <v>12</v>
      </c>
      <c r="Q514" s="849">
        <v>4133.33</v>
      </c>
      <c r="R514" s="837"/>
      <c r="S514" s="850">
        <v>344.44416666666666</v>
      </c>
    </row>
    <row r="515" spans="1:19" ht="14.4" customHeight="1" x14ac:dyDescent="0.3">
      <c r="A515" s="831"/>
      <c r="B515" s="832" t="s">
        <v>2594</v>
      </c>
      <c r="C515" s="832" t="s">
        <v>587</v>
      </c>
      <c r="D515" s="832" t="s">
        <v>1220</v>
      </c>
      <c r="E515" s="832" t="s">
        <v>2480</v>
      </c>
      <c r="F515" s="832" t="s">
        <v>2505</v>
      </c>
      <c r="G515" s="832" t="s">
        <v>2506</v>
      </c>
      <c r="H515" s="849">
        <v>22</v>
      </c>
      <c r="I515" s="849">
        <v>1711.12</v>
      </c>
      <c r="J515" s="832">
        <v>7.3331619096597231</v>
      </c>
      <c r="K515" s="832">
        <v>77.778181818181807</v>
      </c>
      <c r="L515" s="849">
        <v>3</v>
      </c>
      <c r="M515" s="849">
        <v>233.34</v>
      </c>
      <c r="N515" s="832">
        <v>1</v>
      </c>
      <c r="O515" s="832">
        <v>77.78</v>
      </c>
      <c r="P515" s="849"/>
      <c r="Q515" s="849"/>
      <c r="R515" s="837"/>
      <c r="S515" s="850"/>
    </row>
    <row r="516" spans="1:19" ht="14.4" customHeight="1" x14ac:dyDescent="0.3">
      <c r="A516" s="831"/>
      <c r="B516" s="832" t="s">
        <v>2594</v>
      </c>
      <c r="C516" s="832" t="s">
        <v>587</v>
      </c>
      <c r="D516" s="832" t="s">
        <v>1220</v>
      </c>
      <c r="E516" s="832" t="s">
        <v>2480</v>
      </c>
      <c r="F516" s="832" t="s">
        <v>2510</v>
      </c>
      <c r="G516" s="832" t="s">
        <v>2511</v>
      </c>
      <c r="H516" s="849">
        <v>41</v>
      </c>
      <c r="I516" s="849">
        <v>4783.34</v>
      </c>
      <c r="J516" s="832">
        <v>6.8333428571428572</v>
      </c>
      <c r="K516" s="832">
        <v>116.66682926829269</v>
      </c>
      <c r="L516" s="849">
        <v>6</v>
      </c>
      <c r="M516" s="849">
        <v>700</v>
      </c>
      <c r="N516" s="832">
        <v>1</v>
      </c>
      <c r="O516" s="832">
        <v>116.66666666666667</v>
      </c>
      <c r="P516" s="849"/>
      <c r="Q516" s="849"/>
      <c r="R516" s="837"/>
      <c r="S516" s="850"/>
    </row>
    <row r="517" spans="1:19" ht="14.4" customHeight="1" x14ac:dyDescent="0.3">
      <c r="A517" s="831"/>
      <c r="B517" s="832" t="s">
        <v>2594</v>
      </c>
      <c r="C517" s="832" t="s">
        <v>587</v>
      </c>
      <c r="D517" s="832" t="s">
        <v>1220</v>
      </c>
      <c r="E517" s="832" t="s">
        <v>2480</v>
      </c>
      <c r="F517" s="832" t="s">
        <v>2518</v>
      </c>
      <c r="G517" s="832" t="s">
        <v>2519</v>
      </c>
      <c r="H517" s="849">
        <v>26</v>
      </c>
      <c r="I517" s="849">
        <v>5488.8799999999992</v>
      </c>
      <c r="J517" s="832">
        <v>3.7142992481915309</v>
      </c>
      <c r="K517" s="832">
        <v>211.11076923076919</v>
      </c>
      <c r="L517" s="849">
        <v>7</v>
      </c>
      <c r="M517" s="849">
        <v>1477.7700000000002</v>
      </c>
      <c r="N517" s="832">
        <v>1</v>
      </c>
      <c r="O517" s="832">
        <v>211.11000000000004</v>
      </c>
      <c r="P517" s="849"/>
      <c r="Q517" s="849"/>
      <c r="R517" s="837"/>
      <c r="S517" s="850"/>
    </row>
    <row r="518" spans="1:19" ht="14.4" customHeight="1" x14ac:dyDescent="0.3">
      <c r="A518" s="831"/>
      <c r="B518" s="832" t="s">
        <v>2594</v>
      </c>
      <c r="C518" s="832" t="s">
        <v>587</v>
      </c>
      <c r="D518" s="832" t="s">
        <v>1220</v>
      </c>
      <c r="E518" s="832" t="s">
        <v>2480</v>
      </c>
      <c r="F518" s="832" t="s">
        <v>2520</v>
      </c>
      <c r="G518" s="832" t="s">
        <v>2521</v>
      </c>
      <c r="H518" s="849">
        <v>10</v>
      </c>
      <c r="I518" s="849">
        <v>5833.33</v>
      </c>
      <c r="J518" s="832">
        <v>10.000051428865307</v>
      </c>
      <c r="K518" s="832">
        <v>583.33299999999997</v>
      </c>
      <c r="L518" s="849">
        <v>1</v>
      </c>
      <c r="M518" s="849">
        <v>583.33000000000004</v>
      </c>
      <c r="N518" s="832">
        <v>1</v>
      </c>
      <c r="O518" s="832">
        <v>583.33000000000004</v>
      </c>
      <c r="P518" s="849"/>
      <c r="Q518" s="849"/>
      <c r="R518" s="837"/>
      <c r="S518" s="850"/>
    </row>
    <row r="519" spans="1:19" ht="14.4" customHeight="1" x14ac:dyDescent="0.3">
      <c r="A519" s="831"/>
      <c r="B519" s="832" t="s">
        <v>2594</v>
      </c>
      <c r="C519" s="832" t="s">
        <v>587</v>
      </c>
      <c r="D519" s="832" t="s">
        <v>1220</v>
      </c>
      <c r="E519" s="832" t="s">
        <v>2480</v>
      </c>
      <c r="F519" s="832" t="s">
        <v>2527</v>
      </c>
      <c r="G519" s="832" t="s">
        <v>2528</v>
      </c>
      <c r="H519" s="849">
        <v>54</v>
      </c>
      <c r="I519" s="849">
        <v>2700</v>
      </c>
      <c r="J519" s="832">
        <v>6.75</v>
      </c>
      <c r="K519" s="832">
        <v>50</v>
      </c>
      <c r="L519" s="849">
        <v>8</v>
      </c>
      <c r="M519" s="849">
        <v>400</v>
      </c>
      <c r="N519" s="832">
        <v>1</v>
      </c>
      <c r="O519" s="832">
        <v>50</v>
      </c>
      <c r="P519" s="849"/>
      <c r="Q519" s="849"/>
      <c r="R519" s="837"/>
      <c r="S519" s="850"/>
    </row>
    <row r="520" spans="1:19" ht="14.4" customHeight="1" x14ac:dyDescent="0.3">
      <c r="A520" s="831"/>
      <c r="B520" s="832" t="s">
        <v>2594</v>
      </c>
      <c r="C520" s="832" t="s">
        <v>587</v>
      </c>
      <c r="D520" s="832" t="s">
        <v>1220</v>
      </c>
      <c r="E520" s="832" t="s">
        <v>2480</v>
      </c>
      <c r="F520" s="832" t="s">
        <v>2531</v>
      </c>
      <c r="G520" s="832" t="s">
        <v>2532</v>
      </c>
      <c r="H520" s="849">
        <v>1</v>
      </c>
      <c r="I520" s="849">
        <v>101.11</v>
      </c>
      <c r="J520" s="832"/>
      <c r="K520" s="832">
        <v>101.11</v>
      </c>
      <c r="L520" s="849"/>
      <c r="M520" s="849"/>
      <c r="N520" s="832"/>
      <c r="O520" s="832"/>
      <c r="P520" s="849"/>
      <c r="Q520" s="849"/>
      <c r="R520" s="837"/>
      <c r="S520" s="850"/>
    </row>
    <row r="521" spans="1:19" ht="14.4" customHeight="1" x14ac:dyDescent="0.3">
      <c r="A521" s="831"/>
      <c r="B521" s="832" t="s">
        <v>2594</v>
      </c>
      <c r="C521" s="832" t="s">
        <v>587</v>
      </c>
      <c r="D521" s="832" t="s">
        <v>1220</v>
      </c>
      <c r="E521" s="832" t="s">
        <v>2480</v>
      </c>
      <c r="F521" s="832" t="s">
        <v>2598</v>
      </c>
      <c r="G521" s="832" t="s">
        <v>2599</v>
      </c>
      <c r="H521" s="849">
        <v>218</v>
      </c>
      <c r="I521" s="849">
        <v>0</v>
      </c>
      <c r="J521" s="832"/>
      <c r="K521" s="832">
        <v>0</v>
      </c>
      <c r="L521" s="849">
        <v>42</v>
      </c>
      <c r="M521" s="849">
        <v>0</v>
      </c>
      <c r="N521" s="832"/>
      <c r="O521" s="832">
        <v>0</v>
      </c>
      <c r="P521" s="849"/>
      <c r="Q521" s="849"/>
      <c r="R521" s="837"/>
      <c r="S521" s="850"/>
    </row>
    <row r="522" spans="1:19" ht="14.4" customHeight="1" x14ac:dyDescent="0.3">
      <c r="A522" s="831"/>
      <c r="B522" s="832" t="s">
        <v>2594</v>
      </c>
      <c r="C522" s="832" t="s">
        <v>587</v>
      </c>
      <c r="D522" s="832" t="s">
        <v>1220</v>
      </c>
      <c r="E522" s="832" t="s">
        <v>2480</v>
      </c>
      <c r="F522" s="832" t="s">
        <v>2556</v>
      </c>
      <c r="G522" s="832" t="s">
        <v>2558</v>
      </c>
      <c r="H522" s="849">
        <v>97</v>
      </c>
      <c r="I522" s="849">
        <v>9161.11</v>
      </c>
      <c r="J522" s="832">
        <v>4.4090856587319154</v>
      </c>
      <c r="K522" s="832">
        <v>94.444432989690725</v>
      </c>
      <c r="L522" s="849">
        <v>22</v>
      </c>
      <c r="M522" s="849">
        <v>2077.7800000000002</v>
      </c>
      <c r="N522" s="832">
        <v>1</v>
      </c>
      <c r="O522" s="832">
        <v>94.444545454545462</v>
      </c>
      <c r="P522" s="849"/>
      <c r="Q522" s="849"/>
      <c r="R522" s="837"/>
      <c r="S522" s="850"/>
    </row>
    <row r="523" spans="1:19" ht="14.4" customHeight="1" x14ac:dyDescent="0.3">
      <c r="A523" s="831"/>
      <c r="B523" s="832" t="s">
        <v>2594</v>
      </c>
      <c r="C523" s="832" t="s">
        <v>587</v>
      </c>
      <c r="D523" s="832" t="s">
        <v>1220</v>
      </c>
      <c r="E523" s="832" t="s">
        <v>2480</v>
      </c>
      <c r="F523" s="832" t="s">
        <v>2561</v>
      </c>
      <c r="G523" s="832" t="s">
        <v>2562</v>
      </c>
      <c r="H523" s="849">
        <v>17</v>
      </c>
      <c r="I523" s="849">
        <v>1643.34</v>
      </c>
      <c r="J523" s="832">
        <v>2.8333448275862065</v>
      </c>
      <c r="K523" s="832">
        <v>96.667058823529402</v>
      </c>
      <c r="L523" s="849">
        <v>6</v>
      </c>
      <c r="M523" s="849">
        <v>580</v>
      </c>
      <c r="N523" s="832">
        <v>1</v>
      </c>
      <c r="O523" s="832">
        <v>96.666666666666671</v>
      </c>
      <c r="P523" s="849"/>
      <c r="Q523" s="849"/>
      <c r="R523" s="837"/>
      <c r="S523" s="850"/>
    </row>
    <row r="524" spans="1:19" ht="14.4" customHeight="1" x14ac:dyDescent="0.3">
      <c r="A524" s="831"/>
      <c r="B524" s="832" t="s">
        <v>2594</v>
      </c>
      <c r="C524" s="832" t="s">
        <v>587</v>
      </c>
      <c r="D524" s="832" t="s">
        <v>1220</v>
      </c>
      <c r="E524" s="832" t="s">
        <v>2480</v>
      </c>
      <c r="F524" s="832" t="s">
        <v>2571</v>
      </c>
      <c r="G524" s="832" t="s">
        <v>2572</v>
      </c>
      <c r="H524" s="849">
        <v>16</v>
      </c>
      <c r="I524" s="849">
        <v>1866.67</v>
      </c>
      <c r="J524" s="832">
        <v>7.9997857204079885</v>
      </c>
      <c r="K524" s="832">
        <v>116.666875</v>
      </c>
      <c r="L524" s="849">
        <v>2</v>
      </c>
      <c r="M524" s="849">
        <v>233.34</v>
      </c>
      <c r="N524" s="832">
        <v>1</v>
      </c>
      <c r="O524" s="832">
        <v>116.67</v>
      </c>
      <c r="P524" s="849"/>
      <c r="Q524" s="849"/>
      <c r="R524" s="837"/>
      <c r="S524" s="850"/>
    </row>
    <row r="525" spans="1:19" ht="14.4" customHeight="1" x14ac:dyDescent="0.3">
      <c r="A525" s="831"/>
      <c r="B525" s="832" t="s">
        <v>2594</v>
      </c>
      <c r="C525" s="832" t="s">
        <v>587</v>
      </c>
      <c r="D525" s="832" t="s">
        <v>1220</v>
      </c>
      <c r="E525" s="832" t="s">
        <v>2480</v>
      </c>
      <c r="F525" s="832" t="s">
        <v>2571</v>
      </c>
      <c r="G525" s="832" t="s">
        <v>2573</v>
      </c>
      <c r="H525" s="849">
        <v>1</v>
      </c>
      <c r="I525" s="849">
        <v>116.67</v>
      </c>
      <c r="J525" s="832"/>
      <c r="K525" s="832">
        <v>116.67</v>
      </c>
      <c r="L525" s="849"/>
      <c r="M525" s="849"/>
      <c r="N525" s="832"/>
      <c r="O525" s="832"/>
      <c r="P525" s="849"/>
      <c r="Q525" s="849"/>
      <c r="R525" s="837"/>
      <c r="S525" s="850"/>
    </row>
    <row r="526" spans="1:19" ht="14.4" customHeight="1" x14ac:dyDescent="0.3">
      <c r="A526" s="831"/>
      <c r="B526" s="832" t="s">
        <v>2594</v>
      </c>
      <c r="C526" s="832" t="s">
        <v>587</v>
      </c>
      <c r="D526" s="832" t="s">
        <v>1220</v>
      </c>
      <c r="E526" s="832" t="s">
        <v>2480</v>
      </c>
      <c r="F526" s="832" t="s">
        <v>2481</v>
      </c>
      <c r="G526" s="832" t="s">
        <v>2482</v>
      </c>
      <c r="H526" s="849">
        <v>224</v>
      </c>
      <c r="I526" s="849">
        <v>77155.55</v>
      </c>
      <c r="J526" s="832">
        <v>5.3333354070670085</v>
      </c>
      <c r="K526" s="832">
        <v>344.44441964285716</v>
      </c>
      <c r="L526" s="849">
        <v>42</v>
      </c>
      <c r="M526" s="849">
        <v>14466.659999999998</v>
      </c>
      <c r="N526" s="832">
        <v>1</v>
      </c>
      <c r="O526" s="832">
        <v>344.44428571428568</v>
      </c>
      <c r="P526" s="849"/>
      <c r="Q526" s="849"/>
      <c r="R526" s="837"/>
      <c r="S526" s="850"/>
    </row>
    <row r="527" spans="1:19" ht="14.4" customHeight="1" x14ac:dyDescent="0.3">
      <c r="A527" s="831"/>
      <c r="B527" s="832" t="s">
        <v>2594</v>
      </c>
      <c r="C527" s="832" t="s">
        <v>587</v>
      </c>
      <c r="D527" s="832" t="s">
        <v>1221</v>
      </c>
      <c r="E527" s="832" t="s">
        <v>2480</v>
      </c>
      <c r="F527" s="832" t="s">
        <v>2510</v>
      </c>
      <c r="G527" s="832" t="s">
        <v>2511</v>
      </c>
      <c r="H527" s="849"/>
      <c r="I527" s="849"/>
      <c r="J527" s="832"/>
      <c r="K527" s="832"/>
      <c r="L527" s="849">
        <v>83</v>
      </c>
      <c r="M527" s="849">
        <v>9683.34</v>
      </c>
      <c r="N527" s="832">
        <v>1</v>
      </c>
      <c r="O527" s="832">
        <v>116.66674698795181</v>
      </c>
      <c r="P527" s="849"/>
      <c r="Q527" s="849"/>
      <c r="R527" s="837"/>
      <c r="S527" s="850"/>
    </row>
    <row r="528" spans="1:19" ht="14.4" customHeight="1" x14ac:dyDescent="0.3">
      <c r="A528" s="831"/>
      <c r="B528" s="832" t="s">
        <v>2594</v>
      </c>
      <c r="C528" s="832" t="s">
        <v>587</v>
      </c>
      <c r="D528" s="832" t="s">
        <v>1221</v>
      </c>
      <c r="E528" s="832" t="s">
        <v>2480</v>
      </c>
      <c r="F528" s="832" t="s">
        <v>2518</v>
      </c>
      <c r="G528" s="832" t="s">
        <v>2519</v>
      </c>
      <c r="H528" s="849"/>
      <c r="I528" s="849"/>
      <c r="J528" s="832"/>
      <c r="K528" s="832"/>
      <c r="L528" s="849">
        <v>46</v>
      </c>
      <c r="M528" s="849">
        <v>9711.1099999999988</v>
      </c>
      <c r="N528" s="832">
        <v>1</v>
      </c>
      <c r="O528" s="832">
        <v>211.11108695652172</v>
      </c>
      <c r="P528" s="849"/>
      <c r="Q528" s="849"/>
      <c r="R528" s="837"/>
      <c r="S528" s="850"/>
    </row>
    <row r="529" spans="1:19" ht="14.4" customHeight="1" x14ac:dyDescent="0.3">
      <c r="A529" s="831"/>
      <c r="B529" s="832" t="s">
        <v>2594</v>
      </c>
      <c r="C529" s="832" t="s">
        <v>587</v>
      </c>
      <c r="D529" s="832" t="s">
        <v>1221</v>
      </c>
      <c r="E529" s="832" t="s">
        <v>2480</v>
      </c>
      <c r="F529" s="832" t="s">
        <v>2520</v>
      </c>
      <c r="G529" s="832" t="s">
        <v>2521</v>
      </c>
      <c r="H529" s="849"/>
      <c r="I529" s="849"/>
      <c r="J529" s="832"/>
      <c r="K529" s="832"/>
      <c r="L529" s="849">
        <v>5</v>
      </c>
      <c r="M529" s="849">
        <v>2916.67</v>
      </c>
      <c r="N529" s="832">
        <v>1</v>
      </c>
      <c r="O529" s="832">
        <v>583.33400000000006</v>
      </c>
      <c r="P529" s="849"/>
      <c r="Q529" s="849"/>
      <c r="R529" s="837"/>
      <c r="S529" s="850"/>
    </row>
    <row r="530" spans="1:19" ht="14.4" customHeight="1" x14ac:dyDescent="0.3">
      <c r="A530" s="831"/>
      <c r="B530" s="832" t="s">
        <v>2594</v>
      </c>
      <c r="C530" s="832" t="s">
        <v>587</v>
      </c>
      <c r="D530" s="832" t="s">
        <v>1221</v>
      </c>
      <c r="E530" s="832" t="s">
        <v>2480</v>
      </c>
      <c r="F530" s="832" t="s">
        <v>2522</v>
      </c>
      <c r="G530" s="832" t="s">
        <v>2523</v>
      </c>
      <c r="H530" s="849"/>
      <c r="I530" s="849"/>
      <c r="J530" s="832"/>
      <c r="K530" s="832"/>
      <c r="L530" s="849">
        <v>1</v>
      </c>
      <c r="M530" s="849">
        <v>466.67</v>
      </c>
      <c r="N530" s="832">
        <v>1</v>
      </c>
      <c r="O530" s="832">
        <v>466.67</v>
      </c>
      <c r="P530" s="849"/>
      <c r="Q530" s="849"/>
      <c r="R530" s="837"/>
      <c r="S530" s="850"/>
    </row>
    <row r="531" spans="1:19" ht="14.4" customHeight="1" x14ac:dyDescent="0.3">
      <c r="A531" s="831"/>
      <c r="B531" s="832" t="s">
        <v>2594</v>
      </c>
      <c r="C531" s="832" t="s">
        <v>587</v>
      </c>
      <c r="D531" s="832" t="s">
        <v>1221</v>
      </c>
      <c r="E531" s="832" t="s">
        <v>2480</v>
      </c>
      <c r="F531" s="832" t="s">
        <v>2527</v>
      </c>
      <c r="G531" s="832" t="s">
        <v>2528</v>
      </c>
      <c r="H531" s="849"/>
      <c r="I531" s="849"/>
      <c r="J531" s="832"/>
      <c r="K531" s="832"/>
      <c r="L531" s="849">
        <v>59</v>
      </c>
      <c r="M531" s="849">
        <v>2950</v>
      </c>
      <c r="N531" s="832">
        <v>1</v>
      </c>
      <c r="O531" s="832">
        <v>50</v>
      </c>
      <c r="P531" s="849"/>
      <c r="Q531" s="849"/>
      <c r="R531" s="837"/>
      <c r="S531" s="850"/>
    </row>
    <row r="532" spans="1:19" ht="14.4" customHeight="1" x14ac:dyDescent="0.3">
      <c r="A532" s="831"/>
      <c r="B532" s="832" t="s">
        <v>2594</v>
      </c>
      <c r="C532" s="832" t="s">
        <v>587</v>
      </c>
      <c r="D532" s="832" t="s">
        <v>1221</v>
      </c>
      <c r="E532" s="832" t="s">
        <v>2480</v>
      </c>
      <c r="F532" s="832" t="s">
        <v>2596</v>
      </c>
      <c r="G532" s="832" t="s">
        <v>2597</v>
      </c>
      <c r="H532" s="849"/>
      <c r="I532" s="849"/>
      <c r="J532" s="832"/>
      <c r="K532" s="832"/>
      <c r="L532" s="849">
        <v>1</v>
      </c>
      <c r="M532" s="849">
        <v>0</v>
      </c>
      <c r="N532" s="832"/>
      <c r="O532" s="832">
        <v>0</v>
      </c>
      <c r="P532" s="849"/>
      <c r="Q532" s="849"/>
      <c r="R532" s="837"/>
      <c r="S532" s="850"/>
    </row>
    <row r="533" spans="1:19" ht="14.4" customHeight="1" x14ac:dyDescent="0.3">
      <c r="A533" s="831"/>
      <c r="B533" s="832" t="s">
        <v>2594</v>
      </c>
      <c r="C533" s="832" t="s">
        <v>587</v>
      </c>
      <c r="D533" s="832" t="s">
        <v>1221</v>
      </c>
      <c r="E533" s="832" t="s">
        <v>2480</v>
      </c>
      <c r="F533" s="832" t="s">
        <v>2598</v>
      </c>
      <c r="G533" s="832" t="s">
        <v>2599</v>
      </c>
      <c r="H533" s="849"/>
      <c r="I533" s="849"/>
      <c r="J533" s="832"/>
      <c r="K533" s="832"/>
      <c r="L533" s="849">
        <v>232</v>
      </c>
      <c r="M533" s="849">
        <v>0</v>
      </c>
      <c r="N533" s="832"/>
      <c r="O533" s="832">
        <v>0</v>
      </c>
      <c r="P533" s="849"/>
      <c r="Q533" s="849"/>
      <c r="R533" s="837"/>
      <c r="S533" s="850"/>
    </row>
    <row r="534" spans="1:19" ht="14.4" customHeight="1" x14ac:dyDescent="0.3">
      <c r="A534" s="831"/>
      <c r="B534" s="832" t="s">
        <v>2594</v>
      </c>
      <c r="C534" s="832" t="s">
        <v>587</v>
      </c>
      <c r="D534" s="832" t="s">
        <v>1221</v>
      </c>
      <c r="E534" s="832" t="s">
        <v>2480</v>
      </c>
      <c r="F534" s="832" t="s">
        <v>2556</v>
      </c>
      <c r="G534" s="832" t="s">
        <v>2557</v>
      </c>
      <c r="H534" s="849"/>
      <c r="I534" s="849"/>
      <c r="J534" s="832"/>
      <c r="K534" s="832"/>
      <c r="L534" s="849">
        <v>1</v>
      </c>
      <c r="M534" s="849">
        <v>94.44</v>
      </c>
      <c r="N534" s="832">
        <v>1</v>
      </c>
      <c r="O534" s="832">
        <v>94.44</v>
      </c>
      <c r="P534" s="849"/>
      <c r="Q534" s="849"/>
      <c r="R534" s="837"/>
      <c r="S534" s="850"/>
    </row>
    <row r="535" spans="1:19" ht="14.4" customHeight="1" x14ac:dyDescent="0.3">
      <c r="A535" s="831"/>
      <c r="B535" s="832" t="s">
        <v>2594</v>
      </c>
      <c r="C535" s="832" t="s">
        <v>587</v>
      </c>
      <c r="D535" s="832" t="s">
        <v>1221</v>
      </c>
      <c r="E535" s="832" t="s">
        <v>2480</v>
      </c>
      <c r="F535" s="832" t="s">
        <v>2556</v>
      </c>
      <c r="G535" s="832" t="s">
        <v>2558</v>
      </c>
      <c r="H535" s="849"/>
      <c r="I535" s="849"/>
      <c r="J535" s="832"/>
      <c r="K535" s="832"/>
      <c r="L535" s="849">
        <v>40</v>
      </c>
      <c r="M535" s="849">
        <v>3777.7699999999995</v>
      </c>
      <c r="N535" s="832">
        <v>1</v>
      </c>
      <c r="O535" s="832">
        <v>94.444249999999982</v>
      </c>
      <c r="P535" s="849"/>
      <c r="Q535" s="849"/>
      <c r="R535" s="837"/>
      <c r="S535" s="850"/>
    </row>
    <row r="536" spans="1:19" ht="14.4" customHeight="1" x14ac:dyDescent="0.3">
      <c r="A536" s="831"/>
      <c r="B536" s="832" t="s">
        <v>2594</v>
      </c>
      <c r="C536" s="832" t="s">
        <v>587</v>
      </c>
      <c r="D536" s="832" t="s">
        <v>1221</v>
      </c>
      <c r="E536" s="832" t="s">
        <v>2480</v>
      </c>
      <c r="F536" s="832" t="s">
        <v>2561</v>
      </c>
      <c r="G536" s="832" t="s">
        <v>2562</v>
      </c>
      <c r="H536" s="849"/>
      <c r="I536" s="849"/>
      <c r="J536" s="832"/>
      <c r="K536" s="832"/>
      <c r="L536" s="849">
        <v>7</v>
      </c>
      <c r="M536" s="849">
        <v>676.67</v>
      </c>
      <c r="N536" s="832">
        <v>1</v>
      </c>
      <c r="O536" s="832">
        <v>96.667142857142849</v>
      </c>
      <c r="P536" s="849"/>
      <c r="Q536" s="849"/>
      <c r="R536" s="837"/>
      <c r="S536" s="850"/>
    </row>
    <row r="537" spans="1:19" ht="14.4" customHeight="1" x14ac:dyDescent="0.3">
      <c r="A537" s="831"/>
      <c r="B537" s="832" t="s">
        <v>2594</v>
      </c>
      <c r="C537" s="832" t="s">
        <v>587</v>
      </c>
      <c r="D537" s="832" t="s">
        <v>1221</v>
      </c>
      <c r="E537" s="832" t="s">
        <v>2480</v>
      </c>
      <c r="F537" s="832" t="s">
        <v>2571</v>
      </c>
      <c r="G537" s="832" t="s">
        <v>2572</v>
      </c>
      <c r="H537" s="849"/>
      <c r="I537" s="849"/>
      <c r="J537" s="832"/>
      <c r="K537" s="832"/>
      <c r="L537" s="849">
        <v>10</v>
      </c>
      <c r="M537" s="849">
        <v>1166.67</v>
      </c>
      <c r="N537" s="832">
        <v>1</v>
      </c>
      <c r="O537" s="832">
        <v>116.667</v>
      </c>
      <c r="P537" s="849"/>
      <c r="Q537" s="849"/>
      <c r="R537" s="837"/>
      <c r="S537" s="850"/>
    </row>
    <row r="538" spans="1:19" ht="14.4" customHeight="1" x14ac:dyDescent="0.3">
      <c r="A538" s="831"/>
      <c r="B538" s="832" t="s">
        <v>2594</v>
      </c>
      <c r="C538" s="832" t="s">
        <v>587</v>
      </c>
      <c r="D538" s="832" t="s">
        <v>1221</v>
      </c>
      <c r="E538" s="832" t="s">
        <v>2480</v>
      </c>
      <c r="F538" s="832" t="s">
        <v>2481</v>
      </c>
      <c r="G538" s="832" t="s">
        <v>2482</v>
      </c>
      <c r="H538" s="849"/>
      <c r="I538" s="849"/>
      <c r="J538" s="832"/>
      <c r="K538" s="832"/>
      <c r="L538" s="849">
        <v>240</v>
      </c>
      <c r="M538" s="849">
        <v>82666.67</v>
      </c>
      <c r="N538" s="832">
        <v>1</v>
      </c>
      <c r="O538" s="832">
        <v>344.44445833333333</v>
      </c>
      <c r="P538" s="849"/>
      <c r="Q538" s="849"/>
      <c r="R538" s="837"/>
      <c r="S538" s="850"/>
    </row>
    <row r="539" spans="1:19" ht="14.4" customHeight="1" x14ac:dyDescent="0.3">
      <c r="A539" s="831"/>
      <c r="B539" s="832" t="s">
        <v>2594</v>
      </c>
      <c r="C539" s="832" t="s">
        <v>587</v>
      </c>
      <c r="D539" s="832" t="s">
        <v>1222</v>
      </c>
      <c r="E539" s="832" t="s">
        <v>2480</v>
      </c>
      <c r="F539" s="832" t="s">
        <v>2505</v>
      </c>
      <c r="G539" s="832" t="s">
        <v>2506</v>
      </c>
      <c r="H539" s="849">
        <v>4</v>
      </c>
      <c r="I539" s="849">
        <v>311.12</v>
      </c>
      <c r="J539" s="832"/>
      <c r="K539" s="832">
        <v>77.78</v>
      </c>
      <c r="L539" s="849"/>
      <c r="M539" s="849"/>
      <c r="N539" s="832"/>
      <c r="O539" s="832"/>
      <c r="P539" s="849">
        <v>1</v>
      </c>
      <c r="Q539" s="849">
        <v>77.78</v>
      </c>
      <c r="R539" s="837"/>
      <c r="S539" s="850">
        <v>77.78</v>
      </c>
    </row>
    <row r="540" spans="1:19" ht="14.4" customHeight="1" x14ac:dyDescent="0.3">
      <c r="A540" s="831"/>
      <c r="B540" s="832" t="s">
        <v>2594</v>
      </c>
      <c r="C540" s="832" t="s">
        <v>587</v>
      </c>
      <c r="D540" s="832" t="s">
        <v>1222</v>
      </c>
      <c r="E540" s="832" t="s">
        <v>2480</v>
      </c>
      <c r="F540" s="832" t="s">
        <v>2510</v>
      </c>
      <c r="G540" s="832" t="s">
        <v>2511</v>
      </c>
      <c r="H540" s="849">
        <v>14</v>
      </c>
      <c r="I540" s="849">
        <v>1633.33</v>
      </c>
      <c r="J540" s="832"/>
      <c r="K540" s="832">
        <v>116.66642857142857</v>
      </c>
      <c r="L540" s="849"/>
      <c r="M540" s="849"/>
      <c r="N540" s="832"/>
      <c r="O540" s="832"/>
      <c r="P540" s="849">
        <v>24</v>
      </c>
      <c r="Q540" s="849">
        <v>2800</v>
      </c>
      <c r="R540" s="837"/>
      <c r="S540" s="850">
        <v>116.66666666666667</v>
      </c>
    </row>
    <row r="541" spans="1:19" ht="14.4" customHeight="1" x14ac:dyDescent="0.3">
      <c r="A541" s="831"/>
      <c r="B541" s="832" t="s">
        <v>2594</v>
      </c>
      <c r="C541" s="832" t="s">
        <v>587</v>
      </c>
      <c r="D541" s="832" t="s">
        <v>1222</v>
      </c>
      <c r="E541" s="832" t="s">
        <v>2480</v>
      </c>
      <c r="F541" s="832" t="s">
        <v>2518</v>
      </c>
      <c r="G541" s="832" t="s">
        <v>2519</v>
      </c>
      <c r="H541" s="849">
        <v>4</v>
      </c>
      <c r="I541" s="849">
        <v>844.44</v>
      </c>
      <c r="J541" s="832">
        <v>1</v>
      </c>
      <c r="K541" s="832">
        <v>211.11</v>
      </c>
      <c r="L541" s="849">
        <v>4</v>
      </c>
      <c r="M541" s="849">
        <v>844.44</v>
      </c>
      <c r="N541" s="832">
        <v>1</v>
      </c>
      <c r="O541" s="832">
        <v>211.11</v>
      </c>
      <c r="P541" s="849"/>
      <c r="Q541" s="849"/>
      <c r="R541" s="837"/>
      <c r="S541" s="850"/>
    </row>
    <row r="542" spans="1:19" ht="14.4" customHeight="1" x14ac:dyDescent="0.3">
      <c r="A542" s="831"/>
      <c r="B542" s="832" t="s">
        <v>2594</v>
      </c>
      <c r="C542" s="832" t="s">
        <v>587</v>
      </c>
      <c r="D542" s="832" t="s">
        <v>1222</v>
      </c>
      <c r="E542" s="832" t="s">
        <v>2480</v>
      </c>
      <c r="F542" s="832" t="s">
        <v>2520</v>
      </c>
      <c r="G542" s="832" t="s">
        <v>2521</v>
      </c>
      <c r="H542" s="849">
        <v>5</v>
      </c>
      <c r="I542" s="849">
        <v>2916.67</v>
      </c>
      <c r="J542" s="832">
        <v>2.5000171429551026</v>
      </c>
      <c r="K542" s="832">
        <v>583.33400000000006</v>
      </c>
      <c r="L542" s="849">
        <v>2</v>
      </c>
      <c r="M542" s="849">
        <v>1166.6600000000001</v>
      </c>
      <c r="N542" s="832">
        <v>1</v>
      </c>
      <c r="O542" s="832">
        <v>583.33000000000004</v>
      </c>
      <c r="P542" s="849">
        <v>23</v>
      </c>
      <c r="Q542" s="849">
        <v>13416.66</v>
      </c>
      <c r="R542" s="837">
        <v>11.500060000342858</v>
      </c>
      <c r="S542" s="850">
        <v>583.33304347826083</v>
      </c>
    </row>
    <row r="543" spans="1:19" ht="14.4" customHeight="1" x14ac:dyDescent="0.3">
      <c r="A543" s="831"/>
      <c r="B543" s="832" t="s">
        <v>2594</v>
      </c>
      <c r="C543" s="832" t="s">
        <v>587</v>
      </c>
      <c r="D543" s="832" t="s">
        <v>1222</v>
      </c>
      <c r="E543" s="832" t="s">
        <v>2480</v>
      </c>
      <c r="F543" s="832" t="s">
        <v>2522</v>
      </c>
      <c r="G543" s="832" t="s">
        <v>2523</v>
      </c>
      <c r="H543" s="849">
        <v>1</v>
      </c>
      <c r="I543" s="849">
        <v>466.67</v>
      </c>
      <c r="J543" s="832">
        <v>1</v>
      </c>
      <c r="K543" s="832">
        <v>466.67</v>
      </c>
      <c r="L543" s="849">
        <v>1</v>
      </c>
      <c r="M543" s="849">
        <v>466.67</v>
      </c>
      <c r="N543" s="832">
        <v>1</v>
      </c>
      <c r="O543" s="832">
        <v>466.67</v>
      </c>
      <c r="P543" s="849">
        <v>2</v>
      </c>
      <c r="Q543" s="849">
        <v>933.34</v>
      </c>
      <c r="R543" s="837">
        <v>2</v>
      </c>
      <c r="S543" s="850">
        <v>466.67</v>
      </c>
    </row>
    <row r="544" spans="1:19" ht="14.4" customHeight="1" x14ac:dyDescent="0.3">
      <c r="A544" s="831"/>
      <c r="B544" s="832" t="s">
        <v>2594</v>
      </c>
      <c r="C544" s="832" t="s">
        <v>587</v>
      </c>
      <c r="D544" s="832" t="s">
        <v>1222</v>
      </c>
      <c r="E544" s="832" t="s">
        <v>2480</v>
      </c>
      <c r="F544" s="832" t="s">
        <v>2527</v>
      </c>
      <c r="G544" s="832" t="s">
        <v>2528</v>
      </c>
      <c r="H544" s="849">
        <v>19</v>
      </c>
      <c r="I544" s="849">
        <v>950</v>
      </c>
      <c r="J544" s="832">
        <v>9.5</v>
      </c>
      <c r="K544" s="832">
        <v>50</v>
      </c>
      <c r="L544" s="849">
        <v>2</v>
      </c>
      <c r="M544" s="849">
        <v>100</v>
      </c>
      <c r="N544" s="832">
        <v>1</v>
      </c>
      <c r="O544" s="832">
        <v>50</v>
      </c>
      <c r="P544" s="849">
        <v>4</v>
      </c>
      <c r="Q544" s="849">
        <v>200</v>
      </c>
      <c r="R544" s="837">
        <v>2</v>
      </c>
      <c r="S544" s="850">
        <v>50</v>
      </c>
    </row>
    <row r="545" spans="1:19" ht="14.4" customHeight="1" x14ac:dyDescent="0.3">
      <c r="A545" s="831"/>
      <c r="B545" s="832" t="s">
        <v>2594</v>
      </c>
      <c r="C545" s="832" t="s">
        <v>587</v>
      </c>
      <c r="D545" s="832" t="s">
        <v>1222</v>
      </c>
      <c r="E545" s="832" t="s">
        <v>2480</v>
      </c>
      <c r="F545" s="832" t="s">
        <v>2598</v>
      </c>
      <c r="G545" s="832" t="s">
        <v>2599</v>
      </c>
      <c r="H545" s="849">
        <v>59</v>
      </c>
      <c r="I545" s="849">
        <v>0</v>
      </c>
      <c r="J545" s="832"/>
      <c r="K545" s="832">
        <v>0</v>
      </c>
      <c r="L545" s="849">
        <v>12</v>
      </c>
      <c r="M545" s="849">
        <v>0</v>
      </c>
      <c r="N545" s="832"/>
      <c r="O545" s="832">
        <v>0</v>
      </c>
      <c r="P545" s="849">
        <v>73</v>
      </c>
      <c r="Q545" s="849">
        <v>0</v>
      </c>
      <c r="R545" s="837"/>
      <c r="S545" s="850">
        <v>0</v>
      </c>
    </row>
    <row r="546" spans="1:19" ht="14.4" customHeight="1" x14ac:dyDescent="0.3">
      <c r="A546" s="831"/>
      <c r="B546" s="832" t="s">
        <v>2594</v>
      </c>
      <c r="C546" s="832" t="s">
        <v>587</v>
      </c>
      <c r="D546" s="832" t="s">
        <v>1222</v>
      </c>
      <c r="E546" s="832" t="s">
        <v>2480</v>
      </c>
      <c r="F546" s="832" t="s">
        <v>2556</v>
      </c>
      <c r="G546" s="832" t="s">
        <v>2558</v>
      </c>
      <c r="H546" s="849">
        <v>26</v>
      </c>
      <c r="I546" s="849">
        <v>2455.54</v>
      </c>
      <c r="J546" s="832">
        <v>3.2500033088478593</v>
      </c>
      <c r="K546" s="832">
        <v>94.443846153846152</v>
      </c>
      <c r="L546" s="849">
        <v>8</v>
      </c>
      <c r="M546" s="849">
        <v>755.55</v>
      </c>
      <c r="N546" s="832">
        <v>1</v>
      </c>
      <c r="O546" s="832">
        <v>94.443749999999994</v>
      </c>
      <c r="P546" s="849">
        <v>33</v>
      </c>
      <c r="Q546" s="849">
        <v>3116.6699999999996</v>
      </c>
      <c r="R546" s="837">
        <v>4.1250347429025211</v>
      </c>
      <c r="S546" s="850">
        <v>94.444545454545448</v>
      </c>
    </row>
    <row r="547" spans="1:19" ht="14.4" customHeight="1" x14ac:dyDescent="0.3">
      <c r="A547" s="831"/>
      <c r="B547" s="832" t="s">
        <v>2594</v>
      </c>
      <c r="C547" s="832" t="s">
        <v>587</v>
      </c>
      <c r="D547" s="832" t="s">
        <v>1222</v>
      </c>
      <c r="E547" s="832" t="s">
        <v>2480</v>
      </c>
      <c r="F547" s="832" t="s">
        <v>2561</v>
      </c>
      <c r="G547" s="832" t="s">
        <v>2562</v>
      </c>
      <c r="H547" s="849">
        <v>7</v>
      </c>
      <c r="I547" s="849">
        <v>676.67</v>
      </c>
      <c r="J547" s="832"/>
      <c r="K547" s="832">
        <v>96.667142857142849</v>
      </c>
      <c r="L547" s="849"/>
      <c r="M547" s="849"/>
      <c r="N547" s="832"/>
      <c r="O547" s="832"/>
      <c r="P547" s="849">
        <v>6</v>
      </c>
      <c r="Q547" s="849">
        <v>580.01</v>
      </c>
      <c r="R547" s="837"/>
      <c r="S547" s="850">
        <v>96.668333333333337</v>
      </c>
    </row>
    <row r="548" spans="1:19" ht="14.4" customHeight="1" x14ac:dyDescent="0.3">
      <c r="A548" s="831"/>
      <c r="B548" s="832" t="s">
        <v>2594</v>
      </c>
      <c r="C548" s="832" t="s">
        <v>587</v>
      </c>
      <c r="D548" s="832" t="s">
        <v>1222</v>
      </c>
      <c r="E548" s="832" t="s">
        <v>2480</v>
      </c>
      <c r="F548" s="832" t="s">
        <v>2571</v>
      </c>
      <c r="G548" s="832" t="s">
        <v>2572</v>
      </c>
      <c r="H548" s="849">
        <v>6</v>
      </c>
      <c r="I548" s="849">
        <v>700</v>
      </c>
      <c r="J548" s="832">
        <v>3.0000428577551106</v>
      </c>
      <c r="K548" s="832">
        <v>116.66666666666667</v>
      </c>
      <c r="L548" s="849">
        <v>2</v>
      </c>
      <c r="M548" s="849">
        <v>233.33</v>
      </c>
      <c r="N548" s="832">
        <v>1</v>
      </c>
      <c r="O548" s="832">
        <v>116.66500000000001</v>
      </c>
      <c r="P548" s="849">
        <v>9</v>
      </c>
      <c r="Q548" s="849">
        <v>1050</v>
      </c>
      <c r="R548" s="837">
        <v>4.5000642866326661</v>
      </c>
      <c r="S548" s="850">
        <v>116.66666666666667</v>
      </c>
    </row>
    <row r="549" spans="1:19" ht="14.4" customHeight="1" x14ac:dyDescent="0.3">
      <c r="A549" s="831"/>
      <c r="B549" s="832" t="s">
        <v>2594</v>
      </c>
      <c r="C549" s="832" t="s">
        <v>587</v>
      </c>
      <c r="D549" s="832" t="s">
        <v>1222</v>
      </c>
      <c r="E549" s="832" t="s">
        <v>2480</v>
      </c>
      <c r="F549" s="832" t="s">
        <v>2481</v>
      </c>
      <c r="G549" s="832" t="s">
        <v>2482</v>
      </c>
      <c r="H549" s="849">
        <v>62</v>
      </c>
      <c r="I549" s="849">
        <v>21355.56</v>
      </c>
      <c r="J549" s="832">
        <v>5.1666719086063786</v>
      </c>
      <c r="K549" s="832">
        <v>344.44451612903225</v>
      </c>
      <c r="L549" s="849">
        <v>12</v>
      </c>
      <c r="M549" s="849">
        <v>4133.33</v>
      </c>
      <c r="N549" s="832">
        <v>1</v>
      </c>
      <c r="O549" s="832">
        <v>344.44416666666666</v>
      </c>
      <c r="P549" s="849">
        <v>76</v>
      </c>
      <c r="Q549" s="849">
        <v>26177.789999999997</v>
      </c>
      <c r="R549" s="837">
        <v>6.3333413978559658</v>
      </c>
      <c r="S549" s="850">
        <v>344.44460526315788</v>
      </c>
    </row>
    <row r="550" spans="1:19" ht="14.4" customHeight="1" x14ac:dyDescent="0.3">
      <c r="A550" s="831"/>
      <c r="B550" s="832" t="s">
        <v>2594</v>
      </c>
      <c r="C550" s="832" t="s">
        <v>587</v>
      </c>
      <c r="D550" s="832" t="s">
        <v>2460</v>
      </c>
      <c r="E550" s="832" t="s">
        <v>2480</v>
      </c>
      <c r="F550" s="832" t="s">
        <v>2505</v>
      </c>
      <c r="G550" s="832" t="s">
        <v>2506</v>
      </c>
      <c r="H550" s="849"/>
      <c r="I550" s="849"/>
      <c r="J550" s="832"/>
      <c r="K550" s="832"/>
      <c r="L550" s="849"/>
      <c r="M550" s="849"/>
      <c r="N550" s="832"/>
      <c r="O550" s="832"/>
      <c r="P550" s="849">
        <v>1</v>
      </c>
      <c r="Q550" s="849">
        <v>77.78</v>
      </c>
      <c r="R550" s="837"/>
      <c r="S550" s="850">
        <v>77.78</v>
      </c>
    </row>
    <row r="551" spans="1:19" ht="14.4" customHeight="1" x14ac:dyDescent="0.3">
      <c r="A551" s="831"/>
      <c r="B551" s="832" t="s">
        <v>2594</v>
      </c>
      <c r="C551" s="832" t="s">
        <v>587</v>
      </c>
      <c r="D551" s="832" t="s">
        <v>2460</v>
      </c>
      <c r="E551" s="832" t="s">
        <v>2480</v>
      </c>
      <c r="F551" s="832" t="s">
        <v>2510</v>
      </c>
      <c r="G551" s="832" t="s">
        <v>2511</v>
      </c>
      <c r="H551" s="849"/>
      <c r="I551" s="849"/>
      <c r="J551" s="832"/>
      <c r="K551" s="832"/>
      <c r="L551" s="849"/>
      <c r="M551" s="849"/>
      <c r="N551" s="832"/>
      <c r="O551" s="832"/>
      <c r="P551" s="849">
        <v>2</v>
      </c>
      <c r="Q551" s="849">
        <v>233.33</v>
      </c>
      <c r="R551" s="837"/>
      <c r="S551" s="850">
        <v>116.66500000000001</v>
      </c>
    </row>
    <row r="552" spans="1:19" ht="14.4" customHeight="1" x14ac:dyDescent="0.3">
      <c r="A552" s="831"/>
      <c r="B552" s="832" t="s">
        <v>2594</v>
      </c>
      <c r="C552" s="832" t="s">
        <v>587</v>
      </c>
      <c r="D552" s="832" t="s">
        <v>2460</v>
      </c>
      <c r="E552" s="832" t="s">
        <v>2480</v>
      </c>
      <c r="F552" s="832" t="s">
        <v>2518</v>
      </c>
      <c r="G552" s="832" t="s">
        <v>2519</v>
      </c>
      <c r="H552" s="849"/>
      <c r="I552" s="849"/>
      <c r="J552" s="832"/>
      <c r="K552" s="832"/>
      <c r="L552" s="849"/>
      <c r="M552" s="849"/>
      <c r="N552" s="832"/>
      <c r="O552" s="832"/>
      <c r="P552" s="849">
        <v>2</v>
      </c>
      <c r="Q552" s="849">
        <v>422.22</v>
      </c>
      <c r="R552" s="837"/>
      <c r="S552" s="850">
        <v>211.11</v>
      </c>
    </row>
    <row r="553" spans="1:19" ht="14.4" customHeight="1" x14ac:dyDescent="0.3">
      <c r="A553" s="831"/>
      <c r="B553" s="832" t="s">
        <v>2594</v>
      </c>
      <c r="C553" s="832" t="s">
        <v>587</v>
      </c>
      <c r="D553" s="832" t="s">
        <v>2460</v>
      </c>
      <c r="E553" s="832" t="s">
        <v>2480</v>
      </c>
      <c r="F553" s="832" t="s">
        <v>2527</v>
      </c>
      <c r="G553" s="832" t="s">
        <v>2528</v>
      </c>
      <c r="H553" s="849"/>
      <c r="I553" s="849"/>
      <c r="J553" s="832"/>
      <c r="K553" s="832"/>
      <c r="L553" s="849"/>
      <c r="M553" s="849"/>
      <c r="N553" s="832"/>
      <c r="O553" s="832"/>
      <c r="P553" s="849">
        <v>3</v>
      </c>
      <c r="Q553" s="849">
        <v>150</v>
      </c>
      <c r="R553" s="837"/>
      <c r="S553" s="850">
        <v>50</v>
      </c>
    </row>
    <row r="554" spans="1:19" ht="14.4" customHeight="1" x14ac:dyDescent="0.3">
      <c r="A554" s="831"/>
      <c r="B554" s="832" t="s">
        <v>2594</v>
      </c>
      <c r="C554" s="832" t="s">
        <v>587</v>
      </c>
      <c r="D554" s="832" t="s">
        <v>2460</v>
      </c>
      <c r="E554" s="832" t="s">
        <v>2480</v>
      </c>
      <c r="F554" s="832" t="s">
        <v>2598</v>
      </c>
      <c r="G554" s="832" t="s">
        <v>2599</v>
      </c>
      <c r="H554" s="849">
        <v>1</v>
      </c>
      <c r="I554" s="849">
        <v>0</v>
      </c>
      <c r="J554" s="832"/>
      <c r="K554" s="832">
        <v>0</v>
      </c>
      <c r="L554" s="849">
        <v>1</v>
      </c>
      <c r="M554" s="849">
        <v>0</v>
      </c>
      <c r="N554" s="832"/>
      <c r="O554" s="832">
        <v>0</v>
      </c>
      <c r="P554" s="849">
        <v>6</v>
      </c>
      <c r="Q554" s="849">
        <v>0</v>
      </c>
      <c r="R554" s="837"/>
      <c r="S554" s="850">
        <v>0</v>
      </c>
    </row>
    <row r="555" spans="1:19" ht="14.4" customHeight="1" x14ac:dyDescent="0.3">
      <c r="A555" s="831"/>
      <c r="B555" s="832" t="s">
        <v>2594</v>
      </c>
      <c r="C555" s="832" t="s">
        <v>587</v>
      </c>
      <c r="D555" s="832" t="s">
        <v>2460</v>
      </c>
      <c r="E555" s="832" t="s">
        <v>2480</v>
      </c>
      <c r="F555" s="832" t="s">
        <v>2556</v>
      </c>
      <c r="G555" s="832" t="s">
        <v>2558</v>
      </c>
      <c r="H555" s="849"/>
      <c r="I555" s="849"/>
      <c r="J555" s="832"/>
      <c r="K555" s="832"/>
      <c r="L555" s="849"/>
      <c r="M555" s="849"/>
      <c r="N555" s="832"/>
      <c r="O555" s="832"/>
      <c r="P555" s="849">
        <v>2</v>
      </c>
      <c r="Q555" s="849">
        <v>188.88</v>
      </c>
      <c r="R555" s="837"/>
      <c r="S555" s="850">
        <v>94.44</v>
      </c>
    </row>
    <row r="556" spans="1:19" ht="14.4" customHeight="1" x14ac:dyDescent="0.3">
      <c r="A556" s="831"/>
      <c r="B556" s="832" t="s">
        <v>2594</v>
      </c>
      <c r="C556" s="832" t="s">
        <v>587</v>
      </c>
      <c r="D556" s="832" t="s">
        <v>2460</v>
      </c>
      <c r="E556" s="832" t="s">
        <v>2480</v>
      </c>
      <c r="F556" s="832" t="s">
        <v>2561</v>
      </c>
      <c r="G556" s="832" t="s">
        <v>2562</v>
      </c>
      <c r="H556" s="849"/>
      <c r="I556" s="849"/>
      <c r="J556" s="832"/>
      <c r="K556" s="832"/>
      <c r="L556" s="849"/>
      <c r="M556" s="849"/>
      <c r="N556" s="832"/>
      <c r="O556" s="832"/>
      <c r="P556" s="849">
        <v>2</v>
      </c>
      <c r="Q556" s="849">
        <v>193.33</v>
      </c>
      <c r="R556" s="837"/>
      <c r="S556" s="850">
        <v>96.665000000000006</v>
      </c>
    </row>
    <row r="557" spans="1:19" ht="14.4" customHeight="1" x14ac:dyDescent="0.3">
      <c r="A557" s="831"/>
      <c r="B557" s="832" t="s">
        <v>2594</v>
      </c>
      <c r="C557" s="832" t="s">
        <v>587</v>
      </c>
      <c r="D557" s="832" t="s">
        <v>2460</v>
      </c>
      <c r="E557" s="832" t="s">
        <v>2480</v>
      </c>
      <c r="F557" s="832" t="s">
        <v>2481</v>
      </c>
      <c r="G557" s="832" t="s">
        <v>2482</v>
      </c>
      <c r="H557" s="849"/>
      <c r="I557" s="849"/>
      <c r="J557" s="832"/>
      <c r="K557" s="832"/>
      <c r="L557" s="849">
        <v>1</v>
      </c>
      <c r="M557" s="849">
        <v>344.44</v>
      </c>
      <c r="N557" s="832">
        <v>1</v>
      </c>
      <c r="O557" s="832">
        <v>344.44</v>
      </c>
      <c r="P557" s="849">
        <v>7</v>
      </c>
      <c r="Q557" s="849">
        <v>2411.1099999999997</v>
      </c>
      <c r="R557" s="837">
        <v>7.0000870978980361</v>
      </c>
      <c r="S557" s="850">
        <v>344.44428571428568</v>
      </c>
    </row>
    <row r="558" spans="1:19" ht="14.4" customHeight="1" x14ac:dyDescent="0.3">
      <c r="A558" s="831"/>
      <c r="B558" s="832" t="s">
        <v>2594</v>
      </c>
      <c r="C558" s="832" t="s">
        <v>587</v>
      </c>
      <c r="D558" s="832" t="s">
        <v>1223</v>
      </c>
      <c r="E558" s="832" t="s">
        <v>2480</v>
      </c>
      <c r="F558" s="832" t="s">
        <v>2505</v>
      </c>
      <c r="G558" s="832" t="s">
        <v>2506</v>
      </c>
      <c r="H558" s="849">
        <v>16</v>
      </c>
      <c r="I558" s="849">
        <v>1244.4499999999998</v>
      </c>
      <c r="J558" s="832">
        <v>1.3333440476573128</v>
      </c>
      <c r="K558" s="832">
        <v>77.778124999999989</v>
      </c>
      <c r="L558" s="849">
        <v>12</v>
      </c>
      <c r="M558" s="849">
        <v>933.33</v>
      </c>
      <c r="N558" s="832">
        <v>1</v>
      </c>
      <c r="O558" s="832">
        <v>77.777500000000003</v>
      </c>
      <c r="P558" s="849">
        <v>15</v>
      </c>
      <c r="Q558" s="849">
        <v>1166.67</v>
      </c>
      <c r="R558" s="837">
        <v>1.2500080357429848</v>
      </c>
      <c r="S558" s="850">
        <v>77.778000000000006</v>
      </c>
    </row>
    <row r="559" spans="1:19" ht="14.4" customHeight="1" x14ac:dyDescent="0.3">
      <c r="A559" s="831"/>
      <c r="B559" s="832" t="s">
        <v>2594</v>
      </c>
      <c r="C559" s="832" t="s">
        <v>587</v>
      </c>
      <c r="D559" s="832" t="s">
        <v>1223</v>
      </c>
      <c r="E559" s="832" t="s">
        <v>2480</v>
      </c>
      <c r="F559" s="832" t="s">
        <v>2505</v>
      </c>
      <c r="G559" s="832" t="s">
        <v>2507</v>
      </c>
      <c r="H559" s="849">
        <v>1</v>
      </c>
      <c r="I559" s="849">
        <v>77.78</v>
      </c>
      <c r="J559" s="832">
        <v>1</v>
      </c>
      <c r="K559" s="832">
        <v>77.78</v>
      </c>
      <c r="L559" s="849">
        <v>1</v>
      </c>
      <c r="M559" s="849">
        <v>77.78</v>
      </c>
      <c r="N559" s="832">
        <v>1</v>
      </c>
      <c r="O559" s="832">
        <v>77.78</v>
      </c>
      <c r="P559" s="849"/>
      <c r="Q559" s="849"/>
      <c r="R559" s="837"/>
      <c r="S559" s="850"/>
    </row>
    <row r="560" spans="1:19" ht="14.4" customHeight="1" x14ac:dyDescent="0.3">
      <c r="A560" s="831"/>
      <c r="B560" s="832" t="s">
        <v>2594</v>
      </c>
      <c r="C560" s="832" t="s">
        <v>587</v>
      </c>
      <c r="D560" s="832" t="s">
        <v>1223</v>
      </c>
      <c r="E560" s="832" t="s">
        <v>2480</v>
      </c>
      <c r="F560" s="832" t="s">
        <v>2508</v>
      </c>
      <c r="G560" s="832" t="s">
        <v>2509</v>
      </c>
      <c r="H560" s="849"/>
      <c r="I560" s="849"/>
      <c r="J560" s="832"/>
      <c r="K560" s="832"/>
      <c r="L560" s="849"/>
      <c r="M560" s="849"/>
      <c r="N560" s="832"/>
      <c r="O560" s="832"/>
      <c r="P560" s="849">
        <v>1</v>
      </c>
      <c r="Q560" s="849">
        <v>250</v>
      </c>
      <c r="R560" s="837"/>
      <c r="S560" s="850">
        <v>250</v>
      </c>
    </row>
    <row r="561" spans="1:19" ht="14.4" customHeight="1" x14ac:dyDescent="0.3">
      <c r="A561" s="831"/>
      <c r="B561" s="832" t="s">
        <v>2594</v>
      </c>
      <c r="C561" s="832" t="s">
        <v>587</v>
      </c>
      <c r="D561" s="832" t="s">
        <v>1223</v>
      </c>
      <c r="E561" s="832" t="s">
        <v>2480</v>
      </c>
      <c r="F561" s="832" t="s">
        <v>2510</v>
      </c>
      <c r="G561" s="832" t="s">
        <v>2511</v>
      </c>
      <c r="H561" s="849">
        <v>45</v>
      </c>
      <c r="I561" s="849">
        <v>5250</v>
      </c>
      <c r="J561" s="832">
        <v>0.68181906729748998</v>
      </c>
      <c r="K561" s="832">
        <v>116.66666666666667</v>
      </c>
      <c r="L561" s="849">
        <v>66</v>
      </c>
      <c r="M561" s="849">
        <v>7699.99</v>
      </c>
      <c r="N561" s="832">
        <v>1</v>
      </c>
      <c r="O561" s="832">
        <v>116.66651515151514</v>
      </c>
      <c r="P561" s="849">
        <v>58</v>
      </c>
      <c r="Q561" s="849">
        <v>6766.66</v>
      </c>
      <c r="R561" s="837">
        <v>0.87878815427033019</v>
      </c>
      <c r="S561" s="850">
        <v>116.66655172413793</v>
      </c>
    </row>
    <row r="562" spans="1:19" ht="14.4" customHeight="1" x14ac:dyDescent="0.3">
      <c r="A562" s="831"/>
      <c r="B562" s="832" t="s">
        <v>2594</v>
      </c>
      <c r="C562" s="832" t="s">
        <v>587</v>
      </c>
      <c r="D562" s="832" t="s">
        <v>1223</v>
      </c>
      <c r="E562" s="832" t="s">
        <v>2480</v>
      </c>
      <c r="F562" s="832" t="s">
        <v>2510</v>
      </c>
      <c r="G562" s="832" t="s">
        <v>2512</v>
      </c>
      <c r="H562" s="849">
        <v>4</v>
      </c>
      <c r="I562" s="849">
        <v>466.67</v>
      </c>
      <c r="J562" s="832"/>
      <c r="K562" s="832">
        <v>116.6675</v>
      </c>
      <c r="L562" s="849"/>
      <c r="M562" s="849"/>
      <c r="N562" s="832"/>
      <c r="O562" s="832"/>
      <c r="P562" s="849"/>
      <c r="Q562" s="849"/>
      <c r="R562" s="837"/>
      <c r="S562" s="850"/>
    </row>
    <row r="563" spans="1:19" ht="14.4" customHeight="1" x14ac:dyDescent="0.3">
      <c r="A563" s="831"/>
      <c r="B563" s="832" t="s">
        <v>2594</v>
      </c>
      <c r="C563" s="832" t="s">
        <v>587</v>
      </c>
      <c r="D563" s="832" t="s">
        <v>1223</v>
      </c>
      <c r="E563" s="832" t="s">
        <v>2480</v>
      </c>
      <c r="F563" s="832" t="s">
        <v>2518</v>
      </c>
      <c r="G563" s="832" t="s">
        <v>2585</v>
      </c>
      <c r="H563" s="849"/>
      <c r="I563" s="849"/>
      <c r="J563" s="832"/>
      <c r="K563" s="832"/>
      <c r="L563" s="849">
        <v>1</v>
      </c>
      <c r="M563" s="849">
        <v>211.11</v>
      </c>
      <c r="N563" s="832">
        <v>1</v>
      </c>
      <c r="O563" s="832">
        <v>211.11</v>
      </c>
      <c r="P563" s="849"/>
      <c r="Q563" s="849"/>
      <c r="R563" s="837"/>
      <c r="S563" s="850"/>
    </row>
    <row r="564" spans="1:19" ht="14.4" customHeight="1" x14ac:dyDescent="0.3">
      <c r="A564" s="831"/>
      <c r="B564" s="832" t="s">
        <v>2594</v>
      </c>
      <c r="C564" s="832" t="s">
        <v>587</v>
      </c>
      <c r="D564" s="832" t="s">
        <v>1223</v>
      </c>
      <c r="E564" s="832" t="s">
        <v>2480</v>
      </c>
      <c r="F564" s="832" t="s">
        <v>2518</v>
      </c>
      <c r="G564" s="832" t="s">
        <v>2519</v>
      </c>
      <c r="H564" s="849">
        <v>38</v>
      </c>
      <c r="I564" s="849">
        <v>8022.2200000000012</v>
      </c>
      <c r="J564" s="832">
        <v>0.74509760213696541</v>
      </c>
      <c r="K564" s="832">
        <v>211.11105263157899</v>
      </c>
      <c r="L564" s="849">
        <v>51</v>
      </c>
      <c r="M564" s="849">
        <v>10766.67</v>
      </c>
      <c r="N564" s="832">
        <v>1</v>
      </c>
      <c r="O564" s="832">
        <v>211.11117647058825</v>
      </c>
      <c r="P564" s="849">
        <v>36</v>
      </c>
      <c r="Q564" s="849">
        <v>7599.99</v>
      </c>
      <c r="R564" s="837">
        <v>0.70588120560953382</v>
      </c>
      <c r="S564" s="850">
        <v>211.11083333333332</v>
      </c>
    </row>
    <row r="565" spans="1:19" ht="14.4" customHeight="1" x14ac:dyDescent="0.3">
      <c r="A565" s="831"/>
      <c r="B565" s="832" t="s">
        <v>2594</v>
      </c>
      <c r="C565" s="832" t="s">
        <v>587</v>
      </c>
      <c r="D565" s="832" t="s">
        <v>1223</v>
      </c>
      <c r="E565" s="832" t="s">
        <v>2480</v>
      </c>
      <c r="F565" s="832" t="s">
        <v>2520</v>
      </c>
      <c r="G565" s="832" t="s">
        <v>2521</v>
      </c>
      <c r="H565" s="849">
        <v>9</v>
      </c>
      <c r="I565" s="849">
        <v>5249.99</v>
      </c>
      <c r="J565" s="832">
        <v>0.81817983471177413</v>
      </c>
      <c r="K565" s="832">
        <v>583.33222222222219</v>
      </c>
      <c r="L565" s="849">
        <v>11</v>
      </c>
      <c r="M565" s="849">
        <v>6416.67</v>
      </c>
      <c r="N565" s="832">
        <v>1</v>
      </c>
      <c r="O565" s="832">
        <v>583.3336363636364</v>
      </c>
      <c r="P565" s="849">
        <v>11</v>
      </c>
      <c r="Q565" s="849">
        <v>6416.67</v>
      </c>
      <c r="R565" s="837">
        <v>1</v>
      </c>
      <c r="S565" s="850">
        <v>583.3336363636364</v>
      </c>
    </row>
    <row r="566" spans="1:19" ht="14.4" customHeight="1" x14ac:dyDescent="0.3">
      <c r="A566" s="831"/>
      <c r="B566" s="832" t="s">
        <v>2594</v>
      </c>
      <c r="C566" s="832" t="s">
        <v>587</v>
      </c>
      <c r="D566" s="832" t="s">
        <v>1223</v>
      </c>
      <c r="E566" s="832" t="s">
        <v>2480</v>
      </c>
      <c r="F566" s="832" t="s">
        <v>2522</v>
      </c>
      <c r="G566" s="832" t="s">
        <v>2523</v>
      </c>
      <c r="H566" s="849">
        <v>4</v>
      </c>
      <c r="I566" s="849">
        <v>1866.66</v>
      </c>
      <c r="J566" s="832">
        <v>0.66666428571428571</v>
      </c>
      <c r="K566" s="832">
        <v>466.66500000000002</v>
      </c>
      <c r="L566" s="849">
        <v>6</v>
      </c>
      <c r="M566" s="849">
        <v>2800</v>
      </c>
      <c r="N566" s="832">
        <v>1</v>
      </c>
      <c r="O566" s="832">
        <v>466.66666666666669</v>
      </c>
      <c r="P566" s="849"/>
      <c r="Q566" s="849"/>
      <c r="R566" s="837"/>
      <c r="S566" s="850"/>
    </row>
    <row r="567" spans="1:19" ht="14.4" customHeight="1" x14ac:dyDescent="0.3">
      <c r="A567" s="831"/>
      <c r="B567" s="832" t="s">
        <v>2594</v>
      </c>
      <c r="C567" s="832" t="s">
        <v>587</v>
      </c>
      <c r="D567" s="832" t="s">
        <v>1223</v>
      </c>
      <c r="E567" s="832" t="s">
        <v>2480</v>
      </c>
      <c r="F567" s="832" t="s">
        <v>2527</v>
      </c>
      <c r="G567" s="832" t="s">
        <v>2528</v>
      </c>
      <c r="H567" s="849">
        <v>45</v>
      </c>
      <c r="I567" s="849">
        <v>2250</v>
      </c>
      <c r="J567" s="832">
        <v>1.0465116279069768</v>
      </c>
      <c r="K567" s="832">
        <v>50</v>
      </c>
      <c r="L567" s="849">
        <v>43</v>
      </c>
      <c r="M567" s="849">
        <v>2150</v>
      </c>
      <c r="N567" s="832">
        <v>1</v>
      </c>
      <c r="O567" s="832">
        <v>50</v>
      </c>
      <c r="P567" s="849">
        <v>25</v>
      </c>
      <c r="Q567" s="849">
        <v>1250</v>
      </c>
      <c r="R567" s="837">
        <v>0.58139534883720934</v>
      </c>
      <c r="S567" s="850">
        <v>50</v>
      </c>
    </row>
    <row r="568" spans="1:19" ht="14.4" customHeight="1" x14ac:dyDescent="0.3">
      <c r="A568" s="831"/>
      <c r="B568" s="832" t="s">
        <v>2594</v>
      </c>
      <c r="C568" s="832" t="s">
        <v>587</v>
      </c>
      <c r="D568" s="832" t="s">
        <v>1223</v>
      </c>
      <c r="E568" s="832" t="s">
        <v>2480</v>
      </c>
      <c r="F568" s="832" t="s">
        <v>2596</v>
      </c>
      <c r="G568" s="832" t="s">
        <v>2597</v>
      </c>
      <c r="H568" s="849">
        <v>2</v>
      </c>
      <c r="I568" s="849">
        <v>0</v>
      </c>
      <c r="J568" s="832"/>
      <c r="K568" s="832">
        <v>0</v>
      </c>
      <c r="L568" s="849"/>
      <c r="M568" s="849"/>
      <c r="N568" s="832"/>
      <c r="O568" s="832"/>
      <c r="P568" s="849"/>
      <c r="Q568" s="849"/>
      <c r="R568" s="837"/>
      <c r="S568" s="850"/>
    </row>
    <row r="569" spans="1:19" ht="14.4" customHeight="1" x14ac:dyDescent="0.3">
      <c r="A569" s="831"/>
      <c r="B569" s="832" t="s">
        <v>2594</v>
      </c>
      <c r="C569" s="832" t="s">
        <v>587</v>
      </c>
      <c r="D569" s="832" t="s">
        <v>1223</v>
      </c>
      <c r="E569" s="832" t="s">
        <v>2480</v>
      </c>
      <c r="F569" s="832" t="s">
        <v>2536</v>
      </c>
      <c r="G569" s="832" t="s">
        <v>2538</v>
      </c>
      <c r="H569" s="849"/>
      <c r="I569" s="849"/>
      <c r="J569" s="832"/>
      <c r="K569" s="832"/>
      <c r="L569" s="849"/>
      <c r="M569" s="849"/>
      <c r="N569" s="832"/>
      <c r="O569" s="832"/>
      <c r="P569" s="849">
        <v>1</v>
      </c>
      <c r="Q569" s="849">
        <v>305.56</v>
      </c>
      <c r="R569" s="837"/>
      <c r="S569" s="850">
        <v>305.56</v>
      </c>
    </row>
    <row r="570" spans="1:19" ht="14.4" customHeight="1" x14ac:dyDescent="0.3">
      <c r="A570" s="831"/>
      <c r="B570" s="832" t="s">
        <v>2594</v>
      </c>
      <c r="C570" s="832" t="s">
        <v>587</v>
      </c>
      <c r="D570" s="832" t="s">
        <v>1223</v>
      </c>
      <c r="E570" s="832" t="s">
        <v>2480</v>
      </c>
      <c r="F570" s="832" t="s">
        <v>2598</v>
      </c>
      <c r="G570" s="832" t="s">
        <v>2599</v>
      </c>
      <c r="H570" s="849">
        <v>166</v>
      </c>
      <c r="I570" s="849">
        <v>0</v>
      </c>
      <c r="J570" s="832"/>
      <c r="K570" s="832">
        <v>0</v>
      </c>
      <c r="L570" s="849">
        <v>200</v>
      </c>
      <c r="M570" s="849">
        <v>0</v>
      </c>
      <c r="N570" s="832"/>
      <c r="O570" s="832">
        <v>0</v>
      </c>
      <c r="P570" s="849">
        <v>139</v>
      </c>
      <c r="Q570" s="849">
        <v>0</v>
      </c>
      <c r="R570" s="837"/>
      <c r="S570" s="850">
        <v>0</v>
      </c>
    </row>
    <row r="571" spans="1:19" ht="14.4" customHeight="1" x14ac:dyDescent="0.3">
      <c r="A571" s="831"/>
      <c r="B571" s="832" t="s">
        <v>2594</v>
      </c>
      <c r="C571" s="832" t="s">
        <v>587</v>
      </c>
      <c r="D571" s="832" t="s">
        <v>1223</v>
      </c>
      <c r="E571" s="832" t="s">
        <v>2480</v>
      </c>
      <c r="F571" s="832" t="s">
        <v>2548</v>
      </c>
      <c r="G571" s="832" t="s">
        <v>2549</v>
      </c>
      <c r="H571" s="849">
        <v>1</v>
      </c>
      <c r="I571" s="849">
        <v>77.78</v>
      </c>
      <c r="J571" s="832"/>
      <c r="K571" s="832">
        <v>77.78</v>
      </c>
      <c r="L571" s="849"/>
      <c r="M571" s="849"/>
      <c r="N571" s="832"/>
      <c r="O571" s="832"/>
      <c r="P571" s="849">
        <v>2</v>
      </c>
      <c r="Q571" s="849">
        <v>155.56</v>
      </c>
      <c r="R571" s="837"/>
      <c r="S571" s="850">
        <v>77.78</v>
      </c>
    </row>
    <row r="572" spans="1:19" ht="14.4" customHeight="1" x14ac:dyDescent="0.3">
      <c r="A572" s="831"/>
      <c r="B572" s="832" t="s">
        <v>2594</v>
      </c>
      <c r="C572" s="832" t="s">
        <v>587</v>
      </c>
      <c r="D572" s="832" t="s">
        <v>1223</v>
      </c>
      <c r="E572" s="832" t="s">
        <v>2480</v>
      </c>
      <c r="F572" s="832" t="s">
        <v>2556</v>
      </c>
      <c r="G572" s="832" t="s">
        <v>2557</v>
      </c>
      <c r="H572" s="849"/>
      <c r="I572" s="849"/>
      <c r="J572" s="832"/>
      <c r="K572" s="832"/>
      <c r="L572" s="849">
        <v>3</v>
      </c>
      <c r="M572" s="849">
        <v>283.33</v>
      </c>
      <c r="N572" s="832">
        <v>1</v>
      </c>
      <c r="O572" s="832">
        <v>94.443333333333328</v>
      </c>
      <c r="P572" s="849"/>
      <c r="Q572" s="849"/>
      <c r="R572" s="837"/>
      <c r="S572" s="850"/>
    </row>
    <row r="573" spans="1:19" ht="14.4" customHeight="1" x14ac:dyDescent="0.3">
      <c r="A573" s="831"/>
      <c r="B573" s="832" t="s">
        <v>2594</v>
      </c>
      <c r="C573" s="832" t="s">
        <v>587</v>
      </c>
      <c r="D573" s="832" t="s">
        <v>1223</v>
      </c>
      <c r="E573" s="832" t="s">
        <v>2480</v>
      </c>
      <c r="F573" s="832" t="s">
        <v>2556</v>
      </c>
      <c r="G573" s="832" t="s">
        <v>2558</v>
      </c>
      <c r="H573" s="849">
        <v>51</v>
      </c>
      <c r="I573" s="849">
        <v>4816.6699999999992</v>
      </c>
      <c r="J573" s="832">
        <v>0.96226588486779652</v>
      </c>
      <c r="K573" s="832">
        <v>94.444509803921548</v>
      </c>
      <c r="L573" s="849">
        <v>53</v>
      </c>
      <c r="M573" s="849">
        <v>5005.55</v>
      </c>
      <c r="N573" s="832">
        <v>1</v>
      </c>
      <c r="O573" s="832">
        <v>94.444339622641508</v>
      </c>
      <c r="P573" s="849">
        <v>41</v>
      </c>
      <c r="Q573" s="849">
        <v>3872.2299999999996</v>
      </c>
      <c r="R573" s="837">
        <v>0.77358731807693448</v>
      </c>
      <c r="S573" s="850">
        <v>94.444634146341457</v>
      </c>
    </row>
    <row r="574" spans="1:19" ht="14.4" customHeight="1" x14ac:dyDescent="0.3">
      <c r="A574" s="831"/>
      <c r="B574" s="832" t="s">
        <v>2594</v>
      </c>
      <c r="C574" s="832" t="s">
        <v>587</v>
      </c>
      <c r="D574" s="832" t="s">
        <v>1223</v>
      </c>
      <c r="E574" s="832" t="s">
        <v>2480</v>
      </c>
      <c r="F574" s="832" t="s">
        <v>2561</v>
      </c>
      <c r="G574" s="832" t="s">
        <v>2562</v>
      </c>
      <c r="H574" s="849">
        <v>5</v>
      </c>
      <c r="I574" s="849">
        <v>483.34000000000003</v>
      </c>
      <c r="J574" s="832">
        <v>0.45455314906943289</v>
      </c>
      <c r="K574" s="832">
        <v>96.668000000000006</v>
      </c>
      <c r="L574" s="849">
        <v>11</v>
      </c>
      <c r="M574" s="849">
        <v>1063.33</v>
      </c>
      <c r="N574" s="832">
        <v>1</v>
      </c>
      <c r="O574" s="832">
        <v>96.666363636363627</v>
      </c>
      <c r="P574" s="849">
        <v>11</v>
      </c>
      <c r="Q574" s="849">
        <v>1063.33</v>
      </c>
      <c r="R574" s="837">
        <v>1</v>
      </c>
      <c r="S574" s="850">
        <v>96.666363636363627</v>
      </c>
    </row>
    <row r="575" spans="1:19" ht="14.4" customHeight="1" x14ac:dyDescent="0.3">
      <c r="A575" s="831"/>
      <c r="B575" s="832" t="s">
        <v>2594</v>
      </c>
      <c r="C575" s="832" t="s">
        <v>587</v>
      </c>
      <c r="D575" s="832" t="s">
        <v>1223</v>
      </c>
      <c r="E575" s="832" t="s">
        <v>2480</v>
      </c>
      <c r="F575" s="832" t="s">
        <v>2561</v>
      </c>
      <c r="G575" s="832" t="s">
        <v>2563</v>
      </c>
      <c r="H575" s="849"/>
      <c r="I575" s="849"/>
      <c r="J575" s="832"/>
      <c r="K575" s="832"/>
      <c r="L575" s="849">
        <v>2</v>
      </c>
      <c r="M575" s="849">
        <v>193.34</v>
      </c>
      <c r="N575" s="832">
        <v>1</v>
      </c>
      <c r="O575" s="832">
        <v>96.67</v>
      </c>
      <c r="P575" s="849"/>
      <c r="Q575" s="849"/>
      <c r="R575" s="837"/>
      <c r="S575" s="850"/>
    </row>
    <row r="576" spans="1:19" ht="14.4" customHeight="1" x14ac:dyDescent="0.3">
      <c r="A576" s="831"/>
      <c r="B576" s="832" t="s">
        <v>2594</v>
      </c>
      <c r="C576" s="832" t="s">
        <v>587</v>
      </c>
      <c r="D576" s="832" t="s">
        <v>1223</v>
      </c>
      <c r="E576" s="832" t="s">
        <v>2480</v>
      </c>
      <c r="F576" s="832" t="s">
        <v>2571</v>
      </c>
      <c r="G576" s="832" t="s">
        <v>2572</v>
      </c>
      <c r="H576" s="849">
        <v>15</v>
      </c>
      <c r="I576" s="849">
        <v>1749.9899999999998</v>
      </c>
      <c r="J576" s="832">
        <v>0.83332857142857131</v>
      </c>
      <c r="K576" s="832">
        <v>116.66599999999998</v>
      </c>
      <c r="L576" s="849">
        <v>18</v>
      </c>
      <c r="M576" s="849">
        <v>2100</v>
      </c>
      <c r="N576" s="832">
        <v>1</v>
      </c>
      <c r="O576" s="832">
        <v>116.66666666666667</v>
      </c>
      <c r="P576" s="849">
        <v>9</v>
      </c>
      <c r="Q576" s="849">
        <v>1050.01</v>
      </c>
      <c r="R576" s="837">
        <v>0.50000476190476195</v>
      </c>
      <c r="S576" s="850">
        <v>116.66777777777777</v>
      </c>
    </row>
    <row r="577" spans="1:19" ht="14.4" customHeight="1" x14ac:dyDescent="0.3">
      <c r="A577" s="831"/>
      <c r="B577" s="832" t="s">
        <v>2594</v>
      </c>
      <c r="C577" s="832" t="s">
        <v>587</v>
      </c>
      <c r="D577" s="832" t="s">
        <v>1223</v>
      </c>
      <c r="E577" s="832" t="s">
        <v>2480</v>
      </c>
      <c r="F577" s="832" t="s">
        <v>2571</v>
      </c>
      <c r="G577" s="832" t="s">
        <v>2573</v>
      </c>
      <c r="H577" s="849">
        <v>1</v>
      </c>
      <c r="I577" s="849">
        <v>116.67</v>
      </c>
      <c r="J577" s="832"/>
      <c r="K577" s="832">
        <v>116.67</v>
      </c>
      <c r="L577" s="849"/>
      <c r="M577" s="849"/>
      <c r="N577" s="832"/>
      <c r="O577" s="832"/>
      <c r="P577" s="849"/>
      <c r="Q577" s="849"/>
      <c r="R577" s="837"/>
      <c r="S577" s="850"/>
    </row>
    <row r="578" spans="1:19" ht="14.4" customHeight="1" x14ac:dyDescent="0.3">
      <c r="A578" s="831"/>
      <c r="B578" s="832" t="s">
        <v>2594</v>
      </c>
      <c r="C578" s="832" t="s">
        <v>587</v>
      </c>
      <c r="D578" s="832" t="s">
        <v>1223</v>
      </c>
      <c r="E578" s="832" t="s">
        <v>2480</v>
      </c>
      <c r="F578" s="832" t="s">
        <v>2481</v>
      </c>
      <c r="G578" s="832" t="s">
        <v>2482</v>
      </c>
      <c r="H578" s="849">
        <v>173</v>
      </c>
      <c r="I578" s="849">
        <v>59588.89</v>
      </c>
      <c r="J578" s="832">
        <v>0.83980602501228241</v>
      </c>
      <c r="K578" s="832">
        <v>344.44445086705201</v>
      </c>
      <c r="L578" s="849">
        <v>206</v>
      </c>
      <c r="M578" s="849">
        <v>70955.539999999994</v>
      </c>
      <c r="N578" s="832">
        <v>1</v>
      </c>
      <c r="O578" s="832">
        <v>344.4443689320388</v>
      </c>
      <c r="P578" s="849">
        <v>150</v>
      </c>
      <c r="Q578" s="849">
        <v>51666.68</v>
      </c>
      <c r="R578" s="837">
        <v>0.72815568735013514</v>
      </c>
      <c r="S578" s="850">
        <v>344.44453333333331</v>
      </c>
    </row>
    <row r="579" spans="1:19" ht="14.4" customHeight="1" x14ac:dyDescent="0.3">
      <c r="A579" s="831"/>
      <c r="B579" s="832" t="s">
        <v>2594</v>
      </c>
      <c r="C579" s="832" t="s">
        <v>587</v>
      </c>
      <c r="D579" s="832" t="s">
        <v>2466</v>
      </c>
      <c r="E579" s="832" t="s">
        <v>2480</v>
      </c>
      <c r="F579" s="832" t="s">
        <v>2505</v>
      </c>
      <c r="G579" s="832" t="s">
        <v>2506</v>
      </c>
      <c r="H579" s="849">
        <v>9</v>
      </c>
      <c r="I579" s="849">
        <v>700</v>
      </c>
      <c r="J579" s="832"/>
      <c r="K579" s="832">
        <v>77.777777777777771</v>
      </c>
      <c r="L579" s="849"/>
      <c r="M579" s="849"/>
      <c r="N579" s="832"/>
      <c r="O579" s="832"/>
      <c r="P579" s="849"/>
      <c r="Q579" s="849"/>
      <c r="R579" s="837"/>
      <c r="S579" s="850"/>
    </row>
    <row r="580" spans="1:19" ht="14.4" customHeight="1" x14ac:dyDescent="0.3">
      <c r="A580" s="831"/>
      <c r="B580" s="832" t="s">
        <v>2594</v>
      </c>
      <c r="C580" s="832" t="s">
        <v>587</v>
      </c>
      <c r="D580" s="832" t="s">
        <v>2466</v>
      </c>
      <c r="E580" s="832" t="s">
        <v>2480</v>
      </c>
      <c r="F580" s="832" t="s">
        <v>2510</v>
      </c>
      <c r="G580" s="832" t="s">
        <v>2511</v>
      </c>
      <c r="H580" s="849">
        <v>150</v>
      </c>
      <c r="I580" s="849">
        <v>17500</v>
      </c>
      <c r="J580" s="832"/>
      <c r="K580" s="832">
        <v>116.66666666666667</v>
      </c>
      <c r="L580" s="849"/>
      <c r="M580" s="849"/>
      <c r="N580" s="832"/>
      <c r="O580" s="832"/>
      <c r="P580" s="849"/>
      <c r="Q580" s="849"/>
      <c r="R580" s="837"/>
      <c r="S580" s="850"/>
    </row>
    <row r="581" spans="1:19" ht="14.4" customHeight="1" x14ac:dyDescent="0.3">
      <c r="A581" s="831"/>
      <c r="B581" s="832" t="s">
        <v>2594</v>
      </c>
      <c r="C581" s="832" t="s">
        <v>587</v>
      </c>
      <c r="D581" s="832" t="s">
        <v>2466</v>
      </c>
      <c r="E581" s="832" t="s">
        <v>2480</v>
      </c>
      <c r="F581" s="832" t="s">
        <v>2520</v>
      </c>
      <c r="G581" s="832" t="s">
        <v>2521</v>
      </c>
      <c r="H581" s="849">
        <v>68</v>
      </c>
      <c r="I581" s="849">
        <v>39666.67</v>
      </c>
      <c r="J581" s="832"/>
      <c r="K581" s="832">
        <v>583.33338235294116</v>
      </c>
      <c r="L581" s="849"/>
      <c r="M581" s="849"/>
      <c r="N581" s="832"/>
      <c r="O581" s="832"/>
      <c r="P581" s="849"/>
      <c r="Q581" s="849"/>
      <c r="R581" s="837"/>
      <c r="S581" s="850"/>
    </row>
    <row r="582" spans="1:19" ht="14.4" customHeight="1" x14ac:dyDescent="0.3">
      <c r="A582" s="831"/>
      <c r="B582" s="832" t="s">
        <v>2594</v>
      </c>
      <c r="C582" s="832" t="s">
        <v>587</v>
      </c>
      <c r="D582" s="832" t="s">
        <v>2466</v>
      </c>
      <c r="E582" s="832" t="s">
        <v>2480</v>
      </c>
      <c r="F582" s="832" t="s">
        <v>2522</v>
      </c>
      <c r="G582" s="832" t="s">
        <v>2523</v>
      </c>
      <c r="H582" s="849">
        <v>3</v>
      </c>
      <c r="I582" s="849">
        <v>1400</v>
      </c>
      <c r="J582" s="832"/>
      <c r="K582" s="832">
        <v>466.66666666666669</v>
      </c>
      <c r="L582" s="849"/>
      <c r="M582" s="849"/>
      <c r="N582" s="832"/>
      <c r="O582" s="832"/>
      <c r="P582" s="849"/>
      <c r="Q582" s="849"/>
      <c r="R582" s="837"/>
      <c r="S582" s="850"/>
    </row>
    <row r="583" spans="1:19" ht="14.4" customHeight="1" x14ac:dyDescent="0.3">
      <c r="A583" s="831"/>
      <c r="B583" s="832" t="s">
        <v>2594</v>
      </c>
      <c r="C583" s="832" t="s">
        <v>587</v>
      </c>
      <c r="D583" s="832" t="s">
        <v>2466</v>
      </c>
      <c r="E583" s="832" t="s">
        <v>2480</v>
      </c>
      <c r="F583" s="832" t="s">
        <v>2527</v>
      </c>
      <c r="G583" s="832" t="s">
        <v>2528</v>
      </c>
      <c r="H583" s="849">
        <v>58</v>
      </c>
      <c r="I583" s="849">
        <v>2900</v>
      </c>
      <c r="J583" s="832"/>
      <c r="K583" s="832">
        <v>50</v>
      </c>
      <c r="L583" s="849"/>
      <c r="M583" s="849"/>
      <c r="N583" s="832"/>
      <c r="O583" s="832"/>
      <c r="P583" s="849"/>
      <c r="Q583" s="849"/>
      <c r="R583" s="837"/>
      <c r="S583" s="850"/>
    </row>
    <row r="584" spans="1:19" ht="14.4" customHeight="1" x14ac:dyDescent="0.3">
      <c r="A584" s="831"/>
      <c r="B584" s="832" t="s">
        <v>2594</v>
      </c>
      <c r="C584" s="832" t="s">
        <v>587</v>
      </c>
      <c r="D584" s="832" t="s">
        <v>2466</v>
      </c>
      <c r="E584" s="832" t="s">
        <v>2480</v>
      </c>
      <c r="F584" s="832" t="s">
        <v>2598</v>
      </c>
      <c r="G584" s="832" t="s">
        <v>2599</v>
      </c>
      <c r="H584" s="849">
        <v>364</v>
      </c>
      <c r="I584" s="849">
        <v>0</v>
      </c>
      <c r="J584" s="832"/>
      <c r="K584" s="832">
        <v>0</v>
      </c>
      <c r="L584" s="849"/>
      <c r="M584" s="849"/>
      <c r="N584" s="832"/>
      <c r="O584" s="832"/>
      <c r="P584" s="849"/>
      <c r="Q584" s="849"/>
      <c r="R584" s="837"/>
      <c r="S584" s="850"/>
    </row>
    <row r="585" spans="1:19" ht="14.4" customHeight="1" x14ac:dyDescent="0.3">
      <c r="A585" s="831"/>
      <c r="B585" s="832" t="s">
        <v>2594</v>
      </c>
      <c r="C585" s="832" t="s">
        <v>587</v>
      </c>
      <c r="D585" s="832" t="s">
        <v>2466</v>
      </c>
      <c r="E585" s="832" t="s">
        <v>2480</v>
      </c>
      <c r="F585" s="832" t="s">
        <v>2556</v>
      </c>
      <c r="G585" s="832" t="s">
        <v>2558</v>
      </c>
      <c r="H585" s="849">
        <v>131</v>
      </c>
      <c r="I585" s="849">
        <v>12372.23</v>
      </c>
      <c r="J585" s="832"/>
      <c r="K585" s="832">
        <v>94.444503816793883</v>
      </c>
      <c r="L585" s="849"/>
      <c r="M585" s="849"/>
      <c r="N585" s="832"/>
      <c r="O585" s="832"/>
      <c r="P585" s="849"/>
      <c r="Q585" s="849"/>
      <c r="R585" s="837"/>
      <c r="S585" s="850"/>
    </row>
    <row r="586" spans="1:19" ht="14.4" customHeight="1" x14ac:dyDescent="0.3">
      <c r="A586" s="831"/>
      <c r="B586" s="832" t="s">
        <v>2594</v>
      </c>
      <c r="C586" s="832" t="s">
        <v>587</v>
      </c>
      <c r="D586" s="832" t="s">
        <v>2466</v>
      </c>
      <c r="E586" s="832" t="s">
        <v>2480</v>
      </c>
      <c r="F586" s="832" t="s">
        <v>2561</v>
      </c>
      <c r="G586" s="832" t="s">
        <v>2562</v>
      </c>
      <c r="H586" s="849">
        <v>23</v>
      </c>
      <c r="I586" s="849">
        <v>2223.33</v>
      </c>
      <c r="J586" s="832"/>
      <c r="K586" s="832">
        <v>96.666521739130431</v>
      </c>
      <c r="L586" s="849"/>
      <c r="M586" s="849"/>
      <c r="N586" s="832"/>
      <c r="O586" s="832"/>
      <c r="P586" s="849"/>
      <c r="Q586" s="849"/>
      <c r="R586" s="837"/>
      <c r="S586" s="850"/>
    </row>
    <row r="587" spans="1:19" ht="14.4" customHeight="1" x14ac:dyDescent="0.3">
      <c r="A587" s="831"/>
      <c r="B587" s="832" t="s">
        <v>2594</v>
      </c>
      <c r="C587" s="832" t="s">
        <v>587</v>
      </c>
      <c r="D587" s="832" t="s">
        <v>2466</v>
      </c>
      <c r="E587" s="832" t="s">
        <v>2480</v>
      </c>
      <c r="F587" s="832" t="s">
        <v>2569</v>
      </c>
      <c r="G587" s="832" t="s">
        <v>2570</v>
      </c>
      <c r="H587" s="849">
        <v>1</v>
      </c>
      <c r="I587" s="849">
        <v>466.67</v>
      </c>
      <c r="J587" s="832"/>
      <c r="K587" s="832">
        <v>466.67</v>
      </c>
      <c r="L587" s="849"/>
      <c r="M587" s="849"/>
      <c r="N587" s="832"/>
      <c r="O587" s="832"/>
      <c r="P587" s="849"/>
      <c r="Q587" s="849"/>
      <c r="R587" s="837"/>
      <c r="S587" s="850"/>
    </row>
    <row r="588" spans="1:19" ht="14.4" customHeight="1" x14ac:dyDescent="0.3">
      <c r="A588" s="831"/>
      <c r="B588" s="832" t="s">
        <v>2594</v>
      </c>
      <c r="C588" s="832" t="s">
        <v>587</v>
      </c>
      <c r="D588" s="832" t="s">
        <v>2466</v>
      </c>
      <c r="E588" s="832" t="s">
        <v>2480</v>
      </c>
      <c r="F588" s="832" t="s">
        <v>2571</v>
      </c>
      <c r="G588" s="832" t="s">
        <v>2572</v>
      </c>
      <c r="H588" s="849">
        <v>42</v>
      </c>
      <c r="I588" s="849">
        <v>4900</v>
      </c>
      <c r="J588" s="832"/>
      <c r="K588" s="832">
        <v>116.66666666666667</v>
      </c>
      <c r="L588" s="849"/>
      <c r="M588" s="849"/>
      <c r="N588" s="832"/>
      <c r="O588" s="832"/>
      <c r="P588" s="849"/>
      <c r="Q588" s="849"/>
      <c r="R588" s="837"/>
      <c r="S588" s="850"/>
    </row>
    <row r="589" spans="1:19" ht="14.4" customHeight="1" x14ac:dyDescent="0.3">
      <c r="A589" s="831"/>
      <c r="B589" s="832" t="s">
        <v>2594</v>
      </c>
      <c r="C589" s="832" t="s">
        <v>587</v>
      </c>
      <c r="D589" s="832" t="s">
        <v>2466</v>
      </c>
      <c r="E589" s="832" t="s">
        <v>2480</v>
      </c>
      <c r="F589" s="832" t="s">
        <v>2571</v>
      </c>
      <c r="G589" s="832" t="s">
        <v>2573</v>
      </c>
      <c r="H589" s="849">
        <v>1</v>
      </c>
      <c r="I589" s="849">
        <v>116.67</v>
      </c>
      <c r="J589" s="832"/>
      <c r="K589" s="832">
        <v>116.67</v>
      </c>
      <c r="L589" s="849"/>
      <c r="M589" s="849"/>
      <c r="N589" s="832"/>
      <c r="O589" s="832"/>
      <c r="P589" s="849"/>
      <c r="Q589" s="849"/>
      <c r="R589" s="837"/>
      <c r="S589" s="850"/>
    </row>
    <row r="590" spans="1:19" ht="14.4" customHeight="1" x14ac:dyDescent="0.3">
      <c r="A590" s="831"/>
      <c r="B590" s="832" t="s">
        <v>2594</v>
      </c>
      <c r="C590" s="832" t="s">
        <v>587</v>
      </c>
      <c r="D590" s="832" t="s">
        <v>2466</v>
      </c>
      <c r="E590" s="832" t="s">
        <v>2480</v>
      </c>
      <c r="F590" s="832" t="s">
        <v>2481</v>
      </c>
      <c r="G590" s="832" t="s">
        <v>2482</v>
      </c>
      <c r="H590" s="849">
        <v>373</v>
      </c>
      <c r="I590" s="849">
        <v>128477.78</v>
      </c>
      <c r="J590" s="832"/>
      <c r="K590" s="832">
        <v>344.44445040214475</v>
      </c>
      <c r="L590" s="849"/>
      <c r="M590" s="849"/>
      <c r="N590" s="832"/>
      <c r="O590" s="832"/>
      <c r="P590" s="849"/>
      <c r="Q590" s="849"/>
      <c r="R590" s="837"/>
      <c r="S590" s="850"/>
    </row>
    <row r="591" spans="1:19" ht="14.4" customHeight="1" x14ac:dyDescent="0.3">
      <c r="A591" s="831"/>
      <c r="B591" s="832" t="s">
        <v>2594</v>
      </c>
      <c r="C591" s="832" t="s">
        <v>587</v>
      </c>
      <c r="D591" s="832" t="s">
        <v>2466</v>
      </c>
      <c r="E591" s="832" t="s">
        <v>2480</v>
      </c>
      <c r="F591" s="832" t="s">
        <v>2574</v>
      </c>
      <c r="G591" s="832" t="s">
        <v>2575</v>
      </c>
      <c r="H591" s="849">
        <v>2</v>
      </c>
      <c r="I591" s="849">
        <v>1666.67</v>
      </c>
      <c r="J591" s="832"/>
      <c r="K591" s="832">
        <v>833.33500000000004</v>
      </c>
      <c r="L591" s="849"/>
      <c r="M591" s="849"/>
      <c r="N591" s="832"/>
      <c r="O591" s="832"/>
      <c r="P591" s="849"/>
      <c r="Q591" s="849"/>
      <c r="R591" s="837"/>
      <c r="S591" s="850"/>
    </row>
    <row r="592" spans="1:19" ht="14.4" customHeight="1" x14ac:dyDescent="0.3">
      <c r="A592" s="831"/>
      <c r="B592" s="832" t="s">
        <v>2594</v>
      </c>
      <c r="C592" s="832" t="s">
        <v>587</v>
      </c>
      <c r="D592" s="832" t="s">
        <v>2467</v>
      </c>
      <c r="E592" s="832" t="s">
        <v>2480</v>
      </c>
      <c r="F592" s="832" t="s">
        <v>2505</v>
      </c>
      <c r="G592" s="832" t="s">
        <v>2506</v>
      </c>
      <c r="H592" s="849"/>
      <c r="I592" s="849"/>
      <c r="J592" s="832"/>
      <c r="K592" s="832"/>
      <c r="L592" s="849">
        <v>2</v>
      </c>
      <c r="M592" s="849">
        <v>155.56</v>
      </c>
      <c r="N592" s="832">
        <v>1</v>
      </c>
      <c r="O592" s="832">
        <v>77.78</v>
      </c>
      <c r="P592" s="849"/>
      <c r="Q592" s="849"/>
      <c r="R592" s="837"/>
      <c r="S592" s="850"/>
    </row>
    <row r="593" spans="1:19" ht="14.4" customHeight="1" x14ac:dyDescent="0.3">
      <c r="A593" s="831"/>
      <c r="B593" s="832" t="s">
        <v>2594</v>
      </c>
      <c r="C593" s="832" t="s">
        <v>587</v>
      </c>
      <c r="D593" s="832" t="s">
        <v>2467</v>
      </c>
      <c r="E593" s="832" t="s">
        <v>2480</v>
      </c>
      <c r="F593" s="832" t="s">
        <v>2510</v>
      </c>
      <c r="G593" s="832" t="s">
        <v>2511</v>
      </c>
      <c r="H593" s="849"/>
      <c r="I593" s="849"/>
      <c r="J593" s="832"/>
      <c r="K593" s="832"/>
      <c r="L593" s="849">
        <v>21</v>
      </c>
      <c r="M593" s="849">
        <v>2450.0099999999998</v>
      </c>
      <c r="N593" s="832">
        <v>1</v>
      </c>
      <c r="O593" s="832">
        <v>116.66714285714285</v>
      </c>
      <c r="P593" s="849"/>
      <c r="Q593" s="849"/>
      <c r="R593" s="837"/>
      <c r="S593" s="850"/>
    </row>
    <row r="594" spans="1:19" ht="14.4" customHeight="1" x14ac:dyDescent="0.3">
      <c r="A594" s="831"/>
      <c r="B594" s="832" t="s">
        <v>2594</v>
      </c>
      <c r="C594" s="832" t="s">
        <v>587</v>
      </c>
      <c r="D594" s="832" t="s">
        <v>2467</v>
      </c>
      <c r="E594" s="832" t="s">
        <v>2480</v>
      </c>
      <c r="F594" s="832" t="s">
        <v>2518</v>
      </c>
      <c r="G594" s="832" t="s">
        <v>2519</v>
      </c>
      <c r="H594" s="849"/>
      <c r="I594" s="849"/>
      <c r="J594" s="832"/>
      <c r="K594" s="832"/>
      <c r="L594" s="849">
        <v>1</v>
      </c>
      <c r="M594" s="849">
        <v>211.11</v>
      </c>
      <c r="N594" s="832">
        <v>1</v>
      </c>
      <c r="O594" s="832">
        <v>211.11</v>
      </c>
      <c r="P594" s="849"/>
      <c r="Q594" s="849"/>
      <c r="R594" s="837"/>
      <c r="S594" s="850"/>
    </row>
    <row r="595" spans="1:19" ht="14.4" customHeight="1" x14ac:dyDescent="0.3">
      <c r="A595" s="831"/>
      <c r="B595" s="832" t="s">
        <v>2594</v>
      </c>
      <c r="C595" s="832" t="s">
        <v>587</v>
      </c>
      <c r="D595" s="832" t="s">
        <v>2467</v>
      </c>
      <c r="E595" s="832" t="s">
        <v>2480</v>
      </c>
      <c r="F595" s="832" t="s">
        <v>2520</v>
      </c>
      <c r="G595" s="832" t="s">
        <v>2521</v>
      </c>
      <c r="H595" s="849"/>
      <c r="I595" s="849"/>
      <c r="J595" s="832"/>
      <c r="K595" s="832"/>
      <c r="L595" s="849">
        <v>16</v>
      </c>
      <c r="M595" s="849">
        <v>9333.34</v>
      </c>
      <c r="N595" s="832">
        <v>1</v>
      </c>
      <c r="O595" s="832">
        <v>583.33375000000001</v>
      </c>
      <c r="P595" s="849"/>
      <c r="Q595" s="849"/>
      <c r="R595" s="837"/>
      <c r="S595" s="850"/>
    </row>
    <row r="596" spans="1:19" ht="14.4" customHeight="1" x14ac:dyDescent="0.3">
      <c r="A596" s="831"/>
      <c r="B596" s="832" t="s">
        <v>2594</v>
      </c>
      <c r="C596" s="832" t="s">
        <v>587</v>
      </c>
      <c r="D596" s="832" t="s">
        <v>2467</v>
      </c>
      <c r="E596" s="832" t="s">
        <v>2480</v>
      </c>
      <c r="F596" s="832" t="s">
        <v>2522</v>
      </c>
      <c r="G596" s="832" t="s">
        <v>2523</v>
      </c>
      <c r="H596" s="849"/>
      <c r="I596" s="849"/>
      <c r="J596" s="832"/>
      <c r="K596" s="832"/>
      <c r="L596" s="849">
        <v>1</v>
      </c>
      <c r="M596" s="849">
        <v>466.67</v>
      </c>
      <c r="N596" s="832">
        <v>1</v>
      </c>
      <c r="O596" s="832">
        <v>466.67</v>
      </c>
      <c r="P596" s="849"/>
      <c r="Q596" s="849"/>
      <c r="R596" s="837"/>
      <c r="S596" s="850"/>
    </row>
    <row r="597" spans="1:19" ht="14.4" customHeight="1" x14ac:dyDescent="0.3">
      <c r="A597" s="831"/>
      <c r="B597" s="832" t="s">
        <v>2594</v>
      </c>
      <c r="C597" s="832" t="s">
        <v>587</v>
      </c>
      <c r="D597" s="832" t="s">
        <v>2467</v>
      </c>
      <c r="E597" s="832" t="s">
        <v>2480</v>
      </c>
      <c r="F597" s="832" t="s">
        <v>2527</v>
      </c>
      <c r="G597" s="832" t="s">
        <v>2528</v>
      </c>
      <c r="H597" s="849"/>
      <c r="I597" s="849"/>
      <c r="J597" s="832"/>
      <c r="K597" s="832"/>
      <c r="L597" s="849">
        <v>4</v>
      </c>
      <c r="M597" s="849">
        <v>200</v>
      </c>
      <c r="N597" s="832">
        <v>1</v>
      </c>
      <c r="O597" s="832">
        <v>50</v>
      </c>
      <c r="P597" s="849"/>
      <c r="Q597" s="849"/>
      <c r="R597" s="837"/>
      <c r="S597" s="850"/>
    </row>
    <row r="598" spans="1:19" ht="14.4" customHeight="1" x14ac:dyDescent="0.3">
      <c r="A598" s="831"/>
      <c r="B598" s="832" t="s">
        <v>2594</v>
      </c>
      <c r="C598" s="832" t="s">
        <v>587</v>
      </c>
      <c r="D598" s="832" t="s">
        <v>2467</v>
      </c>
      <c r="E598" s="832" t="s">
        <v>2480</v>
      </c>
      <c r="F598" s="832" t="s">
        <v>2598</v>
      </c>
      <c r="G598" s="832" t="s">
        <v>2599</v>
      </c>
      <c r="H598" s="849"/>
      <c r="I598" s="849"/>
      <c r="J598" s="832"/>
      <c r="K598" s="832"/>
      <c r="L598" s="849">
        <v>57</v>
      </c>
      <c r="M598" s="849">
        <v>0</v>
      </c>
      <c r="N598" s="832"/>
      <c r="O598" s="832">
        <v>0</v>
      </c>
      <c r="P598" s="849"/>
      <c r="Q598" s="849"/>
      <c r="R598" s="837"/>
      <c r="S598" s="850"/>
    </row>
    <row r="599" spans="1:19" ht="14.4" customHeight="1" x14ac:dyDescent="0.3">
      <c r="A599" s="831"/>
      <c r="B599" s="832" t="s">
        <v>2594</v>
      </c>
      <c r="C599" s="832" t="s">
        <v>587</v>
      </c>
      <c r="D599" s="832" t="s">
        <v>2467</v>
      </c>
      <c r="E599" s="832" t="s">
        <v>2480</v>
      </c>
      <c r="F599" s="832" t="s">
        <v>2556</v>
      </c>
      <c r="G599" s="832" t="s">
        <v>2558</v>
      </c>
      <c r="H599" s="849"/>
      <c r="I599" s="849"/>
      <c r="J599" s="832"/>
      <c r="K599" s="832"/>
      <c r="L599" s="849">
        <v>28</v>
      </c>
      <c r="M599" s="849">
        <v>2644.4300000000003</v>
      </c>
      <c r="N599" s="832">
        <v>1</v>
      </c>
      <c r="O599" s="832">
        <v>94.443928571428586</v>
      </c>
      <c r="P599" s="849"/>
      <c r="Q599" s="849"/>
      <c r="R599" s="837"/>
      <c r="S599" s="850"/>
    </row>
    <row r="600" spans="1:19" ht="14.4" customHeight="1" x14ac:dyDescent="0.3">
      <c r="A600" s="831"/>
      <c r="B600" s="832" t="s">
        <v>2594</v>
      </c>
      <c r="C600" s="832" t="s">
        <v>587</v>
      </c>
      <c r="D600" s="832" t="s">
        <v>2467</v>
      </c>
      <c r="E600" s="832" t="s">
        <v>2480</v>
      </c>
      <c r="F600" s="832" t="s">
        <v>2561</v>
      </c>
      <c r="G600" s="832" t="s">
        <v>2562</v>
      </c>
      <c r="H600" s="849"/>
      <c r="I600" s="849"/>
      <c r="J600" s="832"/>
      <c r="K600" s="832"/>
      <c r="L600" s="849">
        <v>11</v>
      </c>
      <c r="M600" s="849">
        <v>1063.33</v>
      </c>
      <c r="N600" s="832">
        <v>1</v>
      </c>
      <c r="O600" s="832">
        <v>96.666363636363627</v>
      </c>
      <c r="P600" s="849"/>
      <c r="Q600" s="849"/>
      <c r="R600" s="837"/>
      <c r="S600" s="850"/>
    </row>
    <row r="601" spans="1:19" ht="14.4" customHeight="1" x14ac:dyDescent="0.3">
      <c r="A601" s="831"/>
      <c r="B601" s="832" t="s">
        <v>2594</v>
      </c>
      <c r="C601" s="832" t="s">
        <v>587</v>
      </c>
      <c r="D601" s="832" t="s">
        <v>2467</v>
      </c>
      <c r="E601" s="832" t="s">
        <v>2480</v>
      </c>
      <c r="F601" s="832" t="s">
        <v>2567</v>
      </c>
      <c r="G601" s="832" t="s">
        <v>2568</v>
      </c>
      <c r="H601" s="849"/>
      <c r="I601" s="849"/>
      <c r="J601" s="832"/>
      <c r="K601" s="832"/>
      <c r="L601" s="849">
        <v>1</v>
      </c>
      <c r="M601" s="849">
        <v>1283.33</v>
      </c>
      <c r="N601" s="832">
        <v>1</v>
      </c>
      <c r="O601" s="832">
        <v>1283.33</v>
      </c>
      <c r="P601" s="849"/>
      <c r="Q601" s="849"/>
      <c r="R601" s="837"/>
      <c r="S601" s="850"/>
    </row>
    <row r="602" spans="1:19" ht="14.4" customHeight="1" x14ac:dyDescent="0.3">
      <c r="A602" s="831"/>
      <c r="B602" s="832" t="s">
        <v>2594</v>
      </c>
      <c r="C602" s="832" t="s">
        <v>587</v>
      </c>
      <c r="D602" s="832" t="s">
        <v>2467</v>
      </c>
      <c r="E602" s="832" t="s">
        <v>2480</v>
      </c>
      <c r="F602" s="832" t="s">
        <v>2571</v>
      </c>
      <c r="G602" s="832" t="s">
        <v>2572</v>
      </c>
      <c r="H602" s="849"/>
      <c r="I602" s="849"/>
      <c r="J602" s="832"/>
      <c r="K602" s="832"/>
      <c r="L602" s="849">
        <v>3</v>
      </c>
      <c r="M602" s="849">
        <v>350.01</v>
      </c>
      <c r="N602" s="832">
        <v>1</v>
      </c>
      <c r="O602" s="832">
        <v>116.67</v>
      </c>
      <c r="P602" s="849"/>
      <c r="Q602" s="849"/>
      <c r="R602" s="837"/>
      <c r="S602" s="850"/>
    </row>
    <row r="603" spans="1:19" ht="14.4" customHeight="1" x14ac:dyDescent="0.3">
      <c r="A603" s="831"/>
      <c r="B603" s="832" t="s">
        <v>2594</v>
      </c>
      <c r="C603" s="832" t="s">
        <v>587</v>
      </c>
      <c r="D603" s="832" t="s">
        <v>2467</v>
      </c>
      <c r="E603" s="832" t="s">
        <v>2480</v>
      </c>
      <c r="F603" s="832" t="s">
        <v>2481</v>
      </c>
      <c r="G603" s="832" t="s">
        <v>2482</v>
      </c>
      <c r="H603" s="849"/>
      <c r="I603" s="849"/>
      <c r="J603" s="832"/>
      <c r="K603" s="832"/>
      <c r="L603" s="849">
        <v>58</v>
      </c>
      <c r="M603" s="849">
        <v>19977.759999999998</v>
      </c>
      <c r="N603" s="832">
        <v>1</v>
      </c>
      <c r="O603" s="832">
        <v>344.44413793103445</v>
      </c>
      <c r="P603" s="849"/>
      <c r="Q603" s="849"/>
      <c r="R603" s="837"/>
      <c r="S603" s="850"/>
    </row>
    <row r="604" spans="1:19" ht="14.4" customHeight="1" x14ac:dyDescent="0.3">
      <c r="A604" s="831"/>
      <c r="B604" s="832" t="s">
        <v>2594</v>
      </c>
      <c r="C604" s="832" t="s">
        <v>587</v>
      </c>
      <c r="D604" s="832" t="s">
        <v>1225</v>
      </c>
      <c r="E604" s="832" t="s">
        <v>2480</v>
      </c>
      <c r="F604" s="832" t="s">
        <v>2505</v>
      </c>
      <c r="G604" s="832" t="s">
        <v>2506</v>
      </c>
      <c r="H604" s="849">
        <v>24</v>
      </c>
      <c r="I604" s="849">
        <v>1866.66</v>
      </c>
      <c r="J604" s="832">
        <v>1.2631514839827307</v>
      </c>
      <c r="K604" s="832">
        <v>77.777500000000003</v>
      </c>
      <c r="L604" s="849">
        <v>19</v>
      </c>
      <c r="M604" s="849">
        <v>1477.7800000000002</v>
      </c>
      <c r="N604" s="832">
        <v>1</v>
      </c>
      <c r="O604" s="832">
        <v>77.777894736842114</v>
      </c>
      <c r="P604" s="849">
        <v>18</v>
      </c>
      <c r="Q604" s="849">
        <v>1400.01</v>
      </c>
      <c r="R604" s="837">
        <v>0.94737376334772416</v>
      </c>
      <c r="S604" s="850">
        <v>77.778333333333336</v>
      </c>
    </row>
    <row r="605" spans="1:19" ht="14.4" customHeight="1" x14ac:dyDescent="0.3">
      <c r="A605" s="831"/>
      <c r="B605" s="832" t="s">
        <v>2594</v>
      </c>
      <c r="C605" s="832" t="s">
        <v>587</v>
      </c>
      <c r="D605" s="832" t="s">
        <v>1225</v>
      </c>
      <c r="E605" s="832" t="s">
        <v>2480</v>
      </c>
      <c r="F605" s="832" t="s">
        <v>2510</v>
      </c>
      <c r="G605" s="832" t="s">
        <v>2511</v>
      </c>
      <c r="H605" s="849">
        <v>77</v>
      </c>
      <c r="I605" s="849">
        <v>8983.33</v>
      </c>
      <c r="J605" s="832">
        <v>1.283331023812823</v>
      </c>
      <c r="K605" s="832">
        <v>116.66662337662338</v>
      </c>
      <c r="L605" s="849">
        <v>60</v>
      </c>
      <c r="M605" s="849">
        <v>7000.01</v>
      </c>
      <c r="N605" s="832">
        <v>1</v>
      </c>
      <c r="O605" s="832">
        <v>116.66683333333334</v>
      </c>
      <c r="P605" s="849">
        <v>53</v>
      </c>
      <c r="Q605" s="849">
        <v>6183.34</v>
      </c>
      <c r="R605" s="837">
        <v>0.88333302380996603</v>
      </c>
      <c r="S605" s="850">
        <v>116.66679245283019</v>
      </c>
    </row>
    <row r="606" spans="1:19" ht="14.4" customHeight="1" x14ac:dyDescent="0.3">
      <c r="A606" s="831"/>
      <c r="B606" s="832" t="s">
        <v>2594</v>
      </c>
      <c r="C606" s="832" t="s">
        <v>587</v>
      </c>
      <c r="D606" s="832" t="s">
        <v>1225</v>
      </c>
      <c r="E606" s="832" t="s">
        <v>2480</v>
      </c>
      <c r="F606" s="832" t="s">
        <v>2518</v>
      </c>
      <c r="G606" s="832" t="s">
        <v>2585</v>
      </c>
      <c r="H606" s="849"/>
      <c r="I606" s="849"/>
      <c r="J606" s="832"/>
      <c r="K606" s="832"/>
      <c r="L606" s="849"/>
      <c r="M606" s="849"/>
      <c r="N606" s="832"/>
      <c r="O606" s="832"/>
      <c r="P606" s="849">
        <v>1</v>
      </c>
      <c r="Q606" s="849">
        <v>211.11</v>
      </c>
      <c r="R606" s="837"/>
      <c r="S606" s="850">
        <v>211.11</v>
      </c>
    </row>
    <row r="607" spans="1:19" ht="14.4" customHeight="1" x14ac:dyDescent="0.3">
      <c r="A607" s="831"/>
      <c r="B607" s="832" t="s">
        <v>2594</v>
      </c>
      <c r="C607" s="832" t="s">
        <v>587</v>
      </c>
      <c r="D607" s="832" t="s">
        <v>1225</v>
      </c>
      <c r="E607" s="832" t="s">
        <v>2480</v>
      </c>
      <c r="F607" s="832" t="s">
        <v>2518</v>
      </c>
      <c r="G607" s="832" t="s">
        <v>2519</v>
      </c>
      <c r="H607" s="849">
        <v>53</v>
      </c>
      <c r="I607" s="849">
        <v>11188.89</v>
      </c>
      <c r="J607" s="832">
        <v>1.059999658947512</v>
      </c>
      <c r="K607" s="832">
        <v>211.11113207547169</v>
      </c>
      <c r="L607" s="849">
        <v>50</v>
      </c>
      <c r="M607" s="849">
        <v>10555.56</v>
      </c>
      <c r="N607" s="832">
        <v>1</v>
      </c>
      <c r="O607" s="832">
        <v>211.1112</v>
      </c>
      <c r="P607" s="849">
        <v>26</v>
      </c>
      <c r="Q607" s="849">
        <v>5488.9</v>
      </c>
      <c r="R607" s="837">
        <v>0.52000083368385952</v>
      </c>
      <c r="S607" s="850">
        <v>211.11153846153846</v>
      </c>
    </row>
    <row r="608" spans="1:19" ht="14.4" customHeight="1" x14ac:dyDescent="0.3">
      <c r="A608" s="831"/>
      <c r="B608" s="832" t="s">
        <v>2594</v>
      </c>
      <c r="C608" s="832" t="s">
        <v>587</v>
      </c>
      <c r="D608" s="832" t="s">
        <v>1225</v>
      </c>
      <c r="E608" s="832" t="s">
        <v>2480</v>
      </c>
      <c r="F608" s="832" t="s">
        <v>2520</v>
      </c>
      <c r="G608" s="832" t="s">
        <v>2521</v>
      </c>
      <c r="H608" s="849">
        <v>4</v>
      </c>
      <c r="I608" s="849">
        <v>2333.33</v>
      </c>
      <c r="J608" s="832">
        <v>4.0000171429551026</v>
      </c>
      <c r="K608" s="832">
        <v>583.33249999999998</v>
      </c>
      <c r="L608" s="849">
        <v>1</v>
      </c>
      <c r="M608" s="849">
        <v>583.33000000000004</v>
      </c>
      <c r="N608" s="832">
        <v>1</v>
      </c>
      <c r="O608" s="832">
        <v>583.33000000000004</v>
      </c>
      <c r="P608" s="849">
        <v>3</v>
      </c>
      <c r="Q608" s="849">
        <v>1750</v>
      </c>
      <c r="R608" s="837">
        <v>3.0000171429551026</v>
      </c>
      <c r="S608" s="850">
        <v>583.33333333333337</v>
      </c>
    </row>
    <row r="609" spans="1:19" ht="14.4" customHeight="1" x14ac:dyDescent="0.3">
      <c r="A609" s="831"/>
      <c r="B609" s="832" t="s">
        <v>2594</v>
      </c>
      <c r="C609" s="832" t="s">
        <v>587</v>
      </c>
      <c r="D609" s="832" t="s">
        <v>1225</v>
      </c>
      <c r="E609" s="832" t="s">
        <v>2480</v>
      </c>
      <c r="F609" s="832" t="s">
        <v>2522</v>
      </c>
      <c r="G609" s="832" t="s">
        <v>2523</v>
      </c>
      <c r="H609" s="849">
        <v>5</v>
      </c>
      <c r="I609" s="849">
        <v>2333.34</v>
      </c>
      <c r="J609" s="832">
        <v>1.2500013392833227</v>
      </c>
      <c r="K609" s="832">
        <v>466.66800000000001</v>
      </c>
      <c r="L609" s="849">
        <v>4</v>
      </c>
      <c r="M609" s="849">
        <v>1866.67</v>
      </c>
      <c r="N609" s="832">
        <v>1</v>
      </c>
      <c r="O609" s="832">
        <v>466.66750000000002</v>
      </c>
      <c r="P609" s="849">
        <v>4</v>
      </c>
      <c r="Q609" s="849">
        <v>1866.68</v>
      </c>
      <c r="R609" s="837">
        <v>1.0000053571332908</v>
      </c>
      <c r="S609" s="850">
        <v>466.67</v>
      </c>
    </row>
    <row r="610" spans="1:19" ht="14.4" customHeight="1" x14ac:dyDescent="0.3">
      <c r="A610" s="831"/>
      <c r="B610" s="832" t="s">
        <v>2594</v>
      </c>
      <c r="C610" s="832" t="s">
        <v>587</v>
      </c>
      <c r="D610" s="832" t="s">
        <v>1225</v>
      </c>
      <c r="E610" s="832" t="s">
        <v>2480</v>
      </c>
      <c r="F610" s="832" t="s">
        <v>2527</v>
      </c>
      <c r="G610" s="832" t="s">
        <v>2528</v>
      </c>
      <c r="H610" s="849">
        <v>38</v>
      </c>
      <c r="I610" s="849">
        <v>1900</v>
      </c>
      <c r="J610" s="832">
        <v>1.2258064516129032</v>
      </c>
      <c r="K610" s="832">
        <v>50</v>
      </c>
      <c r="L610" s="849">
        <v>31</v>
      </c>
      <c r="M610" s="849">
        <v>1550</v>
      </c>
      <c r="N610" s="832">
        <v>1</v>
      </c>
      <c r="O610" s="832">
        <v>50</v>
      </c>
      <c r="P610" s="849">
        <v>45</v>
      </c>
      <c r="Q610" s="849">
        <v>2250</v>
      </c>
      <c r="R610" s="837">
        <v>1.4516129032258065</v>
      </c>
      <c r="S610" s="850">
        <v>50</v>
      </c>
    </row>
    <row r="611" spans="1:19" ht="14.4" customHeight="1" x14ac:dyDescent="0.3">
      <c r="A611" s="831"/>
      <c r="B611" s="832" t="s">
        <v>2594</v>
      </c>
      <c r="C611" s="832" t="s">
        <v>587</v>
      </c>
      <c r="D611" s="832" t="s">
        <v>1225</v>
      </c>
      <c r="E611" s="832" t="s">
        <v>2480</v>
      </c>
      <c r="F611" s="832" t="s">
        <v>2531</v>
      </c>
      <c r="G611" s="832" t="s">
        <v>2532</v>
      </c>
      <c r="H611" s="849">
        <v>2</v>
      </c>
      <c r="I611" s="849">
        <v>202.22</v>
      </c>
      <c r="J611" s="832"/>
      <c r="K611" s="832">
        <v>101.11</v>
      </c>
      <c r="L611" s="849"/>
      <c r="M611" s="849"/>
      <c r="N611" s="832"/>
      <c r="O611" s="832"/>
      <c r="P611" s="849"/>
      <c r="Q611" s="849"/>
      <c r="R611" s="837"/>
      <c r="S611" s="850"/>
    </row>
    <row r="612" spans="1:19" ht="14.4" customHeight="1" x14ac:dyDescent="0.3">
      <c r="A612" s="831"/>
      <c r="B612" s="832" t="s">
        <v>2594</v>
      </c>
      <c r="C612" s="832" t="s">
        <v>587</v>
      </c>
      <c r="D612" s="832" t="s">
        <v>1225</v>
      </c>
      <c r="E612" s="832" t="s">
        <v>2480</v>
      </c>
      <c r="F612" s="832" t="s">
        <v>2598</v>
      </c>
      <c r="G612" s="832" t="s">
        <v>2599</v>
      </c>
      <c r="H612" s="849">
        <v>208</v>
      </c>
      <c r="I612" s="849">
        <v>0</v>
      </c>
      <c r="J612" s="832"/>
      <c r="K612" s="832">
        <v>0</v>
      </c>
      <c r="L612" s="849">
        <v>184</v>
      </c>
      <c r="M612" s="849">
        <v>0</v>
      </c>
      <c r="N612" s="832"/>
      <c r="O612" s="832">
        <v>0</v>
      </c>
      <c r="P612" s="849">
        <v>197</v>
      </c>
      <c r="Q612" s="849">
        <v>0</v>
      </c>
      <c r="R612" s="837"/>
      <c r="S612" s="850">
        <v>0</v>
      </c>
    </row>
    <row r="613" spans="1:19" ht="14.4" customHeight="1" x14ac:dyDescent="0.3">
      <c r="A613" s="831"/>
      <c r="B613" s="832" t="s">
        <v>2594</v>
      </c>
      <c r="C613" s="832" t="s">
        <v>587</v>
      </c>
      <c r="D613" s="832" t="s">
        <v>1225</v>
      </c>
      <c r="E613" s="832" t="s">
        <v>2480</v>
      </c>
      <c r="F613" s="832" t="s">
        <v>2545</v>
      </c>
      <c r="G613" s="832" t="s">
        <v>2547</v>
      </c>
      <c r="H613" s="849"/>
      <c r="I613" s="849"/>
      <c r="J613" s="832"/>
      <c r="K613" s="832"/>
      <c r="L613" s="849">
        <v>1</v>
      </c>
      <c r="M613" s="849">
        <v>58.89</v>
      </c>
      <c r="N613" s="832">
        <v>1</v>
      </c>
      <c r="O613" s="832">
        <v>58.89</v>
      </c>
      <c r="P613" s="849"/>
      <c r="Q613" s="849"/>
      <c r="R613" s="837"/>
      <c r="S613" s="850"/>
    </row>
    <row r="614" spans="1:19" ht="14.4" customHeight="1" x14ac:dyDescent="0.3">
      <c r="A614" s="831"/>
      <c r="B614" s="832" t="s">
        <v>2594</v>
      </c>
      <c r="C614" s="832" t="s">
        <v>587</v>
      </c>
      <c r="D614" s="832" t="s">
        <v>1225</v>
      </c>
      <c r="E614" s="832" t="s">
        <v>2480</v>
      </c>
      <c r="F614" s="832" t="s">
        <v>2548</v>
      </c>
      <c r="G614" s="832" t="s">
        <v>2549</v>
      </c>
      <c r="H614" s="849"/>
      <c r="I614" s="849"/>
      <c r="J614" s="832"/>
      <c r="K614" s="832"/>
      <c r="L614" s="849"/>
      <c r="M614" s="849"/>
      <c r="N614" s="832"/>
      <c r="O614" s="832"/>
      <c r="P614" s="849">
        <v>1</v>
      </c>
      <c r="Q614" s="849">
        <v>77.78</v>
      </c>
      <c r="R614" s="837"/>
      <c r="S614" s="850">
        <v>77.78</v>
      </c>
    </row>
    <row r="615" spans="1:19" ht="14.4" customHeight="1" x14ac:dyDescent="0.3">
      <c r="A615" s="831"/>
      <c r="B615" s="832" t="s">
        <v>2594</v>
      </c>
      <c r="C615" s="832" t="s">
        <v>587</v>
      </c>
      <c r="D615" s="832" t="s">
        <v>1225</v>
      </c>
      <c r="E615" s="832" t="s">
        <v>2480</v>
      </c>
      <c r="F615" s="832" t="s">
        <v>2556</v>
      </c>
      <c r="G615" s="832" t="s">
        <v>2558</v>
      </c>
      <c r="H615" s="849">
        <v>76</v>
      </c>
      <c r="I615" s="849">
        <v>7177.77</v>
      </c>
      <c r="J615" s="832">
        <v>1.027027220384382</v>
      </c>
      <c r="K615" s="832">
        <v>94.444342105263161</v>
      </c>
      <c r="L615" s="849">
        <v>74</v>
      </c>
      <c r="M615" s="849">
        <v>6988.88</v>
      </c>
      <c r="N615" s="832">
        <v>1</v>
      </c>
      <c r="O615" s="832">
        <v>94.444324324324327</v>
      </c>
      <c r="P615" s="849">
        <v>66</v>
      </c>
      <c r="Q615" s="849">
        <v>6233.3300000000008</v>
      </c>
      <c r="R615" s="837">
        <v>0.8918925493068991</v>
      </c>
      <c r="S615" s="850">
        <v>94.444393939393947</v>
      </c>
    </row>
    <row r="616" spans="1:19" ht="14.4" customHeight="1" x14ac:dyDescent="0.3">
      <c r="A616" s="831"/>
      <c r="B616" s="832" t="s">
        <v>2594</v>
      </c>
      <c r="C616" s="832" t="s">
        <v>587</v>
      </c>
      <c r="D616" s="832" t="s">
        <v>1225</v>
      </c>
      <c r="E616" s="832" t="s">
        <v>2480</v>
      </c>
      <c r="F616" s="832" t="s">
        <v>2561</v>
      </c>
      <c r="G616" s="832" t="s">
        <v>2562</v>
      </c>
      <c r="H616" s="849">
        <v>16</v>
      </c>
      <c r="I616" s="849">
        <v>1546.67</v>
      </c>
      <c r="J616" s="832">
        <v>1.3333362068965517</v>
      </c>
      <c r="K616" s="832">
        <v>96.666875000000005</v>
      </c>
      <c r="L616" s="849">
        <v>12</v>
      </c>
      <c r="M616" s="849">
        <v>1160</v>
      </c>
      <c r="N616" s="832">
        <v>1</v>
      </c>
      <c r="O616" s="832">
        <v>96.666666666666671</v>
      </c>
      <c r="P616" s="849">
        <v>11</v>
      </c>
      <c r="Q616" s="849">
        <v>1063.3399999999999</v>
      </c>
      <c r="R616" s="837">
        <v>0.91667241379310338</v>
      </c>
      <c r="S616" s="850">
        <v>96.667272727272717</v>
      </c>
    </row>
    <row r="617" spans="1:19" ht="14.4" customHeight="1" x14ac:dyDescent="0.3">
      <c r="A617" s="831"/>
      <c r="B617" s="832" t="s">
        <v>2594</v>
      </c>
      <c r="C617" s="832" t="s">
        <v>587</v>
      </c>
      <c r="D617" s="832" t="s">
        <v>1225</v>
      </c>
      <c r="E617" s="832" t="s">
        <v>2480</v>
      </c>
      <c r="F617" s="832" t="s">
        <v>2561</v>
      </c>
      <c r="G617" s="832" t="s">
        <v>2563</v>
      </c>
      <c r="H617" s="849"/>
      <c r="I617" s="849"/>
      <c r="J617" s="832"/>
      <c r="K617" s="832"/>
      <c r="L617" s="849"/>
      <c r="M617" s="849"/>
      <c r="N617" s="832"/>
      <c r="O617" s="832"/>
      <c r="P617" s="849">
        <v>1</v>
      </c>
      <c r="Q617" s="849">
        <v>96.67</v>
      </c>
      <c r="R617" s="837"/>
      <c r="S617" s="850">
        <v>96.67</v>
      </c>
    </row>
    <row r="618" spans="1:19" ht="14.4" customHeight="1" x14ac:dyDescent="0.3">
      <c r="A618" s="831"/>
      <c r="B618" s="832" t="s">
        <v>2594</v>
      </c>
      <c r="C618" s="832" t="s">
        <v>587</v>
      </c>
      <c r="D618" s="832" t="s">
        <v>1225</v>
      </c>
      <c r="E618" s="832" t="s">
        <v>2480</v>
      </c>
      <c r="F618" s="832" t="s">
        <v>2571</v>
      </c>
      <c r="G618" s="832" t="s">
        <v>2572</v>
      </c>
      <c r="H618" s="849">
        <v>12</v>
      </c>
      <c r="I618" s="849">
        <v>1400</v>
      </c>
      <c r="J618" s="832">
        <v>1.1999965714383674</v>
      </c>
      <c r="K618" s="832">
        <v>116.66666666666667</v>
      </c>
      <c r="L618" s="849">
        <v>10</v>
      </c>
      <c r="M618" s="849">
        <v>1166.67</v>
      </c>
      <c r="N618" s="832">
        <v>1</v>
      </c>
      <c r="O618" s="832">
        <v>116.667</v>
      </c>
      <c r="P618" s="849">
        <v>9</v>
      </c>
      <c r="Q618" s="849">
        <v>1050</v>
      </c>
      <c r="R618" s="837">
        <v>0.8999974285787754</v>
      </c>
      <c r="S618" s="850">
        <v>116.66666666666667</v>
      </c>
    </row>
    <row r="619" spans="1:19" ht="14.4" customHeight="1" x14ac:dyDescent="0.3">
      <c r="A619" s="831"/>
      <c r="B619" s="832" t="s">
        <v>2594</v>
      </c>
      <c r="C619" s="832" t="s">
        <v>587</v>
      </c>
      <c r="D619" s="832" t="s">
        <v>1225</v>
      </c>
      <c r="E619" s="832" t="s">
        <v>2480</v>
      </c>
      <c r="F619" s="832" t="s">
        <v>2481</v>
      </c>
      <c r="G619" s="832" t="s">
        <v>2482</v>
      </c>
      <c r="H619" s="849">
        <v>217</v>
      </c>
      <c r="I619" s="849">
        <v>74744.45</v>
      </c>
      <c r="J619" s="832">
        <v>1.1243525467235136</v>
      </c>
      <c r="K619" s="832">
        <v>344.44447004608293</v>
      </c>
      <c r="L619" s="849">
        <v>193</v>
      </c>
      <c r="M619" s="849">
        <v>66477.77</v>
      </c>
      <c r="N619" s="832">
        <v>1</v>
      </c>
      <c r="O619" s="832">
        <v>344.44440414507773</v>
      </c>
      <c r="P619" s="849">
        <v>199</v>
      </c>
      <c r="Q619" s="849">
        <v>68544.44</v>
      </c>
      <c r="R619" s="837">
        <v>1.0310881366808784</v>
      </c>
      <c r="S619" s="850">
        <v>344.44442211055275</v>
      </c>
    </row>
    <row r="620" spans="1:19" ht="14.4" customHeight="1" x14ac:dyDescent="0.3">
      <c r="A620" s="831"/>
      <c r="B620" s="832" t="s">
        <v>2594</v>
      </c>
      <c r="C620" s="832" t="s">
        <v>587</v>
      </c>
      <c r="D620" s="832" t="s">
        <v>1226</v>
      </c>
      <c r="E620" s="832" t="s">
        <v>2480</v>
      </c>
      <c r="F620" s="832" t="s">
        <v>2505</v>
      </c>
      <c r="G620" s="832" t="s">
        <v>2506</v>
      </c>
      <c r="H620" s="849">
        <v>13</v>
      </c>
      <c r="I620" s="849">
        <v>1011.12</v>
      </c>
      <c r="J620" s="832">
        <v>1.3000077142636737</v>
      </c>
      <c r="K620" s="832">
        <v>77.778461538461542</v>
      </c>
      <c r="L620" s="849">
        <v>10</v>
      </c>
      <c r="M620" s="849">
        <v>777.78</v>
      </c>
      <c r="N620" s="832">
        <v>1</v>
      </c>
      <c r="O620" s="832">
        <v>77.777999999999992</v>
      </c>
      <c r="P620" s="849">
        <v>19</v>
      </c>
      <c r="Q620" s="849">
        <v>1477.79</v>
      </c>
      <c r="R620" s="837">
        <v>1.9000102856848982</v>
      </c>
      <c r="S620" s="850">
        <v>77.778421052631572</v>
      </c>
    </row>
    <row r="621" spans="1:19" ht="14.4" customHeight="1" x14ac:dyDescent="0.3">
      <c r="A621" s="831"/>
      <c r="B621" s="832" t="s">
        <v>2594</v>
      </c>
      <c r="C621" s="832" t="s">
        <v>587</v>
      </c>
      <c r="D621" s="832" t="s">
        <v>1226</v>
      </c>
      <c r="E621" s="832" t="s">
        <v>2480</v>
      </c>
      <c r="F621" s="832" t="s">
        <v>2510</v>
      </c>
      <c r="G621" s="832" t="s">
        <v>2511</v>
      </c>
      <c r="H621" s="849">
        <v>23</v>
      </c>
      <c r="I621" s="849">
        <v>2683.34</v>
      </c>
      <c r="J621" s="832">
        <v>0.74193664337636556</v>
      </c>
      <c r="K621" s="832">
        <v>116.66695652173914</v>
      </c>
      <c r="L621" s="849">
        <v>31</v>
      </c>
      <c r="M621" s="849">
        <v>3616.67</v>
      </c>
      <c r="N621" s="832">
        <v>1</v>
      </c>
      <c r="O621" s="832">
        <v>116.66677419354839</v>
      </c>
      <c r="P621" s="849">
        <v>30</v>
      </c>
      <c r="Q621" s="849">
        <v>3500</v>
      </c>
      <c r="R621" s="837">
        <v>0.96774104355664181</v>
      </c>
      <c r="S621" s="850">
        <v>116.66666666666667</v>
      </c>
    </row>
    <row r="622" spans="1:19" ht="14.4" customHeight="1" x14ac:dyDescent="0.3">
      <c r="A622" s="831"/>
      <c r="B622" s="832" t="s">
        <v>2594</v>
      </c>
      <c r="C622" s="832" t="s">
        <v>587</v>
      </c>
      <c r="D622" s="832" t="s">
        <v>1226</v>
      </c>
      <c r="E622" s="832" t="s">
        <v>2480</v>
      </c>
      <c r="F622" s="832" t="s">
        <v>2518</v>
      </c>
      <c r="G622" s="832" t="s">
        <v>2585</v>
      </c>
      <c r="H622" s="849"/>
      <c r="I622" s="849"/>
      <c r="J622" s="832"/>
      <c r="K622" s="832"/>
      <c r="L622" s="849">
        <v>2</v>
      </c>
      <c r="M622" s="849">
        <v>422.22</v>
      </c>
      <c r="N622" s="832">
        <v>1</v>
      </c>
      <c r="O622" s="832">
        <v>211.11</v>
      </c>
      <c r="P622" s="849"/>
      <c r="Q622" s="849"/>
      <c r="R622" s="837"/>
      <c r="S622" s="850"/>
    </row>
    <row r="623" spans="1:19" ht="14.4" customHeight="1" x14ac:dyDescent="0.3">
      <c r="A623" s="831"/>
      <c r="B623" s="832" t="s">
        <v>2594</v>
      </c>
      <c r="C623" s="832" t="s">
        <v>587</v>
      </c>
      <c r="D623" s="832" t="s">
        <v>1226</v>
      </c>
      <c r="E623" s="832" t="s">
        <v>2480</v>
      </c>
      <c r="F623" s="832" t="s">
        <v>2518</v>
      </c>
      <c r="G623" s="832" t="s">
        <v>2519</v>
      </c>
      <c r="H623" s="849">
        <v>22</v>
      </c>
      <c r="I623" s="849">
        <v>4644.4400000000005</v>
      </c>
      <c r="J623" s="832">
        <v>0.91666699561446785</v>
      </c>
      <c r="K623" s="832">
        <v>211.1109090909091</v>
      </c>
      <c r="L623" s="849">
        <v>24</v>
      </c>
      <c r="M623" s="849">
        <v>5066.6600000000008</v>
      </c>
      <c r="N623" s="832">
        <v>1</v>
      </c>
      <c r="O623" s="832">
        <v>211.11083333333337</v>
      </c>
      <c r="P623" s="849">
        <v>19</v>
      </c>
      <c r="Q623" s="849">
        <v>4011.11</v>
      </c>
      <c r="R623" s="837">
        <v>0.79166748903616968</v>
      </c>
      <c r="S623" s="850">
        <v>211.11105263157896</v>
      </c>
    </row>
    <row r="624" spans="1:19" ht="14.4" customHeight="1" x14ac:dyDescent="0.3">
      <c r="A624" s="831"/>
      <c r="B624" s="832" t="s">
        <v>2594</v>
      </c>
      <c r="C624" s="832" t="s">
        <v>587</v>
      </c>
      <c r="D624" s="832" t="s">
        <v>1226</v>
      </c>
      <c r="E624" s="832" t="s">
        <v>2480</v>
      </c>
      <c r="F624" s="832" t="s">
        <v>2520</v>
      </c>
      <c r="G624" s="832" t="s">
        <v>2521</v>
      </c>
      <c r="H624" s="849">
        <v>11</v>
      </c>
      <c r="I624" s="849">
        <v>6416.66</v>
      </c>
      <c r="J624" s="832">
        <v>0.43999964342848991</v>
      </c>
      <c r="K624" s="832">
        <v>583.33272727272731</v>
      </c>
      <c r="L624" s="849">
        <v>25</v>
      </c>
      <c r="M624" s="849">
        <v>14583.33</v>
      </c>
      <c r="N624" s="832">
        <v>1</v>
      </c>
      <c r="O624" s="832">
        <v>583.33320000000003</v>
      </c>
      <c r="P624" s="849">
        <v>33</v>
      </c>
      <c r="Q624" s="849">
        <v>19250</v>
      </c>
      <c r="R624" s="837">
        <v>1.3200003017143547</v>
      </c>
      <c r="S624" s="850">
        <v>583.33333333333337</v>
      </c>
    </row>
    <row r="625" spans="1:19" ht="14.4" customHeight="1" x14ac:dyDescent="0.3">
      <c r="A625" s="831"/>
      <c r="B625" s="832" t="s">
        <v>2594</v>
      </c>
      <c r="C625" s="832" t="s">
        <v>587</v>
      </c>
      <c r="D625" s="832" t="s">
        <v>1226</v>
      </c>
      <c r="E625" s="832" t="s">
        <v>2480</v>
      </c>
      <c r="F625" s="832" t="s">
        <v>2522</v>
      </c>
      <c r="G625" s="832" t="s">
        <v>2523</v>
      </c>
      <c r="H625" s="849">
        <v>2</v>
      </c>
      <c r="I625" s="849">
        <v>933.34</v>
      </c>
      <c r="J625" s="832">
        <v>0.40000171428081632</v>
      </c>
      <c r="K625" s="832">
        <v>466.67</v>
      </c>
      <c r="L625" s="849">
        <v>5</v>
      </c>
      <c r="M625" s="849">
        <v>2333.34</v>
      </c>
      <c r="N625" s="832">
        <v>1</v>
      </c>
      <c r="O625" s="832">
        <v>466.66800000000001</v>
      </c>
      <c r="P625" s="849">
        <v>4</v>
      </c>
      <c r="Q625" s="849">
        <v>1866.67</v>
      </c>
      <c r="R625" s="837">
        <v>0.79999914285959184</v>
      </c>
      <c r="S625" s="850">
        <v>466.66750000000002</v>
      </c>
    </row>
    <row r="626" spans="1:19" ht="14.4" customHeight="1" x14ac:dyDescent="0.3">
      <c r="A626" s="831"/>
      <c r="B626" s="832" t="s">
        <v>2594</v>
      </c>
      <c r="C626" s="832" t="s">
        <v>587</v>
      </c>
      <c r="D626" s="832" t="s">
        <v>1226</v>
      </c>
      <c r="E626" s="832" t="s">
        <v>2480</v>
      </c>
      <c r="F626" s="832" t="s">
        <v>2524</v>
      </c>
      <c r="G626" s="832" t="s">
        <v>2523</v>
      </c>
      <c r="H626" s="849"/>
      <c r="I626" s="849"/>
      <c r="J626" s="832"/>
      <c r="K626" s="832"/>
      <c r="L626" s="849">
        <v>1</v>
      </c>
      <c r="M626" s="849">
        <v>1000</v>
      </c>
      <c r="N626" s="832">
        <v>1</v>
      </c>
      <c r="O626" s="832">
        <v>1000</v>
      </c>
      <c r="P626" s="849">
        <v>1</v>
      </c>
      <c r="Q626" s="849">
        <v>1000</v>
      </c>
      <c r="R626" s="837">
        <v>1</v>
      </c>
      <c r="S626" s="850">
        <v>1000</v>
      </c>
    </row>
    <row r="627" spans="1:19" ht="14.4" customHeight="1" x14ac:dyDescent="0.3">
      <c r="A627" s="831"/>
      <c r="B627" s="832" t="s">
        <v>2594</v>
      </c>
      <c r="C627" s="832" t="s">
        <v>587</v>
      </c>
      <c r="D627" s="832" t="s">
        <v>1226</v>
      </c>
      <c r="E627" s="832" t="s">
        <v>2480</v>
      </c>
      <c r="F627" s="832" t="s">
        <v>2527</v>
      </c>
      <c r="G627" s="832" t="s">
        <v>2528</v>
      </c>
      <c r="H627" s="849">
        <v>31</v>
      </c>
      <c r="I627" s="849">
        <v>1550</v>
      </c>
      <c r="J627" s="832">
        <v>0.83783783783783783</v>
      </c>
      <c r="K627" s="832">
        <v>50</v>
      </c>
      <c r="L627" s="849">
        <v>37</v>
      </c>
      <c r="M627" s="849">
        <v>1850</v>
      </c>
      <c r="N627" s="832">
        <v>1</v>
      </c>
      <c r="O627" s="832">
        <v>50</v>
      </c>
      <c r="P627" s="849">
        <v>63</v>
      </c>
      <c r="Q627" s="849">
        <v>3150</v>
      </c>
      <c r="R627" s="837">
        <v>1.7027027027027026</v>
      </c>
      <c r="S627" s="850">
        <v>50</v>
      </c>
    </row>
    <row r="628" spans="1:19" ht="14.4" customHeight="1" x14ac:dyDescent="0.3">
      <c r="A628" s="831"/>
      <c r="B628" s="832" t="s">
        <v>2594</v>
      </c>
      <c r="C628" s="832" t="s">
        <v>587</v>
      </c>
      <c r="D628" s="832" t="s">
        <v>1226</v>
      </c>
      <c r="E628" s="832" t="s">
        <v>2480</v>
      </c>
      <c r="F628" s="832" t="s">
        <v>2531</v>
      </c>
      <c r="G628" s="832" t="s">
        <v>2532</v>
      </c>
      <c r="H628" s="849">
        <v>0</v>
      </c>
      <c r="I628" s="849">
        <v>0</v>
      </c>
      <c r="J628" s="832"/>
      <c r="K628" s="832"/>
      <c r="L628" s="849"/>
      <c r="M628" s="849"/>
      <c r="N628" s="832"/>
      <c r="O628" s="832"/>
      <c r="P628" s="849">
        <v>1</v>
      </c>
      <c r="Q628" s="849">
        <v>101.11</v>
      </c>
      <c r="R628" s="837"/>
      <c r="S628" s="850">
        <v>101.11</v>
      </c>
    </row>
    <row r="629" spans="1:19" ht="14.4" customHeight="1" x14ac:dyDescent="0.3">
      <c r="A629" s="831"/>
      <c r="B629" s="832" t="s">
        <v>2594</v>
      </c>
      <c r="C629" s="832" t="s">
        <v>587</v>
      </c>
      <c r="D629" s="832" t="s">
        <v>1226</v>
      </c>
      <c r="E629" s="832" t="s">
        <v>2480</v>
      </c>
      <c r="F629" s="832" t="s">
        <v>2596</v>
      </c>
      <c r="G629" s="832" t="s">
        <v>2597</v>
      </c>
      <c r="H629" s="849"/>
      <c r="I629" s="849"/>
      <c r="J629" s="832"/>
      <c r="K629" s="832"/>
      <c r="L629" s="849">
        <v>1</v>
      </c>
      <c r="M629" s="849">
        <v>0</v>
      </c>
      <c r="N629" s="832"/>
      <c r="O629" s="832">
        <v>0</v>
      </c>
      <c r="P629" s="849"/>
      <c r="Q629" s="849"/>
      <c r="R629" s="837"/>
      <c r="S629" s="850"/>
    </row>
    <row r="630" spans="1:19" ht="14.4" customHeight="1" x14ac:dyDescent="0.3">
      <c r="A630" s="831"/>
      <c r="B630" s="832" t="s">
        <v>2594</v>
      </c>
      <c r="C630" s="832" t="s">
        <v>587</v>
      </c>
      <c r="D630" s="832" t="s">
        <v>1226</v>
      </c>
      <c r="E630" s="832" t="s">
        <v>2480</v>
      </c>
      <c r="F630" s="832" t="s">
        <v>2598</v>
      </c>
      <c r="G630" s="832" t="s">
        <v>2599</v>
      </c>
      <c r="H630" s="849">
        <v>140</v>
      </c>
      <c r="I630" s="849">
        <v>0</v>
      </c>
      <c r="J630" s="832"/>
      <c r="K630" s="832">
        <v>0</v>
      </c>
      <c r="L630" s="849">
        <v>157</v>
      </c>
      <c r="M630" s="849">
        <v>0</v>
      </c>
      <c r="N630" s="832"/>
      <c r="O630" s="832">
        <v>0</v>
      </c>
      <c r="P630" s="849">
        <v>234</v>
      </c>
      <c r="Q630" s="849">
        <v>0</v>
      </c>
      <c r="R630" s="837"/>
      <c r="S630" s="850">
        <v>0</v>
      </c>
    </row>
    <row r="631" spans="1:19" ht="14.4" customHeight="1" x14ac:dyDescent="0.3">
      <c r="A631" s="831"/>
      <c r="B631" s="832" t="s">
        <v>2594</v>
      </c>
      <c r="C631" s="832" t="s">
        <v>587</v>
      </c>
      <c r="D631" s="832" t="s">
        <v>1226</v>
      </c>
      <c r="E631" s="832" t="s">
        <v>2480</v>
      </c>
      <c r="F631" s="832" t="s">
        <v>2548</v>
      </c>
      <c r="G631" s="832" t="s">
        <v>2549</v>
      </c>
      <c r="H631" s="849"/>
      <c r="I631" s="849"/>
      <c r="J631" s="832"/>
      <c r="K631" s="832"/>
      <c r="L631" s="849">
        <v>1</v>
      </c>
      <c r="M631" s="849">
        <v>77.78</v>
      </c>
      <c r="N631" s="832">
        <v>1</v>
      </c>
      <c r="O631" s="832">
        <v>77.78</v>
      </c>
      <c r="P631" s="849">
        <v>1</v>
      </c>
      <c r="Q631" s="849">
        <v>77.78</v>
      </c>
      <c r="R631" s="837">
        <v>1</v>
      </c>
      <c r="S631" s="850">
        <v>77.78</v>
      </c>
    </row>
    <row r="632" spans="1:19" ht="14.4" customHeight="1" x14ac:dyDescent="0.3">
      <c r="A632" s="831"/>
      <c r="B632" s="832" t="s">
        <v>2594</v>
      </c>
      <c r="C632" s="832" t="s">
        <v>587</v>
      </c>
      <c r="D632" s="832" t="s">
        <v>1226</v>
      </c>
      <c r="E632" s="832" t="s">
        <v>2480</v>
      </c>
      <c r="F632" s="832" t="s">
        <v>2556</v>
      </c>
      <c r="G632" s="832" t="s">
        <v>2558</v>
      </c>
      <c r="H632" s="849">
        <v>46</v>
      </c>
      <c r="I632" s="849">
        <v>4344.45</v>
      </c>
      <c r="J632" s="832">
        <v>0.7301596638655462</v>
      </c>
      <c r="K632" s="832">
        <v>94.4445652173913</v>
      </c>
      <c r="L632" s="849">
        <v>63</v>
      </c>
      <c r="M632" s="849">
        <v>5950</v>
      </c>
      <c r="N632" s="832">
        <v>1</v>
      </c>
      <c r="O632" s="832">
        <v>94.444444444444443</v>
      </c>
      <c r="P632" s="849">
        <v>112</v>
      </c>
      <c r="Q632" s="849">
        <v>10577.78</v>
      </c>
      <c r="R632" s="837">
        <v>1.7777781512605042</v>
      </c>
      <c r="S632" s="850">
        <v>94.44446428571429</v>
      </c>
    </row>
    <row r="633" spans="1:19" ht="14.4" customHeight="1" x14ac:dyDescent="0.3">
      <c r="A633" s="831"/>
      <c r="B633" s="832" t="s">
        <v>2594</v>
      </c>
      <c r="C633" s="832" t="s">
        <v>587</v>
      </c>
      <c r="D633" s="832" t="s">
        <v>1226</v>
      </c>
      <c r="E633" s="832" t="s">
        <v>2480</v>
      </c>
      <c r="F633" s="832" t="s">
        <v>2561</v>
      </c>
      <c r="G633" s="832" t="s">
        <v>2562</v>
      </c>
      <c r="H633" s="849">
        <v>8</v>
      </c>
      <c r="I633" s="849">
        <v>773.34</v>
      </c>
      <c r="J633" s="832">
        <v>0.72727443715086437</v>
      </c>
      <c r="K633" s="832">
        <v>96.667500000000004</v>
      </c>
      <c r="L633" s="849">
        <v>11</v>
      </c>
      <c r="M633" s="849">
        <v>1063.3399999999999</v>
      </c>
      <c r="N633" s="832">
        <v>1</v>
      </c>
      <c r="O633" s="832">
        <v>96.667272727272717</v>
      </c>
      <c r="P633" s="849">
        <v>20</v>
      </c>
      <c r="Q633" s="849">
        <v>1933.33</v>
      </c>
      <c r="R633" s="837">
        <v>1.8181672842176539</v>
      </c>
      <c r="S633" s="850">
        <v>96.666499999999999</v>
      </c>
    </row>
    <row r="634" spans="1:19" ht="14.4" customHeight="1" x14ac:dyDescent="0.3">
      <c r="A634" s="831"/>
      <c r="B634" s="832" t="s">
        <v>2594</v>
      </c>
      <c r="C634" s="832" t="s">
        <v>587</v>
      </c>
      <c r="D634" s="832" t="s">
        <v>1226</v>
      </c>
      <c r="E634" s="832" t="s">
        <v>2480</v>
      </c>
      <c r="F634" s="832" t="s">
        <v>2561</v>
      </c>
      <c r="G634" s="832" t="s">
        <v>2563</v>
      </c>
      <c r="H634" s="849">
        <v>1</v>
      </c>
      <c r="I634" s="849">
        <v>96.67</v>
      </c>
      <c r="J634" s="832">
        <v>1</v>
      </c>
      <c r="K634" s="832">
        <v>96.67</v>
      </c>
      <c r="L634" s="849">
        <v>1</v>
      </c>
      <c r="M634" s="849">
        <v>96.67</v>
      </c>
      <c r="N634" s="832">
        <v>1</v>
      </c>
      <c r="O634" s="832">
        <v>96.67</v>
      </c>
      <c r="P634" s="849"/>
      <c r="Q634" s="849"/>
      <c r="R634" s="837"/>
      <c r="S634" s="850"/>
    </row>
    <row r="635" spans="1:19" ht="14.4" customHeight="1" x14ac:dyDescent="0.3">
      <c r="A635" s="831"/>
      <c r="B635" s="832" t="s">
        <v>2594</v>
      </c>
      <c r="C635" s="832" t="s">
        <v>587</v>
      </c>
      <c r="D635" s="832" t="s">
        <v>1226</v>
      </c>
      <c r="E635" s="832" t="s">
        <v>2480</v>
      </c>
      <c r="F635" s="832" t="s">
        <v>2571</v>
      </c>
      <c r="G635" s="832" t="s">
        <v>2572</v>
      </c>
      <c r="H635" s="849">
        <v>14</v>
      </c>
      <c r="I635" s="849">
        <v>1633.34</v>
      </c>
      <c r="J635" s="832">
        <v>0.77778095238095235</v>
      </c>
      <c r="K635" s="832">
        <v>116.66714285714285</v>
      </c>
      <c r="L635" s="849">
        <v>18</v>
      </c>
      <c r="M635" s="849">
        <v>2100</v>
      </c>
      <c r="N635" s="832">
        <v>1</v>
      </c>
      <c r="O635" s="832">
        <v>116.66666666666667</v>
      </c>
      <c r="P635" s="849">
        <v>20</v>
      </c>
      <c r="Q635" s="849">
        <v>2333.3199999999997</v>
      </c>
      <c r="R635" s="837">
        <v>1.1111047619047618</v>
      </c>
      <c r="S635" s="850">
        <v>116.66599999999998</v>
      </c>
    </row>
    <row r="636" spans="1:19" ht="14.4" customHeight="1" x14ac:dyDescent="0.3">
      <c r="A636" s="831"/>
      <c r="B636" s="832" t="s">
        <v>2594</v>
      </c>
      <c r="C636" s="832" t="s">
        <v>587</v>
      </c>
      <c r="D636" s="832" t="s">
        <v>1226</v>
      </c>
      <c r="E636" s="832" t="s">
        <v>2480</v>
      </c>
      <c r="F636" s="832" t="s">
        <v>2481</v>
      </c>
      <c r="G636" s="832" t="s">
        <v>2482</v>
      </c>
      <c r="H636" s="849">
        <v>152</v>
      </c>
      <c r="I636" s="849">
        <v>52355.56</v>
      </c>
      <c r="J636" s="832">
        <v>0.96202526063338456</v>
      </c>
      <c r="K636" s="832">
        <v>344.44447368421049</v>
      </c>
      <c r="L636" s="849">
        <v>158</v>
      </c>
      <c r="M636" s="849">
        <v>54422.229999999996</v>
      </c>
      <c r="N636" s="832">
        <v>1</v>
      </c>
      <c r="O636" s="832">
        <v>344.44449367088606</v>
      </c>
      <c r="P636" s="849">
        <v>245</v>
      </c>
      <c r="Q636" s="849">
        <v>84388.89</v>
      </c>
      <c r="R636" s="837">
        <v>1.5506327101994903</v>
      </c>
      <c r="S636" s="850">
        <v>344.44444897959181</v>
      </c>
    </row>
    <row r="637" spans="1:19" ht="14.4" customHeight="1" x14ac:dyDescent="0.3">
      <c r="A637" s="831"/>
      <c r="B637" s="832" t="s">
        <v>2594</v>
      </c>
      <c r="C637" s="832" t="s">
        <v>587</v>
      </c>
      <c r="D637" s="832" t="s">
        <v>1226</v>
      </c>
      <c r="E637" s="832" t="s">
        <v>2480</v>
      </c>
      <c r="F637" s="832" t="s">
        <v>2583</v>
      </c>
      <c r="G637" s="832" t="s">
        <v>2584</v>
      </c>
      <c r="H637" s="849"/>
      <c r="I637" s="849"/>
      <c r="J637" s="832"/>
      <c r="K637" s="832"/>
      <c r="L637" s="849"/>
      <c r="M637" s="849"/>
      <c r="N637" s="832"/>
      <c r="O637" s="832"/>
      <c r="P637" s="849">
        <v>1</v>
      </c>
      <c r="Q637" s="849">
        <v>116.67</v>
      </c>
      <c r="R637" s="837"/>
      <c r="S637" s="850">
        <v>116.67</v>
      </c>
    </row>
    <row r="638" spans="1:19" ht="14.4" customHeight="1" x14ac:dyDescent="0.3">
      <c r="A638" s="831"/>
      <c r="B638" s="832" t="s">
        <v>2594</v>
      </c>
      <c r="C638" s="832" t="s">
        <v>587</v>
      </c>
      <c r="D638" s="832" t="s">
        <v>2468</v>
      </c>
      <c r="E638" s="832" t="s">
        <v>2480</v>
      </c>
      <c r="F638" s="832" t="s">
        <v>2505</v>
      </c>
      <c r="G638" s="832" t="s">
        <v>2506</v>
      </c>
      <c r="H638" s="849">
        <v>20</v>
      </c>
      <c r="I638" s="849">
        <v>1555.5500000000002</v>
      </c>
      <c r="J638" s="832"/>
      <c r="K638" s="832">
        <v>77.777500000000003</v>
      </c>
      <c r="L638" s="849"/>
      <c r="M638" s="849"/>
      <c r="N638" s="832"/>
      <c r="O638" s="832"/>
      <c r="P638" s="849"/>
      <c r="Q638" s="849"/>
      <c r="R638" s="837"/>
      <c r="S638" s="850"/>
    </row>
    <row r="639" spans="1:19" ht="14.4" customHeight="1" x14ac:dyDescent="0.3">
      <c r="A639" s="831"/>
      <c r="B639" s="832" t="s">
        <v>2594</v>
      </c>
      <c r="C639" s="832" t="s">
        <v>587</v>
      </c>
      <c r="D639" s="832" t="s">
        <v>2468</v>
      </c>
      <c r="E639" s="832" t="s">
        <v>2480</v>
      </c>
      <c r="F639" s="832" t="s">
        <v>2510</v>
      </c>
      <c r="G639" s="832" t="s">
        <v>2511</v>
      </c>
      <c r="H639" s="849">
        <v>233</v>
      </c>
      <c r="I639" s="849">
        <v>27183.34</v>
      </c>
      <c r="J639" s="832"/>
      <c r="K639" s="832">
        <v>116.66669527896995</v>
      </c>
      <c r="L639" s="849"/>
      <c r="M639" s="849"/>
      <c r="N639" s="832"/>
      <c r="O639" s="832"/>
      <c r="P639" s="849"/>
      <c r="Q639" s="849"/>
      <c r="R639" s="837"/>
      <c r="S639" s="850"/>
    </row>
    <row r="640" spans="1:19" ht="14.4" customHeight="1" x14ac:dyDescent="0.3">
      <c r="A640" s="831"/>
      <c r="B640" s="832" t="s">
        <v>2594</v>
      </c>
      <c r="C640" s="832" t="s">
        <v>587</v>
      </c>
      <c r="D640" s="832" t="s">
        <v>2468</v>
      </c>
      <c r="E640" s="832" t="s">
        <v>2480</v>
      </c>
      <c r="F640" s="832" t="s">
        <v>2518</v>
      </c>
      <c r="G640" s="832" t="s">
        <v>2519</v>
      </c>
      <c r="H640" s="849">
        <v>33</v>
      </c>
      <c r="I640" s="849">
        <v>6966.65</v>
      </c>
      <c r="J640" s="832"/>
      <c r="K640" s="832">
        <v>211.11060606060605</v>
      </c>
      <c r="L640" s="849"/>
      <c r="M640" s="849"/>
      <c r="N640" s="832"/>
      <c r="O640" s="832"/>
      <c r="P640" s="849"/>
      <c r="Q640" s="849"/>
      <c r="R640" s="837"/>
      <c r="S640" s="850"/>
    </row>
    <row r="641" spans="1:19" ht="14.4" customHeight="1" x14ac:dyDescent="0.3">
      <c r="A641" s="831"/>
      <c r="B641" s="832" t="s">
        <v>2594</v>
      </c>
      <c r="C641" s="832" t="s">
        <v>587</v>
      </c>
      <c r="D641" s="832" t="s">
        <v>2468</v>
      </c>
      <c r="E641" s="832" t="s">
        <v>2480</v>
      </c>
      <c r="F641" s="832" t="s">
        <v>2520</v>
      </c>
      <c r="G641" s="832" t="s">
        <v>2521</v>
      </c>
      <c r="H641" s="849">
        <v>57</v>
      </c>
      <c r="I641" s="849">
        <v>33250</v>
      </c>
      <c r="J641" s="832"/>
      <c r="K641" s="832">
        <v>583.33333333333337</v>
      </c>
      <c r="L641" s="849"/>
      <c r="M641" s="849"/>
      <c r="N641" s="832"/>
      <c r="O641" s="832"/>
      <c r="P641" s="849"/>
      <c r="Q641" s="849"/>
      <c r="R641" s="837"/>
      <c r="S641" s="850"/>
    </row>
    <row r="642" spans="1:19" ht="14.4" customHeight="1" x14ac:dyDescent="0.3">
      <c r="A642" s="831"/>
      <c r="B642" s="832" t="s">
        <v>2594</v>
      </c>
      <c r="C642" s="832" t="s">
        <v>587</v>
      </c>
      <c r="D642" s="832" t="s">
        <v>2468</v>
      </c>
      <c r="E642" s="832" t="s">
        <v>2480</v>
      </c>
      <c r="F642" s="832" t="s">
        <v>2522</v>
      </c>
      <c r="G642" s="832" t="s">
        <v>2523</v>
      </c>
      <c r="H642" s="849">
        <v>10</v>
      </c>
      <c r="I642" s="849">
        <v>4666.67</v>
      </c>
      <c r="J642" s="832"/>
      <c r="K642" s="832">
        <v>466.66700000000003</v>
      </c>
      <c r="L642" s="849"/>
      <c r="M642" s="849"/>
      <c r="N642" s="832"/>
      <c r="O642" s="832"/>
      <c r="P642" s="849"/>
      <c r="Q642" s="849"/>
      <c r="R642" s="837"/>
      <c r="S642" s="850"/>
    </row>
    <row r="643" spans="1:19" ht="14.4" customHeight="1" x14ac:dyDescent="0.3">
      <c r="A643" s="831"/>
      <c r="B643" s="832" t="s">
        <v>2594</v>
      </c>
      <c r="C643" s="832" t="s">
        <v>587</v>
      </c>
      <c r="D643" s="832" t="s">
        <v>2468</v>
      </c>
      <c r="E643" s="832" t="s">
        <v>2480</v>
      </c>
      <c r="F643" s="832" t="s">
        <v>2527</v>
      </c>
      <c r="G643" s="832" t="s">
        <v>2528</v>
      </c>
      <c r="H643" s="849">
        <v>49</v>
      </c>
      <c r="I643" s="849">
        <v>2450</v>
      </c>
      <c r="J643" s="832"/>
      <c r="K643" s="832">
        <v>50</v>
      </c>
      <c r="L643" s="849"/>
      <c r="M643" s="849"/>
      <c r="N643" s="832"/>
      <c r="O643" s="832"/>
      <c r="P643" s="849"/>
      <c r="Q643" s="849"/>
      <c r="R643" s="837"/>
      <c r="S643" s="850"/>
    </row>
    <row r="644" spans="1:19" ht="14.4" customHeight="1" x14ac:dyDescent="0.3">
      <c r="A644" s="831"/>
      <c r="B644" s="832" t="s">
        <v>2594</v>
      </c>
      <c r="C644" s="832" t="s">
        <v>587</v>
      </c>
      <c r="D644" s="832" t="s">
        <v>2468</v>
      </c>
      <c r="E644" s="832" t="s">
        <v>2480</v>
      </c>
      <c r="F644" s="832" t="s">
        <v>2596</v>
      </c>
      <c r="G644" s="832" t="s">
        <v>2597</v>
      </c>
      <c r="H644" s="849">
        <v>4</v>
      </c>
      <c r="I644" s="849">
        <v>0</v>
      </c>
      <c r="J644" s="832"/>
      <c r="K644" s="832">
        <v>0</v>
      </c>
      <c r="L644" s="849"/>
      <c r="M644" s="849"/>
      <c r="N644" s="832"/>
      <c r="O644" s="832"/>
      <c r="P644" s="849"/>
      <c r="Q644" s="849"/>
      <c r="R644" s="837"/>
      <c r="S644" s="850"/>
    </row>
    <row r="645" spans="1:19" ht="14.4" customHeight="1" x14ac:dyDescent="0.3">
      <c r="A645" s="831"/>
      <c r="B645" s="832" t="s">
        <v>2594</v>
      </c>
      <c r="C645" s="832" t="s">
        <v>587</v>
      </c>
      <c r="D645" s="832" t="s">
        <v>2468</v>
      </c>
      <c r="E645" s="832" t="s">
        <v>2480</v>
      </c>
      <c r="F645" s="832" t="s">
        <v>2598</v>
      </c>
      <c r="G645" s="832" t="s">
        <v>2599</v>
      </c>
      <c r="H645" s="849">
        <v>308</v>
      </c>
      <c r="I645" s="849">
        <v>0</v>
      </c>
      <c r="J645" s="832"/>
      <c r="K645" s="832">
        <v>0</v>
      </c>
      <c r="L645" s="849"/>
      <c r="M645" s="849"/>
      <c r="N645" s="832"/>
      <c r="O645" s="832"/>
      <c r="P645" s="849"/>
      <c r="Q645" s="849"/>
      <c r="R645" s="837"/>
      <c r="S645" s="850"/>
    </row>
    <row r="646" spans="1:19" ht="14.4" customHeight="1" x14ac:dyDescent="0.3">
      <c r="A646" s="831"/>
      <c r="B646" s="832" t="s">
        <v>2594</v>
      </c>
      <c r="C646" s="832" t="s">
        <v>587</v>
      </c>
      <c r="D646" s="832" t="s">
        <v>2468</v>
      </c>
      <c r="E646" s="832" t="s">
        <v>2480</v>
      </c>
      <c r="F646" s="832" t="s">
        <v>2556</v>
      </c>
      <c r="G646" s="832" t="s">
        <v>2558</v>
      </c>
      <c r="H646" s="849">
        <v>8</v>
      </c>
      <c r="I646" s="849">
        <v>755.55</v>
      </c>
      <c r="J646" s="832"/>
      <c r="K646" s="832">
        <v>94.443749999999994</v>
      </c>
      <c r="L646" s="849"/>
      <c r="M646" s="849"/>
      <c r="N646" s="832"/>
      <c r="O646" s="832"/>
      <c r="P646" s="849"/>
      <c r="Q646" s="849"/>
      <c r="R646" s="837"/>
      <c r="S646" s="850"/>
    </row>
    <row r="647" spans="1:19" ht="14.4" customHeight="1" x14ac:dyDescent="0.3">
      <c r="A647" s="831"/>
      <c r="B647" s="832" t="s">
        <v>2594</v>
      </c>
      <c r="C647" s="832" t="s">
        <v>587</v>
      </c>
      <c r="D647" s="832" t="s">
        <v>2468</v>
      </c>
      <c r="E647" s="832" t="s">
        <v>2480</v>
      </c>
      <c r="F647" s="832" t="s">
        <v>2561</v>
      </c>
      <c r="G647" s="832" t="s">
        <v>2562</v>
      </c>
      <c r="H647" s="849">
        <v>17</v>
      </c>
      <c r="I647" s="849">
        <v>1643.33</v>
      </c>
      <c r="J647" s="832"/>
      <c r="K647" s="832">
        <v>96.666470588235285</v>
      </c>
      <c r="L647" s="849"/>
      <c r="M647" s="849"/>
      <c r="N647" s="832"/>
      <c r="O647" s="832"/>
      <c r="P647" s="849"/>
      <c r="Q647" s="849"/>
      <c r="R647" s="837"/>
      <c r="S647" s="850"/>
    </row>
    <row r="648" spans="1:19" ht="14.4" customHeight="1" x14ac:dyDescent="0.3">
      <c r="A648" s="831"/>
      <c r="B648" s="832" t="s">
        <v>2594</v>
      </c>
      <c r="C648" s="832" t="s">
        <v>587</v>
      </c>
      <c r="D648" s="832" t="s">
        <v>2468</v>
      </c>
      <c r="E648" s="832" t="s">
        <v>2480</v>
      </c>
      <c r="F648" s="832" t="s">
        <v>2571</v>
      </c>
      <c r="G648" s="832" t="s">
        <v>2572</v>
      </c>
      <c r="H648" s="849">
        <v>20</v>
      </c>
      <c r="I648" s="849">
        <v>2333.34</v>
      </c>
      <c r="J648" s="832"/>
      <c r="K648" s="832">
        <v>116.667</v>
      </c>
      <c r="L648" s="849"/>
      <c r="M648" s="849"/>
      <c r="N648" s="832"/>
      <c r="O648" s="832"/>
      <c r="P648" s="849"/>
      <c r="Q648" s="849"/>
      <c r="R648" s="837"/>
      <c r="S648" s="850"/>
    </row>
    <row r="649" spans="1:19" ht="14.4" customHeight="1" x14ac:dyDescent="0.3">
      <c r="A649" s="831"/>
      <c r="B649" s="832" t="s">
        <v>2594</v>
      </c>
      <c r="C649" s="832" t="s">
        <v>587</v>
      </c>
      <c r="D649" s="832" t="s">
        <v>2468</v>
      </c>
      <c r="E649" s="832" t="s">
        <v>2480</v>
      </c>
      <c r="F649" s="832" t="s">
        <v>2481</v>
      </c>
      <c r="G649" s="832" t="s">
        <v>2482</v>
      </c>
      <c r="H649" s="849">
        <v>330</v>
      </c>
      <c r="I649" s="849">
        <v>113666.68</v>
      </c>
      <c r="J649" s="832"/>
      <c r="K649" s="832">
        <v>344.44448484848482</v>
      </c>
      <c r="L649" s="849"/>
      <c r="M649" s="849"/>
      <c r="N649" s="832"/>
      <c r="O649" s="832"/>
      <c r="P649" s="849"/>
      <c r="Q649" s="849"/>
      <c r="R649" s="837"/>
      <c r="S649" s="850"/>
    </row>
    <row r="650" spans="1:19" ht="14.4" customHeight="1" x14ac:dyDescent="0.3">
      <c r="A650" s="831"/>
      <c r="B650" s="832" t="s">
        <v>2594</v>
      </c>
      <c r="C650" s="832" t="s">
        <v>587</v>
      </c>
      <c r="D650" s="832" t="s">
        <v>1227</v>
      </c>
      <c r="E650" s="832" t="s">
        <v>2480</v>
      </c>
      <c r="F650" s="832" t="s">
        <v>2505</v>
      </c>
      <c r="G650" s="832" t="s">
        <v>2506</v>
      </c>
      <c r="H650" s="849">
        <v>58</v>
      </c>
      <c r="I650" s="849">
        <v>4511.1100000000015</v>
      </c>
      <c r="J650" s="832">
        <v>1.4500001607143436</v>
      </c>
      <c r="K650" s="832">
        <v>77.777758620689681</v>
      </c>
      <c r="L650" s="849">
        <v>40</v>
      </c>
      <c r="M650" s="849">
        <v>3111.11</v>
      </c>
      <c r="N650" s="832">
        <v>1</v>
      </c>
      <c r="O650" s="832">
        <v>77.777749999999997</v>
      </c>
      <c r="P650" s="849">
        <v>52</v>
      </c>
      <c r="Q650" s="849">
        <v>4044.45</v>
      </c>
      <c r="R650" s="837">
        <v>1.3000022500008035</v>
      </c>
      <c r="S650" s="850">
        <v>77.777884615384608</v>
      </c>
    </row>
    <row r="651" spans="1:19" ht="14.4" customHeight="1" x14ac:dyDescent="0.3">
      <c r="A651" s="831"/>
      <c r="B651" s="832" t="s">
        <v>2594</v>
      </c>
      <c r="C651" s="832" t="s">
        <v>587</v>
      </c>
      <c r="D651" s="832" t="s">
        <v>1227</v>
      </c>
      <c r="E651" s="832" t="s">
        <v>2480</v>
      </c>
      <c r="F651" s="832" t="s">
        <v>2510</v>
      </c>
      <c r="G651" s="832" t="s">
        <v>2511</v>
      </c>
      <c r="H651" s="849">
        <v>130</v>
      </c>
      <c r="I651" s="849">
        <v>15166.67</v>
      </c>
      <c r="J651" s="832">
        <v>1.0236213510719001</v>
      </c>
      <c r="K651" s="832">
        <v>116.6666923076923</v>
      </c>
      <c r="L651" s="849">
        <v>127</v>
      </c>
      <c r="M651" s="849">
        <v>14816.68</v>
      </c>
      <c r="N651" s="832">
        <v>1</v>
      </c>
      <c r="O651" s="832">
        <v>116.66677165354331</v>
      </c>
      <c r="P651" s="849">
        <v>135</v>
      </c>
      <c r="Q651" s="849">
        <v>15750</v>
      </c>
      <c r="R651" s="837">
        <v>1.0629911694117711</v>
      </c>
      <c r="S651" s="850">
        <v>116.66666666666667</v>
      </c>
    </row>
    <row r="652" spans="1:19" ht="14.4" customHeight="1" x14ac:dyDescent="0.3">
      <c r="A652" s="831"/>
      <c r="B652" s="832" t="s">
        <v>2594</v>
      </c>
      <c r="C652" s="832" t="s">
        <v>587</v>
      </c>
      <c r="D652" s="832" t="s">
        <v>1227</v>
      </c>
      <c r="E652" s="832" t="s">
        <v>2480</v>
      </c>
      <c r="F652" s="832" t="s">
        <v>2510</v>
      </c>
      <c r="G652" s="832" t="s">
        <v>2512</v>
      </c>
      <c r="H652" s="849"/>
      <c r="I652" s="849"/>
      <c r="J652" s="832"/>
      <c r="K652" s="832"/>
      <c r="L652" s="849">
        <v>1</v>
      </c>
      <c r="M652" s="849">
        <v>116.67</v>
      </c>
      <c r="N652" s="832">
        <v>1</v>
      </c>
      <c r="O652" s="832">
        <v>116.67</v>
      </c>
      <c r="P652" s="849"/>
      <c r="Q652" s="849"/>
      <c r="R652" s="837"/>
      <c r="S652" s="850"/>
    </row>
    <row r="653" spans="1:19" ht="14.4" customHeight="1" x14ac:dyDescent="0.3">
      <c r="A653" s="831"/>
      <c r="B653" s="832" t="s">
        <v>2594</v>
      </c>
      <c r="C653" s="832" t="s">
        <v>587</v>
      </c>
      <c r="D653" s="832" t="s">
        <v>1227</v>
      </c>
      <c r="E653" s="832" t="s">
        <v>2480</v>
      </c>
      <c r="F653" s="832" t="s">
        <v>2518</v>
      </c>
      <c r="G653" s="832" t="s">
        <v>2585</v>
      </c>
      <c r="H653" s="849"/>
      <c r="I653" s="849"/>
      <c r="J653" s="832"/>
      <c r="K653" s="832"/>
      <c r="L653" s="849">
        <v>1</v>
      </c>
      <c r="M653" s="849">
        <v>211.11</v>
      </c>
      <c r="N653" s="832">
        <v>1</v>
      </c>
      <c r="O653" s="832">
        <v>211.11</v>
      </c>
      <c r="P653" s="849"/>
      <c r="Q653" s="849"/>
      <c r="R653" s="837"/>
      <c r="S653" s="850"/>
    </row>
    <row r="654" spans="1:19" ht="14.4" customHeight="1" x14ac:dyDescent="0.3">
      <c r="A654" s="831"/>
      <c r="B654" s="832" t="s">
        <v>2594</v>
      </c>
      <c r="C654" s="832" t="s">
        <v>587</v>
      </c>
      <c r="D654" s="832" t="s">
        <v>1227</v>
      </c>
      <c r="E654" s="832" t="s">
        <v>2480</v>
      </c>
      <c r="F654" s="832" t="s">
        <v>2518</v>
      </c>
      <c r="G654" s="832" t="s">
        <v>2519</v>
      </c>
      <c r="H654" s="849">
        <v>83</v>
      </c>
      <c r="I654" s="849">
        <v>17522.22</v>
      </c>
      <c r="J654" s="832">
        <v>1.4821429477712307</v>
      </c>
      <c r="K654" s="832">
        <v>211.11108433734941</v>
      </c>
      <c r="L654" s="849">
        <v>56</v>
      </c>
      <c r="M654" s="849">
        <v>11822.220000000001</v>
      </c>
      <c r="N654" s="832">
        <v>1</v>
      </c>
      <c r="O654" s="832">
        <v>211.11107142857145</v>
      </c>
      <c r="P654" s="849">
        <v>64</v>
      </c>
      <c r="Q654" s="849">
        <v>13511.12</v>
      </c>
      <c r="R654" s="837">
        <v>1.1428581095597949</v>
      </c>
      <c r="S654" s="850">
        <v>211.11125000000001</v>
      </c>
    </row>
    <row r="655" spans="1:19" ht="14.4" customHeight="1" x14ac:dyDescent="0.3">
      <c r="A655" s="831"/>
      <c r="B655" s="832" t="s">
        <v>2594</v>
      </c>
      <c r="C655" s="832" t="s">
        <v>587</v>
      </c>
      <c r="D655" s="832" t="s">
        <v>1227</v>
      </c>
      <c r="E655" s="832" t="s">
        <v>2480</v>
      </c>
      <c r="F655" s="832" t="s">
        <v>2520</v>
      </c>
      <c r="G655" s="832" t="s">
        <v>2521</v>
      </c>
      <c r="H655" s="849">
        <v>18</v>
      </c>
      <c r="I655" s="849">
        <v>10499.99</v>
      </c>
      <c r="J655" s="832">
        <v>1.1249981250013392</v>
      </c>
      <c r="K655" s="832">
        <v>583.33277777777778</v>
      </c>
      <c r="L655" s="849">
        <v>16</v>
      </c>
      <c r="M655" s="849">
        <v>9333.34</v>
      </c>
      <c r="N655" s="832">
        <v>1</v>
      </c>
      <c r="O655" s="832">
        <v>583.33375000000001</v>
      </c>
      <c r="P655" s="849">
        <v>15</v>
      </c>
      <c r="Q655" s="849">
        <v>8750</v>
      </c>
      <c r="R655" s="837">
        <v>0.93749933035762112</v>
      </c>
      <c r="S655" s="850">
        <v>583.33333333333337</v>
      </c>
    </row>
    <row r="656" spans="1:19" ht="14.4" customHeight="1" x14ac:dyDescent="0.3">
      <c r="A656" s="831"/>
      <c r="B656" s="832" t="s">
        <v>2594</v>
      </c>
      <c r="C656" s="832" t="s">
        <v>587</v>
      </c>
      <c r="D656" s="832" t="s">
        <v>1227</v>
      </c>
      <c r="E656" s="832" t="s">
        <v>2480</v>
      </c>
      <c r="F656" s="832" t="s">
        <v>2522</v>
      </c>
      <c r="G656" s="832" t="s">
        <v>2523</v>
      </c>
      <c r="H656" s="849">
        <v>12</v>
      </c>
      <c r="I656" s="849">
        <v>5600.01</v>
      </c>
      <c r="J656" s="832">
        <v>2.0000035714285715</v>
      </c>
      <c r="K656" s="832">
        <v>466.66750000000002</v>
      </c>
      <c r="L656" s="849">
        <v>6</v>
      </c>
      <c r="M656" s="849">
        <v>2800</v>
      </c>
      <c r="N656" s="832">
        <v>1</v>
      </c>
      <c r="O656" s="832">
        <v>466.66666666666669</v>
      </c>
      <c r="P656" s="849">
        <v>7</v>
      </c>
      <c r="Q656" s="849">
        <v>3266.66</v>
      </c>
      <c r="R656" s="837">
        <v>1.1666642857142857</v>
      </c>
      <c r="S656" s="850">
        <v>466.66571428571427</v>
      </c>
    </row>
    <row r="657" spans="1:19" ht="14.4" customHeight="1" x14ac:dyDescent="0.3">
      <c r="A657" s="831"/>
      <c r="B657" s="832" t="s">
        <v>2594</v>
      </c>
      <c r="C657" s="832" t="s">
        <v>587</v>
      </c>
      <c r="D657" s="832" t="s">
        <v>1227</v>
      </c>
      <c r="E657" s="832" t="s">
        <v>2480</v>
      </c>
      <c r="F657" s="832" t="s">
        <v>2524</v>
      </c>
      <c r="G657" s="832" t="s">
        <v>2523</v>
      </c>
      <c r="H657" s="849">
        <v>3</v>
      </c>
      <c r="I657" s="849">
        <v>3000</v>
      </c>
      <c r="J657" s="832"/>
      <c r="K657" s="832">
        <v>1000</v>
      </c>
      <c r="L657" s="849"/>
      <c r="M657" s="849"/>
      <c r="N657" s="832"/>
      <c r="O657" s="832"/>
      <c r="P657" s="849">
        <v>2</v>
      </c>
      <c r="Q657" s="849">
        <v>2000</v>
      </c>
      <c r="R657" s="837"/>
      <c r="S657" s="850">
        <v>1000</v>
      </c>
    </row>
    <row r="658" spans="1:19" ht="14.4" customHeight="1" x14ac:dyDescent="0.3">
      <c r="A658" s="831"/>
      <c r="B658" s="832" t="s">
        <v>2594</v>
      </c>
      <c r="C658" s="832" t="s">
        <v>587</v>
      </c>
      <c r="D658" s="832" t="s">
        <v>1227</v>
      </c>
      <c r="E658" s="832" t="s">
        <v>2480</v>
      </c>
      <c r="F658" s="832" t="s">
        <v>2525</v>
      </c>
      <c r="G658" s="832" t="s">
        <v>2526</v>
      </c>
      <c r="H658" s="849"/>
      <c r="I658" s="849"/>
      <c r="J658" s="832"/>
      <c r="K658" s="832"/>
      <c r="L658" s="849">
        <v>1</v>
      </c>
      <c r="M658" s="849">
        <v>666.67</v>
      </c>
      <c r="N658" s="832">
        <v>1</v>
      </c>
      <c r="O658" s="832">
        <v>666.67</v>
      </c>
      <c r="P658" s="849"/>
      <c r="Q658" s="849"/>
      <c r="R658" s="837"/>
      <c r="S658" s="850"/>
    </row>
    <row r="659" spans="1:19" ht="14.4" customHeight="1" x14ac:dyDescent="0.3">
      <c r="A659" s="831"/>
      <c r="B659" s="832" t="s">
        <v>2594</v>
      </c>
      <c r="C659" s="832" t="s">
        <v>587</v>
      </c>
      <c r="D659" s="832" t="s">
        <v>1227</v>
      </c>
      <c r="E659" s="832" t="s">
        <v>2480</v>
      </c>
      <c r="F659" s="832" t="s">
        <v>2527</v>
      </c>
      <c r="G659" s="832" t="s">
        <v>2528</v>
      </c>
      <c r="H659" s="849">
        <v>70</v>
      </c>
      <c r="I659" s="849">
        <v>3500</v>
      </c>
      <c r="J659" s="832">
        <v>1.0606060606060606</v>
      </c>
      <c r="K659" s="832">
        <v>50</v>
      </c>
      <c r="L659" s="849">
        <v>66</v>
      </c>
      <c r="M659" s="849">
        <v>3300</v>
      </c>
      <c r="N659" s="832">
        <v>1</v>
      </c>
      <c r="O659" s="832">
        <v>50</v>
      </c>
      <c r="P659" s="849">
        <v>69</v>
      </c>
      <c r="Q659" s="849">
        <v>3450</v>
      </c>
      <c r="R659" s="837">
        <v>1.0454545454545454</v>
      </c>
      <c r="S659" s="850">
        <v>50</v>
      </c>
    </row>
    <row r="660" spans="1:19" ht="14.4" customHeight="1" x14ac:dyDescent="0.3">
      <c r="A660" s="831"/>
      <c r="B660" s="832" t="s">
        <v>2594</v>
      </c>
      <c r="C660" s="832" t="s">
        <v>587</v>
      </c>
      <c r="D660" s="832" t="s">
        <v>1227</v>
      </c>
      <c r="E660" s="832" t="s">
        <v>2480</v>
      </c>
      <c r="F660" s="832" t="s">
        <v>2531</v>
      </c>
      <c r="G660" s="832" t="s">
        <v>2532</v>
      </c>
      <c r="H660" s="849"/>
      <c r="I660" s="849"/>
      <c r="J660" s="832"/>
      <c r="K660" s="832"/>
      <c r="L660" s="849">
        <v>1</v>
      </c>
      <c r="M660" s="849">
        <v>101.11</v>
      </c>
      <c r="N660" s="832">
        <v>1</v>
      </c>
      <c r="O660" s="832">
        <v>101.11</v>
      </c>
      <c r="P660" s="849"/>
      <c r="Q660" s="849"/>
      <c r="R660" s="837"/>
      <c r="S660" s="850"/>
    </row>
    <row r="661" spans="1:19" ht="14.4" customHeight="1" x14ac:dyDescent="0.3">
      <c r="A661" s="831"/>
      <c r="B661" s="832" t="s">
        <v>2594</v>
      </c>
      <c r="C661" s="832" t="s">
        <v>587</v>
      </c>
      <c r="D661" s="832" t="s">
        <v>1227</v>
      </c>
      <c r="E661" s="832" t="s">
        <v>2480</v>
      </c>
      <c r="F661" s="832" t="s">
        <v>2596</v>
      </c>
      <c r="G661" s="832" t="s">
        <v>2597</v>
      </c>
      <c r="H661" s="849">
        <v>2</v>
      </c>
      <c r="I661" s="849">
        <v>0</v>
      </c>
      <c r="J661" s="832"/>
      <c r="K661" s="832">
        <v>0</v>
      </c>
      <c r="L661" s="849"/>
      <c r="M661" s="849"/>
      <c r="N661" s="832"/>
      <c r="O661" s="832"/>
      <c r="P661" s="849">
        <v>3</v>
      </c>
      <c r="Q661" s="849">
        <v>0</v>
      </c>
      <c r="R661" s="837"/>
      <c r="S661" s="850">
        <v>0</v>
      </c>
    </row>
    <row r="662" spans="1:19" ht="14.4" customHeight="1" x14ac:dyDescent="0.3">
      <c r="A662" s="831"/>
      <c r="B662" s="832" t="s">
        <v>2594</v>
      </c>
      <c r="C662" s="832" t="s">
        <v>587</v>
      </c>
      <c r="D662" s="832" t="s">
        <v>1227</v>
      </c>
      <c r="E662" s="832" t="s">
        <v>2480</v>
      </c>
      <c r="F662" s="832" t="s">
        <v>2598</v>
      </c>
      <c r="G662" s="832" t="s">
        <v>2599</v>
      </c>
      <c r="H662" s="849">
        <v>385</v>
      </c>
      <c r="I662" s="849">
        <v>0</v>
      </c>
      <c r="J662" s="832"/>
      <c r="K662" s="832">
        <v>0</v>
      </c>
      <c r="L662" s="849">
        <v>323</v>
      </c>
      <c r="M662" s="849">
        <v>0</v>
      </c>
      <c r="N662" s="832"/>
      <c r="O662" s="832">
        <v>0</v>
      </c>
      <c r="P662" s="849">
        <v>338</v>
      </c>
      <c r="Q662" s="849">
        <v>0</v>
      </c>
      <c r="R662" s="837"/>
      <c r="S662" s="850">
        <v>0</v>
      </c>
    </row>
    <row r="663" spans="1:19" ht="14.4" customHeight="1" x14ac:dyDescent="0.3">
      <c r="A663" s="831"/>
      <c r="B663" s="832" t="s">
        <v>2594</v>
      </c>
      <c r="C663" s="832" t="s">
        <v>587</v>
      </c>
      <c r="D663" s="832" t="s">
        <v>1227</v>
      </c>
      <c r="E663" s="832" t="s">
        <v>2480</v>
      </c>
      <c r="F663" s="832" t="s">
        <v>2548</v>
      </c>
      <c r="G663" s="832" t="s">
        <v>2549</v>
      </c>
      <c r="H663" s="849"/>
      <c r="I663" s="849"/>
      <c r="J663" s="832"/>
      <c r="K663" s="832"/>
      <c r="L663" s="849">
        <v>3</v>
      </c>
      <c r="M663" s="849">
        <v>233.34</v>
      </c>
      <c r="N663" s="832">
        <v>1</v>
      </c>
      <c r="O663" s="832">
        <v>77.78</v>
      </c>
      <c r="P663" s="849">
        <v>2</v>
      </c>
      <c r="Q663" s="849">
        <v>155.56</v>
      </c>
      <c r="R663" s="837">
        <v>0.66666666666666663</v>
      </c>
      <c r="S663" s="850">
        <v>77.78</v>
      </c>
    </row>
    <row r="664" spans="1:19" ht="14.4" customHeight="1" x14ac:dyDescent="0.3">
      <c r="A664" s="831"/>
      <c r="B664" s="832" t="s">
        <v>2594</v>
      </c>
      <c r="C664" s="832" t="s">
        <v>587</v>
      </c>
      <c r="D664" s="832" t="s">
        <v>1227</v>
      </c>
      <c r="E664" s="832" t="s">
        <v>2480</v>
      </c>
      <c r="F664" s="832" t="s">
        <v>2548</v>
      </c>
      <c r="G664" s="832" t="s">
        <v>2550</v>
      </c>
      <c r="H664" s="849">
        <v>1</v>
      </c>
      <c r="I664" s="849">
        <v>77.78</v>
      </c>
      <c r="J664" s="832">
        <v>1</v>
      </c>
      <c r="K664" s="832">
        <v>77.78</v>
      </c>
      <c r="L664" s="849">
        <v>1</v>
      </c>
      <c r="M664" s="849">
        <v>77.78</v>
      </c>
      <c r="N664" s="832">
        <v>1</v>
      </c>
      <c r="O664" s="832">
        <v>77.78</v>
      </c>
      <c r="P664" s="849">
        <v>1</v>
      </c>
      <c r="Q664" s="849">
        <v>77.78</v>
      </c>
      <c r="R664" s="837">
        <v>1</v>
      </c>
      <c r="S664" s="850">
        <v>77.78</v>
      </c>
    </row>
    <row r="665" spans="1:19" ht="14.4" customHeight="1" x14ac:dyDescent="0.3">
      <c r="A665" s="831"/>
      <c r="B665" s="832" t="s">
        <v>2594</v>
      </c>
      <c r="C665" s="832" t="s">
        <v>587</v>
      </c>
      <c r="D665" s="832" t="s">
        <v>1227</v>
      </c>
      <c r="E665" s="832" t="s">
        <v>2480</v>
      </c>
      <c r="F665" s="832" t="s">
        <v>2556</v>
      </c>
      <c r="G665" s="832" t="s">
        <v>2558</v>
      </c>
      <c r="H665" s="849">
        <v>143</v>
      </c>
      <c r="I665" s="849">
        <v>13505.550000000001</v>
      </c>
      <c r="J665" s="832">
        <v>1.172130891442795</v>
      </c>
      <c r="K665" s="832">
        <v>94.444405594405609</v>
      </c>
      <c r="L665" s="849">
        <v>122</v>
      </c>
      <c r="M665" s="849">
        <v>11522.22</v>
      </c>
      <c r="N665" s="832">
        <v>1</v>
      </c>
      <c r="O665" s="832">
        <v>94.444426229508196</v>
      </c>
      <c r="P665" s="849">
        <v>134</v>
      </c>
      <c r="Q665" s="849">
        <v>12655.550000000001</v>
      </c>
      <c r="R665" s="837">
        <v>1.0983603854118391</v>
      </c>
      <c r="S665" s="850">
        <v>94.444402985074632</v>
      </c>
    </row>
    <row r="666" spans="1:19" ht="14.4" customHeight="1" x14ac:dyDescent="0.3">
      <c r="A666" s="831"/>
      <c r="B666" s="832" t="s">
        <v>2594</v>
      </c>
      <c r="C666" s="832" t="s">
        <v>587</v>
      </c>
      <c r="D666" s="832" t="s">
        <v>1227</v>
      </c>
      <c r="E666" s="832" t="s">
        <v>2480</v>
      </c>
      <c r="F666" s="832" t="s">
        <v>2561</v>
      </c>
      <c r="G666" s="832" t="s">
        <v>2562</v>
      </c>
      <c r="H666" s="849">
        <v>42</v>
      </c>
      <c r="I666" s="849">
        <v>4060</v>
      </c>
      <c r="J666" s="832">
        <v>1.6153867578073711</v>
      </c>
      <c r="K666" s="832">
        <v>96.666666666666671</v>
      </c>
      <c r="L666" s="849">
        <v>26</v>
      </c>
      <c r="M666" s="849">
        <v>2513.33</v>
      </c>
      <c r="N666" s="832">
        <v>1</v>
      </c>
      <c r="O666" s="832">
        <v>96.666538461538465</v>
      </c>
      <c r="P666" s="849">
        <v>33</v>
      </c>
      <c r="Q666" s="849">
        <v>3189.99</v>
      </c>
      <c r="R666" s="837">
        <v>1.2692284737778166</v>
      </c>
      <c r="S666" s="850">
        <v>96.666363636363627</v>
      </c>
    </row>
    <row r="667" spans="1:19" ht="14.4" customHeight="1" x14ac:dyDescent="0.3">
      <c r="A667" s="831"/>
      <c r="B667" s="832" t="s">
        <v>2594</v>
      </c>
      <c r="C667" s="832" t="s">
        <v>587</v>
      </c>
      <c r="D667" s="832" t="s">
        <v>1227</v>
      </c>
      <c r="E667" s="832" t="s">
        <v>2480</v>
      </c>
      <c r="F667" s="832" t="s">
        <v>2564</v>
      </c>
      <c r="G667" s="832" t="s">
        <v>2565</v>
      </c>
      <c r="H667" s="849">
        <v>1</v>
      </c>
      <c r="I667" s="849">
        <v>333.33</v>
      </c>
      <c r="J667" s="832"/>
      <c r="K667" s="832">
        <v>333.33</v>
      </c>
      <c r="L667" s="849"/>
      <c r="M667" s="849"/>
      <c r="N667" s="832"/>
      <c r="O667" s="832"/>
      <c r="P667" s="849">
        <v>1</v>
      </c>
      <c r="Q667" s="849">
        <v>333.33</v>
      </c>
      <c r="R667" s="837"/>
      <c r="S667" s="850">
        <v>333.33</v>
      </c>
    </row>
    <row r="668" spans="1:19" ht="14.4" customHeight="1" x14ac:dyDescent="0.3">
      <c r="A668" s="831"/>
      <c r="B668" s="832" t="s">
        <v>2594</v>
      </c>
      <c r="C668" s="832" t="s">
        <v>587</v>
      </c>
      <c r="D668" s="832" t="s">
        <v>1227</v>
      </c>
      <c r="E668" s="832" t="s">
        <v>2480</v>
      </c>
      <c r="F668" s="832" t="s">
        <v>2567</v>
      </c>
      <c r="G668" s="832" t="s">
        <v>2568</v>
      </c>
      <c r="H668" s="849">
        <v>3</v>
      </c>
      <c r="I668" s="849">
        <v>3849.99</v>
      </c>
      <c r="J668" s="832">
        <v>0.59999906493409338</v>
      </c>
      <c r="K668" s="832">
        <v>1283.33</v>
      </c>
      <c r="L668" s="849">
        <v>5</v>
      </c>
      <c r="M668" s="849">
        <v>6416.66</v>
      </c>
      <c r="N668" s="832">
        <v>1</v>
      </c>
      <c r="O668" s="832">
        <v>1283.3319999999999</v>
      </c>
      <c r="P668" s="849">
        <v>3</v>
      </c>
      <c r="Q668" s="849">
        <v>3849.99</v>
      </c>
      <c r="R668" s="837">
        <v>0.59999906493409338</v>
      </c>
      <c r="S668" s="850">
        <v>1283.33</v>
      </c>
    </row>
    <row r="669" spans="1:19" ht="14.4" customHeight="1" x14ac:dyDescent="0.3">
      <c r="A669" s="831"/>
      <c r="B669" s="832" t="s">
        <v>2594</v>
      </c>
      <c r="C669" s="832" t="s">
        <v>587</v>
      </c>
      <c r="D669" s="832" t="s">
        <v>1227</v>
      </c>
      <c r="E669" s="832" t="s">
        <v>2480</v>
      </c>
      <c r="F669" s="832" t="s">
        <v>2569</v>
      </c>
      <c r="G669" s="832" t="s">
        <v>2570</v>
      </c>
      <c r="H669" s="849">
        <v>2</v>
      </c>
      <c r="I669" s="849">
        <v>933.34</v>
      </c>
      <c r="J669" s="832"/>
      <c r="K669" s="832">
        <v>466.67</v>
      </c>
      <c r="L669" s="849"/>
      <c r="M669" s="849"/>
      <c r="N669" s="832"/>
      <c r="O669" s="832"/>
      <c r="P669" s="849">
        <v>1</v>
      </c>
      <c r="Q669" s="849">
        <v>466.67</v>
      </c>
      <c r="R669" s="837"/>
      <c r="S669" s="850">
        <v>466.67</v>
      </c>
    </row>
    <row r="670" spans="1:19" ht="14.4" customHeight="1" x14ac:dyDescent="0.3">
      <c r="A670" s="831"/>
      <c r="B670" s="832" t="s">
        <v>2594</v>
      </c>
      <c r="C670" s="832" t="s">
        <v>587</v>
      </c>
      <c r="D670" s="832" t="s">
        <v>1227</v>
      </c>
      <c r="E670" s="832" t="s">
        <v>2480</v>
      </c>
      <c r="F670" s="832" t="s">
        <v>2571</v>
      </c>
      <c r="G670" s="832" t="s">
        <v>2572</v>
      </c>
      <c r="H670" s="849">
        <v>40</v>
      </c>
      <c r="I670" s="849">
        <v>4666.67</v>
      </c>
      <c r="J670" s="832">
        <v>1.1428588921297078</v>
      </c>
      <c r="K670" s="832">
        <v>116.66675000000001</v>
      </c>
      <c r="L670" s="849">
        <v>35</v>
      </c>
      <c r="M670" s="849">
        <v>4083.33</v>
      </c>
      <c r="N670" s="832">
        <v>1</v>
      </c>
      <c r="O670" s="832">
        <v>116.66657142857143</v>
      </c>
      <c r="P670" s="849">
        <v>34</v>
      </c>
      <c r="Q670" s="849">
        <v>3966.67</v>
      </c>
      <c r="R670" s="837">
        <v>0.9714301807593313</v>
      </c>
      <c r="S670" s="850">
        <v>116.66676470588236</v>
      </c>
    </row>
    <row r="671" spans="1:19" ht="14.4" customHeight="1" x14ac:dyDescent="0.3">
      <c r="A671" s="831"/>
      <c r="B671" s="832" t="s">
        <v>2594</v>
      </c>
      <c r="C671" s="832" t="s">
        <v>587</v>
      </c>
      <c r="D671" s="832" t="s">
        <v>1227</v>
      </c>
      <c r="E671" s="832" t="s">
        <v>2480</v>
      </c>
      <c r="F671" s="832" t="s">
        <v>2571</v>
      </c>
      <c r="G671" s="832" t="s">
        <v>2573</v>
      </c>
      <c r="H671" s="849">
        <v>1</v>
      </c>
      <c r="I671" s="849">
        <v>116.67</v>
      </c>
      <c r="J671" s="832"/>
      <c r="K671" s="832">
        <v>116.67</v>
      </c>
      <c r="L671" s="849"/>
      <c r="M671" s="849"/>
      <c r="N671" s="832"/>
      <c r="O671" s="832"/>
      <c r="P671" s="849"/>
      <c r="Q671" s="849"/>
      <c r="R671" s="837"/>
      <c r="S671" s="850"/>
    </row>
    <row r="672" spans="1:19" ht="14.4" customHeight="1" x14ac:dyDescent="0.3">
      <c r="A672" s="831"/>
      <c r="B672" s="832" t="s">
        <v>2594</v>
      </c>
      <c r="C672" s="832" t="s">
        <v>587</v>
      </c>
      <c r="D672" s="832" t="s">
        <v>1227</v>
      </c>
      <c r="E672" s="832" t="s">
        <v>2480</v>
      </c>
      <c r="F672" s="832" t="s">
        <v>2481</v>
      </c>
      <c r="G672" s="832" t="s">
        <v>2482</v>
      </c>
      <c r="H672" s="849">
        <v>400</v>
      </c>
      <c r="I672" s="849">
        <v>137777.78</v>
      </c>
      <c r="J672" s="832">
        <v>1.1695906621392189</v>
      </c>
      <c r="K672" s="832">
        <v>344.44445000000002</v>
      </c>
      <c r="L672" s="849">
        <v>342</v>
      </c>
      <c r="M672" s="849">
        <v>117800</v>
      </c>
      <c r="N672" s="832">
        <v>1</v>
      </c>
      <c r="O672" s="832">
        <v>344.44444444444446</v>
      </c>
      <c r="P672" s="849">
        <v>355</v>
      </c>
      <c r="Q672" s="849">
        <v>122277.78</v>
      </c>
      <c r="R672" s="837">
        <v>1.0380117147707979</v>
      </c>
      <c r="S672" s="850">
        <v>344.44445070422535</v>
      </c>
    </row>
    <row r="673" spans="1:19" ht="14.4" customHeight="1" x14ac:dyDescent="0.3">
      <c r="A673" s="831"/>
      <c r="B673" s="832" t="s">
        <v>2594</v>
      </c>
      <c r="C673" s="832" t="s">
        <v>587</v>
      </c>
      <c r="D673" s="832" t="s">
        <v>1227</v>
      </c>
      <c r="E673" s="832" t="s">
        <v>2480</v>
      </c>
      <c r="F673" s="832" t="s">
        <v>2574</v>
      </c>
      <c r="G673" s="832" t="s">
        <v>2575</v>
      </c>
      <c r="H673" s="849"/>
      <c r="I673" s="849"/>
      <c r="J673" s="832"/>
      <c r="K673" s="832"/>
      <c r="L673" s="849"/>
      <c r="M673" s="849"/>
      <c r="N673" s="832"/>
      <c r="O673" s="832"/>
      <c r="P673" s="849">
        <v>2</v>
      </c>
      <c r="Q673" s="849">
        <v>1666.67</v>
      </c>
      <c r="R673" s="837"/>
      <c r="S673" s="850">
        <v>833.33500000000004</v>
      </c>
    </row>
    <row r="674" spans="1:19" ht="14.4" customHeight="1" x14ac:dyDescent="0.3">
      <c r="A674" s="831"/>
      <c r="B674" s="832" t="s">
        <v>2594</v>
      </c>
      <c r="C674" s="832" t="s">
        <v>587</v>
      </c>
      <c r="D674" s="832" t="s">
        <v>1228</v>
      </c>
      <c r="E674" s="832" t="s">
        <v>2480</v>
      </c>
      <c r="F674" s="832" t="s">
        <v>2505</v>
      </c>
      <c r="G674" s="832" t="s">
        <v>2506</v>
      </c>
      <c r="H674" s="849">
        <v>5</v>
      </c>
      <c r="I674" s="849">
        <v>388.9</v>
      </c>
      <c r="J674" s="832"/>
      <c r="K674" s="832">
        <v>77.78</v>
      </c>
      <c r="L674" s="849"/>
      <c r="M674" s="849"/>
      <c r="N674" s="832"/>
      <c r="O674" s="832"/>
      <c r="P674" s="849">
        <v>1</v>
      </c>
      <c r="Q674" s="849">
        <v>77.78</v>
      </c>
      <c r="R674" s="837"/>
      <c r="S674" s="850">
        <v>77.78</v>
      </c>
    </row>
    <row r="675" spans="1:19" ht="14.4" customHeight="1" x14ac:dyDescent="0.3">
      <c r="A675" s="831"/>
      <c r="B675" s="832" t="s">
        <v>2594</v>
      </c>
      <c r="C675" s="832" t="s">
        <v>587</v>
      </c>
      <c r="D675" s="832" t="s">
        <v>1228</v>
      </c>
      <c r="E675" s="832" t="s">
        <v>2480</v>
      </c>
      <c r="F675" s="832" t="s">
        <v>2505</v>
      </c>
      <c r="G675" s="832" t="s">
        <v>2507</v>
      </c>
      <c r="H675" s="849">
        <v>1</v>
      </c>
      <c r="I675" s="849">
        <v>77.78</v>
      </c>
      <c r="J675" s="832"/>
      <c r="K675" s="832">
        <v>77.78</v>
      </c>
      <c r="L675" s="849"/>
      <c r="M675" s="849"/>
      <c r="N675" s="832"/>
      <c r="O675" s="832"/>
      <c r="P675" s="849"/>
      <c r="Q675" s="849"/>
      <c r="R675" s="837"/>
      <c r="S675" s="850"/>
    </row>
    <row r="676" spans="1:19" ht="14.4" customHeight="1" x14ac:dyDescent="0.3">
      <c r="A676" s="831"/>
      <c r="B676" s="832" t="s">
        <v>2594</v>
      </c>
      <c r="C676" s="832" t="s">
        <v>587</v>
      </c>
      <c r="D676" s="832" t="s">
        <v>1228</v>
      </c>
      <c r="E676" s="832" t="s">
        <v>2480</v>
      </c>
      <c r="F676" s="832" t="s">
        <v>2510</v>
      </c>
      <c r="G676" s="832" t="s">
        <v>2511</v>
      </c>
      <c r="H676" s="849">
        <v>47</v>
      </c>
      <c r="I676" s="849">
        <v>5483.33</v>
      </c>
      <c r="J676" s="832">
        <v>0.79661007099761305</v>
      </c>
      <c r="K676" s="832">
        <v>116.66659574468085</v>
      </c>
      <c r="L676" s="849">
        <v>59</v>
      </c>
      <c r="M676" s="849">
        <v>6883.33</v>
      </c>
      <c r="N676" s="832">
        <v>1</v>
      </c>
      <c r="O676" s="832">
        <v>116.66661016949152</v>
      </c>
      <c r="P676" s="849">
        <v>71</v>
      </c>
      <c r="Q676" s="849">
        <v>8283.33</v>
      </c>
      <c r="R676" s="837">
        <v>1.2033899290023868</v>
      </c>
      <c r="S676" s="850">
        <v>116.66661971830986</v>
      </c>
    </row>
    <row r="677" spans="1:19" ht="14.4" customHeight="1" x14ac:dyDescent="0.3">
      <c r="A677" s="831"/>
      <c r="B677" s="832" t="s">
        <v>2594</v>
      </c>
      <c r="C677" s="832" t="s">
        <v>587</v>
      </c>
      <c r="D677" s="832" t="s">
        <v>1228</v>
      </c>
      <c r="E677" s="832" t="s">
        <v>2480</v>
      </c>
      <c r="F677" s="832" t="s">
        <v>2518</v>
      </c>
      <c r="G677" s="832" t="s">
        <v>2585</v>
      </c>
      <c r="H677" s="849">
        <v>1</v>
      </c>
      <c r="I677" s="849">
        <v>211.11</v>
      </c>
      <c r="J677" s="832"/>
      <c r="K677" s="832">
        <v>211.11</v>
      </c>
      <c r="L677" s="849"/>
      <c r="M677" s="849"/>
      <c r="N677" s="832"/>
      <c r="O677" s="832"/>
      <c r="P677" s="849"/>
      <c r="Q677" s="849"/>
      <c r="R677" s="837"/>
      <c r="S677" s="850"/>
    </row>
    <row r="678" spans="1:19" ht="14.4" customHeight="1" x14ac:dyDescent="0.3">
      <c r="A678" s="831"/>
      <c r="B678" s="832" t="s">
        <v>2594</v>
      </c>
      <c r="C678" s="832" t="s">
        <v>587</v>
      </c>
      <c r="D678" s="832" t="s">
        <v>1228</v>
      </c>
      <c r="E678" s="832" t="s">
        <v>2480</v>
      </c>
      <c r="F678" s="832" t="s">
        <v>2518</v>
      </c>
      <c r="G678" s="832" t="s">
        <v>2519</v>
      </c>
      <c r="H678" s="849">
        <v>10</v>
      </c>
      <c r="I678" s="849">
        <v>2111.11</v>
      </c>
      <c r="J678" s="832">
        <v>2.0000094737340719</v>
      </c>
      <c r="K678" s="832">
        <v>211.11100000000002</v>
      </c>
      <c r="L678" s="849">
        <v>5</v>
      </c>
      <c r="M678" s="849">
        <v>1055.5500000000002</v>
      </c>
      <c r="N678" s="832">
        <v>1</v>
      </c>
      <c r="O678" s="832">
        <v>211.11000000000004</v>
      </c>
      <c r="P678" s="849">
        <v>12</v>
      </c>
      <c r="Q678" s="849">
        <v>2533.34</v>
      </c>
      <c r="R678" s="837">
        <v>2.4000189474681441</v>
      </c>
      <c r="S678" s="850">
        <v>211.11166666666668</v>
      </c>
    </row>
    <row r="679" spans="1:19" ht="14.4" customHeight="1" x14ac:dyDescent="0.3">
      <c r="A679" s="831"/>
      <c r="B679" s="832" t="s">
        <v>2594</v>
      </c>
      <c r="C679" s="832" t="s">
        <v>587</v>
      </c>
      <c r="D679" s="832" t="s">
        <v>1228</v>
      </c>
      <c r="E679" s="832" t="s">
        <v>2480</v>
      </c>
      <c r="F679" s="832" t="s">
        <v>2520</v>
      </c>
      <c r="G679" s="832" t="s">
        <v>2521</v>
      </c>
      <c r="H679" s="849">
        <v>20</v>
      </c>
      <c r="I679" s="849">
        <v>11666.66</v>
      </c>
      <c r="J679" s="832">
        <v>0.99999914285738778</v>
      </c>
      <c r="K679" s="832">
        <v>583.33299999999997</v>
      </c>
      <c r="L679" s="849">
        <v>20</v>
      </c>
      <c r="M679" s="849">
        <v>11666.67</v>
      </c>
      <c r="N679" s="832">
        <v>1</v>
      </c>
      <c r="O679" s="832">
        <v>583.33349999999996</v>
      </c>
      <c r="P679" s="849">
        <v>16</v>
      </c>
      <c r="Q679" s="849">
        <v>9333.33</v>
      </c>
      <c r="R679" s="837">
        <v>0.79999948571443269</v>
      </c>
      <c r="S679" s="850">
        <v>583.333125</v>
      </c>
    </row>
    <row r="680" spans="1:19" ht="14.4" customHeight="1" x14ac:dyDescent="0.3">
      <c r="A680" s="831"/>
      <c r="B680" s="832" t="s">
        <v>2594</v>
      </c>
      <c r="C680" s="832" t="s">
        <v>587</v>
      </c>
      <c r="D680" s="832" t="s">
        <v>1228</v>
      </c>
      <c r="E680" s="832" t="s">
        <v>2480</v>
      </c>
      <c r="F680" s="832" t="s">
        <v>2522</v>
      </c>
      <c r="G680" s="832" t="s">
        <v>2523</v>
      </c>
      <c r="H680" s="849">
        <v>6</v>
      </c>
      <c r="I680" s="849">
        <v>2800.01</v>
      </c>
      <c r="J680" s="832">
        <v>0.85714504372954725</v>
      </c>
      <c r="K680" s="832">
        <v>466.66833333333335</v>
      </c>
      <c r="L680" s="849">
        <v>7</v>
      </c>
      <c r="M680" s="849">
        <v>3266.67</v>
      </c>
      <c r="N680" s="832">
        <v>1</v>
      </c>
      <c r="O680" s="832">
        <v>466.66714285714289</v>
      </c>
      <c r="P680" s="849">
        <v>5</v>
      </c>
      <c r="Q680" s="849">
        <v>2333.34</v>
      </c>
      <c r="R680" s="837">
        <v>0.71428702623772833</v>
      </c>
      <c r="S680" s="850">
        <v>466.66800000000001</v>
      </c>
    </row>
    <row r="681" spans="1:19" ht="14.4" customHeight="1" x14ac:dyDescent="0.3">
      <c r="A681" s="831"/>
      <c r="B681" s="832" t="s">
        <v>2594</v>
      </c>
      <c r="C681" s="832" t="s">
        <v>587</v>
      </c>
      <c r="D681" s="832" t="s">
        <v>1228</v>
      </c>
      <c r="E681" s="832" t="s">
        <v>2480</v>
      </c>
      <c r="F681" s="832" t="s">
        <v>2527</v>
      </c>
      <c r="G681" s="832" t="s">
        <v>2528</v>
      </c>
      <c r="H681" s="849">
        <v>83</v>
      </c>
      <c r="I681" s="849">
        <v>4150</v>
      </c>
      <c r="J681" s="832">
        <v>0.93258426966292129</v>
      </c>
      <c r="K681" s="832">
        <v>50</v>
      </c>
      <c r="L681" s="849">
        <v>89</v>
      </c>
      <c r="M681" s="849">
        <v>4450</v>
      </c>
      <c r="N681" s="832">
        <v>1</v>
      </c>
      <c r="O681" s="832">
        <v>50</v>
      </c>
      <c r="P681" s="849">
        <v>81</v>
      </c>
      <c r="Q681" s="849">
        <v>4050</v>
      </c>
      <c r="R681" s="837">
        <v>0.9101123595505618</v>
      </c>
      <c r="S681" s="850">
        <v>50</v>
      </c>
    </row>
    <row r="682" spans="1:19" ht="14.4" customHeight="1" x14ac:dyDescent="0.3">
      <c r="A682" s="831"/>
      <c r="B682" s="832" t="s">
        <v>2594</v>
      </c>
      <c r="C682" s="832" t="s">
        <v>587</v>
      </c>
      <c r="D682" s="832" t="s">
        <v>1228</v>
      </c>
      <c r="E682" s="832" t="s">
        <v>2480</v>
      </c>
      <c r="F682" s="832" t="s">
        <v>2596</v>
      </c>
      <c r="G682" s="832" t="s">
        <v>2597</v>
      </c>
      <c r="H682" s="849">
        <v>1</v>
      </c>
      <c r="I682" s="849">
        <v>0</v>
      </c>
      <c r="J682" s="832"/>
      <c r="K682" s="832">
        <v>0</v>
      </c>
      <c r="L682" s="849"/>
      <c r="M682" s="849"/>
      <c r="N682" s="832"/>
      <c r="O682" s="832"/>
      <c r="P682" s="849">
        <v>1</v>
      </c>
      <c r="Q682" s="849">
        <v>0</v>
      </c>
      <c r="R682" s="837"/>
      <c r="S682" s="850">
        <v>0</v>
      </c>
    </row>
    <row r="683" spans="1:19" ht="14.4" customHeight="1" x14ac:dyDescent="0.3">
      <c r="A683" s="831"/>
      <c r="B683" s="832" t="s">
        <v>2594</v>
      </c>
      <c r="C683" s="832" t="s">
        <v>587</v>
      </c>
      <c r="D683" s="832" t="s">
        <v>1228</v>
      </c>
      <c r="E683" s="832" t="s">
        <v>2480</v>
      </c>
      <c r="F683" s="832" t="s">
        <v>2598</v>
      </c>
      <c r="G683" s="832" t="s">
        <v>2599</v>
      </c>
      <c r="H683" s="849">
        <v>328</v>
      </c>
      <c r="I683" s="849">
        <v>0</v>
      </c>
      <c r="J683" s="832"/>
      <c r="K683" s="832">
        <v>0</v>
      </c>
      <c r="L683" s="849">
        <v>298</v>
      </c>
      <c r="M683" s="849">
        <v>0</v>
      </c>
      <c r="N683" s="832"/>
      <c r="O683" s="832">
        <v>0</v>
      </c>
      <c r="P683" s="849">
        <v>293</v>
      </c>
      <c r="Q683" s="849">
        <v>0</v>
      </c>
      <c r="R683" s="837"/>
      <c r="S683" s="850">
        <v>0</v>
      </c>
    </row>
    <row r="684" spans="1:19" ht="14.4" customHeight="1" x14ac:dyDescent="0.3">
      <c r="A684" s="831"/>
      <c r="B684" s="832" t="s">
        <v>2594</v>
      </c>
      <c r="C684" s="832" t="s">
        <v>587</v>
      </c>
      <c r="D684" s="832" t="s">
        <v>1228</v>
      </c>
      <c r="E684" s="832" t="s">
        <v>2480</v>
      </c>
      <c r="F684" s="832" t="s">
        <v>2556</v>
      </c>
      <c r="G684" s="832" t="s">
        <v>2557</v>
      </c>
      <c r="H684" s="849"/>
      <c r="I684" s="849"/>
      <c r="J684" s="832"/>
      <c r="K684" s="832"/>
      <c r="L684" s="849">
        <v>1</v>
      </c>
      <c r="M684" s="849">
        <v>94.44</v>
      </c>
      <c r="N684" s="832">
        <v>1</v>
      </c>
      <c r="O684" s="832">
        <v>94.44</v>
      </c>
      <c r="P684" s="849"/>
      <c r="Q684" s="849"/>
      <c r="R684" s="837"/>
      <c r="S684" s="850"/>
    </row>
    <row r="685" spans="1:19" ht="14.4" customHeight="1" x14ac:dyDescent="0.3">
      <c r="A685" s="831"/>
      <c r="B685" s="832" t="s">
        <v>2594</v>
      </c>
      <c r="C685" s="832" t="s">
        <v>587</v>
      </c>
      <c r="D685" s="832" t="s">
        <v>1228</v>
      </c>
      <c r="E685" s="832" t="s">
        <v>2480</v>
      </c>
      <c r="F685" s="832" t="s">
        <v>2556</v>
      </c>
      <c r="G685" s="832" t="s">
        <v>2558</v>
      </c>
      <c r="H685" s="849">
        <v>75</v>
      </c>
      <c r="I685" s="849">
        <v>7083.32</v>
      </c>
      <c r="J685" s="832">
        <v>1.136363928051183</v>
      </c>
      <c r="K685" s="832">
        <v>94.444266666666664</v>
      </c>
      <c r="L685" s="849">
        <v>66</v>
      </c>
      <c r="M685" s="849">
        <v>6233.32</v>
      </c>
      <c r="N685" s="832">
        <v>1</v>
      </c>
      <c r="O685" s="832">
        <v>94.444242424242418</v>
      </c>
      <c r="P685" s="849">
        <v>63</v>
      </c>
      <c r="Q685" s="849">
        <v>5949.99</v>
      </c>
      <c r="R685" s="837">
        <v>0.95454589207677454</v>
      </c>
      <c r="S685" s="850">
        <v>94.444285714285712</v>
      </c>
    </row>
    <row r="686" spans="1:19" ht="14.4" customHeight="1" x14ac:dyDescent="0.3">
      <c r="A686" s="831"/>
      <c r="B686" s="832" t="s">
        <v>2594</v>
      </c>
      <c r="C686" s="832" t="s">
        <v>587</v>
      </c>
      <c r="D686" s="832" t="s">
        <v>1228</v>
      </c>
      <c r="E686" s="832" t="s">
        <v>2480</v>
      </c>
      <c r="F686" s="832" t="s">
        <v>2561</v>
      </c>
      <c r="G686" s="832" t="s">
        <v>2562</v>
      </c>
      <c r="H686" s="849">
        <v>12</v>
      </c>
      <c r="I686" s="849">
        <v>1160.0099999999998</v>
      </c>
      <c r="J686" s="832">
        <v>1.7142920478224239</v>
      </c>
      <c r="K686" s="832">
        <v>96.667499999999976</v>
      </c>
      <c r="L686" s="849">
        <v>7</v>
      </c>
      <c r="M686" s="849">
        <v>676.67000000000007</v>
      </c>
      <c r="N686" s="832">
        <v>1</v>
      </c>
      <c r="O686" s="832">
        <v>96.667142857142863</v>
      </c>
      <c r="P686" s="849">
        <v>16</v>
      </c>
      <c r="Q686" s="849">
        <v>1546.6599999999999</v>
      </c>
      <c r="R686" s="837">
        <v>2.2856931739252513</v>
      </c>
      <c r="S686" s="850">
        <v>96.666249999999991</v>
      </c>
    </row>
    <row r="687" spans="1:19" ht="14.4" customHeight="1" x14ac:dyDescent="0.3">
      <c r="A687" s="831"/>
      <c r="B687" s="832" t="s">
        <v>2594</v>
      </c>
      <c r="C687" s="832" t="s">
        <v>587</v>
      </c>
      <c r="D687" s="832" t="s">
        <v>1228</v>
      </c>
      <c r="E687" s="832" t="s">
        <v>2480</v>
      </c>
      <c r="F687" s="832" t="s">
        <v>2561</v>
      </c>
      <c r="G687" s="832" t="s">
        <v>2563</v>
      </c>
      <c r="H687" s="849"/>
      <c r="I687" s="849"/>
      <c r="J687" s="832"/>
      <c r="K687" s="832"/>
      <c r="L687" s="849">
        <v>1</v>
      </c>
      <c r="M687" s="849">
        <v>96.67</v>
      </c>
      <c r="N687" s="832">
        <v>1</v>
      </c>
      <c r="O687" s="832">
        <v>96.67</v>
      </c>
      <c r="P687" s="849">
        <v>1</v>
      </c>
      <c r="Q687" s="849">
        <v>96.67</v>
      </c>
      <c r="R687" s="837">
        <v>1</v>
      </c>
      <c r="S687" s="850">
        <v>96.67</v>
      </c>
    </row>
    <row r="688" spans="1:19" ht="14.4" customHeight="1" x14ac:dyDescent="0.3">
      <c r="A688" s="831"/>
      <c r="B688" s="832" t="s">
        <v>2594</v>
      </c>
      <c r="C688" s="832" t="s">
        <v>587</v>
      </c>
      <c r="D688" s="832" t="s">
        <v>1228</v>
      </c>
      <c r="E688" s="832" t="s">
        <v>2480</v>
      </c>
      <c r="F688" s="832" t="s">
        <v>2571</v>
      </c>
      <c r="G688" s="832" t="s">
        <v>2572</v>
      </c>
      <c r="H688" s="849">
        <v>18</v>
      </c>
      <c r="I688" s="849">
        <v>2100</v>
      </c>
      <c r="J688" s="832">
        <v>0.46153846153846156</v>
      </c>
      <c r="K688" s="832">
        <v>116.66666666666667</v>
      </c>
      <c r="L688" s="849">
        <v>39</v>
      </c>
      <c r="M688" s="849">
        <v>4550</v>
      </c>
      <c r="N688" s="832">
        <v>1</v>
      </c>
      <c r="O688" s="832">
        <v>116.66666666666667</v>
      </c>
      <c r="P688" s="849">
        <v>30</v>
      </c>
      <c r="Q688" s="849">
        <v>3500.01</v>
      </c>
      <c r="R688" s="837">
        <v>0.76923296703296706</v>
      </c>
      <c r="S688" s="850">
        <v>116.667</v>
      </c>
    </row>
    <row r="689" spans="1:19" ht="14.4" customHeight="1" x14ac:dyDescent="0.3">
      <c r="A689" s="831"/>
      <c r="B689" s="832" t="s">
        <v>2594</v>
      </c>
      <c r="C689" s="832" t="s">
        <v>587</v>
      </c>
      <c r="D689" s="832" t="s">
        <v>1228</v>
      </c>
      <c r="E689" s="832" t="s">
        <v>2480</v>
      </c>
      <c r="F689" s="832" t="s">
        <v>2571</v>
      </c>
      <c r="G689" s="832" t="s">
        <v>2573</v>
      </c>
      <c r="H689" s="849"/>
      <c r="I689" s="849"/>
      <c r="J689" s="832"/>
      <c r="K689" s="832"/>
      <c r="L689" s="849">
        <v>1</v>
      </c>
      <c r="M689" s="849">
        <v>116.67</v>
      </c>
      <c r="N689" s="832">
        <v>1</v>
      </c>
      <c r="O689" s="832">
        <v>116.67</v>
      </c>
      <c r="P689" s="849"/>
      <c r="Q689" s="849"/>
      <c r="R689" s="837"/>
      <c r="S689" s="850"/>
    </row>
    <row r="690" spans="1:19" ht="14.4" customHeight="1" x14ac:dyDescent="0.3">
      <c r="A690" s="831"/>
      <c r="B690" s="832" t="s">
        <v>2594</v>
      </c>
      <c r="C690" s="832" t="s">
        <v>587</v>
      </c>
      <c r="D690" s="832" t="s">
        <v>1228</v>
      </c>
      <c r="E690" s="832" t="s">
        <v>2480</v>
      </c>
      <c r="F690" s="832" t="s">
        <v>2481</v>
      </c>
      <c r="G690" s="832" t="s">
        <v>2482</v>
      </c>
      <c r="H690" s="849">
        <v>339</v>
      </c>
      <c r="I690" s="849">
        <v>116766.67</v>
      </c>
      <c r="J690" s="832">
        <v>1.1042345011960439</v>
      </c>
      <c r="K690" s="832">
        <v>344.44445427728613</v>
      </c>
      <c r="L690" s="849">
        <v>307</v>
      </c>
      <c r="M690" s="849">
        <v>105744.45</v>
      </c>
      <c r="N690" s="832">
        <v>1</v>
      </c>
      <c r="O690" s="832">
        <v>344.44446254071659</v>
      </c>
      <c r="P690" s="849">
        <v>307</v>
      </c>
      <c r="Q690" s="849">
        <v>105744.45</v>
      </c>
      <c r="R690" s="837">
        <v>1</v>
      </c>
      <c r="S690" s="850">
        <v>344.44446254071659</v>
      </c>
    </row>
    <row r="691" spans="1:19" ht="14.4" customHeight="1" x14ac:dyDescent="0.3">
      <c r="A691" s="831"/>
      <c r="B691" s="832" t="s">
        <v>2594</v>
      </c>
      <c r="C691" s="832" t="s">
        <v>587</v>
      </c>
      <c r="D691" s="832" t="s">
        <v>1229</v>
      </c>
      <c r="E691" s="832" t="s">
        <v>2480</v>
      </c>
      <c r="F691" s="832" t="s">
        <v>2505</v>
      </c>
      <c r="G691" s="832" t="s">
        <v>2506</v>
      </c>
      <c r="H691" s="849">
        <v>1</v>
      </c>
      <c r="I691" s="849">
        <v>77.78</v>
      </c>
      <c r="J691" s="832"/>
      <c r="K691" s="832">
        <v>77.78</v>
      </c>
      <c r="L691" s="849"/>
      <c r="M691" s="849"/>
      <c r="N691" s="832"/>
      <c r="O691" s="832"/>
      <c r="P691" s="849"/>
      <c r="Q691" s="849"/>
      <c r="R691" s="837"/>
      <c r="S691" s="850"/>
    </row>
    <row r="692" spans="1:19" ht="14.4" customHeight="1" x14ac:dyDescent="0.3">
      <c r="A692" s="831"/>
      <c r="B692" s="832" t="s">
        <v>2594</v>
      </c>
      <c r="C692" s="832" t="s">
        <v>587</v>
      </c>
      <c r="D692" s="832" t="s">
        <v>1229</v>
      </c>
      <c r="E692" s="832" t="s">
        <v>2480</v>
      </c>
      <c r="F692" s="832" t="s">
        <v>2510</v>
      </c>
      <c r="G692" s="832" t="s">
        <v>2511</v>
      </c>
      <c r="H692" s="849"/>
      <c r="I692" s="849"/>
      <c r="J692" s="832"/>
      <c r="K692" s="832"/>
      <c r="L692" s="849">
        <v>1</v>
      </c>
      <c r="M692" s="849">
        <v>116.67</v>
      </c>
      <c r="N692" s="832">
        <v>1</v>
      </c>
      <c r="O692" s="832">
        <v>116.67</v>
      </c>
      <c r="P692" s="849"/>
      <c r="Q692" s="849"/>
      <c r="R692" s="837"/>
      <c r="S692" s="850"/>
    </row>
    <row r="693" spans="1:19" ht="14.4" customHeight="1" x14ac:dyDescent="0.3">
      <c r="A693" s="831"/>
      <c r="B693" s="832" t="s">
        <v>2594</v>
      </c>
      <c r="C693" s="832" t="s">
        <v>587</v>
      </c>
      <c r="D693" s="832" t="s">
        <v>1229</v>
      </c>
      <c r="E693" s="832" t="s">
        <v>2480</v>
      </c>
      <c r="F693" s="832" t="s">
        <v>2527</v>
      </c>
      <c r="G693" s="832" t="s">
        <v>2528</v>
      </c>
      <c r="H693" s="849"/>
      <c r="I693" s="849"/>
      <c r="J693" s="832"/>
      <c r="K693" s="832"/>
      <c r="L693" s="849">
        <v>2</v>
      </c>
      <c r="M693" s="849">
        <v>100</v>
      </c>
      <c r="N693" s="832">
        <v>1</v>
      </c>
      <c r="O693" s="832">
        <v>50</v>
      </c>
      <c r="P693" s="849"/>
      <c r="Q693" s="849"/>
      <c r="R693" s="837"/>
      <c r="S693" s="850"/>
    </row>
    <row r="694" spans="1:19" ht="14.4" customHeight="1" x14ac:dyDescent="0.3">
      <c r="A694" s="831"/>
      <c r="B694" s="832" t="s">
        <v>2594</v>
      </c>
      <c r="C694" s="832" t="s">
        <v>587</v>
      </c>
      <c r="D694" s="832" t="s">
        <v>1229</v>
      </c>
      <c r="E694" s="832" t="s">
        <v>2480</v>
      </c>
      <c r="F694" s="832" t="s">
        <v>2598</v>
      </c>
      <c r="G694" s="832" t="s">
        <v>2599</v>
      </c>
      <c r="H694" s="849">
        <v>1</v>
      </c>
      <c r="I694" s="849">
        <v>0</v>
      </c>
      <c r="J694" s="832"/>
      <c r="K694" s="832">
        <v>0</v>
      </c>
      <c r="L694" s="849">
        <v>6</v>
      </c>
      <c r="M694" s="849">
        <v>0</v>
      </c>
      <c r="N694" s="832"/>
      <c r="O694" s="832">
        <v>0</v>
      </c>
      <c r="P694" s="849"/>
      <c r="Q694" s="849"/>
      <c r="R694" s="837"/>
      <c r="S694" s="850"/>
    </row>
    <row r="695" spans="1:19" ht="14.4" customHeight="1" x14ac:dyDescent="0.3">
      <c r="A695" s="831"/>
      <c r="B695" s="832" t="s">
        <v>2594</v>
      </c>
      <c r="C695" s="832" t="s">
        <v>587</v>
      </c>
      <c r="D695" s="832" t="s">
        <v>1229</v>
      </c>
      <c r="E695" s="832" t="s">
        <v>2480</v>
      </c>
      <c r="F695" s="832" t="s">
        <v>2556</v>
      </c>
      <c r="G695" s="832" t="s">
        <v>2558</v>
      </c>
      <c r="H695" s="849"/>
      <c r="I695" s="849"/>
      <c r="J695" s="832"/>
      <c r="K695" s="832"/>
      <c r="L695" s="849">
        <v>2</v>
      </c>
      <c r="M695" s="849">
        <v>188.88</v>
      </c>
      <c r="N695" s="832">
        <v>1</v>
      </c>
      <c r="O695" s="832">
        <v>94.44</v>
      </c>
      <c r="P695" s="849"/>
      <c r="Q695" s="849"/>
      <c r="R695" s="837"/>
      <c r="S695" s="850"/>
    </row>
    <row r="696" spans="1:19" ht="14.4" customHeight="1" x14ac:dyDescent="0.3">
      <c r="A696" s="831"/>
      <c r="B696" s="832" t="s">
        <v>2594</v>
      </c>
      <c r="C696" s="832" t="s">
        <v>587</v>
      </c>
      <c r="D696" s="832" t="s">
        <v>1229</v>
      </c>
      <c r="E696" s="832" t="s">
        <v>2480</v>
      </c>
      <c r="F696" s="832" t="s">
        <v>2571</v>
      </c>
      <c r="G696" s="832" t="s">
        <v>2572</v>
      </c>
      <c r="H696" s="849"/>
      <c r="I696" s="849"/>
      <c r="J696" s="832"/>
      <c r="K696" s="832"/>
      <c r="L696" s="849">
        <v>2</v>
      </c>
      <c r="M696" s="849">
        <v>233.34</v>
      </c>
      <c r="N696" s="832">
        <v>1</v>
      </c>
      <c r="O696" s="832">
        <v>116.67</v>
      </c>
      <c r="P696" s="849"/>
      <c r="Q696" s="849"/>
      <c r="R696" s="837"/>
      <c r="S696" s="850"/>
    </row>
    <row r="697" spans="1:19" ht="14.4" customHeight="1" x14ac:dyDescent="0.3">
      <c r="A697" s="831"/>
      <c r="B697" s="832" t="s">
        <v>2594</v>
      </c>
      <c r="C697" s="832" t="s">
        <v>587</v>
      </c>
      <c r="D697" s="832" t="s">
        <v>1229</v>
      </c>
      <c r="E697" s="832" t="s">
        <v>2480</v>
      </c>
      <c r="F697" s="832" t="s">
        <v>2481</v>
      </c>
      <c r="G697" s="832" t="s">
        <v>2482</v>
      </c>
      <c r="H697" s="849">
        <v>1</v>
      </c>
      <c r="I697" s="849">
        <v>344.44</v>
      </c>
      <c r="J697" s="832">
        <v>0.16666505375823795</v>
      </c>
      <c r="K697" s="832">
        <v>344.44</v>
      </c>
      <c r="L697" s="849">
        <v>6</v>
      </c>
      <c r="M697" s="849">
        <v>2066.66</v>
      </c>
      <c r="N697" s="832">
        <v>1</v>
      </c>
      <c r="O697" s="832">
        <v>344.44333333333333</v>
      </c>
      <c r="P697" s="849">
        <v>1</v>
      </c>
      <c r="Q697" s="849">
        <v>344.44</v>
      </c>
      <c r="R697" s="837">
        <v>0.16666505375823795</v>
      </c>
      <c r="S697" s="850">
        <v>344.44</v>
      </c>
    </row>
    <row r="698" spans="1:19" ht="14.4" customHeight="1" x14ac:dyDescent="0.3">
      <c r="A698" s="831"/>
      <c r="B698" s="832" t="s">
        <v>2594</v>
      </c>
      <c r="C698" s="832" t="s">
        <v>587</v>
      </c>
      <c r="D698" s="832" t="s">
        <v>1230</v>
      </c>
      <c r="E698" s="832" t="s">
        <v>2480</v>
      </c>
      <c r="F698" s="832" t="s">
        <v>2505</v>
      </c>
      <c r="G698" s="832" t="s">
        <v>2506</v>
      </c>
      <c r="H698" s="849"/>
      <c r="I698" s="849"/>
      <c r="J698" s="832"/>
      <c r="K698" s="832"/>
      <c r="L698" s="849">
        <v>24</v>
      </c>
      <c r="M698" s="849">
        <v>1866.6600000000003</v>
      </c>
      <c r="N698" s="832">
        <v>1</v>
      </c>
      <c r="O698" s="832">
        <v>77.777500000000018</v>
      </c>
      <c r="P698" s="849">
        <v>27</v>
      </c>
      <c r="Q698" s="849">
        <v>2100.0100000000002</v>
      </c>
      <c r="R698" s="837">
        <v>1.1250093750334822</v>
      </c>
      <c r="S698" s="850">
        <v>77.778148148148162</v>
      </c>
    </row>
    <row r="699" spans="1:19" ht="14.4" customHeight="1" x14ac:dyDescent="0.3">
      <c r="A699" s="831"/>
      <c r="B699" s="832" t="s">
        <v>2594</v>
      </c>
      <c r="C699" s="832" t="s">
        <v>587</v>
      </c>
      <c r="D699" s="832" t="s">
        <v>1230</v>
      </c>
      <c r="E699" s="832" t="s">
        <v>2480</v>
      </c>
      <c r="F699" s="832" t="s">
        <v>2510</v>
      </c>
      <c r="G699" s="832" t="s">
        <v>2511</v>
      </c>
      <c r="H699" s="849"/>
      <c r="I699" s="849"/>
      <c r="J699" s="832"/>
      <c r="K699" s="832"/>
      <c r="L699" s="849">
        <v>78</v>
      </c>
      <c r="M699" s="849">
        <v>9100.01</v>
      </c>
      <c r="N699" s="832">
        <v>1</v>
      </c>
      <c r="O699" s="832">
        <v>116.66679487179488</v>
      </c>
      <c r="P699" s="849">
        <v>87</v>
      </c>
      <c r="Q699" s="849">
        <v>10149.99</v>
      </c>
      <c r="R699" s="837">
        <v>1.1153822907886914</v>
      </c>
      <c r="S699" s="850">
        <v>116.66655172413793</v>
      </c>
    </row>
    <row r="700" spans="1:19" ht="14.4" customHeight="1" x14ac:dyDescent="0.3">
      <c r="A700" s="831"/>
      <c r="B700" s="832" t="s">
        <v>2594</v>
      </c>
      <c r="C700" s="832" t="s">
        <v>587</v>
      </c>
      <c r="D700" s="832" t="s">
        <v>1230</v>
      </c>
      <c r="E700" s="832" t="s">
        <v>2480</v>
      </c>
      <c r="F700" s="832" t="s">
        <v>2518</v>
      </c>
      <c r="G700" s="832" t="s">
        <v>2519</v>
      </c>
      <c r="H700" s="849"/>
      <c r="I700" s="849"/>
      <c r="J700" s="832"/>
      <c r="K700" s="832"/>
      <c r="L700" s="849">
        <v>53</v>
      </c>
      <c r="M700" s="849">
        <v>11188.869999999999</v>
      </c>
      <c r="N700" s="832">
        <v>1</v>
      </c>
      <c r="O700" s="832">
        <v>211.11075471698112</v>
      </c>
      <c r="P700" s="849">
        <v>43</v>
      </c>
      <c r="Q700" s="849">
        <v>9077.77</v>
      </c>
      <c r="R700" s="837">
        <v>0.81132142924173767</v>
      </c>
      <c r="S700" s="850">
        <v>211.11093023255816</v>
      </c>
    </row>
    <row r="701" spans="1:19" ht="14.4" customHeight="1" x14ac:dyDescent="0.3">
      <c r="A701" s="831"/>
      <c r="B701" s="832" t="s">
        <v>2594</v>
      </c>
      <c r="C701" s="832" t="s">
        <v>587</v>
      </c>
      <c r="D701" s="832" t="s">
        <v>1230</v>
      </c>
      <c r="E701" s="832" t="s">
        <v>2480</v>
      </c>
      <c r="F701" s="832" t="s">
        <v>2520</v>
      </c>
      <c r="G701" s="832" t="s">
        <v>2521</v>
      </c>
      <c r="H701" s="849"/>
      <c r="I701" s="849"/>
      <c r="J701" s="832"/>
      <c r="K701" s="832"/>
      <c r="L701" s="849">
        <v>19</v>
      </c>
      <c r="M701" s="849">
        <v>11083.33</v>
      </c>
      <c r="N701" s="832">
        <v>1</v>
      </c>
      <c r="O701" s="832">
        <v>583.33315789473681</v>
      </c>
      <c r="P701" s="849">
        <v>23</v>
      </c>
      <c r="Q701" s="849">
        <v>13416.68</v>
      </c>
      <c r="R701" s="837">
        <v>1.2105278828655288</v>
      </c>
      <c r="S701" s="850">
        <v>583.33391304347822</v>
      </c>
    </row>
    <row r="702" spans="1:19" ht="14.4" customHeight="1" x14ac:dyDescent="0.3">
      <c r="A702" s="831"/>
      <c r="B702" s="832" t="s">
        <v>2594</v>
      </c>
      <c r="C702" s="832" t="s">
        <v>587</v>
      </c>
      <c r="D702" s="832" t="s">
        <v>1230</v>
      </c>
      <c r="E702" s="832" t="s">
        <v>2480</v>
      </c>
      <c r="F702" s="832" t="s">
        <v>2522</v>
      </c>
      <c r="G702" s="832" t="s">
        <v>2523</v>
      </c>
      <c r="H702" s="849"/>
      <c r="I702" s="849"/>
      <c r="J702" s="832"/>
      <c r="K702" s="832"/>
      <c r="L702" s="849">
        <v>4</v>
      </c>
      <c r="M702" s="849">
        <v>1866.67</v>
      </c>
      <c r="N702" s="832">
        <v>1</v>
      </c>
      <c r="O702" s="832">
        <v>466.66750000000002</v>
      </c>
      <c r="P702" s="849">
        <v>9</v>
      </c>
      <c r="Q702" s="849">
        <v>4199.99</v>
      </c>
      <c r="R702" s="837">
        <v>2.249990625016741</v>
      </c>
      <c r="S702" s="850">
        <v>466.66555555555556</v>
      </c>
    </row>
    <row r="703" spans="1:19" ht="14.4" customHeight="1" x14ac:dyDescent="0.3">
      <c r="A703" s="831"/>
      <c r="B703" s="832" t="s">
        <v>2594</v>
      </c>
      <c r="C703" s="832" t="s">
        <v>587</v>
      </c>
      <c r="D703" s="832" t="s">
        <v>1230</v>
      </c>
      <c r="E703" s="832" t="s">
        <v>2480</v>
      </c>
      <c r="F703" s="832" t="s">
        <v>2525</v>
      </c>
      <c r="G703" s="832" t="s">
        <v>2595</v>
      </c>
      <c r="H703" s="849"/>
      <c r="I703" s="849"/>
      <c r="J703" s="832"/>
      <c r="K703" s="832"/>
      <c r="L703" s="849">
        <v>1</v>
      </c>
      <c r="M703" s="849">
        <v>666.67</v>
      </c>
      <c r="N703" s="832">
        <v>1</v>
      </c>
      <c r="O703" s="832">
        <v>666.67</v>
      </c>
      <c r="P703" s="849"/>
      <c r="Q703" s="849"/>
      <c r="R703" s="837"/>
      <c r="S703" s="850"/>
    </row>
    <row r="704" spans="1:19" ht="14.4" customHeight="1" x14ac:dyDescent="0.3">
      <c r="A704" s="831"/>
      <c r="B704" s="832" t="s">
        <v>2594</v>
      </c>
      <c r="C704" s="832" t="s">
        <v>587</v>
      </c>
      <c r="D704" s="832" t="s">
        <v>1230</v>
      </c>
      <c r="E704" s="832" t="s">
        <v>2480</v>
      </c>
      <c r="F704" s="832" t="s">
        <v>2527</v>
      </c>
      <c r="G704" s="832" t="s">
        <v>2528</v>
      </c>
      <c r="H704" s="849"/>
      <c r="I704" s="849"/>
      <c r="J704" s="832"/>
      <c r="K704" s="832"/>
      <c r="L704" s="849">
        <v>52</v>
      </c>
      <c r="M704" s="849">
        <v>2600</v>
      </c>
      <c r="N704" s="832">
        <v>1</v>
      </c>
      <c r="O704" s="832">
        <v>50</v>
      </c>
      <c r="P704" s="849">
        <v>33</v>
      </c>
      <c r="Q704" s="849">
        <v>1650</v>
      </c>
      <c r="R704" s="837">
        <v>0.63461538461538458</v>
      </c>
      <c r="S704" s="850">
        <v>50</v>
      </c>
    </row>
    <row r="705" spans="1:19" ht="14.4" customHeight="1" x14ac:dyDescent="0.3">
      <c r="A705" s="831"/>
      <c r="B705" s="832" t="s">
        <v>2594</v>
      </c>
      <c r="C705" s="832" t="s">
        <v>587</v>
      </c>
      <c r="D705" s="832" t="s">
        <v>1230</v>
      </c>
      <c r="E705" s="832" t="s">
        <v>2480</v>
      </c>
      <c r="F705" s="832" t="s">
        <v>2596</v>
      </c>
      <c r="G705" s="832" t="s">
        <v>2597</v>
      </c>
      <c r="H705" s="849"/>
      <c r="I705" s="849"/>
      <c r="J705" s="832"/>
      <c r="K705" s="832"/>
      <c r="L705" s="849"/>
      <c r="M705" s="849"/>
      <c r="N705" s="832"/>
      <c r="O705" s="832"/>
      <c r="P705" s="849">
        <v>2</v>
      </c>
      <c r="Q705" s="849">
        <v>0</v>
      </c>
      <c r="R705" s="837"/>
      <c r="S705" s="850">
        <v>0</v>
      </c>
    </row>
    <row r="706" spans="1:19" ht="14.4" customHeight="1" x14ac:dyDescent="0.3">
      <c r="A706" s="831"/>
      <c r="B706" s="832" t="s">
        <v>2594</v>
      </c>
      <c r="C706" s="832" t="s">
        <v>587</v>
      </c>
      <c r="D706" s="832" t="s">
        <v>1230</v>
      </c>
      <c r="E706" s="832" t="s">
        <v>2480</v>
      </c>
      <c r="F706" s="832" t="s">
        <v>2598</v>
      </c>
      <c r="G706" s="832" t="s">
        <v>2599</v>
      </c>
      <c r="H706" s="849"/>
      <c r="I706" s="849"/>
      <c r="J706" s="832"/>
      <c r="K706" s="832"/>
      <c r="L706" s="849">
        <v>256</v>
      </c>
      <c r="M706" s="849">
        <v>0</v>
      </c>
      <c r="N706" s="832"/>
      <c r="O706" s="832">
        <v>0</v>
      </c>
      <c r="P706" s="849">
        <v>216</v>
      </c>
      <c r="Q706" s="849">
        <v>0</v>
      </c>
      <c r="R706" s="837"/>
      <c r="S706" s="850">
        <v>0</v>
      </c>
    </row>
    <row r="707" spans="1:19" ht="14.4" customHeight="1" x14ac:dyDescent="0.3">
      <c r="A707" s="831"/>
      <c r="B707" s="832" t="s">
        <v>2594</v>
      </c>
      <c r="C707" s="832" t="s">
        <v>587</v>
      </c>
      <c r="D707" s="832" t="s">
        <v>1230</v>
      </c>
      <c r="E707" s="832" t="s">
        <v>2480</v>
      </c>
      <c r="F707" s="832" t="s">
        <v>2556</v>
      </c>
      <c r="G707" s="832" t="s">
        <v>2558</v>
      </c>
      <c r="H707" s="849"/>
      <c r="I707" s="849"/>
      <c r="J707" s="832"/>
      <c r="K707" s="832"/>
      <c r="L707" s="849">
        <v>96</v>
      </c>
      <c r="M707" s="849">
        <v>9066.66</v>
      </c>
      <c r="N707" s="832">
        <v>1</v>
      </c>
      <c r="O707" s="832">
        <v>94.444374999999994</v>
      </c>
      <c r="P707" s="849">
        <v>79</v>
      </c>
      <c r="Q707" s="849">
        <v>7461.1100000000006</v>
      </c>
      <c r="R707" s="837">
        <v>0.82291714920378622</v>
      </c>
      <c r="S707" s="850">
        <v>94.444430379746848</v>
      </c>
    </row>
    <row r="708" spans="1:19" ht="14.4" customHeight="1" x14ac:dyDescent="0.3">
      <c r="A708" s="831"/>
      <c r="B708" s="832" t="s">
        <v>2594</v>
      </c>
      <c r="C708" s="832" t="s">
        <v>587</v>
      </c>
      <c r="D708" s="832" t="s">
        <v>1230</v>
      </c>
      <c r="E708" s="832" t="s">
        <v>2480</v>
      </c>
      <c r="F708" s="832" t="s">
        <v>2561</v>
      </c>
      <c r="G708" s="832" t="s">
        <v>2562</v>
      </c>
      <c r="H708" s="849"/>
      <c r="I708" s="849"/>
      <c r="J708" s="832"/>
      <c r="K708" s="832"/>
      <c r="L708" s="849">
        <v>18</v>
      </c>
      <c r="M708" s="849">
        <v>1740.01</v>
      </c>
      <c r="N708" s="832">
        <v>1</v>
      </c>
      <c r="O708" s="832">
        <v>96.667222222222222</v>
      </c>
      <c r="P708" s="849">
        <v>21</v>
      </c>
      <c r="Q708" s="849">
        <v>2030.0099999999998</v>
      </c>
      <c r="R708" s="837">
        <v>1.1666657088177652</v>
      </c>
      <c r="S708" s="850">
        <v>96.667142857142849</v>
      </c>
    </row>
    <row r="709" spans="1:19" ht="14.4" customHeight="1" x14ac:dyDescent="0.3">
      <c r="A709" s="831"/>
      <c r="B709" s="832" t="s">
        <v>2594</v>
      </c>
      <c r="C709" s="832" t="s">
        <v>587</v>
      </c>
      <c r="D709" s="832" t="s">
        <v>1230</v>
      </c>
      <c r="E709" s="832" t="s">
        <v>2480</v>
      </c>
      <c r="F709" s="832" t="s">
        <v>2571</v>
      </c>
      <c r="G709" s="832" t="s">
        <v>2572</v>
      </c>
      <c r="H709" s="849"/>
      <c r="I709" s="849"/>
      <c r="J709" s="832"/>
      <c r="K709" s="832"/>
      <c r="L709" s="849">
        <v>9</v>
      </c>
      <c r="M709" s="849">
        <v>1050</v>
      </c>
      <c r="N709" s="832">
        <v>1</v>
      </c>
      <c r="O709" s="832">
        <v>116.66666666666667</v>
      </c>
      <c r="P709" s="849">
        <v>13</v>
      </c>
      <c r="Q709" s="849">
        <v>1516.6699999999998</v>
      </c>
      <c r="R709" s="837">
        <v>1.444447619047619</v>
      </c>
      <c r="S709" s="850">
        <v>116.66692307692307</v>
      </c>
    </row>
    <row r="710" spans="1:19" ht="14.4" customHeight="1" x14ac:dyDescent="0.3">
      <c r="A710" s="831"/>
      <c r="B710" s="832" t="s">
        <v>2594</v>
      </c>
      <c r="C710" s="832" t="s">
        <v>587</v>
      </c>
      <c r="D710" s="832" t="s">
        <v>1230</v>
      </c>
      <c r="E710" s="832" t="s">
        <v>2480</v>
      </c>
      <c r="F710" s="832" t="s">
        <v>2481</v>
      </c>
      <c r="G710" s="832" t="s">
        <v>2482</v>
      </c>
      <c r="H710" s="849"/>
      <c r="I710" s="849"/>
      <c r="J710" s="832"/>
      <c r="K710" s="832"/>
      <c r="L710" s="849">
        <v>266</v>
      </c>
      <c r="M710" s="849">
        <v>91622.23</v>
      </c>
      <c r="N710" s="832">
        <v>1</v>
      </c>
      <c r="O710" s="832">
        <v>344.44447368421049</v>
      </c>
      <c r="P710" s="849">
        <v>223</v>
      </c>
      <c r="Q710" s="849">
        <v>76811.12</v>
      </c>
      <c r="R710" s="837">
        <v>0.83834589051150576</v>
      </c>
      <c r="S710" s="850">
        <v>344.4444843049327</v>
      </c>
    </row>
    <row r="711" spans="1:19" ht="14.4" customHeight="1" x14ac:dyDescent="0.3">
      <c r="A711" s="831"/>
      <c r="B711" s="832" t="s">
        <v>2594</v>
      </c>
      <c r="C711" s="832" t="s">
        <v>587</v>
      </c>
      <c r="D711" s="832" t="s">
        <v>1231</v>
      </c>
      <c r="E711" s="832" t="s">
        <v>2480</v>
      </c>
      <c r="F711" s="832" t="s">
        <v>2522</v>
      </c>
      <c r="G711" s="832" t="s">
        <v>2523</v>
      </c>
      <c r="H711" s="849"/>
      <c r="I711" s="849"/>
      <c r="J711" s="832"/>
      <c r="K711" s="832"/>
      <c r="L711" s="849">
        <v>1</v>
      </c>
      <c r="M711" s="849">
        <v>466.67</v>
      </c>
      <c r="N711" s="832">
        <v>1</v>
      </c>
      <c r="O711" s="832">
        <v>466.67</v>
      </c>
      <c r="P711" s="849"/>
      <c r="Q711" s="849"/>
      <c r="R711" s="837"/>
      <c r="S711" s="850"/>
    </row>
    <row r="712" spans="1:19" ht="14.4" customHeight="1" x14ac:dyDescent="0.3">
      <c r="A712" s="831"/>
      <c r="B712" s="832" t="s">
        <v>2594</v>
      </c>
      <c r="C712" s="832" t="s">
        <v>587</v>
      </c>
      <c r="D712" s="832" t="s">
        <v>1231</v>
      </c>
      <c r="E712" s="832" t="s">
        <v>2480</v>
      </c>
      <c r="F712" s="832" t="s">
        <v>2598</v>
      </c>
      <c r="G712" s="832" t="s">
        <v>2599</v>
      </c>
      <c r="H712" s="849"/>
      <c r="I712" s="849"/>
      <c r="J712" s="832"/>
      <c r="K712" s="832"/>
      <c r="L712" s="849">
        <v>1</v>
      </c>
      <c r="M712" s="849">
        <v>0</v>
      </c>
      <c r="N712" s="832"/>
      <c r="O712" s="832">
        <v>0</v>
      </c>
      <c r="P712" s="849"/>
      <c r="Q712" s="849"/>
      <c r="R712" s="837"/>
      <c r="S712" s="850"/>
    </row>
    <row r="713" spans="1:19" ht="14.4" customHeight="1" x14ac:dyDescent="0.3">
      <c r="A713" s="831"/>
      <c r="B713" s="832" t="s">
        <v>2594</v>
      </c>
      <c r="C713" s="832" t="s">
        <v>587</v>
      </c>
      <c r="D713" s="832" t="s">
        <v>1231</v>
      </c>
      <c r="E713" s="832" t="s">
        <v>2480</v>
      </c>
      <c r="F713" s="832" t="s">
        <v>2556</v>
      </c>
      <c r="G713" s="832" t="s">
        <v>2558</v>
      </c>
      <c r="H713" s="849"/>
      <c r="I713" s="849"/>
      <c r="J713" s="832"/>
      <c r="K713" s="832"/>
      <c r="L713" s="849">
        <v>1</v>
      </c>
      <c r="M713" s="849">
        <v>94.44</v>
      </c>
      <c r="N713" s="832">
        <v>1</v>
      </c>
      <c r="O713" s="832">
        <v>94.44</v>
      </c>
      <c r="P713" s="849"/>
      <c r="Q713" s="849"/>
      <c r="R713" s="837"/>
      <c r="S713" s="850"/>
    </row>
    <row r="714" spans="1:19" ht="14.4" customHeight="1" x14ac:dyDescent="0.3">
      <c r="A714" s="831"/>
      <c r="B714" s="832" t="s">
        <v>2594</v>
      </c>
      <c r="C714" s="832" t="s">
        <v>587</v>
      </c>
      <c r="D714" s="832" t="s">
        <v>1231</v>
      </c>
      <c r="E714" s="832" t="s">
        <v>2480</v>
      </c>
      <c r="F714" s="832" t="s">
        <v>2481</v>
      </c>
      <c r="G714" s="832" t="s">
        <v>2482</v>
      </c>
      <c r="H714" s="849"/>
      <c r="I714" s="849"/>
      <c r="J714" s="832"/>
      <c r="K714" s="832"/>
      <c r="L714" s="849">
        <v>1</v>
      </c>
      <c r="M714" s="849">
        <v>344.44</v>
      </c>
      <c r="N714" s="832">
        <v>1</v>
      </c>
      <c r="O714" s="832">
        <v>344.44</v>
      </c>
      <c r="P714" s="849"/>
      <c r="Q714" s="849"/>
      <c r="R714" s="837"/>
      <c r="S714" s="850"/>
    </row>
    <row r="715" spans="1:19" ht="14.4" customHeight="1" x14ac:dyDescent="0.3">
      <c r="A715" s="831"/>
      <c r="B715" s="832" t="s">
        <v>2594</v>
      </c>
      <c r="C715" s="832" t="s">
        <v>587</v>
      </c>
      <c r="D715" s="832" t="s">
        <v>2469</v>
      </c>
      <c r="E715" s="832" t="s">
        <v>2480</v>
      </c>
      <c r="F715" s="832" t="s">
        <v>2505</v>
      </c>
      <c r="G715" s="832" t="s">
        <v>2506</v>
      </c>
      <c r="H715" s="849">
        <v>4</v>
      </c>
      <c r="I715" s="849">
        <v>311.12</v>
      </c>
      <c r="J715" s="832">
        <v>0.33334047613945617</v>
      </c>
      <c r="K715" s="832">
        <v>77.78</v>
      </c>
      <c r="L715" s="849">
        <v>12</v>
      </c>
      <c r="M715" s="849">
        <v>933.33999999999992</v>
      </c>
      <c r="N715" s="832">
        <v>1</v>
      </c>
      <c r="O715" s="832">
        <v>77.778333333333322</v>
      </c>
      <c r="P715" s="849"/>
      <c r="Q715" s="849"/>
      <c r="R715" s="837"/>
      <c r="S715" s="850"/>
    </row>
    <row r="716" spans="1:19" ht="14.4" customHeight="1" x14ac:dyDescent="0.3">
      <c r="A716" s="831"/>
      <c r="B716" s="832" t="s">
        <v>2594</v>
      </c>
      <c r="C716" s="832" t="s">
        <v>587</v>
      </c>
      <c r="D716" s="832" t="s">
        <v>2469</v>
      </c>
      <c r="E716" s="832" t="s">
        <v>2480</v>
      </c>
      <c r="F716" s="832" t="s">
        <v>2505</v>
      </c>
      <c r="G716" s="832" t="s">
        <v>2507</v>
      </c>
      <c r="H716" s="849">
        <v>2</v>
      </c>
      <c r="I716" s="849">
        <v>155.56</v>
      </c>
      <c r="J716" s="832"/>
      <c r="K716" s="832">
        <v>77.78</v>
      </c>
      <c r="L716" s="849"/>
      <c r="M716" s="849"/>
      <c r="N716" s="832"/>
      <c r="O716" s="832"/>
      <c r="P716" s="849"/>
      <c r="Q716" s="849"/>
      <c r="R716" s="837"/>
      <c r="S716" s="850"/>
    </row>
    <row r="717" spans="1:19" ht="14.4" customHeight="1" x14ac:dyDescent="0.3">
      <c r="A717" s="831"/>
      <c r="B717" s="832" t="s">
        <v>2594</v>
      </c>
      <c r="C717" s="832" t="s">
        <v>587</v>
      </c>
      <c r="D717" s="832" t="s">
        <v>2469</v>
      </c>
      <c r="E717" s="832" t="s">
        <v>2480</v>
      </c>
      <c r="F717" s="832" t="s">
        <v>2510</v>
      </c>
      <c r="G717" s="832" t="s">
        <v>2511</v>
      </c>
      <c r="H717" s="849">
        <v>36</v>
      </c>
      <c r="I717" s="849">
        <v>4200.01</v>
      </c>
      <c r="J717" s="832">
        <v>2.7692495351627917</v>
      </c>
      <c r="K717" s="832">
        <v>116.66694444444445</v>
      </c>
      <c r="L717" s="849">
        <v>13</v>
      </c>
      <c r="M717" s="849">
        <v>1516.66</v>
      </c>
      <c r="N717" s="832">
        <v>1</v>
      </c>
      <c r="O717" s="832">
        <v>116.66615384615385</v>
      </c>
      <c r="P717" s="849"/>
      <c r="Q717" s="849"/>
      <c r="R717" s="837"/>
      <c r="S717" s="850"/>
    </row>
    <row r="718" spans="1:19" ht="14.4" customHeight="1" x14ac:dyDescent="0.3">
      <c r="A718" s="831"/>
      <c r="B718" s="832" t="s">
        <v>2594</v>
      </c>
      <c r="C718" s="832" t="s">
        <v>587</v>
      </c>
      <c r="D718" s="832" t="s">
        <v>2469</v>
      </c>
      <c r="E718" s="832" t="s">
        <v>2480</v>
      </c>
      <c r="F718" s="832" t="s">
        <v>2510</v>
      </c>
      <c r="G718" s="832" t="s">
        <v>2512</v>
      </c>
      <c r="H718" s="849">
        <v>1</v>
      </c>
      <c r="I718" s="849">
        <v>116.67</v>
      </c>
      <c r="J718" s="832"/>
      <c r="K718" s="832">
        <v>116.67</v>
      </c>
      <c r="L718" s="849"/>
      <c r="M718" s="849"/>
      <c r="N718" s="832"/>
      <c r="O718" s="832"/>
      <c r="P718" s="849"/>
      <c r="Q718" s="849"/>
      <c r="R718" s="837"/>
      <c r="S718" s="850"/>
    </row>
    <row r="719" spans="1:19" ht="14.4" customHeight="1" x14ac:dyDescent="0.3">
      <c r="A719" s="831"/>
      <c r="B719" s="832" t="s">
        <v>2594</v>
      </c>
      <c r="C719" s="832" t="s">
        <v>587</v>
      </c>
      <c r="D719" s="832" t="s">
        <v>2469</v>
      </c>
      <c r="E719" s="832" t="s">
        <v>2480</v>
      </c>
      <c r="F719" s="832" t="s">
        <v>2518</v>
      </c>
      <c r="G719" s="832" t="s">
        <v>2585</v>
      </c>
      <c r="H719" s="849"/>
      <c r="I719" s="849"/>
      <c r="J719" s="832"/>
      <c r="K719" s="832"/>
      <c r="L719" s="849">
        <v>1</v>
      </c>
      <c r="M719" s="849">
        <v>211.11</v>
      </c>
      <c r="N719" s="832">
        <v>1</v>
      </c>
      <c r="O719" s="832">
        <v>211.11</v>
      </c>
      <c r="P719" s="849"/>
      <c r="Q719" s="849"/>
      <c r="R719" s="837"/>
      <c r="S719" s="850"/>
    </row>
    <row r="720" spans="1:19" ht="14.4" customHeight="1" x14ac:dyDescent="0.3">
      <c r="A720" s="831"/>
      <c r="B720" s="832" t="s">
        <v>2594</v>
      </c>
      <c r="C720" s="832" t="s">
        <v>587</v>
      </c>
      <c r="D720" s="832" t="s">
        <v>2469</v>
      </c>
      <c r="E720" s="832" t="s">
        <v>2480</v>
      </c>
      <c r="F720" s="832" t="s">
        <v>2518</v>
      </c>
      <c r="G720" s="832" t="s">
        <v>2519</v>
      </c>
      <c r="H720" s="849">
        <v>28</v>
      </c>
      <c r="I720" s="849">
        <v>5911.1000000000013</v>
      </c>
      <c r="J720" s="832">
        <v>4.6666824562234535</v>
      </c>
      <c r="K720" s="832">
        <v>211.11071428571432</v>
      </c>
      <c r="L720" s="849">
        <v>6</v>
      </c>
      <c r="M720" s="849">
        <v>1266.6600000000003</v>
      </c>
      <c r="N720" s="832">
        <v>1</v>
      </c>
      <c r="O720" s="832">
        <v>211.11000000000004</v>
      </c>
      <c r="P720" s="849"/>
      <c r="Q720" s="849"/>
      <c r="R720" s="837"/>
      <c r="S720" s="850"/>
    </row>
    <row r="721" spans="1:19" ht="14.4" customHeight="1" x14ac:dyDescent="0.3">
      <c r="A721" s="831"/>
      <c r="B721" s="832" t="s">
        <v>2594</v>
      </c>
      <c r="C721" s="832" t="s">
        <v>587</v>
      </c>
      <c r="D721" s="832" t="s">
        <v>2469</v>
      </c>
      <c r="E721" s="832" t="s">
        <v>2480</v>
      </c>
      <c r="F721" s="832" t="s">
        <v>2520</v>
      </c>
      <c r="G721" s="832" t="s">
        <v>2521</v>
      </c>
      <c r="H721" s="849">
        <v>4</v>
      </c>
      <c r="I721" s="849">
        <v>2333.33</v>
      </c>
      <c r="J721" s="832"/>
      <c r="K721" s="832">
        <v>583.33249999999998</v>
      </c>
      <c r="L721" s="849"/>
      <c r="M721" s="849"/>
      <c r="N721" s="832"/>
      <c r="O721" s="832"/>
      <c r="P721" s="849"/>
      <c r="Q721" s="849"/>
      <c r="R721" s="837"/>
      <c r="S721" s="850"/>
    </row>
    <row r="722" spans="1:19" ht="14.4" customHeight="1" x14ac:dyDescent="0.3">
      <c r="A722" s="831"/>
      <c r="B722" s="832" t="s">
        <v>2594</v>
      </c>
      <c r="C722" s="832" t="s">
        <v>587</v>
      </c>
      <c r="D722" s="832" t="s">
        <v>2469</v>
      </c>
      <c r="E722" s="832" t="s">
        <v>2480</v>
      </c>
      <c r="F722" s="832" t="s">
        <v>2522</v>
      </c>
      <c r="G722" s="832" t="s">
        <v>2523</v>
      </c>
      <c r="H722" s="849">
        <v>2</v>
      </c>
      <c r="I722" s="849">
        <v>933.33</v>
      </c>
      <c r="J722" s="832">
        <v>1.9999785715816316</v>
      </c>
      <c r="K722" s="832">
        <v>466.66500000000002</v>
      </c>
      <c r="L722" s="849">
        <v>1</v>
      </c>
      <c r="M722" s="849">
        <v>466.67</v>
      </c>
      <c r="N722" s="832">
        <v>1</v>
      </c>
      <c r="O722" s="832">
        <v>466.67</v>
      </c>
      <c r="P722" s="849"/>
      <c r="Q722" s="849"/>
      <c r="R722" s="837"/>
      <c r="S722" s="850"/>
    </row>
    <row r="723" spans="1:19" ht="14.4" customHeight="1" x14ac:dyDescent="0.3">
      <c r="A723" s="831"/>
      <c r="B723" s="832" t="s">
        <v>2594</v>
      </c>
      <c r="C723" s="832" t="s">
        <v>587</v>
      </c>
      <c r="D723" s="832" t="s">
        <v>2469</v>
      </c>
      <c r="E723" s="832" t="s">
        <v>2480</v>
      </c>
      <c r="F723" s="832" t="s">
        <v>2527</v>
      </c>
      <c r="G723" s="832" t="s">
        <v>2528</v>
      </c>
      <c r="H723" s="849">
        <v>22</v>
      </c>
      <c r="I723" s="849">
        <v>1100</v>
      </c>
      <c r="J723" s="832">
        <v>1.375</v>
      </c>
      <c r="K723" s="832">
        <v>50</v>
      </c>
      <c r="L723" s="849">
        <v>16</v>
      </c>
      <c r="M723" s="849">
        <v>800</v>
      </c>
      <c r="N723" s="832">
        <v>1</v>
      </c>
      <c r="O723" s="832">
        <v>50</v>
      </c>
      <c r="P723" s="849"/>
      <c r="Q723" s="849"/>
      <c r="R723" s="837"/>
      <c r="S723" s="850"/>
    </row>
    <row r="724" spans="1:19" ht="14.4" customHeight="1" x14ac:dyDescent="0.3">
      <c r="A724" s="831"/>
      <c r="B724" s="832" t="s">
        <v>2594</v>
      </c>
      <c r="C724" s="832" t="s">
        <v>587</v>
      </c>
      <c r="D724" s="832" t="s">
        <v>2469</v>
      </c>
      <c r="E724" s="832" t="s">
        <v>2480</v>
      </c>
      <c r="F724" s="832" t="s">
        <v>2598</v>
      </c>
      <c r="G724" s="832" t="s">
        <v>2599</v>
      </c>
      <c r="H724" s="849">
        <v>171</v>
      </c>
      <c r="I724" s="849">
        <v>0</v>
      </c>
      <c r="J724" s="832"/>
      <c r="K724" s="832">
        <v>0</v>
      </c>
      <c r="L724" s="849">
        <v>67</v>
      </c>
      <c r="M724" s="849">
        <v>0</v>
      </c>
      <c r="N724" s="832"/>
      <c r="O724" s="832">
        <v>0</v>
      </c>
      <c r="P724" s="849"/>
      <c r="Q724" s="849"/>
      <c r="R724" s="837"/>
      <c r="S724" s="850"/>
    </row>
    <row r="725" spans="1:19" ht="14.4" customHeight="1" x14ac:dyDescent="0.3">
      <c r="A725" s="831"/>
      <c r="B725" s="832" t="s">
        <v>2594</v>
      </c>
      <c r="C725" s="832" t="s">
        <v>587</v>
      </c>
      <c r="D725" s="832" t="s">
        <v>2469</v>
      </c>
      <c r="E725" s="832" t="s">
        <v>2480</v>
      </c>
      <c r="F725" s="832" t="s">
        <v>2548</v>
      </c>
      <c r="G725" s="832" t="s">
        <v>2549</v>
      </c>
      <c r="H725" s="849">
        <v>1</v>
      </c>
      <c r="I725" s="849">
        <v>77.78</v>
      </c>
      <c r="J725" s="832"/>
      <c r="K725" s="832">
        <v>77.78</v>
      </c>
      <c r="L725" s="849"/>
      <c r="M725" s="849"/>
      <c r="N725" s="832"/>
      <c r="O725" s="832"/>
      <c r="P725" s="849"/>
      <c r="Q725" s="849"/>
      <c r="R725" s="837"/>
      <c r="S725" s="850"/>
    </row>
    <row r="726" spans="1:19" ht="14.4" customHeight="1" x14ac:dyDescent="0.3">
      <c r="A726" s="831"/>
      <c r="B726" s="832" t="s">
        <v>2594</v>
      </c>
      <c r="C726" s="832" t="s">
        <v>587</v>
      </c>
      <c r="D726" s="832" t="s">
        <v>2469</v>
      </c>
      <c r="E726" s="832" t="s">
        <v>2480</v>
      </c>
      <c r="F726" s="832" t="s">
        <v>2556</v>
      </c>
      <c r="G726" s="832" t="s">
        <v>2558</v>
      </c>
      <c r="H726" s="849">
        <v>62</v>
      </c>
      <c r="I726" s="849">
        <v>5855.56</v>
      </c>
      <c r="J726" s="832">
        <v>2.5833542893697747</v>
      </c>
      <c r="K726" s="832">
        <v>94.444516129032266</v>
      </c>
      <c r="L726" s="849">
        <v>24</v>
      </c>
      <c r="M726" s="849">
        <v>2266.65</v>
      </c>
      <c r="N726" s="832">
        <v>1</v>
      </c>
      <c r="O726" s="832">
        <v>94.443750000000009</v>
      </c>
      <c r="P726" s="849"/>
      <c r="Q726" s="849"/>
      <c r="R726" s="837"/>
      <c r="S726" s="850"/>
    </row>
    <row r="727" spans="1:19" ht="14.4" customHeight="1" x14ac:dyDescent="0.3">
      <c r="A727" s="831"/>
      <c r="B727" s="832" t="s">
        <v>2594</v>
      </c>
      <c r="C727" s="832" t="s">
        <v>587</v>
      </c>
      <c r="D727" s="832" t="s">
        <v>2469</v>
      </c>
      <c r="E727" s="832" t="s">
        <v>2480</v>
      </c>
      <c r="F727" s="832" t="s">
        <v>2561</v>
      </c>
      <c r="G727" s="832" t="s">
        <v>2562</v>
      </c>
      <c r="H727" s="849">
        <v>7</v>
      </c>
      <c r="I727" s="849">
        <v>676.67</v>
      </c>
      <c r="J727" s="832">
        <v>6.9997931105823934</v>
      </c>
      <c r="K727" s="832">
        <v>96.667142857142849</v>
      </c>
      <c r="L727" s="849">
        <v>1</v>
      </c>
      <c r="M727" s="849">
        <v>96.67</v>
      </c>
      <c r="N727" s="832">
        <v>1</v>
      </c>
      <c r="O727" s="832">
        <v>96.67</v>
      </c>
      <c r="P727" s="849"/>
      <c r="Q727" s="849"/>
      <c r="R727" s="837"/>
      <c r="S727" s="850"/>
    </row>
    <row r="728" spans="1:19" ht="14.4" customHeight="1" x14ac:dyDescent="0.3">
      <c r="A728" s="831"/>
      <c r="B728" s="832" t="s">
        <v>2594</v>
      </c>
      <c r="C728" s="832" t="s">
        <v>587</v>
      </c>
      <c r="D728" s="832" t="s">
        <v>2469</v>
      </c>
      <c r="E728" s="832" t="s">
        <v>2480</v>
      </c>
      <c r="F728" s="832" t="s">
        <v>2561</v>
      </c>
      <c r="G728" s="832" t="s">
        <v>2563</v>
      </c>
      <c r="H728" s="849">
        <v>2</v>
      </c>
      <c r="I728" s="849">
        <v>193.34</v>
      </c>
      <c r="J728" s="832">
        <v>2</v>
      </c>
      <c r="K728" s="832">
        <v>96.67</v>
      </c>
      <c r="L728" s="849">
        <v>1</v>
      </c>
      <c r="M728" s="849">
        <v>96.67</v>
      </c>
      <c r="N728" s="832">
        <v>1</v>
      </c>
      <c r="O728" s="832">
        <v>96.67</v>
      </c>
      <c r="P728" s="849"/>
      <c r="Q728" s="849"/>
      <c r="R728" s="837"/>
      <c r="S728" s="850"/>
    </row>
    <row r="729" spans="1:19" ht="14.4" customHeight="1" x14ac:dyDescent="0.3">
      <c r="A729" s="831"/>
      <c r="B729" s="832" t="s">
        <v>2594</v>
      </c>
      <c r="C729" s="832" t="s">
        <v>587</v>
      </c>
      <c r="D729" s="832" t="s">
        <v>2469</v>
      </c>
      <c r="E729" s="832" t="s">
        <v>2480</v>
      </c>
      <c r="F729" s="832" t="s">
        <v>2571</v>
      </c>
      <c r="G729" s="832" t="s">
        <v>2572</v>
      </c>
      <c r="H729" s="849">
        <v>8</v>
      </c>
      <c r="I729" s="849">
        <v>933.34</v>
      </c>
      <c r="J729" s="832">
        <v>2.6666857142857143</v>
      </c>
      <c r="K729" s="832">
        <v>116.6675</v>
      </c>
      <c r="L729" s="849">
        <v>3</v>
      </c>
      <c r="M729" s="849">
        <v>350</v>
      </c>
      <c r="N729" s="832">
        <v>1</v>
      </c>
      <c r="O729" s="832">
        <v>116.66666666666667</v>
      </c>
      <c r="P729" s="849"/>
      <c r="Q729" s="849"/>
      <c r="R729" s="837"/>
      <c r="S729" s="850"/>
    </row>
    <row r="730" spans="1:19" ht="14.4" customHeight="1" x14ac:dyDescent="0.3">
      <c r="A730" s="831"/>
      <c r="B730" s="832" t="s">
        <v>2594</v>
      </c>
      <c r="C730" s="832" t="s">
        <v>587</v>
      </c>
      <c r="D730" s="832" t="s">
        <v>2469</v>
      </c>
      <c r="E730" s="832" t="s">
        <v>2480</v>
      </c>
      <c r="F730" s="832" t="s">
        <v>2571</v>
      </c>
      <c r="G730" s="832" t="s">
        <v>2573</v>
      </c>
      <c r="H730" s="849">
        <v>1</v>
      </c>
      <c r="I730" s="849">
        <v>116.67</v>
      </c>
      <c r="J730" s="832">
        <v>1</v>
      </c>
      <c r="K730" s="832">
        <v>116.67</v>
      </c>
      <c r="L730" s="849">
        <v>1</v>
      </c>
      <c r="M730" s="849">
        <v>116.67</v>
      </c>
      <c r="N730" s="832">
        <v>1</v>
      </c>
      <c r="O730" s="832">
        <v>116.67</v>
      </c>
      <c r="P730" s="849"/>
      <c r="Q730" s="849"/>
      <c r="R730" s="837"/>
      <c r="S730" s="850"/>
    </row>
    <row r="731" spans="1:19" ht="14.4" customHeight="1" x14ac:dyDescent="0.3">
      <c r="A731" s="831"/>
      <c r="B731" s="832" t="s">
        <v>2594</v>
      </c>
      <c r="C731" s="832" t="s">
        <v>587</v>
      </c>
      <c r="D731" s="832" t="s">
        <v>2469</v>
      </c>
      <c r="E731" s="832" t="s">
        <v>2480</v>
      </c>
      <c r="F731" s="832" t="s">
        <v>2481</v>
      </c>
      <c r="G731" s="832" t="s">
        <v>2482</v>
      </c>
      <c r="H731" s="849">
        <v>175</v>
      </c>
      <c r="I731" s="849">
        <v>60277.78</v>
      </c>
      <c r="J731" s="832">
        <v>2.5735297508092745</v>
      </c>
      <c r="K731" s="832">
        <v>344.44445714285712</v>
      </c>
      <c r="L731" s="849">
        <v>68</v>
      </c>
      <c r="M731" s="849">
        <v>23422.219999999998</v>
      </c>
      <c r="N731" s="832">
        <v>1</v>
      </c>
      <c r="O731" s="832">
        <v>344.44441176470582</v>
      </c>
      <c r="P731" s="849"/>
      <c r="Q731" s="849"/>
      <c r="R731" s="837"/>
      <c r="S731" s="850"/>
    </row>
    <row r="732" spans="1:19" ht="14.4" customHeight="1" x14ac:dyDescent="0.3">
      <c r="A732" s="831"/>
      <c r="B732" s="832" t="s">
        <v>2594</v>
      </c>
      <c r="C732" s="832" t="s">
        <v>587</v>
      </c>
      <c r="D732" s="832" t="s">
        <v>1233</v>
      </c>
      <c r="E732" s="832" t="s">
        <v>2480</v>
      </c>
      <c r="F732" s="832" t="s">
        <v>2505</v>
      </c>
      <c r="G732" s="832" t="s">
        <v>2506</v>
      </c>
      <c r="H732" s="849"/>
      <c r="I732" s="849"/>
      <c r="J732" s="832"/>
      <c r="K732" s="832"/>
      <c r="L732" s="849">
        <v>4</v>
      </c>
      <c r="M732" s="849">
        <v>311.12</v>
      </c>
      <c r="N732" s="832">
        <v>1</v>
      </c>
      <c r="O732" s="832">
        <v>77.78</v>
      </c>
      <c r="P732" s="849"/>
      <c r="Q732" s="849"/>
      <c r="R732" s="837"/>
      <c r="S732" s="850"/>
    </row>
    <row r="733" spans="1:19" ht="14.4" customHeight="1" x14ac:dyDescent="0.3">
      <c r="A733" s="831"/>
      <c r="B733" s="832" t="s">
        <v>2594</v>
      </c>
      <c r="C733" s="832" t="s">
        <v>587</v>
      </c>
      <c r="D733" s="832" t="s">
        <v>1233</v>
      </c>
      <c r="E733" s="832" t="s">
        <v>2480</v>
      </c>
      <c r="F733" s="832" t="s">
        <v>2505</v>
      </c>
      <c r="G733" s="832" t="s">
        <v>2507</v>
      </c>
      <c r="H733" s="849"/>
      <c r="I733" s="849"/>
      <c r="J733" s="832"/>
      <c r="K733" s="832"/>
      <c r="L733" s="849">
        <v>1</v>
      </c>
      <c r="M733" s="849">
        <v>77.78</v>
      </c>
      <c r="N733" s="832">
        <v>1</v>
      </c>
      <c r="O733" s="832">
        <v>77.78</v>
      </c>
      <c r="P733" s="849"/>
      <c r="Q733" s="849"/>
      <c r="R733" s="837"/>
      <c r="S733" s="850"/>
    </row>
    <row r="734" spans="1:19" ht="14.4" customHeight="1" x14ac:dyDescent="0.3">
      <c r="A734" s="831"/>
      <c r="B734" s="832" t="s">
        <v>2594</v>
      </c>
      <c r="C734" s="832" t="s">
        <v>587</v>
      </c>
      <c r="D734" s="832" t="s">
        <v>1233</v>
      </c>
      <c r="E734" s="832" t="s">
        <v>2480</v>
      </c>
      <c r="F734" s="832" t="s">
        <v>2510</v>
      </c>
      <c r="G734" s="832" t="s">
        <v>2511</v>
      </c>
      <c r="H734" s="849"/>
      <c r="I734" s="849"/>
      <c r="J734" s="832"/>
      <c r="K734" s="832"/>
      <c r="L734" s="849">
        <v>23</v>
      </c>
      <c r="M734" s="849">
        <v>2683.34</v>
      </c>
      <c r="N734" s="832">
        <v>1</v>
      </c>
      <c r="O734" s="832">
        <v>116.66695652173914</v>
      </c>
      <c r="P734" s="849"/>
      <c r="Q734" s="849"/>
      <c r="R734" s="837"/>
      <c r="S734" s="850"/>
    </row>
    <row r="735" spans="1:19" ht="14.4" customHeight="1" x14ac:dyDescent="0.3">
      <c r="A735" s="831"/>
      <c r="B735" s="832" t="s">
        <v>2594</v>
      </c>
      <c r="C735" s="832" t="s">
        <v>587</v>
      </c>
      <c r="D735" s="832" t="s">
        <v>1233</v>
      </c>
      <c r="E735" s="832" t="s">
        <v>2480</v>
      </c>
      <c r="F735" s="832" t="s">
        <v>2510</v>
      </c>
      <c r="G735" s="832" t="s">
        <v>2512</v>
      </c>
      <c r="H735" s="849"/>
      <c r="I735" s="849"/>
      <c r="J735" s="832"/>
      <c r="K735" s="832"/>
      <c r="L735" s="849">
        <v>1</v>
      </c>
      <c r="M735" s="849">
        <v>116.67</v>
      </c>
      <c r="N735" s="832">
        <v>1</v>
      </c>
      <c r="O735" s="832">
        <v>116.67</v>
      </c>
      <c r="P735" s="849"/>
      <c r="Q735" s="849"/>
      <c r="R735" s="837"/>
      <c r="S735" s="850"/>
    </row>
    <row r="736" spans="1:19" ht="14.4" customHeight="1" x14ac:dyDescent="0.3">
      <c r="A736" s="831"/>
      <c r="B736" s="832" t="s">
        <v>2594</v>
      </c>
      <c r="C736" s="832" t="s">
        <v>587</v>
      </c>
      <c r="D736" s="832" t="s">
        <v>1233</v>
      </c>
      <c r="E736" s="832" t="s">
        <v>2480</v>
      </c>
      <c r="F736" s="832" t="s">
        <v>2518</v>
      </c>
      <c r="G736" s="832" t="s">
        <v>2519</v>
      </c>
      <c r="H736" s="849"/>
      <c r="I736" s="849"/>
      <c r="J736" s="832"/>
      <c r="K736" s="832"/>
      <c r="L736" s="849">
        <v>22</v>
      </c>
      <c r="M736" s="849">
        <v>4644.4399999999996</v>
      </c>
      <c r="N736" s="832">
        <v>1</v>
      </c>
      <c r="O736" s="832">
        <v>211.11090909090908</v>
      </c>
      <c r="P736" s="849"/>
      <c r="Q736" s="849"/>
      <c r="R736" s="837"/>
      <c r="S736" s="850"/>
    </row>
    <row r="737" spans="1:19" ht="14.4" customHeight="1" x14ac:dyDescent="0.3">
      <c r="A737" s="831"/>
      <c r="B737" s="832" t="s">
        <v>2594</v>
      </c>
      <c r="C737" s="832" t="s">
        <v>587</v>
      </c>
      <c r="D737" s="832" t="s">
        <v>1233</v>
      </c>
      <c r="E737" s="832" t="s">
        <v>2480</v>
      </c>
      <c r="F737" s="832" t="s">
        <v>2520</v>
      </c>
      <c r="G737" s="832" t="s">
        <v>2521</v>
      </c>
      <c r="H737" s="849"/>
      <c r="I737" s="849"/>
      <c r="J737" s="832"/>
      <c r="K737" s="832"/>
      <c r="L737" s="849">
        <v>2</v>
      </c>
      <c r="M737" s="849">
        <v>1166.6600000000001</v>
      </c>
      <c r="N737" s="832">
        <v>1</v>
      </c>
      <c r="O737" s="832">
        <v>583.33000000000004</v>
      </c>
      <c r="P737" s="849"/>
      <c r="Q737" s="849"/>
      <c r="R737" s="837"/>
      <c r="S737" s="850"/>
    </row>
    <row r="738" spans="1:19" ht="14.4" customHeight="1" x14ac:dyDescent="0.3">
      <c r="A738" s="831"/>
      <c r="B738" s="832" t="s">
        <v>2594</v>
      </c>
      <c r="C738" s="832" t="s">
        <v>587</v>
      </c>
      <c r="D738" s="832" t="s">
        <v>1233</v>
      </c>
      <c r="E738" s="832" t="s">
        <v>2480</v>
      </c>
      <c r="F738" s="832" t="s">
        <v>2522</v>
      </c>
      <c r="G738" s="832" t="s">
        <v>2523</v>
      </c>
      <c r="H738" s="849"/>
      <c r="I738" s="849"/>
      <c r="J738" s="832"/>
      <c r="K738" s="832"/>
      <c r="L738" s="849"/>
      <c r="M738" s="849"/>
      <c r="N738" s="832"/>
      <c r="O738" s="832"/>
      <c r="P738" s="849">
        <v>1</v>
      </c>
      <c r="Q738" s="849">
        <v>466.67</v>
      </c>
      <c r="R738" s="837"/>
      <c r="S738" s="850">
        <v>466.67</v>
      </c>
    </row>
    <row r="739" spans="1:19" ht="14.4" customHeight="1" x14ac:dyDescent="0.3">
      <c r="A739" s="831"/>
      <c r="B739" s="832" t="s">
        <v>2594</v>
      </c>
      <c r="C739" s="832" t="s">
        <v>587</v>
      </c>
      <c r="D739" s="832" t="s">
        <v>1233</v>
      </c>
      <c r="E739" s="832" t="s">
        <v>2480</v>
      </c>
      <c r="F739" s="832" t="s">
        <v>2527</v>
      </c>
      <c r="G739" s="832" t="s">
        <v>2528</v>
      </c>
      <c r="H739" s="849"/>
      <c r="I739" s="849"/>
      <c r="J739" s="832"/>
      <c r="K739" s="832"/>
      <c r="L739" s="849">
        <v>32</v>
      </c>
      <c r="M739" s="849">
        <v>1600</v>
      </c>
      <c r="N739" s="832">
        <v>1</v>
      </c>
      <c r="O739" s="832">
        <v>50</v>
      </c>
      <c r="P739" s="849"/>
      <c r="Q739" s="849"/>
      <c r="R739" s="837"/>
      <c r="S739" s="850"/>
    </row>
    <row r="740" spans="1:19" ht="14.4" customHeight="1" x14ac:dyDescent="0.3">
      <c r="A740" s="831"/>
      <c r="B740" s="832" t="s">
        <v>2594</v>
      </c>
      <c r="C740" s="832" t="s">
        <v>587</v>
      </c>
      <c r="D740" s="832" t="s">
        <v>1233</v>
      </c>
      <c r="E740" s="832" t="s">
        <v>2480</v>
      </c>
      <c r="F740" s="832" t="s">
        <v>2598</v>
      </c>
      <c r="G740" s="832" t="s">
        <v>2599</v>
      </c>
      <c r="H740" s="849"/>
      <c r="I740" s="849"/>
      <c r="J740" s="832"/>
      <c r="K740" s="832"/>
      <c r="L740" s="849">
        <v>91</v>
      </c>
      <c r="M740" s="849">
        <v>0</v>
      </c>
      <c r="N740" s="832"/>
      <c r="O740" s="832">
        <v>0</v>
      </c>
      <c r="P740" s="849">
        <v>2</v>
      </c>
      <c r="Q740" s="849">
        <v>0</v>
      </c>
      <c r="R740" s="837"/>
      <c r="S740" s="850">
        <v>0</v>
      </c>
    </row>
    <row r="741" spans="1:19" ht="14.4" customHeight="1" x14ac:dyDescent="0.3">
      <c r="A741" s="831"/>
      <c r="B741" s="832" t="s">
        <v>2594</v>
      </c>
      <c r="C741" s="832" t="s">
        <v>587</v>
      </c>
      <c r="D741" s="832" t="s">
        <v>1233</v>
      </c>
      <c r="E741" s="832" t="s">
        <v>2480</v>
      </c>
      <c r="F741" s="832" t="s">
        <v>2556</v>
      </c>
      <c r="G741" s="832" t="s">
        <v>2557</v>
      </c>
      <c r="H741" s="849"/>
      <c r="I741" s="849"/>
      <c r="J741" s="832"/>
      <c r="K741" s="832"/>
      <c r="L741" s="849">
        <v>1</v>
      </c>
      <c r="M741" s="849">
        <v>94.44</v>
      </c>
      <c r="N741" s="832">
        <v>1</v>
      </c>
      <c r="O741" s="832">
        <v>94.44</v>
      </c>
      <c r="P741" s="849"/>
      <c r="Q741" s="849"/>
      <c r="R741" s="837"/>
      <c r="S741" s="850"/>
    </row>
    <row r="742" spans="1:19" ht="14.4" customHeight="1" x14ac:dyDescent="0.3">
      <c r="A742" s="831"/>
      <c r="B742" s="832" t="s">
        <v>2594</v>
      </c>
      <c r="C742" s="832" t="s">
        <v>587</v>
      </c>
      <c r="D742" s="832" t="s">
        <v>1233</v>
      </c>
      <c r="E742" s="832" t="s">
        <v>2480</v>
      </c>
      <c r="F742" s="832" t="s">
        <v>2556</v>
      </c>
      <c r="G742" s="832" t="s">
        <v>2558</v>
      </c>
      <c r="H742" s="849"/>
      <c r="I742" s="849"/>
      <c r="J742" s="832"/>
      <c r="K742" s="832"/>
      <c r="L742" s="849">
        <v>26</v>
      </c>
      <c r="M742" s="849">
        <v>2455.5599999999995</v>
      </c>
      <c r="N742" s="832">
        <v>1</v>
      </c>
      <c r="O742" s="832">
        <v>94.444615384615361</v>
      </c>
      <c r="P742" s="849">
        <v>3</v>
      </c>
      <c r="Q742" s="849">
        <v>283.33</v>
      </c>
      <c r="R742" s="837">
        <v>0.11538304908045417</v>
      </c>
      <c r="S742" s="850">
        <v>94.443333333333328</v>
      </c>
    </row>
    <row r="743" spans="1:19" ht="14.4" customHeight="1" x14ac:dyDescent="0.3">
      <c r="A743" s="831"/>
      <c r="B743" s="832" t="s">
        <v>2594</v>
      </c>
      <c r="C743" s="832" t="s">
        <v>587</v>
      </c>
      <c r="D743" s="832" t="s">
        <v>1233</v>
      </c>
      <c r="E743" s="832" t="s">
        <v>2480</v>
      </c>
      <c r="F743" s="832" t="s">
        <v>2561</v>
      </c>
      <c r="G743" s="832" t="s">
        <v>2562</v>
      </c>
      <c r="H743" s="849"/>
      <c r="I743" s="849"/>
      <c r="J743" s="832"/>
      <c r="K743" s="832"/>
      <c r="L743" s="849">
        <v>4</v>
      </c>
      <c r="M743" s="849">
        <v>386.67</v>
      </c>
      <c r="N743" s="832">
        <v>1</v>
      </c>
      <c r="O743" s="832">
        <v>96.667500000000004</v>
      </c>
      <c r="P743" s="849"/>
      <c r="Q743" s="849"/>
      <c r="R743" s="837"/>
      <c r="S743" s="850"/>
    </row>
    <row r="744" spans="1:19" ht="14.4" customHeight="1" x14ac:dyDescent="0.3">
      <c r="A744" s="831"/>
      <c r="B744" s="832" t="s">
        <v>2594</v>
      </c>
      <c r="C744" s="832" t="s">
        <v>587</v>
      </c>
      <c r="D744" s="832" t="s">
        <v>1233</v>
      </c>
      <c r="E744" s="832" t="s">
        <v>2480</v>
      </c>
      <c r="F744" s="832" t="s">
        <v>2571</v>
      </c>
      <c r="G744" s="832" t="s">
        <v>2572</v>
      </c>
      <c r="H744" s="849"/>
      <c r="I744" s="849"/>
      <c r="J744" s="832"/>
      <c r="K744" s="832"/>
      <c r="L744" s="849">
        <v>8</v>
      </c>
      <c r="M744" s="849">
        <v>933.33</v>
      </c>
      <c r="N744" s="832">
        <v>1</v>
      </c>
      <c r="O744" s="832">
        <v>116.66625000000001</v>
      </c>
      <c r="P744" s="849">
        <v>1</v>
      </c>
      <c r="Q744" s="849">
        <v>116.67</v>
      </c>
      <c r="R744" s="837">
        <v>0.1250040178714924</v>
      </c>
      <c r="S744" s="850">
        <v>116.67</v>
      </c>
    </row>
    <row r="745" spans="1:19" ht="14.4" customHeight="1" x14ac:dyDescent="0.3">
      <c r="A745" s="831"/>
      <c r="B745" s="832" t="s">
        <v>2594</v>
      </c>
      <c r="C745" s="832" t="s">
        <v>587</v>
      </c>
      <c r="D745" s="832" t="s">
        <v>1233</v>
      </c>
      <c r="E745" s="832" t="s">
        <v>2480</v>
      </c>
      <c r="F745" s="832" t="s">
        <v>2481</v>
      </c>
      <c r="G745" s="832" t="s">
        <v>2482</v>
      </c>
      <c r="H745" s="849"/>
      <c r="I745" s="849"/>
      <c r="J745" s="832"/>
      <c r="K745" s="832"/>
      <c r="L745" s="849">
        <v>96</v>
      </c>
      <c r="M745" s="849">
        <v>33066.67</v>
      </c>
      <c r="N745" s="832">
        <v>1</v>
      </c>
      <c r="O745" s="832">
        <v>344.44447916666667</v>
      </c>
      <c r="P745" s="849">
        <v>3</v>
      </c>
      <c r="Q745" s="849">
        <v>1033.32</v>
      </c>
      <c r="R745" s="837">
        <v>3.1249593624032901E-2</v>
      </c>
      <c r="S745" s="850">
        <v>344.44</v>
      </c>
    </row>
    <row r="746" spans="1:19" ht="14.4" customHeight="1" x14ac:dyDescent="0.3">
      <c r="A746" s="831"/>
      <c r="B746" s="832" t="s">
        <v>2594</v>
      </c>
      <c r="C746" s="832" t="s">
        <v>587</v>
      </c>
      <c r="D746" s="832" t="s">
        <v>1234</v>
      </c>
      <c r="E746" s="832" t="s">
        <v>2480</v>
      </c>
      <c r="F746" s="832" t="s">
        <v>2505</v>
      </c>
      <c r="G746" s="832" t="s">
        <v>2506</v>
      </c>
      <c r="H746" s="849">
        <v>18</v>
      </c>
      <c r="I746" s="849">
        <v>1400</v>
      </c>
      <c r="J746" s="832">
        <v>0.58064783708680678</v>
      </c>
      <c r="K746" s="832">
        <v>77.777777777777771</v>
      </c>
      <c r="L746" s="849">
        <v>31</v>
      </c>
      <c r="M746" s="849">
        <v>2411.1000000000004</v>
      </c>
      <c r="N746" s="832">
        <v>1</v>
      </c>
      <c r="O746" s="832">
        <v>77.777419354838727</v>
      </c>
      <c r="P746" s="849">
        <v>27</v>
      </c>
      <c r="Q746" s="849">
        <v>2100</v>
      </c>
      <c r="R746" s="837">
        <v>0.87097175563021012</v>
      </c>
      <c r="S746" s="850">
        <v>77.777777777777771</v>
      </c>
    </row>
    <row r="747" spans="1:19" ht="14.4" customHeight="1" x14ac:dyDescent="0.3">
      <c r="A747" s="831"/>
      <c r="B747" s="832" t="s">
        <v>2594</v>
      </c>
      <c r="C747" s="832" t="s">
        <v>587</v>
      </c>
      <c r="D747" s="832" t="s">
        <v>1234</v>
      </c>
      <c r="E747" s="832" t="s">
        <v>2480</v>
      </c>
      <c r="F747" s="832" t="s">
        <v>2505</v>
      </c>
      <c r="G747" s="832" t="s">
        <v>2507</v>
      </c>
      <c r="H747" s="849">
        <v>6</v>
      </c>
      <c r="I747" s="849">
        <v>466.67</v>
      </c>
      <c r="J747" s="832"/>
      <c r="K747" s="832">
        <v>77.778333333333336</v>
      </c>
      <c r="L747" s="849"/>
      <c r="M747" s="849"/>
      <c r="N747" s="832"/>
      <c r="O747" s="832"/>
      <c r="P747" s="849"/>
      <c r="Q747" s="849"/>
      <c r="R747" s="837"/>
      <c r="S747" s="850"/>
    </row>
    <row r="748" spans="1:19" ht="14.4" customHeight="1" x14ac:dyDescent="0.3">
      <c r="A748" s="831"/>
      <c r="B748" s="832" t="s">
        <v>2594</v>
      </c>
      <c r="C748" s="832" t="s">
        <v>587</v>
      </c>
      <c r="D748" s="832" t="s">
        <v>1234</v>
      </c>
      <c r="E748" s="832" t="s">
        <v>2480</v>
      </c>
      <c r="F748" s="832" t="s">
        <v>2510</v>
      </c>
      <c r="G748" s="832" t="s">
        <v>2511</v>
      </c>
      <c r="H748" s="849">
        <v>59</v>
      </c>
      <c r="I748" s="849">
        <v>6883.33</v>
      </c>
      <c r="J748" s="832">
        <v>0.43382350160651328</v>
      </c>
      <c r="K748" s="832">
        <v>116.66661016949152</v>
      </c>
      <c r="L748" s="849">
        <v>136</v>
      </c>
      <c r="M748" s="849">
        <v>15866.66</v>
      </c>
      <c r="N748" s="832">
        <v>1</v>
      </c>
      <c r="O748" s="832">
        <v>116.66661764705883</v>
      </c>
      <c r="P748" s="849">
        <v>117</v>
      </c>
      <c r="Q748" s="849">
        <v>13649.99</v>
      </c>
      <c r="R748" s="837">
        <v>0.86029384886296167</v>
      </c>
      <c r="S748" s="850">
        <v>116.66658119658119</v>
      </c>
    </row>
    <row r="749" spans="1:19" ht="14.4" customHeight="1" x14ac:dyDescent="0.3">
      <c r="A749" s="831"/>
      <c r="B749" s="832" t="s">
        <v>2594</v>
      </c>
      <c r="C749" s="832" t="s">
        <v>587</v>
      </c>
      <c r="D749" s="832" t="s">
        <v>1234</v>
      </c>
      <c r="E749" s="832" t="s">
        <v>2480</v>
      </c>
      <c r="F749" s="832" t="s">
        <v>2518</v>
      </c>
      <c r="G749" s="832" t="s">
        <v>2519</v>
      </c>
      <c r="H749" s="849">
        <v>29</v>
      </c>
      <c r="I749" s="849">
        <v>6122.22</v>
      </c>
      <c r="J749" s="832">
        <v>0.41428578195492283</v>
      </c>
      <c r="K749" s="832">
        <v>211.11103448275864</v>
      </c>
      <c r="L749" s="849">
        <v>70</v>
      </c>
      <c r="M749" s="849">
        <v>14777.77</v>
      </c>
      <c r="N749" s="832">
        <v>1</v>
      </c>
      <c r="O749" s="832">
        <v>211.11100000000002</v>
      </c>
      <c r="P749" s="849">
        <v>84</v>
      </c>
      <c r="Q749" s="849">
        <v>17733.330000000002</v>
      </c>
      <c r="R749" s="837">
        <v>1.2000004060152514</v>
      </c>
      <c r="S749" s="850">
        <v>211.11107142857145</v>
      </c>
    </row>
    <row r="750" spans="1:19" ht="14.4" customHeight="1" x14ac:dyDescent="0.3">
      <c r="A750" s="831"/>
      <c r="B750" s="832" t="s">
        <v>2594</v>
      </c>
      <c r="C750" s="832" t="s">
        <v>587</v>
      </c>
      <c r="D750" s="832" t="s">
        <v>1234</v>
      </c>
      <c r="E750" s="832" t="s">
        <v>2480</v>
      </c>
      <c r="F750" s="832" t="s">
        <v>2520</v>
      </c>
      <c r="G750" s="832" t="s">
        <v>2521</v>
      </c>
      <c r="H750" s="849">
        <v>36</v>
      </c>
      <c r="I750" s="849">
        <v>21000.010000000002</v>
      </c>
      <c r="J750" s="832">
        <v>0.62069001189064155</v>
      </c>
      <c r="K750" s="832">
        <v>583.33361111111117</v>
      </c>
      <c r="L750" s="849">
        <v>58</v>
      </c>
      <c r="M750" s="849">
        <v>33833.33</v>
      </c>
      <c r="N750" s="832">
        <v>1</v>
      </c>
      <c r="O750" s="832">
        <v>583.33327586206894</v>
      </c>
      <c r="P750" s="849">
        <v>29</v>
      </c>
      <c r="Q750" s="849">
        <v>16916.68</v>
      </c>
      <c r="R750" s="837">
        <v>0.50000044334979732</v>
      </c>
      <c r="S750" s="850">
        <v>583.33379310344833</v>
      </c>
    </row>
    <row r="751" spans="1:19" ht="14.4" customHeight="1" x14ac:dyDescent="0.3">
      <c r="A751" s="831"/>
      <c r="B751" s="832" t="s">
        <v>2594</v>
      </c>
      <c r="C751" s="832" t="s">
        <v>587</v>
      </c>
      <c r="D751" s="832" t="s">
        <v>1234</v>
      </c>
      <c r="E751" s="832" t="s">
        <v>2480</v>
      </c>
      <c r="F751" s="832" t="s">
        <v>2522</v>
      </c>
      <c r="G751" s="832" t="s">
        <v>2523</v>
      </c>
      <c r="H751" s="849">
        <v>1</v>
      </c>
      <c r="I751" s="849">
        <v>466.67</v>
      </c>
      <c r="J751" s="832">
        <v>0.16666726190263606</v>
      </c>
      <c r="K751" s="832">
        <v>466.67</v>
      </c>
      <c r="L751" s="849">
        <v>6</v>
      </c>
      <c r="M751" s="849">
        <v>2800.01</v>
      </c>
      <c r="N751" s="832">
        <v>1</v>
      </c>
      <c r="O751" s="832">
        <v>466.66833333333335</v>
      </c>
      <c r="P751" s="849">
        <v>4</v>
      </c>
      <c r="Q751" s="849">
        <v>1866.67</v>
      </c>
      <c r="R751" s="837">
        <v>0.66666547619472782</v>
      </c>
      <c r="S751" s="850">
        <v>466.66750000000002</v>
      </c>
    </row>
    <row r="752" spans="1:19" ht="14.4" customHeight="1" x14ac:dyDescent="0.3">
      <c r="A752" s="831"/>
      <c r="B752" s="832" t="s">
        <v>2594</v>
      </c>
      <c r="C752" s="832" t="s">
        <v>587</v>
      </c>
      <c r="D752" s="832" t="s">
        <v>1234</v>
      </c>
      <c r="E752" s="832" t="s">
        <v>2480</v>
      </c>
      <c r="F752" s="832" t="s">
        <v>2527</v>
      </c>
      <c r="G752" s="832" t="s">
        <v>2528</v>
      </c>
      <c r="H752" s="849">
        <v>33</v>
      </c>
      <c r="I752" s="849">
        <v>1650</v>
      </c>
      <c r="J752" s="832">
        <v>0.40740740740740738</v>
      </c>
      <c r="K752" s="832">
        <v>50</v>
      </c>
      <c r="L752" s="849">
        <v>81</v>
      </c>
      <c r="M752" s="849">
        <v>4050</v>
      </c>
      <c r="N752" s="832">
        <v>1</v>
      </c>
      <c r="O752" s="832">
        <v>50</v>
      </c>
      <c r="P752" s="849">
        <v>64</v>
      </c>
      <c r="Q752" s="849">
        <v>3200</v>
      </c>
      <c r="R752" s="837">
        <v>0.79012345679012341</v>
      </c>
      <c r="S752" s="850">
        <v>50</v>
      </c>
    </row>
    <row r="753" spans="1:19" ht="14.4" customHeight="1" x14ac:dyDescent="0.3">
      <c r="A753" s="831"/>
      <c r="B753" s="832" t="s">
        <v>2594</v>
      </c>
      <c r="C753" s="832" t="s">
        <v>587</v>
      </c>
      <c r="D753" s="832" t="s">
        <v>1234</v>
      </c>
      <c r="E753" s="832" t="s">
        <v>2480</v>
      </c>
      <c r="F753" s="832" t="s">
        <v>2598</v>
      </c>
      <c r="G753" s="832" t="s">
        <v>2599</v>
      </c>
      <c r="H753" s="849">
        <v>180</v>
      </c>
      <c r="I753" s="849">
        <v>0</v>
      </c>
      <c r="J753" s="832"/>
      <c r="K753" s="832">
        <v>0</v>
      </c>
      <c r="L753" s="849">
        <v>379</v>
      </c>
      <c r="M753" s="849">
        <v>0</v>
      </c>
      <c r="N753" s="832"/>
      <c r="O753" s="832">
        <v>0</v>
      </c>
      <c r="P753" s="849">
        <v>316</v>
      </c>
      <c r="Q753" s="849">
        <v>0</v>
      </c>
      <c r="R753" s="837"/>
      <c r="S753" s="850">
        <v>0</v>
      </c>
    </row>
    <row r="754" spans="1:19" ht="14.4" customHeight="1" x14ac:dyDescent="0.3">
      <c r="A754" s="831"/>
      <c r="B754" s="832" t="s">
        <v>2594</v>
      </c>
      <c r="C754" s="832" t="s">
        <v>587</v>
      </c>
      <c r="D754" s="832" t="s">
        <v>1234</v>
      </c>
      <c r="E754" s="832" t="s">
        <v>2480</v>
      </c>
      <c r="F754" s="832" t="s">
        <v>2556</v>
      </c>
      <c r="G754" s="832" t="s">
        <v>2557</v>
      </c>
      <c r="H754" s="849"/>
      <c r="I754" s="849"/>
      <c r="J754" s="832"/>
      <c r="K754" s="832"/>
      <c r="L754" s="849"/>
      <c r="M754" s="849"/>
      <c r="N754" s="832"/>
      <c r="O754" s="832"/>
      <c r="P754" s="849">
        <v>1</v>
      </c>
      <c r="Q754" s="849">
        <v>94.44</v>
      </c>
      <c r="R754" s="837"/>
      <c r="S754" s="850">
        <v>94.44</v>
      </c>
    </row>
    <row r="755" spans="1:19" ht="14.4" customHeight="1" x14ac:dyDescent="0.3">
      <c r="A755" s="831"/>
      <c r="B755" s="832" t="s">
        <v>2594</v>
      </c>
      <c r="C755" s="832" t="s">
        <v>587</v>
      </c>
      <c r="D755" s="832" t="s">
        <v>1234</v>
      </c>
      <c r="E755" s="832" t="s">
        <v>2480</v>
      </c>
      <c r="F755" s="832" t="s">
        <v>2556</v>
      </c>
      <c r="G755" s="832" t="s">
        <v>2558</v>
      </c>
      <c r="H755" s="849">
        <v>76</v>
      </c>
      <c r="I755" s="849">
        <v>7177.77</v>
      </c>
      <c r="J755" s="832">
        <v>0.58015214731066866</v>
      </c>
      <c r="K755" s="832">
        <v>94.444342105263161</v>
      </c>
      <c r="L755" s="849">
        <v>131</v>
      </c>
      <c r="M755" s="849">
        <v>12372.22</v>
      </c>
      <c r="N755" s="832">
        <v>1</v>
      </c>
      <c r="O755" s="832">
        <v>94.444427480916019</v>
      </c>
      <c r="P755" s="849">
        <v>103</v>
      </c>
      <c r="Q755" s="849">
        <v>9727.7800000000007</v>
      </c>
      <c r="R755" s="837">
        <v>0.78625986282170868</v>
      </c>
      <c r="S755" s="850">
        <v>94.444466019417476</v>
      </c>
    </row>
    <row r="756" spans="1:19" ht="14.4" customHeight="1" x14ac:dyDescent="0.3">
      <c r="A756" s="831"/>
      <c r="B756" s="832" t="s">
        <v>2594</v>
      </c>
      <c r="C756" s="832" t="s">
        <v>587</v>
      </c>
      <c r="D756" s="832" t="s">
        <v>1234</v>
      </c>
      <c r="E756" s="832" t="s">
        <v>2480</v>
      </c>
      <c r="F756" s="832" t="s">
        <v>2561</v>
      </c>
      <c r="G756" s="832" t="s">
        <v>2562</v>
      </c>
      <c r="H756" s="849">
        <v>12</v>
      </c>
      <c r="I756" s="849">
        <v>1160</v>
      </c>
      <c r="J756" s="832">
        <v>0.35294081851843961</v>
      </c>
      <c r="K756" s="832">
        <v>96.666666666666671</v>
      </c>
      <c r="L756" s="849">
        <v>34</v>
      </c>
      <c r="M756" s="849">
        <v>3286.67</v>
      </c>
      <c r="N756" s="832">
        <v>1</v>
      </c>
      <c r="O756" s="832">
        <v>96.666764705882358</v>
      </c>
      <c r="P756" s="849">
        <v>35</v>
      </c>
      <c r="Q756" s="849">
        <v>3383.34</v>
      </c>
      <c r="R756" s="837">
        <v>1.029412749074291</v>
      </c>
      <c r="S756" s="850">
        <v>96.666857142857154</v>
      </c>
    </row>
    <row r="757" spans="1:19" ht="14.4" customHeight="1" x14ac:dyDescent="0.3">
      <c r="A757" s="831"/>
      <c r="B757" s="832" t="s">
        <v>2594</v>
      </c>
      <c r="C757" s="832" t="s">
        <v>587</v>
      </c>
      <c r="D757" s="832" t="s">
        <v>1234</v>
      </c>
      <c r="E757" s="832" t="s">
        <v>2480</v>
      </c>
      <c r="F757" s="832" t="s">
        <v>2561</v>
      </c>
      <c r="G757" s="832" t="s">
        <v>2563</v>
      </c>
      <c r="H757" s="849"/>
      <c r="I757" s="849"/>
      <c r="J757" s="832"/>
      <c r="K757" s="832"/>
      <c r="L757" s="849"/>
      <c r="M757" s="849"/>
      <c r="N757" s="832"/>
      <c r="O757" s="832"/>
      <c r="P757" s="849">
        <v>5</v>
      </c>
      <c r="Q757" s="849">
        <v>483.33</v>
      </c>
      <c r="R757" s="837"/>
      <c r="S757" s="850">
        <v>96.665999999999997</v>
      </c>
    </row>
    <row r="758" spans="1:19" ht="14.4" customHeight="1" x14ac:dyDescent="0.3">
      <c r="A758" s="831"/>
      <c r="B758" s="832" t="s">
        <v>2594</v>
      </c>
      <c r="C758" s="832" t="s">
        <v>587</v>
      </c>
      <c r="D758" s="832" t="s">
        <v>1234</v>
      </c>
      <c r="E758" s="832" t="s">
        <v>2480</v>
      </c>
      <c r="F758" s="832" t="s">
        <v>2567</v>
      </c>
      <c r="G758" s="832" t="s">
        <v>2568</v>
      </c>
      <c r="H758" s="849">
        <v>1</v>
      </c>
      <c r="I758" s="849">
        <v>1283.33</v>
      </c>
      <c r="J758" s="832">
        <v>1</v>
      </c>
      <c r="K758" s="832">
        <v>1283.33</v>
      </c>
      <c r="L758" s="849">
        <v>1</v>
      </c>
      <c r="M758" s="849">
        <v>1283.33</v>
      </c>
      <c r="N758" s="832">
        <v>1</v>
      </c>
      <c r="O758" s="832">
        <v>1283.33</v>
      </c>
      <c r="P758" s="849"/>
      <c r="Q758" s="849"/>
      <c r="R758" s="837"/>
      <c r="S758" s="850"/>
    </row>
    <row r="759" spans="1:19" ht="14.4" customHeight="1" x14ac:dyDescent="0.3">
      <c r="A759" s="831"/>
      <c r="B759" s="832" t="s">
        <v>2594</v>
      </c>
      <c r="C759" s="832" t="s">
        <v>587</v>
      </c>
      <c r="D759" s="832" t="s">
        <v>1234</v>
      </c>
      <c r="E759" s="832" t="s">
        <v>2480</v>
      </c>
      <c r="F759" s="832" t="s">
        <v>2571</v>
      </c>
      <c r="G759" s="832" t="s">
        <v>2572</v>
      </c>
      <c r="H759" s="849">
        <v>18</v>
      </c>
      <c r="I759" s="849">
        <v>2100</v>
      </c>
      <c r="J759" s="832">
        <v>0.66666455027126892</v>
      </c>
      <c r="K759" s="832">
        <v>116.66666666666667</v>
      </c>
      <c r="L759" s="849">
        <v>27</v>
      </c>
      <c r="M759" s="849">
        <v>3150.01</v>
      </c>
      <c r="N759" s="832">
        <v>1</v>
      </c>
      <c r="O759" s="832">
        <v>116.66703703703705</v>
      </c>
      <c r="P759" s="849">
        <v>16</v>
      </c>
      <c r="Q759" s="849">
        <v>1866.67</v>
      </c>
      <c r="R759" s="837">
        <v>0.59259176954993786</v>
      </c>
      <c r="S759" s="850">
        <v>116.666875</v>
      </c>
    </row>
    <row r="760" spans="1:19" ht="14.4" customHeight="1" x14ac:dyDescent="0.3">
      <c r="A760" s="831"/>
      <c r="B760" s="832" t="s">
        <v>2594</v>
      </c>
      <c r="C760" s="832" t="s">
        <v>587</v>
      </c>
      <c r="D760" s="832" t="s">
        <v>1234</v>
      </c>
      <c r="E760" s="832" t="s">
        <v>2480</v>
      </c>
      <c r="F760" s="832" t="s">
        <v>2571</v>
      </c>
      <c r="G760" s="832" t="s">
        <v>2573</v>
      </c>
      <c r="H760" s="849"/>
      <c r="I760" s="849"/>
      <c r="J760" s="832"/>
      <c r="K760" s="832"/>
      <c r="L760" s="849">
        <v>2</v>
      </c>
      <c r="M760" s="849">
        <v>233.33</v>
      </c>
      <c r="N760" s="832">
        <v>1</v>
      </c>
      <c r="O760" s="832">
        <v>116.66500000000001</v>
      </c>
      <c r="P760" s="849">
        <v>1</v>
      </c>
      <c r="Q760" s="849">
        <v>116.67</v>
      </c>
      <c r="R760" s="837">
        <v>0.50002142887755541</v>
      </c>
      <c r="S760" s="850">
        <v>116.67</v>
      </c>
    </row>
    <row r="761" spans="1:19" ht="14.4" customHeight="1" x14ac:dyDescent="0.3">
      <c r="A761" s="831"/>
      <c r="B761" s="832" t="s">
        <v>2594</v>
      </c>
      <c r="C761" s="832" t="s">
        <v>587</v>
      </c>
      <c r="D761" s="832" t="s">
        <v>1234</v>
      </c>
      <c r="E761" s="832" t="s">
        <v>2480</v>
      </c>
      <c r="F761" s="832" t="s">
        <v>2481</v>
      </c>
      <c r="G761" s="832" t="s">
        <v>2482</v>
      </c>
      <c r="H761" s="849">
        <v>184</v>
      </c>
      <c r="I761" s="849">
        <v>63377.770000000004</v>
      </c>
      <c r="J761" s="832">
        <v>0.46700505706607642</v>
      </c>
      <c r="K761" s="832">
        <v>344.44440217391309</v>
      </c>
      <c r="L761" s="849">
        <v>394</v>
      </c>
      <c r="M761" s="849">
        <v>135711.1</v>
      </c>
      <c r="N761" s="832">
        <v>1</v>
      </c>
      <c r="O761" s="832">
        <v>344.44441624365481</v>
      </c>
      <c r="P761" s="849">
        <v>325</v>
      </c>
      <c r="Q761" s="849">
        <v>111944.44</v>
      </c>
      <c r="R761" s="837">
        <v>0.82487313123244888</v>
      </c>
      <c r="S761" s="850">
        <v>344.44443076923079</v>
      </c>
    </row>
    <row r="762" spans="1:19" ht="14.4" customHeight="1" x14ac:dyDescent="0.3">
      <c r="A762" s="831"/>
      <c r="B762" s="832" t="s">
        <v>2594</v>
      </c>
      <c r="C762" s="832" t="s">
        <v>587</v>
      </c>
      <c r="D762" s="832" t="s">
        <v>1235</v>
      </c>
      <c r="E762" s="832" t="s">
        <v>2480</v>
      </c>
      <c r="F762" s="832" t="s">
        <v>2505</v>
      </c>
      <c r="G762" s="832" t="s">
        <v>2506</v>
      </c>
      <c r="H762" s="849">
        <v>27</v>
      </c>
      <c r="I762" s="849">
        <v>2100</v>
      </c>
      <c r="J762" s="832">
        <v>0.62790593371107351</v>
      </c>
      <c r="K762" s="832">
        <v>77.777777777777771</v>
      </c>
      <c r="L762" s="849">
        <v>43</v>
      </c>
      <c r="M762" s="849">
        <v>3344.4500000000003</v>
      </c>
      <c r="N762" s="832">
        <v>1</v>
      </c>
      <c r="O762" s="832">
        <v>77.777906976744191</v>
      </c>
      <c r="P762" s="849">
        <v>74</v>
      </c>
      <c r="Q762" s="849">
        <v>5755.5599999999995</v>
      </c>
      <c r="R762" s="837">
        <v>1.720928702776241</v>
      </c>
      <c r="S762" s="850">
        <v>77.777837837837836</v>
      </c>
    </row>
    <row r="763" spans="1:19" ht="14.4" customHeight="1" x14ac:dyDescent="0.3">
      <c r="A763" s="831"/>
      <c r="B763" s="832" t="s">
        <v>2594</v>
      </c>
      <c r="C763" s="832" t="s">
        <v>587</v>
      </c>
      <c r="D763" s="832" t="s">
        <v>1235</v>
      </c>
      <c r="E763" s="832" t="s">
        <v>2480</v>
      </c>
      <c r="F763" s="832" t="s">
        <v>2510</v>
      </c>
      <c r="G763" s="832" t="s">
        <v>2511</v>
      </c>
      <c r="H763" s="849">
        <v>111</v>
      </c>
      <c r="I763" s="849">
        <v>12950</v>
      </c>
      <c r="J763" s="832">
        <v>1.0471695290648169</v>
      </c>
      <c r="K763" s="832">
        <v>116.66666666666667</v>
      </c>
      <c r="L763" s="849">
        <v>106</v>
      </c>
      <c r="M763" s="849">
        <v>12366.67</v>
      </c>
      <c r="N763" s="832">
        <v>1</v>
      </c>
      <c r="O763" s="832">
        <v>116.66669811320754</v>
      </c>
      <c r="P763" s="849">
        <v>138</v>
      </c>
      <c r="Q763" s="849">
        <v>16100.01</v>
      </c>
      <c r="R763" s="837">
        <v>1.3018872501651617</v>
      </c>
      <c r="S763" s="850">
        <v>116.66673913043478</v>
      </c>
    </row>
    <row r="764" spans="1:19" ht="14.4" customHeight="1" x14ac:dyDescent="0.3">
      <c r="A764" s="831"/>
      <c r="B764" s="832" t="s">
        <v>2594</v>
      </c>
      <c r="C764" s="832" t="s">
        <v>587</v>
      </c>
      <c r="D764" s="832" t="s">
        <v>1235</v>
      </c>
      <c r="E764" s="832" t="s">
        <v>2480</v>
      </c>
      <c r="F764" s="832" t="s">
        <v>2510</v>
      </c>
      <c r="G764" s="832" t="s">
        <v>2512</v>
      </c>
      <c r="H764" s="849"/>
      <c r="I764" s="849"/>
      <c r="J764" s="832"/>
      <c r="K764" s="832"/>
      <c r="L764" s="849">
        <v>1</v>
      </c>
      <c r="M764" s="849">
        <v>116.67</v>
      </c>
      <c r="N764" s="832">
        <v>1</v>
      </c>
      <c r="O764" s="832">
        <v>116.67</v>
      </c>
      <c r="P764" s="849"/>
      <c r="Q764" s="849"/>
      <c r="R764" s="837"/>
      <c r="S764" s="850"/>
    </row>
    <row r="765" spans="1:19" ht="14.4" customHeight="1" x14ac:dyDescent="0.3">
      <c r="A765" s="831"/>
      <c r="B765" s="832" t="s">
        <v>2594</v>
      </c>
      <c r="C765" s="832" t="s">
        <v>587</v>
      </c>
      <c r="D765" s="832" t="s">
        <v>1235</v>
      </c>
      <c r="E765" s="832" t="s">
        <v>2480</v>
      </c>
      <c r="F765" s="832" t="s">
        <v>2518</v>
      </c>
      <c r="G765" s="832" t="s">
        <v>2585</v>
      </c>
      <c r="H765" s="849"/>
      <c r="I765" s="849"/>
      <c r="J765" s="832"/>
      <c r="K765" s="832"/>
      <c r="L765" s="849">
        <v>1</v>
      </c>
      <c r="M765" s="849">
        <v>211.11</v>
      </c>
      <c r="N765" s="832">
        <v>1</v>
      </c>
      <c r="O765" s="832">
        <v>211.11</v>
      </c>
      <c r="P765" s="849"/>
      <c r="Q765" s="849"/>
      <c r="R765" s="837"/>
      <c r="S765" s="850"/>
    </row>
    <row r="766" spans="1:19" ht="14.4" customHeight="1" x14ac:dyDescent="0.3">
      <c r="A766" s="831"/>
      <c r="B766" s="832" t="s">
        <v>2594</v>
      </c>
      <c r="C766" s="832" t="s">
        <v>587</v>
      </c>
      <c r="D766" s="832" t="s">
        <v>1235</v>
      </c>
      <c r="E766" s="832" t="s">
        <v>2480</v>
      </c>
      <c r="F766" s="832" t="s">
        <v>2518</v>
      </c>
      <c r="G766" s="832" t="s">
        <v>2519</v>
      </c>
      <c r="H766" s="849">
        <v>64</v>
      </c>
      <c r="I766" s="849">
        <v>13511.11</v>
      </c>
      <c r="J766" s="832">
        <v>1.1034485856437697</v>
      </c>
      <c r="K766" s="832">
        <v>211.11109375000001</v>
      </c>
      <c r="L766" s="849">
        <v>58</v>
      </c>
      <c r="M766" s="849">
        <v>12244.44</v>
      </c>
      <c r="N766" s="832">
        <v>1</v>
      </c>
      <c r="O766" s="832">
        <v>211.11103448275864</v>
      </c>
      <c r="P766" s="849">
        <v>70</v>
      </c>
      <c r="Q766" s="849">
        <v>14777.78</v>
      </c>
      <c r="R766" s="837">
        <v>1.2068971712875396</v>
      </c>
      <c r="S766" s="850">
        <v>211.11114285714288</v>
      </c>
    </row>
    <row r="767" spans="1:19" ht="14.4" customHeight="1" x14ac:dyDescent="0.3">
      <c r="A767" s="831"/>
      <c r="B767" s="832" t="s">
        <v>2594</v>
      </c>
      <c r="C767" s="832" t="s">
        <v>587</v>
      </c>
      <c r="D767" s="832" t="s">
        <v>1235</v>
      </c>
      <c r="E767" s="832" t="s">
        <v>2480</v>
      </c>
      <c r="F767" s="832" t="s">
        <v>2520</v>
      </c>
      <c r="G767" s="832" t="s">
        <v>2521</v>
      </c>
      <c r="H767" s="849">
        <v>30</v>
      </c>
      <c r="I767" s="849">
        <v>17500</v>
      </c>
      <c r="J767" s="832">
        <v>2.7272755608057775</v>
      </c>
      <c r="K767" s="832">
        <v>583.33333333333337</v>
      </c>
      <c r="L767" s="849">
        <v>11</v>
      </c>
      <c r="M767" s="849">
        <v>6416.66</v>
      </c>
      <c r="N767" s="832">
        <v>1</v>
      </c>
      <c r="O767" s="832">
        <v>583.33272727272731</v>
      </c>
      <c r="P767" s="849">
        <v>18</v>
      </c>
      <c r="Q767" s="849">
        <v>10500</v>
      </c>
      <c r="R767" s="837">
        <v>1.6363653364834665</v>
      </c>
      <c r="S767" s="850">
        <v>583.33333333333337</v>
      </c>
    </row>
    <row r="768" spans="1:19" ht="14.4" customHeight="1" x14ac:dyDescent="0.3">
      <c r="A768" s="831"/>
      <c r="B768" s="832" t="s">
        <v>2594</v>
      </c>
      <c r="C768" s="832" t="s">
        <v>587</v>
      </c>
      <c r="D768" s="832" t="s">
        <v>1235</v>
      </c>
      <c r="E768" s="832" t="s">
        <v>2480</v>
      </c>
      <c r="F768" s="832" t="s">
        <v>2522</v>
      </c>
      <c r="G768" s="832" t="s">
        <v>2523</v>
      </c>
      <c r="H768" s="849">
        <v>6</v>
      </c>
      <c r="I768" s="849">
        <v>2800</v>
      </c>
      <c r="J768" s="832">
        <v>5.9999571431632628</v>
      </c>
      <c r="K768" s="832">
        <v>466.66666666666669</v>
      </c>
      <c r="L768" s="849">
        <v>1</v>
      </c>
      <c r="M768" s="849">
        <v>466.67</v>
      </c>
      <c r="N768" s="832">
        <v>1</v>
      </c>
      <c r="O768" s="832">
        <v>466.67</v>
      </c>
      <c r="P768" s="849">
        <v>5</v>
      </c>
      <c r="Q768" s="849">
        <v>2333.34</v>
      </c>
      <c r="R768" s="837">
        <v>4.9999785715816314</v>
      </c>
      <c r="S768" s="850">
        <v>466.66800000000001</v>
      </c>
    </row>
    <row r="769" spans="1:19" ht="14.4" customHeight="1" x14ac:dyDescent="0.3">
      <c r="A769" s="831"/>
      <c r="B769" s="832" t="s">
        <v>2594</v>
      </c>
      <c r="C769" s="832" t="s">
        <v>587</v>
      </c>
      <c r="D769" s="832" t="s">
        <v>1235</v>
      </c>
      <c r="E769" s="832" t="s">
        <v>2480</v>
      </c>
      <c r="F769" s="832" t="s">
        <v>2527</v>
      </c>
      <c r="G769" s="832" t="s">
        <v>2528</v>
      </c>
      <c r="H769" s="849">
        <v>45</v>
      </c>
      <c r="I769" s="849">
        <v>2250</v>
      </c>
      <c r="J769" s="832">
        <v>0.9375</v>
      </c>
      <c r="K769" s="832">
        <v>50</v>
      </c>
      <c r="L769" s="849">
        <v>48</v>
      </c>
      <c r="M769" s="849">
        <v>2400</v>
      </c>
      <c r="N769" s="832">
        <v>1</v>
      </c>
      <c r="O769" s="832">
        <v>50</v>
      </c>
      <c r="P769" s="849">
        <v>38</v>
      </c>
      <c r="Q769" s="849">
        <v>1900</v>
      </c>
      <c r="R769" s="837">
        <v>0.79166666666666663</v>
      </c>
      <c r="S769" s="850">
        <v>50</v>
      </c>
    </row>
    <row r="770" spans="1:19" ht="14.4" customHeight="1" x14ac:dyDescent="0.3">
      <c r="A770" s="831"/>
      <c r="B770" s="832" t="s">
        <v>2594</v>
      </c>
      <c r="C770" s="832" t="s">
        <v>587</v>
      </c>
      <c r="D770" s="832" t="s">
        <v>1235</v>
      </c>
      <c r="E770" s="832" t="s">
        <v>2480</v>
      </c>
      <c r="F770" s="832" t="s">
        <v>2531</v>
      </c>
      <c r="G770" s="832" t="s">
        <v>2532</v>
      </c>
      <c r="H770" s="849">
        <v>3</v>
      </c>
      <c r="I770" s="849">
        <v>303.33</v>
      </c>
      <c r="J770" s="832"/>
      <c r="K770" s="832">
        <v>101.11</v>
      </c>
      <c r="L770" s="849"/>
      <c r="M770" s="849"/>
      <c r="N770" s="832"/>
      <c r="O770" s="832"/>
      <c r="P770" s="849"/>
      <c r="Q770" s="849"/>
      <c r="R770" s="837"/>
      <c r="S770" s="850"/>
    </row>
    <row r="771" spans="1:19" ht="14.4" customHeight="1" x14ac:dyDescent="0.3">
      <c r="A771" s="831"/>
      <c r="B771" s="832" t="s">
        <v>2594</v>
      </c>
      <c r="C771" s="832" t="s">
        <v>587</v>
      </c>
      <c r="D771" s="832" t="s">
        <v>1235</v>
      </c>
      <c r="E771" s="832" t="s">
        <v>2480</v>
      </c>
      <c r="F771" s="832" t="s">
        <v>2596</v>
      </c>
      <c r="G771" s="832" t="s">
        <v>2597</v>
      </c>
      <c r="H771" s="849">
        <v>1</v>
      </c>
      <c r="I771" s="849">
        <v>0</v>
      </c>
      <c r="J771" s="832"/>
      <c r="K771" s="832">
        <v>0</v>
      </c>
      <c r="L771" s="849"/>
      <c r="M771" s="849"/>
      <c r="N771" s="832"/>
      <c r="O771" s="832"/>
      <c r="P771" s="849">
        <v>2</v>
      </c>
      <c r="Q771" s="849">
        <v>0</v>
      </c>
      <c r="R771" s="837"/>
      <c r="S771" s="850">
        <v>0</v>
      </c>
    </row>
    <row r="772" spans="1:19" ht="14.4" customHeight="1" x14ac:dyDescent="0.3">
      <c r="A772" s="831"/>
      <c r="B772" s="832" t="s">
        <v>2594</v>
      </c>
      <c r="C772" s="832" t="s">
        <v>587</v>
      </c>
      <c r="D772" s="832" t="s">
        <v>1235</v>
      </c>
      <c r="E772" s="832" t="s">
        <v>2480</v>
      </c>
      <c r="F772" s="832" t="s">
        <v>2598</v>
      </c>
      <c r="G772" s="832" t="s">
        <v>2599</v>
      </c>
      <c r="H772" s="849">
        <v>312</v>
      </c>
      <c r="I772" s="849">
        <v>0</v>
      </c>
      <c r="J772" s="832"/>
      <c r="K772" s="832">
        <v>0</v>
      </c>
      <c r="L772" s="849">
        <v>189</v>
      </c>
      <c r="M772" s="849">
        <v>0</v>
      </c>
      <c r="N772" s="832"/>
      <c r="O772" s="832">
        <v>0</v>
      </c>
      <c r="P772" s="849">
        <v>238</v>
      </c>
      <c r="Q772" s="849">
        <v>0</v>
      </c>
      <c r="R772" s="837"/>
      <c r="S772" s="850">
        <v>0</v>
      </c>
    </row>
    <row r="773" spans="1:19" ht="14.4" customHeight="1" x14ac:dyDescent="0.3">
      <c r="A773" s="831"/>
      <c r="B773" s="832" t="s">
        <v>2594</v>
      </c>
      <c r="C773" s="832" t="s">
        <v>587</v>
      </c>
      <c r="D773" s="832" t="s">
        <v>1235</v>
      </c>
      <c r="E773" s="832" t="s">
        <v>2480</v>
      </c>
      <c r="F773" s="832" t="s">
        <v>2548</v>
      </c>
      <c r="G773" s="832" t="s">
        <v>2550</v>
      </c>
      <c r="H773" s="849"/>
      <c r="I773" s="849"/>
      <c r="J773" s="832"/>
      <c r="K773" s="832"/>
      <c r="L773" s="849"/>
      <c r="M773" s="849"/>
      <c r="N773" s="832"/>
      <c r="O773" s="832"/>
      <c r="P773" s="849">
        <v>2</v>
      </c>
      <c r="Q773" s="849">
        <v>155.56</v>
      </c>
      <c r="R773" s="837"/>
      <c r="S773" s="850">
        <v>77.78</v>
      </c>
    </row>
    <row r="774" spans="1:19" ht="14.4" customHeight="1" x14ac:dyDescent="0.3">
      <c r="A774" s="831"/>
      <c r="B774" s="832" t="s">
        <v>2594</v>
      </c>
      <c r="C774" s="832" t="s">
        <v>587</v>
      </c>
      <c r="D774" s="832" t="s">
        <v>1235</v>
      </c>
      <c r="E774" s="832" t="s">
        <v>2480</v>
      </c>
      <c r="F774" s="832" t="s">
        <v>2556</v>
      </c>
      <c r="G774" s="832" t="s">
        <v>2558</v>
      </c>
      <c r="H774" s="849">
        <v>125</v>
      </c>
      <c r="I774" s="849">
        <v>11805.55</v>
      </c>
      <c r="J774" s="832">
        <v>9.6154410027936823</v>
      </c>
      <c r="K774" s="832">
        <v>94.444399999999987</v>
      </c>
      <c r="L774" s="849">
        <v>13</v>
      </c>
      <c r="M774" s="849">
        <v>1227.77</v>
      </c>
      <c r="N774" s="832">
        <v>1</v>
      </c>
      <c r="O774" s="832">
        <v>94.443846153846152</v>
      </c>
      <c r="P774" s="849">
        <v>46</v>
      </c>
      <c r="Q774" s="849">
        <v>4344.45</v>
      </c>
      <c r="R774" s="837">
        <v>3.5384884791125373</v>
      </c>
      <c r="S774" s="850">
        <v>94.4445652173913</v>
      </c>
    </row>
    <row r="775" spans="1:19" ht="14.4" customHeight="1" x14ac:dyDescent="0.3">
      <c r="A775" s="831"/>
      <c r="B775" s="832" t="s">
        <v>2594</v>
      </c>
      <c r="C775" s="832" t="s">
        <v>587</v>
      </c>
      <c r="D775" s="832" t="s">
        <v>1235</v>
      </c>
      <c r="E775" s="832" t="s">
        <v>2480</v>
      </c>
      <c r="F775" s="832" t="s">
        <v>2561</v>
      </c>
      <c r="G775" s="832" t="s">
        <v>2562</v>
      </c>
      <c r="H775" s="849">
        <v>25</v>
      </c>
      <c r="I775" s="849">
        <v>2416.67</v>
      </c>
      <c r="J775" s="832">
        <v>1.666657471327784</v>
      </c>
      <c r="K775" s="832">
        <v>96.666800000000009</v>
      </c>
      <c r="L775" s="849">
        <v>15</v>
      </c>
      <c r="M775" s="849">
        <v>1450.01</v>
      </c>
      <c r="N775" s="832">
        <v>1</v>
      </c>
      <c r="O775" s="832">
        <v>96.667333333333332</v>
      </c>
      <c r="P775" s="849">
        <v>15</v>
      </c>
      <c r="Q775" s="849">
        <v>1450.0100000000002</v>
      </c>
      <c r="R775" s="837">
        <v>1.0000000000000002</v>
      </c>
      <c r="S775" s="850">
        <v>96.667333333333346</v>
      </c>
    </row>
    <row r="776" spans="1:19" ht="14.4" customHeight="1" x14ac:dyDescent="0.3">
      <c r="A776" s="831"/>
      <c r="B776" s="832" t="s">
        <v>2594</v>
      </c>
      <c r="C776" s="832" t="s">
        <v>587</v>
      </c>
      <c r="D776" s="832" t="s">
        <v>1235</v>
      </c>
      <c r="E776" s="832" t="s">
        <v>2480</v>
      </c>
      <c r="F776" s="832" t="s">
        <v>2561</v>
      </c>
      <c r="G776" s="832" t="s">
        <v>2563</v>
      </c>
      <c r="H776" s="849">
        <v>2</v>
      </c>
      <c r="I776" s="849">
        <v>193.33</v>
      </c>
      <c r="J776" s="832"/>
      <c r="K776" s="832">
        <v>96.665000000000006</v>
      </c>
      <c r="L776" s="849"/>
      <c r="M776" s="849"/>
      <c r="N776" s="832"/>
      <c r="O776" s="832"/>
      <c r="P776" s="849"/>
      <c r="Q776" s="849"/>
      <c r="R776" s="837"/>
      <c r="S776" s="850"/>
    </row>
    <row r="777" spans="1:19" ht="14.4" customHeight="1" x14ac:dyDescent="0.3">
      <c r="A777" s="831"/>
      <c r="B777" s="832" t="s">
        <v>2594</v>
      </c>
      <c r="C777" s="832" t="s">
        <v>587</v>
      </c>
      <c r="D777" s="832" t="s">
        <v>1235</v>
      </c>
      <c r="E777" s="832" t="s">
        <v>2480</v>
      </c>
      <c r="F777" s="832" t="s">
        <v>2571</v>
      </c>
      <c r="G777" s="832" t="s">
        <v>2572</v>
      </c>
      <c r="H777" s="849">
        <v>17</v>
      </c>
      <c r="I777" s="849">
        <v>1983.3500000000001</v>
      </c>
      <c r="J777" s="832">
        <v>4.2500964299489992</v>
      </c>
      <c r="K777" s="832">
        <v>116.66764705882353</v>
      </c>
      <c r="L777" s="849">
        <v>4</v>
      </c>
      <c r="M777" s="849">
        <v>466.66</v>
      </c>
      <c r="N777" s="832">
        <v>1</v>
      </c>
      <c r="O777" s="832">
        <v>116.66500000000001</v>
      </c>
      <c r="P777" s="849">
        <v>6</v>
      </c>
      <c r="Q777" s="849">
        <v>700</v>
      </c>
      <c r="R777" s="837">
        <v>1.5000214288775553</v>
      </c>
      <c r="S777" s="850">
        <v>116.66666666666667</v>
      </c>
    </row>
    <row r="778" spans="1:19" ht="14.4" customHeight="1" x14ac:dyDescent="0.3">
      <c r="A778" s="831"/>
      <c r="B778" s="832" t="s">
        <v>2594</v>
      </c>
      <c r="C778" s="832" t="s">
        <v>587</v>
      </c>
      <c r="D778" s="832" t="s">
        <v>1235</v>
      </c>
      <c r="E778" s="832" t="s">
        <v>2480</v>
      </c>
      <c r="F778" s="832" t="s">
        <v>2571</v>
      </c>
      <c r="G778" s="832" t="s">
        <v>2573</v>
      </c>
      <c r="H778" s="849"/>
      <c r="I778" s="849"/>
      <c r="J778" s="832"/>
      <c r="K778" s="832"/>
      <c r="L778" s="849">
        <v>1</v>
      </c>
      <c r="M778" s="849">
        <v>116.67</v>
      </c>
      <c r="N778" s="832">
        <v>1</v>
      </c>
      <c r="O778" s="832">
        <v>116.67</v>
      </c>
      <c r="P778" s="849">
        <v>1</v>
      </c>
      <c r="Q778" s="849">
        <v>116.67</v>
      </c>
      <c r="R778" s="837">
        <v>1</v>
      </c>
      <c r="S778" s="850">
        <v>116.67</v>
      </c>
    </row>
    <row r="779" spans="1:19" ht="14.4" customHeight="1" x14ac:dyDescent="0.3">
      <c r="A779" s="831"/>
      <c r="B779" s="832" t="s">
        <v>2594</v>
      </c>
      <c r="C779" s="832" t="s">
        <v>587</v>
      </c>
      <c r="D779" s="832" t="s">
        <v>1235</v>
      </c>
      <c r="E779" s="832" t="s">
        <v>2480</v>
      </c>
      <c r="F779" s="832" t="s">
        <v>2481</v>
      </c>
      <c r="G779" s="832" t="s">
        <v>2482</v>
      </c>
      <c r="H779" s="849">
        <v>327</v>
      </c>
      <c r="I779" s="849">
        <v>112633.32</v>
      </c>
      <c r="J779" s="832">
        <v>1.6683671768987358</v>
      </c>
      <c r="K779" s="832">
        <v>344.44440366972481</v>
      </c>
      <c r="L779" s="849">
        <v>196</v>
      </c>
      <c r="M779" s="849">
        <v>67511.11</v>
      </c>
      <c r="N779" s="832">
        <v>1</v>
      </c>
      <c r="O779" s="832">
        <v>344.44443877551021</v>
      </c>
      <c r="P779" s="849">
        <v>250</v>
      </c>
      <c r="Q779" s="849">
        <v>86111.11</v>
      </c>
      <c r="R779" s="837">
        <v>1.2755102086160337</v>
      </c>
      <c r="S779" s="850">
        <v>344.44443999999999</v>
      </c>
    </row>
    <row r="780" spans="1:19" ht="14.4" customHeight="1" x14ac:dyDescent="0.3">
      <c r="A780" s="831"/>
      <c r="B780" s="832" t="s">
        <v>2594</v>
      </c>
      <c r="C780" s="832" t="s">
        <v>587</v>
      </c>
      <c r="D780" s="832" t="s">
        <v>1236</v>
      </c>
      <c r="E780" s="832" t="s">
        <v>2480</v>
      </c>
      <c r="F780" s="832" t="s">
        <v>2505</v>
      </c>
      <c r="G780" s="832" t="s">
        <v>2506</v>
      </c>
      <c r="H780" s="849">
        <v>35</v>
      </c>
      <c r="I780" s="849">
        <v>2722.24</v>
      </c>
      <c r="J780" s="832">
        <v>1.2069020553654082</v>
      </c>
      <c r="K780" s="832">
        <v>77.778285714285701</v>
      </c>
      <c r="L780" s="849">
        <v>29</v>
      </c>
      <c r="M780" s="849">
        <v>2255.56</v>
      </c>
      <c r="N780" s="832">
        <v>1</v>
      </c>
      <c r="O780" s="832">
        <v>77.777931034482762</v>
      </c>
      <c r="P780" s="849">
        <v>5</v>
      </c>
      <c r="Q780" s="849">
        <v>388.89</v>
      </c>
      <c r="R780" s="837">
        <v>0.17241394598237245</v>
      </c>
      <c r="S780" s="850">
        <v>77.777999999999992</v>
      </c>
    </row>
    <row r="781" spans="1:19" ht="14.4" customHeight="1" x14ac:dyDescent="0.3">
      <c r="A781" s="831"/>
      <c r="B781" s="832" t="s">
        <v>2594</v>
      </c>
      <c r="C781" s="832" t="s">
        <v>587</v>
      </c>
      <c r="D781" s="832" t="s">
        <v>1236</v>
      </c>
      <c r="E781" s="832" t="s">
        <v>2480</v>
      </c>
      <c r="F781" s="832" t="s">
        <v>2505</v>
      </c>
      <c r="G781" s="832" t="s">
        <v>2507</v>
      </c>
      <c r="H781" s="849"/>
      <c r="I781" s="849"/>
      <c r="J781" s="832"/>
      <c r="K781" s="832"/>
      <c r="L781" s="849">
        <v>1</v>
      </c>
      <c r="M781" s="849">
        <v>77.78</v>
      </c>
      <c r="N781" s="832">
        <v>1</v>
      </c>
      <c r="O781" s="832">
        <v>77.78</v>
      </c>
      <c r="P781" s="849">
        <v>1</v>
      </c>
      <c r="Q781" s="849">
        <v>77.78</v>
      </c>
      <c r="R781" s="837">
        <v>1</v>
      </c>
      <c r="S781" s="850">
        <v>77.78</v>
      </c>
    </row>
    <row r="782" spans="1:19" ht="14.4" customHeight="1" x14ac:dyDescent="0.3">
      <c r="A782" s="831"/>
      <c r="B782" s="832" t="s">
        <v>2594</v>
      </c>
      <c r="C782" s="832" t="s">
        <v>587</v>
      </c>
      <c r="D782" s="832" t="s">
        <v>1236</v>
      </c>
      <c r="E782" s="832" t="s">
        <v>2480</v>
      </c>
      <c r="F782" s="832" t="s">
        <v>2510</v>
      </c>
      <c r="G782" s="832" t="s">
        <v>2511</v>
      </c>
      <c r="H782" s="849">
        <v>104</v>
      </c>
      <c r="I782" s="849">
        <v>12133.35</v>
      </c>
      <c r="J782" s="832">
        <v>0.67096915831827342</v>
      </c>
      <c r="K782" s="832">
        <v>116.66682692307693</v>
      </c>
      <c r="L782" s="849">
        <v>155</v>
      </c>
      <c r="M782" s="849">
        <v>18083.32</v>
      </c>
      <c r="N782" s="832">
        <v>1</v>
      </c>
      <c r="O782" s="832">
        <v>116.66658064516129</v>
      </c>
      <c r="P782" s="849">
        <v>132</v>
      </c>
      <c r="Q782" s="849">
        <v>15400</v>
      </c>
      <c r="R782" s="837">
        <v>0.85161353114361749</v>
      </c>
      <c r="S782" s="850">
        <v>116.66666666666667</v>
      </c>
    </row>
    <row r="783" spans="1:19" ht="14.4" customHeight="1" x14ac:dyDescent="0.3">
      <c r="A783" s="831"/>
      <c r="B783" s="832" t="s">
        <v>2594</v>
      </c>
      <c r="C783" s="832" t="s">
        <v>587</v>
      </c>
      <c r="D783" s="832" t="s">
        <v>1236</v>
      </c>
      <c r="E783" s="832" t="s">
        <v>2480</v>
      </c>
      <c r="F783" s="832" t="s">
        <v>2518</v>
      </c>
      <c r="G783" s="832" t="s">
        <v>2519</v>
      </c>
      <c r="H783" s="849">
        <v>109</v>
      </c>
      <c r="I783" s="849">
        <v>23011.110000000004</v>
      </c>
      <c r="J783" s="832">
        <v>0.93162426381549157</v>
      </c>
      <c r="K783" s="832">
        <v>211.11110091743123</v>
      </c>
      <c r="L783" s="849">
        <v>117</v>
      </c>
      <c r="M783" s="849">
        <v>24699.99</v>
      </c>
      <c r="N783" s="832">
        <v>1</v>
      </c>
      <c r="O783" s="832">
        <v>211.11102564102566</v>
      </c>
      <c r="P783" s="849">
        <v>93</v>
      </c>
      <c r="Q783" s="849">
        <v>19633.329999999998</v>
      </c>
      <c r="R783" s="837">
        <v>0.79487198172954709</v>
      </c>
      <c r="S783" s="850">
        <v>211.11107526881719</v>
      </c>
    </row>
    <row r="784" spans="1:19" ht="14.4" customHeight="1" x14ac:dyDescent="0.3">
      <c r="A784" s="831"/>
      <c r="B784" s="832" t="s">
        <v>2594</v>
      </c>
      <c r="C784" s="832" t="s">
        <v>587</v>
      </c>
      <c r="D784" s="832" t="s">
        <v>1236</v>
      </c>
      <c r="E784" s="832" t="s">
        <v>2480</v>
      </c>
      <c r="F784" s="832" t="s">
        <v>2520</v>
      </c>
      <c r="G784" s="832" t="s">
        <v>2521</v>
      </c>
      <c r="H784" s="849">
        <v>9</v>
      </c>
      <c r="I784" s="849">
        <v>5250</v>
      </c>
      <c r="J784" s="832">
        <v>0.5</v>
      </c>
      <c r="K784" s="832">
        <v>583.33333333333337</v>
      </c>
      <c r="L784" s="849">
        <v>18</v>
      </c>
      <c r="M784" s="849">
        <v>10500</v>
      </c>
      <c r="N784" s="832">
        <v>1</v>
      </c>
      <c r="O784" s="832">
        <v>583.33333333333337</v>
      </c>
      <c r="P784" s="849">
        <v>14</v>
      </c>
      <c r="Q784" s="849">
        <v>8166.66</v>
      </c>
      <c r="R784" s="837">
        <v>0.77777714285714283</v>
      </c>
      <c r="S784" s="850">
        <v>583.33285714285716</v>
      </c>
    </row>
    <row r="785" spans="1:19" ht="14.4" customHeight="1" x14ac:dyDescent="0.3">
      <c r="A785" s="831"/>
      <c r="B785" s="832" t="s">
        <v>2594</v>
      </c>
      <c r="C785" s="832" t="s">
        <v>587</v>
      </c>
      <c r="D785" s="832" t="s">
        <v>1236</v>
      </c>
      <c r="E785" s="832" t="s">
        <v>2480</v>
      </c>
      <c r="F785" s="832" t="s">
        <v>2522</v>
      </c>
      <c r="G785" s="832" t="s">
        <v>2523</v>
      </c>
      <c r="H785" s="849">
        <v>7</v>
      </c>
      <c r="I785" s="849">
        <v>3266.66</v>
      </c>
      <c r="J785" s="832">
        <v>1.1666642857142857</v>
      </c>
      <c r="K785" s="832">
        <v>466.66571428571427</v>
      </c>
      <c r="L785" s="849">
        <v>6</v>
      </c>
      <c r="M785" s="849">
        <v>2800</v>
      </c>
      <c r="N785" s="832">
        <v>1</v>
      </c>
      <c r="O785" s="832">
        <v>466.66666666666669</v>
      </c>
      <c r="P785" s="849">
        <v>12</v>
      </c>
      <c r="Q785" s="849">
        <v>5600</v>
      </c>
      <c r="R785" s="837">
        <v>2</v>
      </c>
      <c r="S785" s="850">
        <v>466.66666666666669</v>
      </c>
    </row>
    <row r="786" spans="1:19" ht="14.4" customHeight="1" x14ac:dyDescent="0.3">
      <c r="A786" s="831"/>
      <c r="B786" s="832" t="s">
        <v>2594</v>
      </c>
      <c r="C786" s="832" t="s">
        <v>587</v>
      </c>
      <c r="D786" s="832" t="s">
        <v>1236</v>
      </c>
      <c r="E786" s="832" t="s">
        <v>2480</v>
      </c>
      <c r="F786" s="832" t="s">
        <v>2524</v>
      </c>
      <c r="G786" s="832" t="s">
        <v>2523</v>
      </c>
      <c r="H786" s="849"/>
      <c r="I786" s="849"/>
      <c r="J786" s="832"/>
      <c r="K786" s="832"/>
      <c r="L786" s="849">
        <v>1</v>
      </c>
      <c r="M786" s="849">
        <v>1000</v>
      </c>
      <c r="N786" s="832">
        <v>1</v>
      </c>
      <c r="O786" s="832">
        <v>1000</v>
      </c>
      <c r="P786" s="849">
        <v>0</v>
      </c>
      <c r="Q786" s="849">
        <v>0</v>
      </c>
      <c r="R786" s="837">
        <v>0</v>
      </c>
      <c r="S786" s="850"/>
    </row>
    <row r="787" spans="1:19" ht="14.4" customHeight="1" x14ac:dyDescent="0.3">
      <c r="A787" s="831"/>
      <c r="B787" s="832" t="s">
        <v>2594</v>
      </c>
      <c r="C787" s="832" t="s">
        <v>587</v>
      </c>
      <c r="D787" s="832" t="s">
        <v>1236</v>
      </c>
      <c r="E787" s="832" t="s">
        <v>2480</v>
      </c>
      <c r="F787" s="832" t="s">
        <v>2527</v>
      </c>
      <c r="G787" s="832" t="s">
        <v>2528</v>
      </c>
      <c r="H787" s="849">
        <v>128</v>
      </c>
      <c r="I787" s="849">
        <v>6400</v>
      </c>
      <c r="J787" s="832">
        <v>0.74853801169590639</v>
      </c>
      <c r="K787" s="832">
        <v>50</v>
      </c>
      <c r="L787" s="849">
        <v>171</v>
      </c>
      <c r="M787" s="849">
        <v>8550</v>
      </c>
      <c r="N787" s="832">
        <v>1</v>
      </c>
      <c r="O787" s="832">
        <v>50</v>
      </c>
      <c r="P787" s="849">
        <v>204</v>
      </c>
      <c r="Q787" s="849">
        <v>10200</v>
      </c>
      <c r="R787" s="837">
        <v>1.1929824561403508</v>
      </c>
      <c r="S787" s="850">
        <v>50</v>
      </c>
    </row>
    <row r="788" spans="1:19" ht="14.4" customHeight="1" x14ac:dyDescent="0.3">
      <c r="A788" s="831"/>
      <c r="B788" s="832" t="s">
        <v>2594</v>
      </c>
      <c r="C788" s="832" t="s">
        <v>587</v>
      </c>
      <c r="D788" s="832" t="s">
        <v>1236</v>
      </c>
      <c r="E788" s="832" t="s">
        <v>2480</v>
      </c>
      <c r="F788" s="832" t="s">
        <v>2531</v>
      </c>
      <c r="G788" s="832" t="s">
        <v>2532</v>
      </c>
      <c r="H788" s="849">
        <v>1</v>
      </c>
      <c r="I788" s="849">
        <v>101.11</v>
      </c>
      <c r="J788" s="832"/>
      <c r="K788" s="832">
        <v>101.11</v>
      </c>
      <c r="L788" s="849"/>
      <c r="M788" s="849"/>
      <c r="N788" s="832"/>
      <c r="O788" s="832"/>
      <c r="P788" s="849"/>
      <c r="Q788" s="849"/>
      <c r="R788" s="837"/>
      <c r="S788" s="850"/>
    </row>
    <row r="789" spans="1:19" ht="14.4" customHeight="1" x14ac:dyDescent="0.3">
      <c r="A789" s="831"/>
      <c r="B789" s="832" t="s">
        <v>2594</v>
      </c>
      <c r="C789" s="832" t="s">
        <v>587</v>
      </c>
      <c r="D789" s="832" t="s">
        <v>1236</v>
      </c>
      <c r="E789" s="832" t="s">
        <v>2480</v>
      </c>
      <c r="F789" s="832" t="s">
        <v>2596</v>
      </c>
      <c r="G789" s="832" t="s">
        <v>2597</v>
      </c>
      <c r="H789" s="849"/>
      <c r="I789" s="849"/>
      <c r="J789" s="832"/>
      <c r="K789" s="832"/>
      <c r="L789" s="849">
        <v>2</v>
      </c>
      <c r="M789" s="849">
        <v>0</v>
      </c>
      <c r="N789" s="832"/>
      <c r="O789" s="832">
        <v>0</v>
      </c>
      <c r="P789" s="849"/>
      <c r="Q789" s="849"/>
      <c r="R789" s="837"/>
      <c r="S789" s="850"/>
    </row>
    <row r="790" spans="1:19" ht="14.4" customHeight="1" x14ac:dyDescent="0.3">
      <c r="A790" s="831"/>
      <c r="B790" s="832" t="s">
        <v>2594</v>
      </c>
      <c r="C790" s="832" t="s">
        <v>587</v>
      </c>
      <c r="D790" s="832" t="s">
        <v>1236</v>
      </c>
      <c r="E790" s="832" t="s">
        <v>2480</v>
      </c>
      <c r="F790" s="832" t="s">
        <v>2598</v>
      </c>
      <c r="G790" s="832" t="s">
        <v>2599</v>
      </c>
      <c r="H790" s="849">
        <v>513</v>
      </c>
      <c r="I790" s="849">
        <v>0</v>
      </c>
      <c r="J790" s="832"/>
      <c r="K790" s="832">
        <v>0</v>
      </c>
      <c r="L790" s="849">
        <v>578</v>
      </c>
      <c r="M790" s="849">
        <v>0</v>
      </c>
      <c r="N790" s="832"/>
      <c r="O790" s="832">
        <v>0</v>
      </c>
      <c r="P790" s="849">
        <v>571</v>
      </c>
      <c r="Q790" s="849">
        <v>0</v>
      </c>
      <c r="R790" s="837"/>
      <c r="S790" s="850">
        <v>0</v>
      </c>
    </row>
    <row r="791" spans="1:19" ht="14.4" customHeight="1" x14ac:dyDescent="0.3">
      <c r="A791" s="831"/>
      <c r="B791" s="832" t="s">
        <v>2594</v>
      </c>
      <c r="C791" s="832" t="s">
        <v>587</v>
      </c>
      <c r="D791" s="832" t="s">
        <v>1236</v>
      </c>
      <c r="E791" s="832" t="s">
        <v>2480</v>
      </c>
      <c r="F791" s="832" t="s">
        <v>2548</v>
      </c>
      <c r="G791" s="832" t="s">
        <v>2549</v>
      </c>
      <c r="H791" s="849">
        <v>1</v>
      </c>
      <c r="I791" s="849">
        <v>77.78</v>
      </c>
      <c r="J791" s="832">
        <v>0.5</v>
      </c>
      <c r="K791" s="832">
        <v>77.78</v>
      </c>
      <c r="L791" s="849">
        <v>2</v>
      </c>
      <c r="M791" s="849">
        <v>155.56</v>
      </c>
      <c r="N791" s="832">
        <v>1</v>
      </c>
      <c r="O791" s="832">
        <v>77.78</v>
      </c>
      <c r="P791" s="849"/>
      <c r="Q791" s="849"/>
      <c r="R791" s="837"/>
      <c r="S791" s="850"/>
    </row>
    <row r="792" spans="1:19" ht="14.4" customHeight="1" x14ac:dyDescent="0.3">
      <c r="A792" s="831"/>
      <c r="B792" s="832" t="s">
        <v>2594</v>
      </c>
      <c r="C792" s="832" t="s">
        <v>587</v>
      </c>
      <c r="D792" s="832" t="s">
        <v>1236</v>
      </c>
      <c r="E792" s="832" t="s">
        <v>2480</v>
      </c>
      <c r="F792" s="832" t="s">
        <v>2556</v>
      </c>
      <c r="G792" s="832" t="s">
        <v>2558</v>
      </c>
      <c r="H792" s="849">
        <v>166</v>
      </c>
      <c r="I792" s="849">
        <v>15677.78</v>
      </c>
      <c r="J792" s="832">
        <v>0.90710360381731769</v>
      </c>
      <c r="K792" s="832">
        <v>94.444457831325309</v>
      </c>
      <c r="L792" s="849">
        <v>183</v>
      </c>
      <c r="M792" s="849">
        <v>17283.34</v>
      </c>
      <c r="N792" s="832">
        <v>1</v>
      </c>
      <c r="O792" s="832">
        <v>94.444480874316938</v>
      </c>
      <c r="P792" s="849">
        <v>206</v>
      </c>
      <c r="Q792" s="849">
        <v>19455.559999999998</v>
      </c>
      <c r="R792" s="837">
        <v>1.1256828830538541</v>
      </c>
      <c r="S792" s="850">
        <v>94.444466019417462</v>
      </c>
    </row>
    <row r="793" spans="1:19" ht="14.4" customHeight="1" x14ac:dyDescent="0.3">
      <c r="A793" s="831"/>
      <c r="B793" s="832" t="s">
        <v>2594</v>
      </c>
      <c r="C793" s="832" t="s">
        <v>587</v>
      </c>
      <c r="D793" s="832" t="s">
        <v>1236</v>
      </c>
      <c r="E793" s="832" t="s">
        <v>2480</v>
      </c>
      <c r="F793" s="832" t="s">
        <v>2561</v>
      </c>
      <c r="G793" s="832" t="s">
        <v>2562</v>
      </c>
      <c r="H793" s="849">
        <v>37</v>
      </c>
      <c r="I793" s="849">
        <v>3576.67</v>
      </c>
      <c r="J793" s="832">
        <v>1.4800054620840335</v>
      </c>
      <c r="K793" s="832">
        <v>96.666756756756754</v>
      </c>
      <c r="L793" s="849">
        <v>25</v>
      </c>
      <c r="M793" s="849">
        <v>2416.66</v>
      </c>
      <c r="N793" s="832">
        <v>1</v>
      </c>
      <c r="O793" s="832">
        <v>96.666399999999996</v>
      </c>
      <c r="P793" s="849">
        <v>32</v>
      </c>
      <c r="Q793" s="849">
        <v>3093.33</v>
      </c>
      <c r="R793" s="837">
        <v>1.2800021517300737</v>
      </c>
      <c r="S793" s="850">
        <v>96.666562499999998</v>
      </c>
    </row>
    <row r="794" spans="1:19" ht="14.4" customHeight="1" x14ac:dyDescent="0.3">
      <c r="A794" s="831"/>
      <c r="B794" s="832" t="s">
        <v>2594</v>
      </c>
      <c r="C794" s="832" t="s">
        <v>587</v>
      </c>
      <c r="D794" s="832" t="s">
        <v>1236</v>
      </c>
      <c r="E794" s="832" t="s">
        <v>2480</v>
      </c>
      <c r="F794" s="832" t="s">
        <v>2561</v>
      </c>
      <c r="G794" s="832" t="s">
        <v>2563</v>
      </c>
      <c r="H794" s="849">
        <v>1</v>
      </c>
      <c r="I794" s="849">
        <v>96.67</v>
      </c>
      <c r="J794" s="832"/>
      <c r="K794" s="832">
        <v>96.67</v>
      </c>
      <c r="L794" s="849"/>
      <c r="M794" s="849"/>
      <c r="N794" s="832"/>
      <c r="O794" s="832"/>
      <c r="P794" s="849"/>
      <c r="Q794" s="849"/>
      <c r="R794" s="837"/>
      <c r="S794" s="850"/>
    </row>
    <row r="795" spans="1:19" ht="14.4" customHeight="1" x14ac:dyDescent="0.3">
      <c r="A795" s="831"/>
      <c r="B795" s="832" t="s">
        <v>2594</v>
      </c>
      <c r="C795" s="832" t="s">
        <v>587</v>
      </c>
      <c r="D795" s="832" t="s">
        <v>1236</v>
      </c>
      <c r="E795" s="832" t="s">
        <v>2480</v>
      </c>
      <c r="F795" s="832" t="s">
        <v>2564</v>
      </c>
      <c r="G795" s="832" t="s">
        <v>2565</v>
      </c>
      <c r="H795" s="849">
        <v>1</v>
      </c>
      <c r="I795" s="849">
        <v>333.33</v>
      </c>
      <c r="J795" s="832"/>
      <c r="K795" s="832">
        <v>333.33</v>
      </c>
      <c r="L795" s="849"/>
      <c r="M795" s="849"/>
      <c r="N795" s="832"/>
      <c r="O795" s="832"/>
      <c r="P795" s="849"/>
      <c r="Q795" s="849"/>
      <c r="R795" s="837"/>
      <c r="S795" s="850"/>
    </row>
    <row r="796" spans="1:19" ht="14.4" customHeight="1" x14ac:dyDescent="0.3">
      <c r="A796" s="831"/>
      <c r="B796" s="832" t="s">
        <v>2594</v>
      </c>
      <c r="C796" s="832" t="s">
        <v>587</v>
      </c>
      <c r="D796" s="832" t="s">
        <v>1236</v>
      </c>
      <c r="E796" s="832" t="s">
        <v>2480</v>
      </c>
      <c r="F796" s="832" t="s">
        <v>2567</v>
      </c>
      <c r="G796" s="832" t="s">
        <v>2568</v>
      </c>
      <c r="H796" s="849">
        <v>2</v>
      </c>
      <c r="I796" s="849">
        <v>2566.67</v>
      </c>
      <c r="J796" s="832">
        <v>2.0000077922280317</v>
      </c>
      <c r="K796" s="832">
        <v>1283.335</v>
      </c>
      <c r="L796" s="849">
        <v>1</v>
      </c>
      <c r="M796" s="849">
        <v>1283.33</v>
      </c>
      <c r="N796" s="832">
        <v>1</v>
      </c>
      <c r="O796" s="832">
        <v>1283.33</v>
      </c>
      <c r="P796" s="849">
        <v>2</v>
      </c>
      <c r="Q796" s="849">
        <v>2566.66</v>
      </c>
      <c r="R796" s="837">
        <v>2</v>
      </c>
      <c r="S796" s="850">
        <v>1283.33</v>
      </c>
    </row>
    <row r="797" spans="1:19" ht="14.4" customHeight="1" x14ac:dyDescent="0.3">
      <c r="A797" s="831"/>
      <c r="B797" s="832" t="s">
        <v>2594</v>
      </c>
      <c r="C797" s="832" t="s">
        <v>587</v>
      </c>
      <c r="D797" s="832" t="s">
        <v>1236</v>
      </c>
      <c r="E797" s="832" t="s">
        <v>2480</v>
      </c>
      <c r="F797" s="832" t="s">
        <v>2569</v>
      </c>
      <c r="G797" s="832" t="s">
        <v>2570</v>
      </c>
      <c r="H797" s="849">
        <v>1</v>
      </c>
      <c r="I797" s="849">
        <v>466.67</v>
      </c>
      <c r="J797" s="832">
        <v>1</v>
      </c>
      <c r="K797" s="832">
        <v>466.67</v>
      </c>
      <c r="L797" s="849">
        <v>1</v>
      </c>
      <c r="M797" s="849">
        <v>466.67</v>
      </c>
      <c r="N797" s="832">
        <v>1</v>
      </c>
      <c r="O797" s="832">
        <v>466.67</v>
      </c>
      <c r="P797" s="849">
        <v>1</v>
      </c>
      <c r="Q797" s="849">
        <v>466.67</v>
      </c>
      <c r="R797" s="837">
        <v>1</v>
      </c>
      <c r="S797" s="850">
        <v>466.67</v>
      </c>
    </row>
    <row r="798" spans="1:19" ht="14.4" customHeight="1" x14ac:dyDescent="0.3">
      <c r="A798" s="831"/>
      <c r="B798" s="832" t="s">
        <v>2594</v>
      </c>
      <c r="C798" s="832" t="s">
        <v>587</v>
      </c>
      <c r="D798" s="832" t="s">
        <v>1236</v>
      </c>
      <c r="E798" s="832" t="s">
        <v>2480</v>
      </c>
      <c r="F798" s="832" t="s">
        <v>2571</v>
      </c>
      <c r="G798" s="832" t="s">
        <v>2572</v>
      </c>
      <c r="H798" s="849">
        <v>51</v>
      </c>
      <c r="I798" s="849">
        <v>5950</v>
      </c>
      <c r="J798" s="832">
        <v>0.79687357701146955</v>
      </c>
      <c r="K798" s="832">
        <v>116.66666666666667</v>
      </c>
      <c r="L798" s="849">
        <v>64</v>
      </c>
      <c r="M798" s="849">
        <v>7466.68</v>
      </c>
      <c r="N798" s="832">
        <v>1</v>
      </c>
      <c r="O798" s="832">
        <v>116.666875</v>
      </c>
      <c r="P798" s="849">
        <v>74</v>
      </c>
      <c r="Q798" s="849">
        <v>8633.34</v>
      </c>
      <c r="R798" s="837">
        <v>1.1562488281270926</v>
      </c>
      <c r="S798" s="850">
        <v>116.66675675675675</v>
      </c>
    </row>
    <row r="799" spans="1:19" ht="14.4" customHeight="1" x14ac:dyDescent="0.3">
      <c r="A799" s="831"/>
      <c r="B799" s="832" t="s">
        <v>2594</v>
      </c>
      <c r="C799" s="832" t="s">
        <v>587</v>
      </c>
      <c r="D799" s="832" t="s">
        <v>1236</v>
      </c>
      <c r="E799" s="832" t="s">
        <v>2480</v>
      </c>
      <c r="F799" s="832" t="s">
        <v>2481</v>
      </c>
      <c r="G799" s="832" t="s">
        <v>2482</v>
      </c>
      <c r="H799" s="849">
        <v>531</v>
      </c>
      <c r="I799" s="849">
        <v>182900</v>
      </c>
      <c r="J799" s="832">
        <v>0.84285718169848767</v>
      </c>
      <c r="K799" s="832">
        <v>344.44444444444446</v>
      </c>
      <c r="L799" s="849">
        <v>630</v>
      </c>
      <c r="M799" s="849">
        <v>216999.99</v>
      </c>
      <c r="N799" s="832">
        <v>1</v>
      </c>
      <c r="O799" s="832">
        <v>344.44442857142855</v>
      </c>
      <c r="P799" s="849">
        <v>594</v>
      </c>
      <c r="Q799" s="849">
        <v>204599.99</v>
      </c>
      <c r="R799" s="837">
        <v>0.94285714022383138</v>
      </c>
      <c r="S799" s="850">
        <v>344.44442760942758</v>
      </c>
    </row>
    <row r="800" spans="1:19" ht="14.4" customHeight="1" x14ac:dyDescent="0.3">
      <c r="A800" s="831"/>
      <c r="B800" s="832" t="s">
        <v>2594</v>
      </c>
      <c r="C800" s="832" t="s">
        <v>587</v>
      </c>
      <c r="D800" s="832" t="s">
        <v>2471</v>
      </c>
      <c r="E800" s="832" t="s">
        <v>2480</v>
      </c>
      <c r="F800" s="832" t="s">
        <v>2505</v>
      </c>
      <c r="G800" s="832" t="s">
        <v>2506</v>
      </c>
      <c r="H800" s="849">
        <v>20</v>
      </c>
      <c r="I800" s="849">
        <v>1555.5500000000002</v>
      </c>
      <c r="J800" s="832"/>
      <c r="K800" s="832">
        <v>77.777500000000003</v>
      </c>
      <c r="L800" s="849"/>
      <c r="M800" s="849"/>
      <c r="N800" s="832"/>
      <c r="O800" s="832"/>
      <c r="P800" s="849"/>
      <c r="Q800" s="849"/>
      <c r="R800" s="837"/>
      <c r="S800" s="850"/>
    </row>
    <row r="801" spans="1:19" ht="14.4" customHeight="1" x14ac:dyDescent="0.3">
      <c r="A801" s="831"/>
      <c r="B801" s="832" t="s">
        <v>2594</v>
      </c>
      <c r="C801" s="832" t="s">
        <v>587</v>
      </c>
      <c r="D801" s="832" t="s">
        <v>2471</v>
      </c>
      <c r="E801" s="832" t="s">
        <v>2480</v>
      </c>
      <c r="F801" s="832" t="s">
        <v>2505</v>
      </c>
      <c r="G801" s="832" t="s">
        <v>2507</v>
      </c>
      <c r="H801" s="849">
        <v>2</v>
      </c>
      <c r="I801" s="849">
        <v>155.56</v>
      </c>
      <c r="J801" s="832"/>
      <c r="K801" s="832">
        <v>77.78</v>
      </c>
      <c r="L801" s="849"/>
      <c r="M801" s="849"/>
      <c r="N801" s="832"/>
      <c r="O801" s="832"/>
      <c r="P801" s="849"/>
      <c r="Q801" s="849"/>
      <c r="R801" s="837"/>
      <c r="S801" s="850"/>
    </row>
    <row r="802" spans="1:19" ht="14.4" customHeight="1" x14ac:dyDescent="0.3">
      <c r="A802" s="831"/>
      <c r="B802" s="832" t="s">
        <v>2594</v>
      </c>
      <c r="C802" s="832" t="s">
        <v>587</v>
      </c>
      <c r="D802" s="832" t="s">
        <v>2471</v>
      </c>
      <c r="E802" s="832" t="s">
        <v>2480</v>
      </c>
      <c r="F802" s="832" t="s">
        <v>2510</v>
      </c>
      <c r="G802" s="832" t="s">
        <v>2511</v>
      </c>
      <c r="H802" s="849">
        <v>20</v>
      </c>
      <c r="I802" s="849">
        <v>2333.33</v>
      </c>
      <c r="J802" s="832"/>
      <c r="K802" s="832">
        <v>116.6665</v>
      </c>
      <c r="L802" s="849"/>
      <c r="M802" s="849"/>
      <c r="N802" s="832"/>
      <c r="O802" s="832"/>
      <c r="P802" s="849"/>
      <c r="Q802" s="849"/>
      <c r="R802" s="837"/>
      <c r="S802" s="850"/>
    </row>
    <row r="803" spans="1:19" ht="14.4" customHeight="1" x14ac:dyDescent="0.3">
      <c r="A803" s="831"/>
      <c r="B803" s="832" t="s">
        <v>2594</v>
      </c>
      <c r="C803" s="832" t="s">
        <v>587</v>
      </c>
      <c r="D803" s="832" t="s">
        <v>2471</v>
      </c>
      <c r="E803" s="832" t="s">
        <v>2480</v>
      </c>
      <c r="F803" s="832" t="s">
        <v>2510</v>
      </c>
      <c r="G803" s="832" t="s">
        <v>2512</v>
      </c>
      <c r="H803" s="849">
        <v>1</v>
      </c>
      <c r="I803" s="849">
        <v>116.67</v>
      </c>
      <c r="J803" s="832"/>
      <c r="K803" s="832">
        <v>116.67</v>
      </c>
      <c r="L803" s="849"/>
      <c r="M803" s="849"/>
      <c r="N803" s="832"/>
      <c r="O803" s="832"/>
      <c r="P803" s="849"/>
      <c r="Q803" s="849"/>
      <c r="R803" s="837"/>
      <c r="S803" s="850"/>
    </row>
    <row r="804" spans="1:19" ht="14.4" customHeight="1" x14ac:dyDescent="0.3">
      <c r="A804" s="831"/>
      <c r="B804" s="832" t="s">
        <v>2594</v>
      </c>
      <c r="C804" s="832" t="s">
        <v>587</v>
      </c>
      <c r="D804" s="832" t="s">
        <v>2471</v>
      </c>
      <c r="E804" s="832" t="s">
        <v>2480</v>
      </c>
      <c r="F804" s="832" t="s">
        <v>2518</v>
      </c>
      <c r="G804" s="832" t="s">
        <v>2519</v>
      </c>
      <c r="H804" s="849">
        <v>21</v>
      </c>
      <c r="I804" s="849">
        <v>4433.33</v>
      </c>
      <c r="J804" s="832"/>
      <c r="K804" s="832">
        <v>211.11095238095237</v>
      </c>
      <c r="L804" s="849"/>
      <c r="M804" s="849"/>
      <c r="N804" s="832"/>
      <c r="O804" s="832"/>
      <c r="P804" s="849"/>
      <c r="Q804" s="849"/>
      <c r="R804" s="837"/>
      <c r="S804" s="850"/>
    </row>
    <row r="805" spans="1:19" ht="14.4" customHeight="1" x14ac:dyDescent="0.3">
      <c r="A805" s="831"/>
      <c r="B805" s="832" t="s">
        <v>2594</v>
      </c>
      <c r="C805" s="832" t="s">
        <v>587</v>
      </c>
      <c r="D805" s="832" t="s">
        <v>2471</v>
      </c>
      <c r="E805" s="832" t="s">
        <v>2480</v>
      </c>
      <c r="F805" s="832" t="s">
        <v>2520</v>
      </c>
      <c r="G805" s="832" t="s">
        <v>2521</v>
      </c>
      <c r="H805" s="849">
        <v>19</v>
      </c>
      <c r="I805" s="849">
        <v>11083.33</v>
      </c>
      <c r="J805" s="832"/>
      <c r="K805" s="832">
        <v>583.33315789473681</v>
      </c>
      <c r="L805" s="849"/>
      <c r="M805" s="849"/>
      <c r="N805" s="832"/>
      <c r="O805" s="832"/>
      <c r="P805" s="849"/>
      <c r="Q805" s="849"/>
      <c r="R805" s="837"/>
      <c r="S805" s="850"/>
    </row>
    <row r="806" spans="1:19" ht="14.4" customHeight="1" x14ac:dyDescent="0.3">
      <c r="A806" s="831"/>
      <c r="B806" s="832" t="s">
        <v>2594</v>
      </c>
      <c r="C806" s="832" t="s">
        <v>587</v>
      </c>
      <c r="D806" s="832" t="s">
        <v>2471</v>
      </c>
      <c r="E806" s="832" t="s">
        <v>2480</v>
      </c>
      <c r="F806" s="832" t="s">
        <v>2522</v>
      </c>
      <c r="G806" s="832" t="s">
        <v>2523</v>
      </c>
      <c r="H806" s="849">
        <v>1</v>
      </c>
      <c r="I806" s="849">
        <v>466.67</v>
      </c>
      <c r="J806" s="832"/>
      <c r="K806" s="832">
        <v>466.67</v>
      </c>
      <c r="L806" s="849"/>
      <c r="M806" s="849"/>
      <c r="N806" s="832"/>
      <c r="O806" s="832"/>
      <c r="P806" s="849"/>
      <c r="Q806" s="849"/>
      <c r="R806" s="837"/>
      <c r="S806" s="850"/>
    </row>
    <row r="807" spans="1:19" ht="14.4" customHeight="1" x14ac:dyDescent="0.3">
      <c r="A807" s="831"/>
      <c r="B807" s="832" t="s">
        <v>2594</v>
      </c>
      <c r="C807" s="832" t="s">
        <v>587</v>
      </c>
      <c r="D807" s="832" t="s">
        <v>2471</v>
      </c>
      <c r="E807" s="832" t="s">
        <v>2480</v>
      </c>
      <c r="F807" s="832" t="s">
        <v>2527</v>
      </c>
      <c r="G807" s="832" t="s">
        <v>2528</v>
      </c>
      <c r="H807" s="849">
        <v>11</v>
      </c>
      <c r="I807" s="849">
        <v>550</v>
      </c>
      <c r="J807" s="832"/>
      <c r="K807" s="832">
        <v>50</v>
      </c>
      <c r="L807" s="849"/>
      <c r="M807" s="849"/>
      <c r="N807" s="832"/>
      <c r="O807" s="832"/>
      <c r="P807" s="849"/>
      <c r="Q807" s="849"/>
      <c r="R807" s="837"/>
      <c r="S807" s="850"/>
    </row>
    <row r="808" spans="1:19" ht="14.4" customHeight="1" x14ac:dyDescent="0.3">
      <c r="A808" s="831"/>
      <c r="B808" s="832" t="s">
        <v>2594</v>
      </c>
      <c r="C808" s="832" t="s">
        <v>587</v>
      </c>
      <c r="D808" s="832" t="s">
        <v>2471</v>
      </c>
      <c r="E808" s="832" t="s">
        <v>2480</v>
      </c>
      <c r="F808" s="832" t="s">
        <v>2531</v>
      </c>
      <c r="G808" s="832" t="s">
        <v>2532</v>
      </c>
      <c r="H808" s="849">
        <v>4</v>
      </c>
      <c r="I808" s="849">
        <v>404.44</v>
      </c>
      <c r="J808" s="832"/>
      <c r="K808" s="832">
        <v>101.11</v>
      </c>
      <c r="L808" s="849"/>
      <c r="M808" s="849"/>
      <c r="N808" s="832"/>
      <c r="O808" s="832"/>
      <c r="P808" s="849"/>
      <c r="Q808" s="849"/>
      <c r="R808" s="837"/>
      <c r="S808" s="850"/>
    </row>
    <row r="809" spans="1:19" ht="14.4" customHeight="1" x14ac:dyDescent="0.3">
      <c r="A809" s="831"/>
      <c r="B809" s="832" t="s">
        <v>2594</v>
      </c>
      <c r="C809" s="832" t="s">
        <v>587</v>
      </c>
      <c r="D809" s="832" t="s">
        <v>2471</v>
      </c>
      <c r="E809" s="832" t="s">
        <v>2480</v>
      </c>
      <c r="F809" s="832" t="s">
        <v>2598</v>
      </c>
      <c r="G809" s="832" t="s">
        <v>2599</v>
      </c>
      <c r="H809" s="849">
        <v>93</v>
      </c>
      <c r="I809" s="849">
        <v>0</v>
      </c>
      <c r="J809" s="832"/>
      <c r="K809" s="832">
        <v>0</v>
      </c>
      <c r="L809" s="849"/>
      <c r="M809" s="849"/>
      <c r="N809" s="832"/>
      <c r="O809" s="832"/>
      <c r="P809" s="849"/>
      <c r="Q809" s="849"/>
      <c r="R809" s="837"/>
      <c r="S809" s="850"/>
    </row>
    <row r="810" spans="1:19" ht="14.4" customHeight="1" x14ac:dyDescent="0.3">
      <c r="A810" s="831"/>
      <c r="B810" s="832" t="s">
        <v>2594</v>
      </c>
      <c r="C810" s="832" t="s">
        <v>587</v>
      </c>
      <c r="D810" s="832" t="s">
        <v>2471</v>
      </c>
      <c r="E810" s="832" t="s">
        <v>2480</v>
      </c>
      <c r="F810" s="832" t="s">
        <v>2556</v>
      </c>
      <c r="G810" s="832" t="s">
        <v>2557</v>
      </c>
      <c r="H810" s="849">
        <v>2</v>
      </c>
      <c r="I810" s="849">
        <v>188.89</v>
      </c>
      <c r="J810" s="832"/>
      <c r="K810" s="832">
        <v>94.444999999999993</v>
      </c>
      <c r="L810" s="849"/>
      <c r="M810" s="849"/>
      <c r="N810" s="832"/>
      <c r="O810" s="832"/>
      <c r="P810" s="849"/>
      <c r="Q810" s="849"/>
      <c r="R810" s="837"/>
      <c r="S810" s="850"/>
    </row>
    <row r="811" spans="1:19" ht="14.4" customHeight="1" x14ac:dyDescent="0.3">
      <c r="A811" s="831"/>
      <c r="B811" s="832" t="s">
        <v>2594</v>
      </c>
      <c r="C811" s="832" t="s">
        <v>587</v>
      </c>
      <c r="D811" s="832" t="s">
        <v>2471</v>
      </c>
      <c r="E811" s="832" t="s">
        <v>2480</v>
      </c>
      <c r="F811" s="832" t="s">
        <v>2556</v>
      </c>
      <c r="G811" s="832" t="s">
        <v>2558</v>
      </c>
      <c r="H811" s="849">
        <v>46</v>
      </c>
      <c r="I811" s="849">
        <v>4344.4400000000005</v>
      </c>
      <c r="J811" s="832"/>
      <c r="K811" s="832">
        <v>94.444347826086968</v>
      </c>
      <c r="L811" s="849"/>
      <c r="M811" s="849"/>
      <c r="N811" s="832"/>
      <c r="O811" s="832"/>
      <c r="P811" s="849"/>
      <c r="Q811" s="849"/>
      <c r="R811" s="837"/>
      <c r="S811" s="850"/>
    </row>
    <row r="812" spans="1:19" ht="14.4" customHeight="1" x14ac:dyDescent="0.3">
      <c r="A812" s="831"/>
      <c r="B812" s="832" t="s">
        <v>2594</v>
      </c>
      <c r="C812" s="832" t="s">
        <v>587</v>
      </c>
      <c r="D812" s="832" t="s">
        <v>2471</v>
      </c>
      <c r="E812" s="832" t="s">
        <v>2480</v>
      </c>
      <c r="F812" s="832" t="s">
        <v>2561</v>
      </c>
      <c r="G812" s="832" t="s">
        <v>2562</v>
      </c>
      <c r="H812" s="849">
        <v>6</v>
      </c>
      <c r="I812" s="849">
        <v>580</v>
      </c>
      <c r="J812" s="832"/>
      <c r="K812" s="832">
        <v>96.666666666666671</v>
      </c>
      <c r="L812" s="849"/>
      <c r="M812" s="849"/>
      <c r="N812" s="832"/>
      <c r="O812" s="832"/>
      <c r="P812" s="849"/>
      <c r="Q812" s="849"/>
      <c r="R812" s="837"/>
      <c r="S812" s="850"/>
    </row>
    <row r="813" spans="1:19" ht="14.4" customHeight="1" x14ac:dyDescent="0.3">
      <c r="A813" s="831"/>
      <c r="B813" s="832" t="s">
        <v>2594</v>
      </c>
      <c r="C813" s="832" t="s">
        <v>587</v>
      </c>
      <c r="D813" s="832" t="s">
        <v>2471</v>
      </c>
      <c r="E813" s="832" t="s">
        <v>2480</v>
      </c>
      <c r="F813" s="832" t="s">
        <v>2561</v>
      </c>
      <c r="G813" s="832" t="s">
        <v>2563</v>
      </c>
      <c r="H813" s="849">
        <v>2</v>
      </c>
      <c r="I813" s="849">
        <v>193.34</v>
      </c>
      <c r="J813" s="832"/>
      <c r="K813" s="832">
        <v>96.67</v>
      </c>
      <c r="L813" s="849"/>
      <c r="M813" s="849"/>
      <c r="N813" s="832"/>
      <c r="O813" s="832"/>
      <c r="P813" s="849"/>
      <c r="Q813" s="849"/>
      <c r="R813" s="837"/>
      <c r="S813" s="850"/>
    </row>
    <row r="814" spans="1:19" ht="14.4" customHeight="1" x14ac:dyDescent="0.3">
      <c r="A814" s="831"/>
      <c r="B814" s="832" t="s">
        <v>2594</v>
      </c>
      <c r="C814" s="832" t="s">
        <v>587</v>
      </c>
      <c r="D814" s="832" t="s">
        <v>2471</v>
      </c>
      <c r="E814" s="832" t="s">
        <v>2480</v>
      </c>
      <c r="F814" s="832" t="s">
        <v>2569</v>
      </c>
      <c r="G814" s="832" t="s">
        <v>2570</v>
      </c>
      <c r="H814" s="849">
        <v>1</v>
      </c>
      <c r="I814" s="849">
        <v>466.67</v>
      </c>
      <c r="J814" s="832"/>
      <c r="K814" s="832">
        <v>466.67</v>
      </c>
      <c r="L814" s="849"/>
      <c r="M814" s="849"/>
      <c r="N814" s="832"/>
      <c r="O814" s="832"/>
      <c r="P814" s="849"/>
      <c r="Q814" s="849"/>
      <c r="R814" s="837"/>
      <c r="S814" s="850"/>
    </row>
    <row r="815" spans="1:19" ht="14.4" customHeight="1" x14ac:dyDescent="0.3">
      <c r="A815" s="831"/>
      <c r="B815" s="832" t="s">
        <v>2594</v>
      </c>
      <c r="C815" s="832" t="s">
        <v>587</v>
      </c>
      <c r="D815" s="832" t="s">
        <v>2471</v>
      </c>
      <c r="E815" s="832" t="s">
        <v>2480</v>
      </c>
      <c r="F815" s="832" t="s">
        <v>2571</v>
      </c>
      <c r="G815" s="832" t="s">
        <v>2572</v>
      </c>
      <c r="H815" s="849">
        <v>4</v>
      </c>
      <c r="I815" s="849">
        <v>466.67</v>
      </c>
      <c r="J815" s="832"/>
      <c r="K815" s="832">
        <v>116.6675</v>
      </c>
      <c r="L815" s="849"/>
      <c r="M815" s="849"/>
      <c r="N815" s="832"/>
      <c r="O815" s="832"/>
      <c r="P815" s="849"/>
      <c r="Q815" s="849"/>
      <c r="R815" s="837"/>
      <c r="S815" s="850"/>
    </row>
    <row r="816" spans="1:19" ht="14.4" customHeight="1" x14ac:dyDescent="0.3">
      <c r="A816" s="831"/>
      <c r="B816" s="832" t="s">
        <v>2594</v>
      </c>
      <c r="C816" s="832" t="s">
        <v>587</v>
      </c>
      <c r="D816" s="832" t="s">
        <v>2471</v>
      </c>
      <c r="E816" s="832" t="s">
        <v>2480</v>
      </c>
      <c r="F816" s="832" t="s">
        <v>2481</v>
      </c>
      <c r="G816" s="832" t="s">
        <v>2482</v>
      </c>
      <c r="H816" s="849">
        <v>99</v>
      </c>
      <c r="I816" s="849">
        <v>34099.979999999996</v>
      </c>
      <c r="J816" s="832"/>
      <c r="K816" s="832">
        <v>344.44424242424236</v>
      </c>
      <c r="L816" s="849"/>
      <c r="M816" s="849"/>
      <c r="N816" s="832"/>
      <c r="O816" s="832"/>
      <c r="P816" s="849"/>
      <c r="Q816" s="849"/>
      <c r="R816" s="837"/>
      <c r="S816" s="850"/>
    </row>
    <row r="817" spans="1:19" ht="14.4" customHeight="1" x14ac:dyDescent="0.3">
      <c r="A817" s="831"/>
      <c r="B817" s="832" t="s">
        <v>2594</v>
      </c>
      <c r="C817" s="832" t="s">
        <v>587</v>
      </c>
      <c r="D817" s="832" t="s">
        <v>1239</v>
      </c>
      <c r="E817" s="832" t="s">
        <v>2480</v>
      </c>
      <c r="F817" s="832" t="s">
        <v>2505</v>
      </c>
      <c r="G817" s="832" t="s">
        <v>2506</v>
      </c>
      <c r="H817" s="849">
        <v>14</v>
      </c>
      <c r="I817" s="849">
        <v>1088.8900000000001</v>
      </c>
      <c r="J817" s="832">
        <v>1.272721959885923</v>
      </c>
      <c r="K817" s="832">
        <v>77.777857142857144</v>
      </c>
      <c r="L817" s="849">
        <v>11</v>
      </c>
      <c r="M817" s="849">
        <v>855.56</v>
      </c>
      <c r="N817" s="832">
        <v>1</v>
      </c>
      <c r="O817" s="832">
        <v>77.778181818181807</v>
      </c>
      <c r="P817" s="849"/>
      <c r="Q817" s="849"/>
      <c r="R817" s="837"/>
      <c r="S817" s="850"/>
    </row>
    <row r="818" spans="1:19" ht="14.4" customHeight="1" x14ac:dyDescent="0.3">
      <c r="A818" s="831"/>
      <c r="B818" s="832" t="s">
        <v>2594</v>
      </c>
      <c r="C818" s="832" t="s">
        <v>587</v>
      </c>
      <c r="D818" s="832" t="s">
        <v>1239</v>
      </c>
      <c r="E818" s="832" t="s">
        <v>2480</v>
      </c>
      <c r="F818" s="832" t="s">
        <v>2505</v>
      </c>
      <c r="G818" s="832" t="s">
        <v>2507</v>
      </c>
      <c r="H818" s="849">
        <v>1</v>
      </c>
      <c r="I818" s="849">
        <v>77.78</v>
      </c>
      <c r="J818" s="832"/>
      <c r="K818" s="832">
        <v>77.78</v>
      </c>
      <c r="L818" s="849"/>
      <c r="M818" s="849"/>
      <c r="N818" s="832"/>
      <c r="O818" s="832"/>
      <c r="P818" s="849"/>
      <c r="Q818" s="849"/>
      <c r="R818" s="837"/>
      <c r="S818" s="850"/>
    </row>
    <row r="819" spans="1:19" ht="14.4" customHeight="1" x14ac:dyDescent="0.3">
      <c r="A819" s="831"/>
      <c r="B819" s="832" t="s">
        <v>2594</v>
      </c>
      <c r="C819" s="832" t="s">
        <v>587</v>
      </c>
      <c r="D819" s="832" t="s">
        <v>1239</v>
      </c>
      <c r="E819" s="832" t="s">
        <v>2480</v>
      </c>
      <c r="F819" s="832" t="s">
        <v>2510</v>
      </c>
      <c r="G819" s="832" t="s">
        <v>2511</v>
      </c>
      <c r="H819" s="849">
        <v>42</v>
      </c>
      <c r="I819" s="849">
        <v>4900</v>
      </c>
      <c r="J819" s="832">
        <v>1.3125011718760464</v>
      </c>
      <c r="K819" s="832">
        <v>116.66666666666667</v>
      </c>
      <c r="L819" s="849">
        <v>32</v>
      </c>
      <c r="M819" s="849">
        <v>3733.33</v>
      </c>
      <c r="N819" s="832">
        <v>1</v>
      </c>
      <c r="O819" s="832">
        <v>116.6665625</v>
      </c>
      <c r="P819" s="849">
        <v>2</v>
      </c>
      <c r="Q819" s="849">
        <v>233.33</v>
      </c>
      <c r="R819" s="837">
        <v>6.2499162945681204E-2</v>
      </c>
      <c r="S819" s="850">
        <v>116.66500000000001</v>
      </c>
    </row>
    <row r="820" spans="1:19" ht="14.4" customHeight="1" x14ac:dyDescent="0.3">
      <c r="A820" s="831"/>
      <c r="B820" s="832" t="s">
        <v>2594</v>
      </c>
      <c r="C820" s="832" t="s">
        <v>587</v>
      </c>
      <c r="D820" s="832" t="s">
        <v>1239</v>
      </c>
      <c r="E820" s="832" t="s">
        <v>2480</v>
      </c>
      <c r="F820" s="832" t="s">
        <v>2510</v>
      </c>
      <c r="G820" s="832" t="s">
        <v>2512</v>
      </c>
      <c r="H820" s="849"/>
      <c r="I820" s="849"/>
      <c r="J820" s="832"/>
      <c r="K820" s="832"/>
      <c r="L820" s="849">
        <v>1</v>
      </c>
      <c r="M820" s="849">
        <v>116.67</v>
      </c>
      <c r="N820" s="832">
        <v>1</v>
      </c>
      <c r="O820" s="832">
        <v>116.67</v>
      </c>
      <c r="P820" s="849"/>
      <c r="Q820" s="849"/>
      <c r="R820" s="837"/>
      <c r="S820" s="850"/>
    </row>
    <row r="821" spans="1:19" ht="14.4" customHeight="1" x14ac:dyDescent="0.3">
      <c r="A821" s="831"/>
      <c r="B821" s="832" t="s">
        <v>2594</v>
      </c>
      <c r="C821" s="832" t="s">
        <v>587</v>
      </c>
      <c r="D821" s="832" t="s">
        <v>1239</v>
      </c>
      <c r="E821" s="832" t="s">
        <v>2480</v>
      </c>
      <c r="F821" s="832" t="s">
        <v>2518</v>
      </c>
      <c r="G821" s="832" t="s">
        <v>2519</v>
      </c>
      <c r="H821" s="849">
        <v>48</v>
      </c>
      <c r="I821" s="849">
        <v>10133.33</v>
      </c>
      <c r="J821" s="832">
        <v>1.4117638044074907</v>
      </c>
      <c r="K821" s="832">
        <v>211.11104166666667</v>
      </c>
      <c r="L821" s="849">
        <v>34</v>
      </c>
      <c r="M821" s="849">
        <v>7177.7800000000007</v>
      </c>
      <c r="N821" s="832">
        <v>1</v>
      </c>
      <c r="O821" s="832">
        <v>211.11117647058825</v>
      </c>
      <c r="P821" s="849"/>
      <c r="Q821" s="849"/>
      <c r="R821" s="837"/>
      <c r="S821" s="850"/>
    </row>
    <row r="822" spans="1:19" ht="14.4" customHeight="1" x14ac:dyDescent="0.3">
      <c r="A822" s="831"/>
      <c r="B822" s="832" t="s">
        <v>2594</v>
      </c>
      <c r="C822" s="832" t="s">
        <v>587</v>
      </c>
      <c r="D822" s="832" t="s">
        <v>1239</v>
      </c>
      <c r="E822" s="832" t="s">
        <v>2480</v>
      </c>
      <c r="F822" s="832" t="s">
        <v>2520</v>
      </c>
      <c r="G822" s="832" t="s">
        <v>2521</v>
      </c>
      <c r="H822" s="849">
        <v>3</v>
      </c>
      <c r="I822" s="849">
        <v>1750</v>
      </c>
      <c r="J822" s="832">
        <v>0.42857177842594157</v>
      </c>
      <c r="K822" s="832">
        <v>583.33333333333337</v>
      </c>
      <c r="L822" s="849">
        <v>7</v>
      </c>
      <c r="M822" s="849">
        <v>4083.33</v>
      </c>
      <c r="N822" s="832">
        <v>1</v>
      </c>
      <c r="O822" s="832">
        <v>583.33285714285716</v>
      </c>
      <c r="P822" s="849">
        <v>2</v>
      </c>
      <c r="Q822" s="849">
        <v>1166.67</v>
      </c>
      <c r="R822" s="837">
        <v>0.28571533527782472</v>
      </c>
      <c r="S822" s="850">
        <v>583.33500000000004</v>
      </c>
    </row>
    <row r="823" spans="1:19" ht="14.4" customHeight="1" x14ac:dyDescent="0.3">
      <c r="A823" s="831"/>
      <c r="B823" s="832" t="s">
        <v>2594</v>
      </c>
      <c r="C823" s="832" t="s">
        <v>587</v>
      </c>
      <c r="D823" s="832" t="s">
        <v>1239</v>
      </c>
      <c r="E823" s="832" t="s">
        <v>2480</v>
      </c>
      <c r="F823" s="832" t="s">
        <v>2522</v>
      </c>
      <c r="G823" s="832" t="s">
        <v>2523</v>
      </c>
      <c r="H823" s="849"/>
      <c r="I823" s="849"/>
      <c r="J823" s="832"/>
      <c r="K823" s="832"/>
      <c r="L823" s="849">
        <v>1</v>
      </c>
      <c r="M823" s="849">
        <v>466.67</v>
      </c>
      <c r="N823" s="832">
        <v>1</v>
      </c>
      <c r="O823" s="832">
        <v>466.67</v>
      </c>
      <c r="P823" s="849"/>
      <c r="Q823" s="849"/>
      <c r="R823" s="837"/>
      <c r="S823" s="850"/>
    </row>
    <row r="824" spans="1:19" ht="14.4" customHeight="1" x14ac:dyDescent="0.3">
      <c r="A824" s="831"/>
      <c r="B824" s="832" t="s">
        <v>2594</v>
      </c>
      <c r="C824" s="832" t="s">
        <v>587</v>
      </c>
      <c r="D824" s="832" t="s">
        <v>1239</v>
      </c>
      <c r="E824" s="832" t="s">
        <v>2480</v>
      </c>
      <c r="F824" s="832" t="s">
        <v>2527</v>
      </c>
      <c r="G824" s="832" t="s">
        <v>2528</v>
      </c>
      <c r="H824" s="849">
        <v>54</v>
      </c>
      <c r="I824" s="849">
        <v>2700</v>
      </c>
      <c r="J824" s="832">
        <v>1.5428571428571429</v>
      </c>
      <c r="K824" s="832">
        <v>50</v>
      </c>
      <c r="L824" s="849">
        <v>35</v>
      </c>
      <c r="M824" s="849">
        <v>1750</v>
      </c>
      <c r="N824" s="832">
        <v>1</v>
      </c>
      <c r="O824" s="832">
        <v>50</v>
      </c>
      <c r="P824" s="849"/>
      <c r="Q824" s="849"/>
      <c r="R824" s="837"/>
      <c r="S824" s="850"/>
    </row>
    <row r="825" spans="1:19" ht="14.4" customHeight="1" x14ac:dyDescent="0.3">
      <c r="A825" s="831"/>
      <c r="B825" s="832" t="s">
        <v>2594</v>
      </c>
      <c r="C825" s="832" t="s">
        <v>587</v>
      </c>
      <c r="D825" s="832" t="s">
        <v>1239</v>
      </c>
      <c r="E825" s="832" t="s">
        <v>2480</v>
      </c>
      <c r="F825" s="832" t="s">
        <v>2596</v>
      </c>
      <c r="G825" s="832" t="s">
        <v>2597</v>
      </c>
      <c r="H825" s="849">
        <v>1</v>
      </c>
      <c r="I825" s="849">
        <v>0</v>
      </c>
      <c r="J825" s="832"/>
      <c r="K825" s="832">
        <v>0</v>
      </c>
      <c r="L825" s="849"/>
      <c r="M825" s="849"/>
      <c r="N825" s="832"/>
      <c r="O825" s="832"/>
      <c r="P825" s="849"/>
      <c r="Q825" s="849"/>
      <c r="R825" s="837"/>
      <c r="S825" s="850"/>
    </row>
    <row r="826" spans="1:19" ht="14.4" customHeight="1" x14ac:dyDescent="0.3">
      <c r="A826" s="831"/>
      <c r="B826" s="832" t="s">
        <v>2594</v>
      </c>
      <c r="C826" s="832" t="s">
        <v>587</v>
      </c>
      <c r="D826" s="832" t="s">
        <v>1239</v>
      </c>
      <c r="E826" s="832" t="s">
        <v>2480</v>
      </c>
      <c r="F826" s="832" t="s">
        <v>2536</v>
      </c>
      <c r="G826" s="832" t="s">
        <v>2538</v>
      </c>
      <c r="H826" s="849">
        <v>1</v>
      </c>
      <c r="I826" s="849">
        <v>305.56</v>
      </c>
      <c r="J826" s="832"/>
      <c r="K826" s="832">
        <v>305.56</v>
      </c>
      <c r="L826" s="849"/>
      <c r="M826" s="849"/>
      <c r="N826" s="832"/>
      <c r="O826" s="832"/>
      <c r="P826" s="849"/>
      <c r="Q826" s="849"/>
      <c r="R826" s="837"/>
      <c r="S826" s="850"/>
    </row>
    <row r="827" spans="1:19" ht="14.4" customHeight="1" x14ac:dyDescent="0.3">
      <c r="A827" s="831"/>
      <c r="B827" s="832" t="s">
        <v>2594</v>
      </c>
      <c r="C827" s="832" t="s">
        <v>587</v>
      </c>
      <c r="D827" s="832" t="s">
        <v>1239</v>
      </c>
      <c r="E827" s="832" t="s">
        <v>2480</v>
      </c>
      <c r="F827" s="832" t="s">
        <v>2598</v>
      </c>
      <c r="G827" s="832" t="s">
        <v>2599</v>
      </c>
      <c r="H827" s="849">
        <v>179</v>
      </c>
      <c r="I827" s="849">
        <v>0</v>
      </c>
      <c r="J827" s="832"/>
      <c r="K827" s="832">
        <v>0</v>
      </c>
      <c r="L827" s="849">
        <v>131</v>
      </c>
      <c r="M827" s="849">
        <v>0</v>
      </c>
      <c r="N827" s="832"/>
      <c r="O827" s="832">
        <v>0</v>
      </c>
      <c r="P827" s="849">
        <v>3</v>
      </c>
      <c r="Q827" s="849">
        <v>0</v>
      </c>
      <c r="R827" s="837"/>
      <c r="S827" s="850">
        <v>0</v>
      </c>
    </row>
    <row r="828" spans="1:19" ht="14.4" customHeight="1" x14ac:dyDescent="0.3">
      <c r="A828" s="831"/>
      <c r="B828" s="832" t="s">
        <v>2594</v>
      </c>
      <c r="C828" s="832" t="s">
        <v>587</v>
      </c>
      <c r="D828" s="832" t="s">
        <v>1239</v>
      </c>
      <c r="E828" s="832" t="s">
        <v>2480</v>
      </c>
      <c r="F828" s="832" t="s">
        <v>2556</v>
      </c>
      <c r="G828" s="832" t="s">
        <v>2558</v>
      </c>
      <c r="H828" s="849">
        <v>58</v>
      </c>
      <c r="I828" s="849">
        <v>5477.78</v>
      </c>
      <c r="J828" s="832">
        <v>1.4499997352942733</v>
      </c>
      <c r="K828" s="832">
        <v>94.44448275862068</v>
      </c>
      <c r="L828" s="849">
        <v>40</v>
      </c>
      <c r="M828" s="849">
        <v>3777.78</v>
      </c>
      <c r="N828" s="832">
        <v>1</v>
      </c>
      <c r="O828" s="832">
        <v>94.444500000000005</v>
      </c>
      <c r="P828" s="849"/>
      <c r="Q828" s="849"/>
      <c r="R828" s="837"/>
      <c r="S828" s="850"/>
    </row>
    <row r="829" spans="1:19" ht="14.4" customHeight="1" x14ac:dyDescent="0.3">
      <c r="A829" s="831"/>
      <c r="B829" s="832" t="s">
        <v>2594</v>
      </c>
      <c r="C829" s="832" t="s">
        <v>587</v>
      </c>
      <c r="D829" s="832" t="s">
        <v>1239</v>
      </c>
      <c r="E829" s="832" t="s">
        <v>2480</v>
      </c>
      <c r="F829" s="832" t="s">
        <v>2561</v>
      </c>
      <c r="G829" s="832" t="s">
        <v>2562</v>
      </c>
      <c r="H829" s="849">
        <v>11</v>
      </c>
      <c r="I829" s="849">
        <v>1063.33</v>
      </c>
      <c r="J829" s="832">
        <v>0.7333310344827586</v>
      </c>
      <c r="K829" s="832">
        <v>96.666363636363627</v>
      </c>
      <c r="L829" s="849">
        <v>15</v>
      </c>
      <c r="M829" s="849">
        <v>1450</v>
      </c>
      <c r="N829" s="832">
        <v>1</v>
      </c>
      <c r="O829" s="832">
        <v>96.666666666666671</v>
      </c>
      <c r="P829" s="849"/>
      <c r="Q829" s="849"/>
      <c r="R829" s="837"/>
      <c r="S829" s="850"/>
    </row>
    <row r="830" spans="1:19" ht="14.4" customHeight="1" x14ac:dyDescent="0.3">
      <c r="A830" s="831"/>
      <c r="B830" s="832" t="s">
        <v>2594</v>
      </c>
      <c r="C830" s="832" t="s">
        <v>587</v>
      </c>
      <c r="D830" s="832" t="s">
        <v>1239</v>
      </c>
      <c r="E830" s="832" t="s">
        <v>2480</v>
      </c>
      <c r="F830" s="832" t="s">
        <v>2561</v>
      </c>
      <c r="G830" s="832" t="s">
        <v>2563</v>
      </c>
      <c r="H830" s="849"/>
      <c r="I830" s="849"/>
      <c r="J830" s="832"/>
      <c r="K830" s="832"/>
      <c r="L830" s="849">
        <v>1</v>
      </c>
      <c r="M830" s="849">
        <v>96.67</v>
      </c>
      <c r="N830" s="832">
        <v>1</v>
      </c>
      <c r="O830" s="832">
        <v>96.67</v>
      </c>
      <c r="P830" s="849"/>
      <c r="Q830" s="849"/>
      <c r="R830" s="837"/>
      <c r="S830" s="850"/>
    </row>
    <row r="831" spans="1:19" ht="14.4" customHeight="1" x14ac:dyDescent="0.3">
      <c r="A831" s="831"/>
      <c r="B831" s="832" t="s">
        <v>2594</v>
      </c>
      <c r="C831" s="832" t="s">
        <v>587</v>
      </c>
      <c r="D831" s="832" t="s">
        <v>1239</v>
      </c>
      <c r="E831" s="832" t="s">
        <v>2480</v>
      </c>
      <c r="F831" s="832" t="s">
        <v>2569</v>
      </c>
      <c r="G831" s="832" t="s">
        <v>2570</v>
      </c>
      <c r="H831" s="849">
        <v>1</v>
      </c>
      <c r="I831" s="849">
        <v>466.67</v>
      </c>
      <c r="J831" s="832"/>
      <c r="K831" s="832">
        <v>466.67</v>
      </c>
      <c r="L831" s="849"/>
      <c r="M831" s="849"/>
      <c r="N831" s="832"/>
      <c r="O831" s="832"/>
      <c r="P831" s="849"/>
      <c r="Q831" s="849"/>
      <c r="R831" s="837"/>
      <c r="S831" s="850"/>
    </row>
    <row r="832" spans="1:19" ht="14.4" customHeight="1" x14ac:dyDescent="0.3">
      <c r="A832" s="831"/>
      <c r="B832" s="832" t="s">
        <v>2594</v>
      </c>
      <c r="C832" s="832" t="s">
        <v>587</v>
      </c>
      <c r="D832" s="832" t="s">
        <v>1239</v>
      </c>
      <c r="E832" s="832" t="s">
        <v>2480</v>
      </c>
      <c r="F832" s="832" t="s">
        <v>2571</v>
      </c>
      <c r="G832" s="832" t="s">
        <v>2572</v>
      </c>
      <c r="H832" s="849">
        <v>6</v>
      </c>
      <c r="I832" s="849">
        <v>700</v>
      </c>
      <c r="J832" s="832">
        <v>1.4999892857908157</v>
      </c>
      <c r="K832" s="832">
        <v>116.66666666666667</v>
      </c>
      <c r="L832" s="849">
        <v>4</v>
      </c>
      <c r="M832" s="849">
        <v>466.67</v>
      </c>
      <c r="N832" s="832">
        <v>1</v>
      </c>
      <c r="O832" s="832">
        <v>116.6675</v>
      </c>
      <c r="P832" s="849"/>
      <c r="Q832" s="849"/>
      <c r="R832" s="837"/>
      <c r="S832" s="850"/>
    </row>
    <row r="833" spans="1:19" ht="14.4" customHeight="1" x14ac:dyDescent="0.3">
      <c r="A833" s="831"/>
      <c r="B833" s="832" t="s">
        <v>2594</v>
      </c>
      <c r="C833" s="832" t="s">
        <v>587</v>
      </c>
      <c r="D833" s="832" t="s">
        <v>1239</v>
      </c>
      <c r="E833" s="832" t="s">
        <v>2480</v>
      </c>
      <c r="F833" s="832" t="s">
        <v>2481</v>
      </c>
      <c r="G833" s="832" t="s">
        <v>2482</v>
      </c>
      <c r="H833" s="849">
        <v>186</v>
      </c>
      <c r="I833" s="849">
        <v>64066.67</v>
      </c>
      <c r="J833" s="832">
        <v>1.3880596400520329</v>
      </c>
      <c r="K833" s="832">
        <v>344.44446236559139</v>
      </c>
      <c r="L833" s="849">
        <v>134</v>
      </c>
      <c r="M833" s="849">
        <v>46155.56</v>
      </c>
      <c r="N833" s="832">
        <v>1</v>
      </c>
      <c r="O833" s="832">
        <v>344.44447761194027</v>
      </c>
      <c r="P833" s="849">
        <v>3</v>
      </c>
      <c r="Q833" s="849">
        <v>1033.33</v>
      </c>
      <c r="R833" s="837">
        <v>2.2387985326144888E-2</v>
      </c>
      <c r="S833" s="850">
        <v>344.44333333333333</v>
      </c>
    </row>
    <row r="834" spans="1:19" ht="14.4" customHeight="1" x14ac:dyDescent="0.3">
      <c r="A834" s="831"/>
      <c r="B834" s="832" t="s">
        <v>2594</v>
      </c>
      <c r="C834" s="832" t="s">
        <v>587</v>
      </c>
      <c r="D834" s="832" t="s">
        <v>2472</v>
      </c>
      <c r="E834" s="832" t="s">
        <v>2480</v>
      </c>
      <c r="F834" s="832" t="s">
        <v>2505</v>
      </c>
      <c r="G834" s="832" t="s">
        <v>2506</v>
      </c>
      <c r="H834" s="849"/>
      <c r="I834" s="849"/>
      <c r="J834" s="832"/>
      <c r="K834" s="832"/>
      <c r="L834" s="849">
        <v>2</v>
      </c>
      <c r="M834" s="849">
        <v>155.56</v>
      </c>
      <c r="N834" s="832">
        <v>1</v>
      </c>
      <c r="O834" s="832">
        <v>77.78</v>
      </c>
      <c r="P834" s="849"/>
      <c r="Q834" s="849"/>
      <c r="R834" s="837"/>
      <c r="S834" s="850"/>
    </row>
    <row r="835" spans="1:19" ht="14.4" customHeight="1" x14ac:dyDescent="0.3">
      <c r="A835" s="831"/>
      <c r="B835" s="832" t="s">
        <v>2594</v>
      </c>
      <c r="C835" s="832" t="s">
        <v>587</v>
      </c>
      <c r="D835" s="832" t="s">
        <v>2472</v>
      </c>
      <c r="E835" s="832" t="s">
        <v>2480</v>
      </c>
      <c r="F835" s="832" t="s">
        <v>2510</v>
      </c>
      <c r="G835" s="832" t="s">
        <v>2511</v>
      </c>
      <c r="H835" s="849"/>
      <c r="I835" s="849"/>
      <c r="J835" s="832"/>
      <c r="K835" s="832"/>
      <c r="L835" s="849">
        <v>79</v>
      </c>
      <c r="M835" s="849">
        <v>9216.66</v>
      </c>
      <c r="N835" s="832">
        <v>1</v>
      </c>
      <c r="O835" s="832">
        <v>116.66658227848102</v>
      </c>
      <c r="P835" s="849"/>
      <c r="Q835" s="849"/>
      <c r="R835" s="837"/>
      <c r="S835" s="850"/>
    </row>
    <row r="836" spans="1:19" ht="14.4" customHeight="1" x14ac:dyDescent="0.3">
      <c r="A836" s="831"/>
      <c r="B836" s="832" t="s">
        <v>2594</v>
      </c>
      <c r="C836" s="832" t="s">
        <v>587</v>
      </c>
      <c r="D836" s="832" t="s">
        <v>2472</v>
      </c>
      <c r="E836" s="832" t="s">
        <v>2480</v>
      </c>
      <c r="F836" s="832" t="s">
        <v>2518</v>
      </c>
      <c r="G836" s="832" t="s">
        <v>2519</v>
      </c>
      <c r="H836" s="849"/>
      <c r="I836" s="849"/>
      <c r="J836" s="832"/>
      <c r="K836" s="832"/>
      <c r="L836" s="849">
        <v>25</v>
      </c>
      <c r="M836" s="849">
        <v>5277.7800000000007</v>
      </c>
      <c r="N836" s="832">
        <v>1</v>
      </c>
      <c r="O836" s="832">
        <v>211.11120000000003</v>
      </c>
      <c r="P836" s="849"/>
      <c r="Q836" s="849"/>
      <c r="R836" s="837"/>
      <c r="S836" s="850"/>
    </row>
    <row r="837" spans="1:19" ht="14.4" customHeight="1" x14ac:dyDescent="0.3">
      <c r="A837" s="831"/>
      <c r="B837" s="832" t="s">
        <v>2594</v>
      </c>
      <c r="C837" s="832" t="s">
        <v>587</v>
      </c>
      <c r="D837" s="832" t="s">
        <v>2472</v>
      </c>
      <c r="E837" s="832" t="s">
        <v>2480</v>
      </c>
      <c r="F837" s="832" t="s">
        <v>2520</v>
      </c>
      <c r="G837" s="832" t="s">
        <v>2521</v>
      </c>
      <c r="H837" s="849"/>
      <c r="I837" s="849"/>
      <c r="J837" s="832"/>
      <c r="K837" s="832"/>
      <c r="L837" s="849">
        <v>7</v>
      </c>
      <c r="M837" s="849">
        <v>4083.33</v>
      </c>
      <c r="N837" s="832">
        <v>1</v>
      </c>
      <c r="O837" s="832">
        <v>583.33285714285716</v>
      </c>
      <c r="P837" s="849"/>
      <c r="Q837" s="849"/>
      <c r="R837" s="837"/>
      <c r="S837" s="850"/>
    </row>
    <row r="838" spans="1:19" ht="14.4" customHeight="1" x14ac:dyDescent="0.3">
      <c r="A838" s="831"/>
      <c r="B838" s="832" t="s">
        <v>2594</v>
      </c>
      <c r="C838" s="832" t="s">
        <v>587</v>
      </c>
      <c r="D838" s="832" t="s">
        <v>2472</v>
      </c>
      <c r="E838" s="832" t="s">
        <v>2480</v>
      </c>
      <c r="F838" s="832" t="s">
        <v>2522</v>
      </c>
      <c r="G838" s="832" t="s">
        <v>2523</v>
      </c>
      <c r="H838" s="849"/>
      <c r="I838" s="849"/>
      <c r="J838" s="832"/>
      <c r="K838" s="832"/>
      <c r="L838" s="849">
        <v>4</v>
      </c>
      <c r="M838" s="849">
        <v>1866.66</v>
      </c>
      <c r="N838" s="832">
        <v>1</v>
      </c>
      <c r="O838" s="832">
        <v>466.66500000000002</v>
      </c>
      <c r="P838" s="849"/>
      <c r="Q838" s="849"/>
      <c r="R838" s="837"/>
      <c r="S838" s="850"/>
    </row>
    <row r="839" spans="1:19" ht="14.4" customHeight="1" x14ac:dyDescent="0.3">
      <c r="A839" s="831"/>
      <c r="B839" s="832" t="s">
        <v>2594</v>
      </c>
      <c r="C839" s="832" t="s">
        <v>587</v>
      </c>
      <c r="D839" s="832" t="s">
        <v>2472</v>
      </c>
      <c r="E839" s="832" t="s">
        <v>2480</v>
      </c>
      <c r="F839" s="832" t="s">
        <v>2527</v>
      </c>
      <c r="G839" s="832" t="s">
        <v>2528</v>
      </c>
      <c r="H839" s="849"/>
      <c r="I839" s="849"/>
      <c r="J839" s="832"/>
      <c r="K839" s="832"/>
      <c r="L839" s="849">
        <v>42</v>
      </c>
      <c r="M839" s="849">
        <v>2100</v>
      </c>
      <c r="N839" s="832">
        <v>1</v>
      </c>
      <c r="O839" s="832">
        <v>50</v>
      </c>
      <c r="P839" s="849"/>
      <c r="Q839" s="849"/>
      <c r="R839" s="837"/>
      <c r="S839" s="850"/>
    </row>
    <row r="840" spans="1:19" ht="14.4" customHeight="1" x14ac:dyDescent="0.3">
      <c r="A840" s="831"/>
      <c r="B840" s="832" t="s">
        <v>2594</v>
      </c>
      <c r="C840" s="832" t="s">
        <v>587</v>
      </c>
      <c r="D840" s="832" t="s">
        <v>2472</v>
      </c>
      <c r="E840" s="832" t="s">
        <v>2480</v>
      </c>
      <c r="F840" s="832" t="s">
        <v>2598</v>
      </c>
      <c r="G840" s="832" t="s">
        <v>2599</v>
      </c>
      <c r="H840" s="849"/>
      <c r="I840" s="849"/>
      <c r="J840" s="832"/>
      <c r="K840" s="832"/>
      <c r="L840" s="849">
        <v>243</v>
      </c>
      <c r="M840" s="849">
        <v>0</v>
      </c>
      <c r="N840" s="832"/>
      <c r="O840" s="832">
        <v>0</v>
      </c>
      <c r="P840" s="849"/>
      <c r="Q840" s="849"/>
      <c r="R840" s="837"/>
      <c r="S840" s="850"/>
    </row>
    <row r="841" spans="1:19" ht="14.4" customHeight="1" x14ac:dyDescent="0.3">
      <c r="A841" s="831"/>
      <c r="B841" s="832" t="s">
        <v>2594</v>
      </c>
      <c r="C841" s="832" t="s">
        <v>587</v>
      </c>
      <c r="D841" s="832" t="s">
        <v>2472</v>
      </c>
      <c r="E841" s="832" t="s">
        <v>2480</v>
      </c>
      <c r="F841" s="832" t="s">
        <v>2556</v>
      </c>
      <c r="G841" s="832" t="s">
        <v>2558</v>
      </c>
      <c r="H841" s="849"/>
      <c r="I841" s="849"/>
      <c r="J841" s="832"/>
      <c r="K841" s="832"/>
      <c r="L841" s="849">
        <v>113</v>
      </c>
      <c r="M841" s="849">
        <v>10672.22</v>
      </c>
      <c r="N841" s="832">
        <v>1</v>
      </c>
      <c r="O841" s="832">
        <v>94.444424778761061</v>
      </c>
      <c r="P841" s="849"/>
      <c r="Q841" s="849"/>
      <c r="R841" s="837"/>
      <c r="S841" s="850"/>
    </row>
    <row r="842" spans="1:19" ht="14.4" customHeight="1" x14ac:dyDescent="0.3">
      <c r="A842" s="831"/>
      <c r="B842" s="832" t="s">
        <v>2594</v>
      </c>
      <c r="C842" s="832" t="s">
        <v>587</v>
      </c>
      <c r="D842" s="832" t="s">
        <v>2472</v>
      </c>
      <c r="E842" s="832" t="s">
        <v>2480</v>
      </c>
      <c r="F842" s="832" t="s">
        <v>2561</v>
      </c>
      <c r="G842" s="832" t="s">
        <v>2562</v>
      </c>
      <c r="H842" s="849"/>
      <c r="I842" s="849"/>
      <c r="J842" s="832"/>
      <c r="K842" s="832"/>
      <c r="L842" s="849">
        <v>18</v>
      </c>
      <c r="M842" s="849">
        <v>1740</v>
      </c>
      <c r="N842" s="832">
        <v>1</v>
      </c>
      <c r="O842" s="832">
        <v>96.666666666666671</v>
      </c>
      <c r="P842" s="849"/>
      <c r="Q842" s="849"/>
      <c r="R842" s="837"/>
      <c r="S842" s="850"/>
    </row>
    <row r="843" spans="1:19" ht="14.4" customHeight="1" x14ac:dyDescent="0.3">
      <c r="A843" s="831"/>
      <c r="B843" s="832" t="s">
        <v>2594</v>
      </c>
      <c r="C843" s="832" t="s">
        <v>587</v>
      </c>
      <c r="D843" s="832" t="s">
        <v>2472</v>
      </c>
      <c r="E843" s="832" t="s">
        <v>2480</v>
      </c>
      <c r="F843" s="832" t="s">
        <v>2571</v>
      </c>
      <c r="G843" s="832" t="s">
        <v>2572</v>
      </c>
      <c r="H843" s="849"/>
      <c r="I843" s="849"/>
      <c r="J843" s="832"/>
      <c r="K843" s="832"/>
      <c r="L843" s="849">
        <v>18</v>
      </c>
      <c r="M843" s="849">
        <v>2100.0100000000002</v>
      </c>
      <c r="N843" s="832">
        <v>1</v>
      </c>
      <c r="O843" s="832">
        <v>116.66722222222224</v>
      </c>
      <c r="P843" s="849"/>
      <c r="Q843" s="849"/>
      <c r="R843" s="837"/>
      <c r="S843" s="850"/>
    </row>
    <row r="844" spans="1:19" ht="14.4" customHeight="1" x14ac:dyDescent="0.3">
      <c r="A844" s="831"/>
      <c r="B844" s="832" t="s">
        <v>2594</v>
      </c>
      <c r="C844" s="832" t="s">
        <v>587</v>
      </c>
      <c r="D844" s="832" t="s">
        <v>2472</v>
      </c>
      <c r="E844" s="832" t="s">
        <v>2480</v>
      </c>
      <c r="F844" s="832" t="s">
        <v>2481</v>
      </c>
      <c r="G844" s="832" t="s">
        <v>2482</v>
      </c>
      <c r="H844" s="849"/>
      <c r="I844" s="849"/>
      <c r="J844" s="832"/>
      <c r="K844" s="832"/>
      <c r="L844" s="849">
        <v>251</v>
      </c>
      <c r="M844" s="849">
        <v>86455.55</v>
      </c>
      <c r="N844" s="832">
        <v>1</v>
      </c>
      <c r="O844" s="832">
        <v>344.44442231075698</v>
      </c>
      <c r="P844" s="849"/>
      <c r="Q844" s="849"/>
      <c r="R844" s="837"/>
      <c r="S844" s="850"/>
    </row>
    <row r="845" spans="1:19" ht="14.4" customHeight="1" x14ac:dyDescent="0.3">
      <c r="A845" s="831"/>
      <c r="B845" s="832" t="s">
        <v>2594</v>
      </c>
      <c r="C845" s="832" t="s">
        <v>587</v>
      </c>
      <c r="D845" s="832" t="s">
        <v>2473</v>
      </c>
      <c r="E845" s="832" t="s">
        <v>2480</v>
      </c>
      <c r="F845" s="832" t="s">
        <v>2505</v>
      </c>
      <c r="G845" s="832" t="s">
        <v>2506</v>
      </c>
      <c r="H845" s="849">
        <v>3</v>
      </c>
      <c r="I845" s="849">
        <v>233.34</v>
      </c>
      <c r="J845" s="832">
        <v>1.5</v>
      </c>
      <c r="K845" s="832">
        <v>77.78</v>
      </c>
      <c r="L845" s="849">
        <v>2</v>
      </c>
      <c r="M845" s="849">
        <v>155.56</v>
      </c>
      <c r="N845" s="832">
        <v>1</v>
      </c>
      <c r="O845" s="832">
        <v>77.78</v>
      </c>
      <c r="P845" s="849"/>
      <c r="Q845" s="849"/>
      <c r="R845" s="837"/>
      <c r="S845" s="850"/>
    </row>
    <row r="846" spans="1:19" ht="14.4" customHeight="1" x14ac:dyDescent="0.3">
      <c r="A846" s="831"/>
      <c r="B846" s="832" t="s">
        <v>2594</v>
      </c>
      <c r="C846" s="832" t="s">
        <v>587</v>
      </c>
      <c r="D846" s="832" t="s">
        <v>2473</v>
      </c>
      <c r="E846" s="832" t="s">
        <v>2480</v>
      </c>
      <c r="F846" s="832" t="s">
        <v>2510</v>
      </c>
      <c r="G846" s="832" t="s">
        <v>2511</v>
      </c>
      <c r="H846" s="849">
        <v>14</v>
      </c>
      <c r="I846" s="849">
        <v>1633.34</v>
      </c>
      <c r="J846" s="832">
        <v>0.56000164571240485</v>
      </c>
      <c r="K846" s="832">
        <v>116.66714285714285</v>
      </c>
      <c r="L846" s="849">
        <v>25</v>
      </c>
      <c r="M846" s="849">
        <v>2916.67</v>
      </c>
      <c r="N846" s="832">
        <v>1</v>
      </c>
      <c r="O846" s="832">
        <v>116.66680000000001</v>
      </c>
      <c r="P846" s="849"/>
      <c r="Q846" s="849"/>
      <c r="R846" s="837"/>
      <c r="S846" s="850"/>
    </row>
    <row r="847" spans="1:19" ht="14.4" customHeight="1" x14ac:dyDescent="0.3">
      <c r="A847" s="831"/>
      <c r="B847" s="832" t="s">
        <v>2594</v>
      </c>
      <c r="C847" s="832" t="s">
        <v>587</v>
      </c>
      <c r="D847" s="832" t="s">
        <v>2473</v>
      </c>
      <c r="E847" s="832" t="s">
        <v>2480</v>
      </c>
      <c r="F847" s="832" t="s">
        <v>2510</v>
      </c>
      <c r="G847" s="832" t="s">
        <v>2512</v>
      </c>
      <c r="H847" s="849">
        <v>2</v>
      </c>
      <c r="I847" s="849">
        <v>233.34</v>
      </c>
      <c r="J847" s="832"/>
      <c r="K847" s="832">
        <v>116.67</v>
      </c>
      <c r="L847" s="849"/>
      <c r="M847" s="849"/>
      <c r="N847" s="832"/>
      <c r="O847" s="832"/>
      <c r="P847" s="849"/>
      <c r="Q847" s="849"/>
      <c r="R847" s="837"/>
      <c r="S847" s="850"/>
    </row>
    <row r="848" spans="1:19" ht="14.4" customHeight="1" x14ac:dyDescent="0.3">
      <c r="A848" s="831"/>
      <c r="B848" s="832" t="s">
        <v>2594</v>
      </c>
      <c r="C848" s="832" t="s">
        <v>587</v>
      </c>
      <c r="D848" s="832" t="s">
        <v>2473</v>
      </c>
      <c r="E848" s="832" t="s">
        <v>2480</v>
      </c>
      <c r="F848" s="832" t="s">
        <v>2518</v>
      </c>
      <c r="G848" s="832" t="s">
        <v>2519</v>
      </c>
      <c r="H848" s="849">
        <v>9</v>
      </c>
      <c r="I848" s="849">
        <v>1899.9900000000002</v>
      </c>
      <c r="J848" s="832">
        <v>1.7999999999999998</v>
      </c>
      <c r="K848" s="832">
        <v>211.11</v>
      </c>
      <c r="L848" s="849">
        <v>5</v>
      </c>
      <c r="M848" s="849">
        <v>1055.5500000000002</v>
      </c>
      <c r="N848" s="832">
        <v>1</v>
      </c>
      <c r="O848" s="832">
        <v>211.11000000000004</v>
      </c>
      <c r="P848" s="849"/>
      <c r="Q848" s="849"/>
      <c r="R848" s="837"/>
      <c r="S848" s="850"/>
    </row>
    <row r="849" spans="1:19" ht="14.4" customHeight="1" x14ac:dyDescent="0.3">
      <c r="A849" s="831"/>
      <c r="B849" s="832" t="s">
        <v>2594</v>
      </c>
      <c r="C849" s="832" t="s">
        <v>587</v>
      </c>
      <c r="D849" s="832" t="s">
        <v>2473</v>
      </c>
      <c r="E849" s="832" t="s">
        <v>2480</v>
      </c>
      <c r="F849" s="832" t="s">
        <v>2520</v>
      </c>
      <c r="G849" s="832" t="s">
        <v>2521</v>
      </c>
      <c r="H849" s="849">
        <v>31</v>
      </c>
      <c r="I849" s="849">
        <v>18083.330000000002</v>
      </c>
      <c r="J849" s="832">
        <v>0.51666642380959327</v>
      </c>
      <c r="K849" s="832">
        <v>583.33322580645165</v>
      </c>
      <c r="L849" s="849">
        <v>60</v>
      </c>
      <c r="M849" s="849">
        <v>35000.01</v>
      </c>
      <c r="N849" s="832">
        <v>1</v>
      </c>
      <c r="O849" s="832">
        <v>583.33350000000007</v>
      </c>
      <c r="P849" s="849"/>
      <c r="Q849" s="849"/>
      <c r="R849" s="837"/>
      <c r="S849" s="850"/>
    </row>
    <row r="850" spans="1:19" ht="14.4" customHeight="1" x14ac:dyDescent="0.3">
      <c r="A850" s="831"/>
      <c r="B850" s="832" t="s">
        <v>2594</v>
      </c>
      <c r="C850" s="832" t="s">
        <v>587</v>
      </c>
      <c r="D850" s="832" t="s">
        <v>2473</v>
      </c>
      <c r="E850" s="832" t="s">
        <v>2480</v>
      </c>
      <c r="F850" s="832" t="s">
        <v>2522</v>
      </c>
      <c r="G850" s="832" t="s">
        <v>2523</v>
      </c>
      <c r="H850" s="849">
        <v>12</v>
      </c>
      <c r="I850" s="849">
        <v>5600</v>
      </c>
      <c r="J850" s="832">
        <v>2.9999946428667092</v>
      </c>
      <c r="K850" s="832">
        <v>466.66666666666669</v>
      </c>
      <c r="L850" s="849">
        <v>4</v>
      </c>
      <c r="M850" s="849">
        <v>1866.67</v>
      </c>
      <c r="N850" s="832">
        <v>1</v>
      </c>
      <c r="O850" s="832">
        <v>466.66750000000002</v>
      </c>
      <c r="P850" s="849"/>
      <c r="Q850" s="849"/>
      <c r="R850" s="837"/>
      <c r="S850" s="850"/>
    </row>
    <row r="851" spans="1:19" ht="14.4" customHeight="1" x14ac:dyDescent="0.3">
      <c r="A851" s="831"/>
      <c r="B851" s="832" t="s">
        <v>2594</v>
      </c>
      <c r="C851" s="832" t="s">
        <v>587</v>
      </c>
      <c r="D851" s="832" t="s">
        <v>2473</v>
      </c>
      <c r="E851" s="832" t="s">
        <v>2480</v>
      </c>
      <c r="F851" s="832" t="s">
        <v>2527</v>
      </c>
      <c r="G851" s="832" t="s">
        <v>2528</v>
      </c>
      <c r="H851" s="849">
        <v>68</v>
      </c>
      <c r="I851" s="849">
        <v>3400</v>
      </c>
      <c r="J851" s="832">
        <v>1.7</v>
      </c>
      <c r="K851" s="832">
        <v>50</v>
      </c>
      <c r="L851" s="849">
        <v>40</v>
      </c>
      <c r="M851" s="849">
        <v>2000</v>
      </c>
      <c r="N851" s="832">
        <v>1</v>
      </c>
      <c r="O851" s="832">
        <v>50</v>
      </c>
      <c r="P851" s="849"/>
      <c r="Q851" s="849"/>
      <c r="R851" s="837"/>
      <c r="S851" s="850"/>
    </row>
    <row r="852" spans="1:19" ht="14.4" customHeight="1" x14ac:dyDescent="0.3">
      <c r="A852" s="831"/>
      <c r="B852" s="832" t="s">
        <v>2594</v>
      </c>
      <c r="C852" s="832" t="s">
        <v>587</v>
      </c>
      <c r="D852" s="832" t="s">
        <v>2473</v>
      </c>
      <c r="E852" s="832" t="s">
        <v>2480</v>
      </c>
      <c r="F852" s="832" t="s">
        <v>2598</v>
      </c>
      <c r="G852" s="832" t="s">
        <v>2599</v>
      </c>
      <c r="H852" s="849">
        <v>283</v>
      </c>
      <c r="I852" s="849">
        <v>0</v>
      </c>
      <c r="J852" s="832"/>
      <c r="K852" s="832">
        <v>0</v>
      </c>
      <c r="L852" s="849">
        <v>259</v>
      </c>
      <c r="M852" s="849">
        <v>0</v>
      </c>
      <c r="N852" s="832"/>
      <c r="O852" s="832">
        <v>0</v>
      </c>
      <c r="P852" s="849"/>
      <c r="Q852" s="849"/>
      <c r="R852" s="837"/>
      <c r="S852" s="850"/>
    </row>
    <row r="853" spans="1:19" ht="14.4" customHeight="1" x14ac:dyDescent="0.3">
      <c r="A853" s="831"/>
      <c r="B853" s="832" t="s">
        <v>2594</v>
      </c>
      <c r="C853" s="832" t="s">
        <v>587</v>
      </c>
      <c r="D853" s="832" t="s">
        <v>2473</v>
      </c>
      <c r="E853" s="832" t="s">
        <v>2480</v>
      </c>
      <c r="F853" s="832" t="s">
        <v>2556</v>
      </c>
      <c r="G853" s="832" t="s">
        <v>2558</v>
      </c>
      <c r="H853" s="849">
        <v>173</v>
      </c>
      <c r="I853" s="849">
        <v>16338.89</v>
      </c>
      <c r="J853" s="832">
        <v>0.94535543786990106</v>
      </c>
      <c r="K853" s="832">
        <v>94.444450867052026</v>
      </c>
      <c r="L853" s="849">
        <v>183</v>
      </c>
      <c r="M853" s="849">
        <v>17283.330000000002</v>
      </c>
      <c r="N853" s="832">
        <v>1</v>
      </c>
      <c r="O853" s="832">
        <v>94.44442622950821</v>
      </c>
      <c r="P853" s="849"/>
      <c r="Q853" s="849"/>
      <c r="R853" s="837"/>
      <c r="S853" s="850"/>
    </row>
    <row r="854" spans="1:19" ht="14.4" customHeight="1" x14ac:dyDescent="0.3">
      <c r="A854" s="831"/>
      <c r="B854" s="832" t="s">
        <v>2594</v>
      </c>
      <c r="C854" s="832" t="s">
        <v>587</v>
      </c>
      <c r="D854" s="832" t="s">
        <v>2473</v>
      </c>
      <c r="E854" s="832" t="s">
        <v>2480</v>
      </c>
      <c r="F854" s="832" t="s">
        <v>2561</v>
      </c>
      <c r="G854" s="832" t="s">
        <v>2562</v>
      </c>
      <c r="H854" s="849">
        <v>9</v>
      </c>
      <c r="I854" s="849">
        <v>869.99</v>
      </c>
      <c r="J854" s="832">
        <v>0.56248868544236696</v>
      </c>
      <c r="K854" s="832">
        <v>96.665555555555557</v>
      </c>
      <c r="L854" s="849">
        <v>16</v>
      </c>
      <c r="M854" s="849">
        <v>1546.6799999999998</v>
      </c>
      <c r="N854" s="832">
        <v>1</v>
      </c>
      <c r="O854" s="832">
        <v>96.66749999999999</v>
      </c>
      <c r="P854" s="849"/>
      <c r="Q854" s="849"/>
      <c r="R854" s="837"/>
      <c r="S854" s="850"/>
    </row>
    <row r="855" spans="1:19" ht="14.4" customHeight="1" x14ac:dyDescent="0.3">
      <c r="A855" s="831"/>
      <c r="B855" s="832" t="s">
        <v>2594</v>
      </c>
      <c r="C855" s="832" t="s">
        <v>587</v>
      </c>
      <c r="D855" s="832" t="s">
        <v>2473</v>
      </c>
      <c r="E855" s="832" t="s">
        <v>2480</v>
      </c>
      <c r="F855" s="832" t="s">
        <v>2571</v>
      </c>
      <c r="G855" s="832" t="s">
        <v>2572</v>
      </c>
      <c r="H855" s="849">
        <v>40</v>
      </c>
      <c r="I855" s="849">
        <v>4666.67</v>
      </c>
      <c r="J855" s="832">
        <v>1.0526331222805432</v>
      </c>
      <c r="K855" s="832">
        <v>116.66675000000001</v>
      </c>
      <c r="L855" s="849">
        <v>38</v>
      </c>
      <c r="M855" s="849">
        <v>4433.33</v>
      </c>
      <c r="N855" s="832">
        <v>1</v>
      </c>
      <c r="O855" s="832">
        <v>116.66657894736842</v>
      </c>
      <c r="P855" s="849"/>
      <c r="Q855" s="849"/>
      <c r="R855" s="837"/>
      <c r="S855" s="850"/>
    </row>
    <row r="856" spans="1:19" ht="14.4" customHeight="1" x14ac:dyDescent="0.3">
      <c r="A856" s="831"/>
      <c r="B856" s="832" t="s">
        <v>2594</v>
      </c>
      <c r="C856" s="832" t="s">
        <v>587</v>
      </c>
      <c r="D856" s="832" t="s">
        <v>2473</v>
      </c>
      <c r="E856" s="832" t="s">
        <v>2480</v>
      </c>
      <c r="F856" s="832" t="s">
        <v>2481</v>
      </c>
      <c r="G856" s="832" t="s">
        <v>2482</v>
      </c>
      <c r="H856" s="849">
        <v>295</v>
      </c>
      <c r="I856" s="849">
        <v>101611.1</v>
      </c>
      <c r="J856" s="832">
        <v>1.1007462807831345</v>
      </c>
      <c r="K856" s="832">
        <v>344.44440677966105</v>
      </c>
      <c r="L856" s="849">
        <v>268</v>
      </c>
      <c r="M856" s="849">
        <v>92311.1</v>
      </c>
      <c r="N856" s="832">
        <v>1</v>
      </c>
      <c r="O856" s="832">
        <v>344.44440298507465</v>
      </c>
      <c r="P856" s="849"/>
      <c r="Q856" s="849"/>
      <c r="R856" s="837"/>
      <c r="S856" s="850"/>
    </row>
    <row r="857" spans="1:19" ht="14.4" customHeight="1" x14ac:dyDescent="0.3">
      <c r="A857" s="831"/>
      <c r="B857" s="832" t="s">
        <v>2594</v>
      </c>
      <c r="C857" s="832" t="s">
        <v>587</v>
      </c>
      <c r="D857" s="832" t="s">
        <v>1240</v>
      </c>
      <c r="E857" s="832" t="s">
        <v>2480</v>
      </c>
      <c r="F857" s="832" t="s">
        <v>2505</v>
      </c>
      <c r="G857" s="832" t="s">
        <v>2506</v>
      </c>
      <c r="H857" s="849">
        <v>16</v>
      </c>
      <c r="I857" s="849">
        <v>1244.45</v>
      </c>
      <c r="J857" s="832">
        <v>1.6000025714212247</v>
      </c>
      <c r="K857" s="832">
        <v>77.778125000000003</v>
      </c>
      <c r="L857" s="849">
        <v>10</v>
      </c>
      <c r="M857" s="849">
        <v>777.78</v>
      </c>
      <c r="N857" s="832">
        <v>1</v>
      </c>
      <c r="O857" s="832">
        <v>77.777999999999992</v>
      </c>
      <c r="P857" s="849">
        <v>32</v>
      </c>
      <c r="Q857" s="849">
        <v>2488.8900000000003</v>
      </c>
      <c r="R857" s="837">
        <v>3.199992285736327</v>
      </c>
      <c r="S857" s="850">
        <v>77.77781250000001</v>
      </c>
    </row>
    <row r="858" spans="1:19" ht="14.4" customHeight="1" x14ac:dyDescent="0.3">
      <c r="A858" s="831"/>
      <c r="B858" s="832" t="s">
        <v>2594</v>
      </c>
      <c r="C858" s="832" t="s">
        <v>587</v>
      </c>
      <c r="D858" s="832" t="s">
        <v>1240</v>
      </c>
      <c r="E858" s="832" t="s">
        <v>2480</v>
      </c>
      <c r="F858" s="832" t="s">
        <v>2505</v>
      </c>
      <c r="G858" s="832" t="s">
        <v>2507</v>
      </c>
      <c r="H858" s="849">
        <v>1</v>
      </c>
      <c r="I858" s="849">
        <v>77.78</v>
      </c>
      <c r="J858" s="832"/>
      <c r="K858" s="832">
        <v>77.78</v>
      </c>
      <c r="L858" s="849"/>
      <c r="M858" s="849"/>
      <c r="N858" s="832"/>
      <c r="O858" s="832"/>
      <c r="P858" s="849"/>
      <c r="Q858" s="849"/>
      <c r="R858" s="837"/>
      <c r="S858" s="850"/>
    </row>
    <row r="859" spans="1:19" ht="14.4" customHeight="1" x14ac:dyDescent="0.3">
      <c r="A859" s="831"/>
      <c r="B859" s="832" t="s">
        <v>2594</v>
      </c>
      <c r="C859" s="832" t="s">
        <v>587</v>
      </c>
      <c r="D859" s="832" t="s">
        <v>1240</v>
      </c>
      <c r="E859" s="832" t="s">
        <v>2480</v>
      </c>
      <c r="F859" s="832" t="s">
        <v>2510</v>
      </c>
      <c r="G859" s="832" t="s">
        <v>2511</v>
      </c>
      <c r="H859" s="849">
        <v>124</v>
      </c>
      <c r="I859" s="849">
        <v>14466.66</v>
      </c>
      <c r="J859" s="832">
        <v>1.1376138564577047</v>
      </c>
      <c r="K859" s="832">
        <v>116.66661290322581</v>
      </c>
      <c r="L859" s="849">
        <v>109</v>
      </c>
      <c r="M859" s="849">
        <v>12716.67</v>
      </c>
      <c r="N859" s="832">
        <v>1</v>
      </c>
      <c r="O859" s="832">
        <v>116.66669724770642</v>
      </c>
      <c r="P859" s="849">
        <v>128</v>
      </c>
      <c r="Q859" s="849">
        <v>14933.33</v>
      </c>
      <c r="R859" s="837">
        <v>1.1743113566680585</v>
      </c>
      <c r="S859" s="850">
        <v>116.666640625</v>
      </c>
    </row>
    <row r="860" spans="1:19" ht="14.4" customHeight="1" x14ac:dyDescent="0.3">
      <c r="A860" s="831"/>
      <c r="B860" s="832" t="s">
        <v>2594</v>
      </c>
      <c r="C860" s="832" t="s">
        <v>587</v>
      </c>
      <c r="D860" s="832" t="s">
        <v>1240</v>
      </c>
      <c r="E860" s="832" t="s">
        <v>2480</v>
      </c>
      <c r="F860" s="832" t="s">
        <v>2518</v>
      </c>
      <c r="G860" s="832" t="s">
        <v>2519</v>
      </c>
      <c r="H860" s="849">
        <v>97</v>
      </c>
      <c r="I860" s="849">
        <v>20477.77</v>
      </c>
      <c r="J860" s="832">
        <v>0.92380945076975984</v>
      </c>
      <c r="K860" s="832">
        <v>211.11103092783506</v>
      </c>
      <c r="L860" s="849">
        <v>105</v>
      </c>
      <c r="M860" s="849">
        <v>22166.659999999996</v>
      </c>
      <c r="N860" s="832">
        <v>1</v>
      </c>
      <c r="O860" s="832">
        <v>211.11104761904758</v>
      </c>
      <c r="P860" s="849">
        <v>128</v>
      </c>
      <c r="Q860" s="849">
        <v>27022.23</v>
      </c>
      <c r="R860" s="837">
        <v>1.2190483365558908</v>
      </c>
      <c r="S860" s="850">
        <v>211.111171875</v>
      </c>
    </row>
    <row r="861" spans="1:19" ht="14.4" customHeight="1" x14ac:dyDescent="0.3">
      <c r="A861" s="831"/>
      <c r="B861" s="832" t="s">
        <v>2594</v>
      </c>
      <c r="C861" s="832" t="s">
        <v>587</v>
      </c>
      <c r="D861" s="832" t="s">
        <v>1240</v>
      </c>
      <c r="E861" s="832" t="s">
        <v>2480</v>
      </c>
      <c r="F861" s="832" t="s">
        <v>2520</v>
      </c>
      <c r="G861" s="832" t="s">
        <v>2521</v>
      </c>
      <c r="H861" s="849">
        <v>42</v>
      </c>
      <c r="I861" s="849">
        <v>24500</v>
      </c>
      <c r="J861" s="832">
        <v>1.1351347845143522</v>
      </c>
      <c r="K861" s="832">
        <v>583.33333333333337</v>
      </c>
      <c r="L861" s="849">
        <v>37</v>
      </c>
      <c r="M861" s="849">
        <v>21583.34</v>
      </c>
      <c r="N861" s="832">
        <v>1</v>
      </c>
      <c r="O861" s="832">
        <v>583.33351351351348</v>
      </c>
      <c r="P861" s="849">
        <v>29</v>
      </c>
      <c r="Q861" s="849">
        <v>16916.66</v>
      </c>
      <c r="R861" s="837">
        <v>0.78378323280826789</v>
      </c>
      <c r="S861" s="850">
        <v>583.33310344827589</v>
      </c>
    </row>
    <row r="862" spans="1:19" ht="14.4" customHeight="1" x14ac:dyDescent="0.3">
      <c r="A862" s="831"/>
      <c r="B862" s="832" t="s">
        <v>2594</v>
      </c>
      <c r="C862" s="832" t="s">
        <v>587</v>
      </c>
      <c r="D862" s="832" t="s">
        <v>1240</v>
      </c>
      <c r="E862" s="832" t="s">
        <v>2480</v>
      </c>
      <c r="F862" s="832" t="s">
        <v>2522</v>
      </c>
      <c r="G862" s="832" t="s">
        <v>2523</v>
      </c>
      <c r="H862" s="849">
        <v>14</v>
      </c>
      <c r="I862" s="849">
        <v>6533.33</v>
      </c>
      <c r="J862" s="832">
        <v>0.69999989285710462</v>
      </c>
      <c r="K862" s="832">
        <v>466.66642857142858</v>
      </c>
      <c r="L862" s="849">
        <v>20</v>
      </c>
      <c r="M862" s="849">
        <v>9333.33</v>
      </c>
      <c r="N862" s="832">
        <v>1</v>
      </c>
      <c r="O862" s="832">
        <v>466.66649999999998</v>
      </c>
      <c r="P862" s="849">
        <v>17</v>
      </c>
      <c r="Q862" s="849">
        <v>7933.32</v>
      </c>
      <c r="R862" s="837">
        <v>0.84999887499959814</v>
      </c>
      <c r="S862" s="850">
        <v>466.66588235294114</v>
      </c>
    </row>
    <row r="863" spans="1:19" ht="14.4" customHeight="1" x14ac:dyDescent="0.3">
      <c r="A863" s="831"/>
      <c r="B863" s="832" t="s">
        <v>2594</v>
      </c>
      <c r="C863" s="832" t="s">
        <v>587</v>
      </c>
      <c r="D863" s="832" t="s">
        <v>1240</v>
      </c>
      <c r="E863" s="832" t="s">
        <v>2480</v>
      </c>
      <c r="F863" s="832" t="s">
        <v>2527</v>
      </c>
      <c r="G863" s="832" t="s">
        <v>2528</v>
      </c>
      <c r="H863" s="849">
        <v>79</v>
      </c>
      <c r="I863" s="849">
        <v>3950</v>
      </c>
      <c r="J863" s="832">
        <v>1.3620689655172413</v>
      </c>
      <c r="K863" s="832">
        <v>50</v>
      </c>
      <c r="L863" s="849">
        <v>58</v>
      </c>
      <c r="M863" s="849">
        <v>2900</v>
      </c>
      <c r="N863" s="832">
        <v>1</v>
      </c>
      <c r="O863" s="832">
        <v>50</v>
      </c>
      <c r="P863" s="849">
        <v>103</v>
      </c>
      <c r="Q863" s="849">
        <v>5150</v>
      </c>
      <c r="R863" s="837">
        <v>1.7758620689655173</v>
      </c>
      <c r="S863" s="850">
        <v>50</v>
      </c>
    </row>
    <row r="864" spans="1:19" ht="14.4" customHeight="1" x14ac:dyDescent="0.3">
      <c r="A864" s="831"/>
      <c r="B864" s="832" t="s">
        <v>2594</v>
      </c>
      <c r="C864" s="832" t="s">
        <v>587</v>
      </c>
      <c r="D864" s="832" t="s">
        <v>1240</v>
      </c>
      <c r="E864" s="832" t="s">
        <v>2480</v>
      </c>
      <c r="F864" s="832" t="s">
        <v>2531</v>
      </c>
      <c r="G864" s="832" t="s">
        <v>2532</v>
      </c>
      <c r="H864" s="849"/>
      <c r="I864" s="849"/>
      <c r="J864" s="832"/>
      <c r="K864" s="832"/>
      <c r="L864" s="849">
        <v>1</v>
      </c>
      <c r="M864" s="849">
        <v>101.11</v>
      </c>
      <c r="N864" s="832">
        <v>1</v>
      </c>
      <c r="O864" s="832">
        <v>101.11</v>
      </c>
      <c r="P864" s="849">
        <v>1</v>
      </c>
      <c r="Q864" s="849">
        <v>101.11</v>
      </c>
      <c r="R864" s="837">
        <v>1</v>
      </c>
      <c r="S864" s="850">
        <v>101.11</v>
      </c>
    </row>
    <row r="865" spans="1:19" ht="14.4" customHeight="1" x14ac:dyDescent="0.3">
      <c r="A865" s="831"/>
      <c r="B865" s="832" t="s">
        <v>2594</v>
      </c>
      <c r="C865" s="832" t="s">
        <v>587</v>
      </c>
      <c r="D865" s="832" t="s">
        <v>1240</v>
      </c>
      <c r="E865" s="832" t="s">
        <v>2480</v>
      </c>
      <c r="F865" s="832" t="s">
        <v>2596</v>
      </c>
      <c r="G865" s="832" t="s">
        <v>2597</v>
      </c>
      <c r="H865" s="849">
        <v>3</v>
      </c>
      <c r="I865" s="849">
        <v>0</v>
      </c>
      <c r="J865" s="832"/>
      <c r="K865" s="832">
        <v>0</v>
      </c>
      <c r="L865" s="849">
        <v>7</v>
      </c>
      <c r="M865" s="849">
        <v>0</v>
      </c>
      <c r="N865" s="832"/>
      <c r="O865" s="832">
        <v>0</v>
      </c>
      <c r="P865" s="849">
        <v>8</v>
      </c>
      <c r="Q865" s="849">
        <v>0</v>
      </c>
      <c r="R865" s="837"/>
      <c r="S865" s="850">
        <v>0</v>
      </c>
    </row>
    <row r="866" spans="1:19" ht="14.4" customHeight="1" x14ac:dyDescent="0.3">
      <c r="A866" s="831"/>
      <c r="B866" s="832" t="s">
        <v>2594</v>
      </c>
      <c r="C866" s="832" t="s">
        <v>587</v>
      </c>
      <c r="D866" s="832" t="s">
        <v>1240</v>
      </c>
      <c r="E866" s="832" t="s">
        <v>2480</v>
      </c>
      <c r="F866" s="832" t="s">
        <v>2598</v>
      </c>
      <c r="G866" s="832" t="s">
        <v>2599</v>
      </c>
      <c r="H866" s="849">
        <v>465</v>
      </c>
      <c r="I866" s="849">
        <v>0</v>
      </c>
      <c r="J866" s="832"/>
      <c r="K866" s="832">
        <v>0</v>
      </c>
      <c r="L866" s="849">
        <v>489</v>
      </c>
      <c r="M866" s="849">
        <v>0</v>
      </c>
      <c r="N866" s="832"/>
      <c r="O866" s="832">
        <v>0</v>
      </c>
      <c r="P866" s="849">
        <v>572</v>
      </c>
      <c r="Q866" s="849">
        <v>0</v>
      </c>
      <c r="R866" s="837"/>
      <c r="S866" s="850">
        <v>0</v>
      </c>
    </row>
    <row r="867" spans="1:19" ht="14.4" customHeight="1" x14ac:dyDescent="0.3">
      <c r="A867" s="831"/>
      <c r="B867" s="832" t="s">
        <v>2594</v>
      </c>
      <c r="C867" s="832" t="s">
        <v>587</v>
      </c>
      <c r="D867" s="832" t="s">
        <v>1240</v>
      </c>
      <c r="E867" s="832" t="s">
        <v>2480</v>
      </c>
      <c r="F867" s="832" t="s">
        <v>2545</v>
      </c>
      <c r="G867" s="832" t="s">
        <v>2547</v>
      </c>
      <c r="H867" s="849"/>
      <c r="I867" s="849"/>
      <c r="J867" s="832"/>
      <c r="K867" s="832"/>
      <c r="L867" s="849">
        <v>1</v>
      </c>
      <c r="M867" s="849">
        <v>58.89</v>
      </c>
      <c r="N867" s="832">
        <v>1</v>
      </c>
      <c r="O867" s="832">
        <v>58.89</v>
      </c>
      <c r="P867" s="849"/>
      <c r="Q867" s="849"/>
      <c r="R867" s="837"/>
      <c r="S867" s="850"/>
    </row>
    <row r="868" spans="1:19" ht="14.4" customHeight="1" x14ac:dyDescent="0.3">
      <c r="A868" s="831"/>
      <c r="B868" s="832" t="s">
        <v>2594</v>
      </c>
      <c r="C868" s="832" t="s">
        <v>587</v>
      </c>
      <c r="D868" s="832" t="s">
        <v>1240</v>
      </c>
      <c r="E868" s="832" t="s">
        <v>2480</v>
      </c>
      <c r="F868" s="832" t="s">
        <v>2548</v>
      </c>
      <c r="G868" s="832" t="s">
        <v>2549</v>
      </c>
      <c r="H868" s="849">
        <v>2</v>
      </c>
      <c r="I868" s="849">
        <v>155.56</v>
      </c>
      <c r="J868" s="832"/>
      <c r="K868" s="832">
        <v>77.78</v>
      </c>
      <c r="L868" s="849"/>
      <c r="M868" s="849"/>
      <c r="N868" s="832"/>
      <c r="O868" s="832"/>
      <c r="P868" s="849">
        <v>2</v>
      </c>
      <c r="Q868" s="849">
        <v>155.56</v>
      </c>
      <c r="R868" s="837"/>
      <c r="S868" s="850">
        <v>77.78</v>
      </c>
    </row>
    <row r="869" spans="1:19" ht="14.4" customHeight="1" x14ac:dyDescent="0.3">
      <c r="A869" s="831"/>
      <c r="B869" s="832" t="s">
        <v>2594</v>
      </c>
      <c r="C869" s="832" t="s">
        <v>587</v>
      </c>
      <c r="D869" s="832" t="s">
        <v>1240</v>
      </c>
      <c r="E869" s="832" t="s">
        <v>2480</v>
      </c>
      <c r="F869" s="832" t="s">
        <v>2556</v>
      </c>
      <c r="G869" s="832" t="s">
        <v>2558</v>
      </c>
      <c r="H869" s="849">
        <v>125</v>
      </c>
      <c r="I869" s="849">
        <v>11805.56</v>
      </c>
      <c r="J869" s="832">
        <v>0.8992800768446173</v>
      </c>
      <c r="K869" s="832">
        <v>94.444479999999999</v>
      </c>
      <c r="L869" s="849">
        <v>139</v>
      </c>
      <c r="M869" s="849">
        <v>13127.79</v>
      </c>
      <c r="N869" s="832">
        <v>1</v>
      </c>
      <c r="O869" s="832">
        <v>94.444532374100731</v>
      </c>
      <c r="P869" s="849">
        <v>137</v>
      </c>
      <c r="Q869" s="849">
        <v>12938.890000000001</v>
      </c>
      <c r="R869" s="837">
        <v>0.985610677806394</v>
      </c>
      <c r="S869" s="850">
        <v>94.444452554744529</v>
      </c>
    </row>
    <row r="870" spans="1:19" ht="14.4" customHeight="1" x14ac:dyDescent="0.3">
      <c r="A870" s="831"/>
      <c r="B870" s="832" t="s">
        <v>2594</v>
      </c>
      <c r="C870" s="832" t="s">
        <v>587</v>
      </c>
      <c r="D870" s="832" t="s">
        <v>1240</v>
      </c>
      <c r="E870" s="832" t="s">
        <v>2480</v>
      </c>
      <c r="F870" s="832" t="s">
        <v>2561</v>
      </c>
      <c r="G870" s="832" t="s">
        <v>2562</v>
      </c>
      <c r="H870" s="849">
        <v>41</v>
      </c>
      <c r="I870" s="849">
        <v>3963.33</v>
      </c>
      <c r="J870" s="832">
        <v>0.9761872507703182</v>
      </c>
      <c r="K870" s="832">
        <v>96.666585365853663</v>
      </c>
      <c r="L870" s="849">
        <v>42</v>
      </c>
      <c r="M870" s="849">
        <v>4060.01</v>
      </c>
      <c r="N870" s="832">
        <v>1</v>
      </c>
      <c r="O870" s="832">
        <v>96.66690476190476</v>
      </c>
      <c r="P870" s="849">
        <v>35</v>
      </c>
      <c r="Q870" s="849">
        <v>3383.33</v>
      </c>
      <c r="R870" s="837">
        <v>0.83333045977719256</v>
      </c>
      <c r="S870" s="850">
        <v>96.66657142857143</v>
      </c>
    </row>
    <row r="871" spans="1:19" ht="14.4" customHeight="1" x14ac:dyDescent="0.3">
      <c r="A871" s="831"/>
      <c r="B871" s="832" t="s">
        <v>2594</v>
      </c>
      <c r="C871" s="832" t="s">
        <v>587</v>
      </c>
      <c r="D871" s="832" t="s">
        <v>1240</v>
      </c>
      <c r="E871" s="832" t="s">
        <v>2480</v>
      </c>
      <c r="F871" s="832" t="s">
        <v>2564</v>
      </c>
      <c r="G871" s="832" t="s">
        <v>2565</v>
      </c>
      <c r="H871" s="849">
        <v>1</v>
      </c>
      <c r="I871" s="849">
        <v>333.33</v>
      </c>
      <c r="J871" s="832"/>
      <c r="K871" s="832">
        <v>333.33</v>
      </c>
      <c r="L871" s="849"/>
      <c r="M871" s="849"/>
      <c r="N871" s="832"/>
      <c r="O871" s="832"/>
      <c r="P871" s="849"/>
      <c r="Q871" s="849"/>
      <c r="R871" s="837"/>
      <c r="S871" s="850"/>
    </row>
    <row r="872" spans="1:19" ht="14.4" customHeight="1" x14ac:dyDescent="0.3">
      <c r="A872" s="831"/>
      <c r="B872" s="832" t="s">
        <v>2594</v>
      </c>
      <c r="C872" s="832" t="s">
        <v>587</v>
      </c>
      <c r="D872" s="832" t="s">
        <v>1240</v>
      </c>
      <c r="E872" s="832" t="s">
        <v>2480</v>
      </c>
      <c r="F872" s="832" t="s">
        <v>2571</v>
      </c>
      <c r="G872" s="832" t="s">
        <v>2572</v>
      </c>
      <c r="H872" s="849">
        <v>28</v>
      </c>
      <c r="I872" s="849">
        <v>3266.67</v>
      </c>
      <c r="J872" s="832">
        <v>1.0370380952380953</v>
      </c>
      <c r="K872" s="832">
        <v>116.66678571428572</v>
      </c>
      <c r="L872" s="849">
        <v>27</v>
      </c>
      <c r="M872" s="849">
        <v>3150</v>
      </c>
      <c r="N872" s="832">
        <v>1</v>
      </c>
      <c r="O872" s="832">
        <v>116.66666666666667</v>
      </c>
      <c r="P872" s="849">
        <v>19</v>
      </c>
      <c r="Q872" s="849">
        <v>2216.67</v>
      </c>
      <c r="R872" s="837">
        <v>0.70370476190476194</v>
      </c>
      <c r="S872" s="850">
        <v>116.66684210526316</v>
      </c>
    </row>
    <row r="873" spans="1:19" ht="14.4" customHeight="1" x14ac:dyDescent="0.3">
      <c r="A873" s="831"/>
      <c r="B873" s="832" t="s">
        <v>2594</v>
      </c>
      <c r="C873" s="832" t="s">
        <v>587</v>
      </c>
      <c r="D873" s="832" t="s">
        <v>1240</v>
      </c>
      <c r="E873" s="832" t="s">
        <v>2480</v>
      </c>
      <c r="F873" s="832" t="s">
        <v>2571</v>
      </c>
      <c r="G873" s="832" t="s">
        <v>2573</v>
      </c>
      <c r="H873" s="849"/>
      <c r="I873" s="849"/>
      <c r="J873" s="832"/>
      <c r="K873" s="832"/>
      <c r="L873" s="849">
        <v>1</v>
      </c>
      <c r="M873" s="849">
        <v>116.67</v>
      </c>
      <c r="N873" s="832">
        <v>1</v>
      </c>
      <c r="O873" s="832">
        <v>116.67</v>
      </c>
      <c r="P873" s="849"/>
      <c r="Q873" s="849"/>
      <c r="R873" s="837"/>
      <c r="S873" s="850"/>
    </row>
    <row r="874" spans="1:19" ht="14.4" customHeight="1" x14ac:dyDescent="0.3">
      <c r="A874" s="831"/>
      <c r="B874" s="832" t="s">
        <v>2594</v>
      </c>
      <c r="C874" s="832" t="s">
        <v>587</v>
      </c>
      <c r="D874" s="832" t="s">
        <v>1240</v>
      </c>
      <c r="E874" s="832" t="s">
        <v>2480</v>
      </c>
      <c r="F874" s="832" t="s">
        <v>2481</v>
      </c>
      <c r="G874" s="832" t="s">
        <v>2482</v>
      </c>
      <c r="H874" s="849">
        <v>487</v>
      </c>
      <c r="I874" s="849">
        <v>167744.45000000001</v>
      </c>
      <c r="J874" s="832">
        <v>0.9549020286490334</v>
      </c>
      <c r="K874" s="832">
        <v>344.44445585215607</v>
      </c>
      <c r="L874" s="849">
        <v>510</v>
      </c>
      <c r="M874" s="849">
        <v>175666.66</v>
      </c>
      <c r="N874" s="832">
        <v>1</v>
      </c>
      <c r="O874" s="832">
        <v>344.44443137254905</v>
      </c>
      <c r="P874" s="849">
        <v>609</v>
      </c>
      <c r="Q874" s="849">
        <v>209766.65999999997</v>
      </c>
      <c r="R874" s="837">
        <v>1.1941176544257173</v>
      </c>
      <c r="S874" s="850">
        <v>344.44443349753692</v>
      </c>
    </row>
    <row r="875" spans="1:19" ht="14.4" customHeight="1" x14ac:dyDescent="0.3">
      <c r="A875" s="831"/>
      <c r="B875" s="832" t="s">
        <v>2594</v>
      </c>
      <c r="C875" s="832" t="s">
        <v>587</v>
      </c>
      <c r="D875" s="832" t="s">
        <v>1240</v>
      </c>
      <c r="E875" s="832" t="s">
        <v>2480</v>
      </c>
      <c r="F875" s="832" t="s">
        <v>2583</v>
      </c>
      <c r="G875" s="832" t="s">
        <v>2584</v>
      </c>
      <c r="H875" s="849"/>
      <c r="I875" s="849"/>
      <c r="J875" s="832"/>
      <c r="K875" s="832"/>
      <c r="L875" s="849"/>
      <c r="M875" s="849"/>
      <c r="N875" s="832"/>
      <c r="O875" s="832"/>
      <c r="P875" s="849">
        <v>3</v>
      </c>
      <c r="Q875" s="849">
        <v>350</v>
      </c>
      <c r="R875" s="837"/>
      <c r="S875" s="850">
        <v>116.66666666666667</v>
      </c>
    </row>
    <row r="876" spans="1:19" ht="14.4" customHeight="1" x14ac:dyDescent="0.3">
      <c r="A876" s="831"/>
      <c r="B876" s="832" t="s">
        <v>2594</v>
      </c>
      <c r="C876" s="832" t="s">
        <v>587</v>
      </c>
      <c r="D876" s="832" t="s">
        <v>1241</v>
      </c>
      <c r="E876" s="832" t="s">
        <v>2480</v>
      </c>
      <c r="F876" s="832" t="s">
        <v>2510</v>
      </c>
      <c r="G876" s="832" t="s">
        <v>2511</v>
      </c>
      <c r="H876" s="849">
        <v>3</v>
      </c>
      <c r="I876" s="849">
        <v>350</v>
      </c>
      <c r="J876" s="832"/>
      <c r="K876" s="832">
        <v>116.66666666666667</v>
      </c>
      <c r="L876" s="849"/>
      <c r="M876" s="849"/>
      <c r="N876" s="832"/>
      <c r="O876" s="832"/>
      <c r="P876" s="849"/>
      <c r="Q876" s="849"/>
      <c r="R876" s="837"/>
      <c r="S876" s="850"/>
    </row>
    <row r="877" spans="1:19" ht="14.4" customHeight="1" x14ac:dyDescent="0.3">
      <c r="A877" s="831"/>
      <c r="B877" s="832" t="s">
        <v>2594</v>
      </c>
      <c r="C877" s="832" t="s">
        <v>587</v>
      </c>
      <c r="D877" s="832" t="s">
        <v>1241</v>
      </c>
      <c r="E877" s="832" t="s">
        <v>2480</v>
      </c>
      <c r="F877" s="832" t="s">
        <v>2520</v>
      </c>
      <c r="G877" s="832" t="s">
        <v>2521</v>
      </c>
      <c r="H877" s="849">
        <v>1</v>
      </c>
      <c r="I877" s="849">
        <v>583.33000000000004</v>
      </c>
      <c r="J877" s="832"/>
      <c r="K877" s="832">
        <v>583.33000000000004</v>
      </c>
      <c r="L877" s="849"/>
      <c r="M877" s="849"/>
      <c r="N877" s="832"/>
      <c r="O877" s="832"/>
      <c r="P877" s="849"/>
      <c r="Q877" s="849"/>
      <c r="R877" s="837"/>
      <c r="S877" s="850"/>
    </row>
    <row r="878" spans="1:19" ht="14.4" customHeight="1" x14ac:dyDescent="0.3">
      <c r="A878" s="831"/>
      <c r="B878" s="832" t="s">
        <v>2594</v>
      </c>
      <c r="C878" s="832" t="s">
        <v>587</v>
      </c>
      <c r="D878" s="832" t="s">
        <v>1241</v>
      </c>
      <c r="E878" s="832" t="s">
        <v>2480</v>
      </c>
      <c r="F878" s="832" t="s">
        <v>2598</v>
      </c>
      <c r="G878" s="832" t="s">
        <v>2599</v>
      </c>
      <c r="H878" s="849">
        <v>1</v>
      </c>
      <c r="I878" s="849">
        <v>0</v>
      </c>
      <c r="J878" s="832"/>
      <c r="K878" s="832">
        <v>0</v>
      </c>
      <c r="L878" s="849">
        <v>1</v>
      </c>
      <c r="M878" s="849">
        <v>0</v>
      </c>
      <c r="N878" s="832"/>
      <c r="O878" s="832">
        <v>0</v>
      </c>
      <c r="P878" s="849"/>
      <c r="Q878" s="849"/>
      <c r="R878" s="837"/>
      <c r="S878" s="850"/>
    </row>
    <row r="879" spans="1:19" ht="14.4" customHeight="1" x14ac:dyDescent="0.3">
      <c r="A879" s="831"/>
      <c r="B879" s="832" t="s">
        <v>2594</v>
      </c>
      <c r="C879" s="832" t="s">
        <v>587</v>
      </c>
      <c r="D879" s="832" t="s">
        <v>1241</v>
      </c>
      <c r="E879" s="832" t="s">
        <v>2480</v>
      </c>
      <c r="F879" s="832" t="s">
        <v>2481</v>
      </c>
      <c r="G879" s="832" t="s">
        <v>2482</v>
      </c>
      <c r="H879" s="849"/>
      <c r="I879" s="849"/>
      <c r="J879" s="832"/>
      <c r="K879" s="832"/>
      <c r="L879" s="849">
        <v>1</v>
      </c>
      <c r="M879" s="849">
        <v>344.44</v>
      </c>
      <c r="N879" s="832">
        <v>1</v>
      </c>
      <c r="O879" s="832">
        <v>344.44</v>
      </c>
      <c r="P879" s="849"/>
      <c r="Q879" s="849"/>
      <c r="R879" s="837"/>
      <c r="S879" s="850"/>
    </row>
    <row r="880" spans="1:19" ht="14.4" customHeight="1" x14ac:dyDescent="0.3">
      <c r="A880" s="831"/>
      <c r="B880" s="832" t="s">
        <v>2594</v>
      </c>
      <c r="C880" s="832" t="s">
        <v>587</v>
      </c>
      <c r="D880" s="832" t="s">
        <v>1243</v>
      </c>
      <c r="E880" s="832" t="s">
        <v>2480</v>
      </c>
      <c r="F880" s="832" t="s">
        <v>2505</v>
      </c>
      <c r="G880" s="832" t="s">
        <v>2506</v>
      </c>
      <c r="H880" s="849">
        <v>28</v>
      </c>
      <c r="I880" s="849">
        <v>2177.7800000000002</v>
      </c>
      <c r="J880" s="832">
        <v>0.6363628394351053</v>
      </c>
      <c r="K880" s="832">
        <v>77.777857142857144</v>
      </c>
      <c r="L880" s="849">
        <v>44</v>
      </c>
      <c r="M880" s="849">
        <v>3422.2299999999996</v>
      </c>
      <c r="N880" s="832">
        <v>1</v>
      </c>
      <c r="O880" s="832">
        <v>77.777954545454534</v>
      </c>
      <c r="P880" s="849">
        <v>36</v>
      </c>
      <c r="Q880" s="849">
        <v>2800</v>
      </c>
      <c r="R880" s="837">
        <v>0.81817995868191218</v>
      </c>
      <c r="S880" s="850">
        <v>77.777777777777771</v>
      </c>
    </row>
    <row r="881" spans="1:19" ht="14.4" customHeight="1" x14ac:dyDescent="0.3">
      <c r="A881" s="831"/>
      <c r="B881" s="832" t="s">
        <v>2594</v>
      </c>
      <c r="C881" s="832" t="s">
        <v>587</v>
      </c>
      <c r="D881" s="832" t="s">
        <v>1243</v>
      </c>
      <c r="E881" s="832" t="s">
        <v>2480</v>
      </c>
      <c r="F881" s="832" t="s">
        <v>2510</v>
      </c>
      <c r="G881" s="832" t="s">
        <v>2511</v>
      </c>
      <c r="H881" s="849">
        <v>123</v>
      </c>
      <c r="I881" s="849">
        <v>14350</v>
      </c>
      <c r="J881" s="832">
        <v>0.68715094766974416</v>
      </c>
      <c r="K881" s="832">
        <v>116.66666666666667</v>
      </c>
      <c r="L881" s="849">
        <v>179</v>
      </c>
      <c r="M881" s="849">
        <v>20883.330000000002</v>
      </c>
      <c r="N881" s="832">
        <v>1</v>
      </c>
      <c r="O881" s="832">
        <v>116.66664804469275</v>
      </c>
      <c r="P881" s="849">
        <v>73</v>
      </c>
      <c r="Q881" s="849">
        <v>8516.67</v>
      </c>
      <c r="R881" s="837">
        <v>0.40782145376240281</v>
      </c>
      <c r="S881" s="850">
        <v>116.66671232876712</v>
      </c>
    </row>
    <row r="882" spans="1:19" ht="14.4" customHeight="1" x14ac:dyDescent="0.3">
      <c r="A882" s="831"/>
      <c r="B882" s="832" t="s">
        <v>2594</v>
      </c>
      <c r="C882" s="832" t="s">
        <v>587</v>
      </c>
      <c r="D882" s="832" t="s">
        <v>1243</v>
      </c>
      <c r="E882" s="832" t="s">
        <v>2480</v>
      </c>
      <c r="F882" s="832" t="s">
        <v>2518</v>
      </c>
      <c r="G882" s="832" t="s">
        <v>2585</v>
      </c>
      <c r="H882" s="849"/>
      <c r="I882" s="849"/>
      <c r="J882" s="832"/>
      <c r="K882" s="832"/>
      <c r="L882" s="849">
        <v>2</v>
      </c>
      <c r="M882" s="849">
        <v>422.22</v>
      </c>
      <c r="N882" s="832">
        <v>1</v>
      </c>
      <c r="O882" s="832">
        <v>211.11</v>
      </c>
      <c r="P882" s="849"/>
      <c r="Q882" s="849"/>
      <c r="R882" s="837"/>
      <c r="S882" s="850"/>
    </row>
    <row r="883" spans="1:19" ht="14.4" customHeight="1" x14ac:dyDescent="0.3">
      <c r="A883" s="831"/>
      <c r="B883" s="832" t="s">
        <v>2594</v>
      </c>
      <c r="C883" s="832" t="s">
        <v>587</v>
      </c>
      <c r="D883" s="832" t="s">
        <v>1243</v>
      </c>
      <c r="E883" s="832" t="s">
        <v>2480</v>
      </c>
      <c r="F883" s="832" t="s">
        <v>2518</v>
      </c>
      <c r="G883" s="832" t="s">
        <v>2519</v>
      </c>
      <c r="H883" s="849">
        <v>46</v>
      </c>
      <c r="I883" s="849">
        <v>9711.11</v>
      </c>
      <c r="J883" s="832">
        <v>1.7037035087719299</v>
      </c>
      <c r="K883" s="832">
        <v>211.11108695652175</v>
      </c>
      <c r="L883" s="849">
        <v>27</v>
      </c>
      <c r="M883" s="849">
        <v>5700</v>
      </c>
      <c r="N883" s="832">
        <v>1</v>
      </c>
      <c r="O883" s="832">
        <v>211.11111111111111</v>
      </c>
      <c r="P883" s="849">
        <v>21</v>
      </c>
      <c r="Q883" s="849">
        <v>4433.3300000000008</v>
      </c>
      <c r="R883" s="837">
        <v>0.77777719298245629</v>
      </c>
      <c r="S883" s="850">
        <v>211.11095238095243</v>
      </c>
    </row>
    <row r="884" spans="1:19" ht="14.4" customHeight="1" x14ac:dyDescent="0.3">
      <c r="A884" s="831"/>
      <c r="B884" s="832" t="s">
        <v>2594</v>
      </c>
      <c r="C884" s="832" t="s">
        <v>587</v>
      </c>
      <c r="D884" s="832" t="s">
        <v>1243</v>
      </c>
      <c r="E884" s="832" t="s">
        <v>2480</v>
      </c>
      <c r="F884" s="832" t="s">
        <v>2520</v>
      </c>
      <c r="G884" s="832" t="s">
        <v>2521</v>
      </c>
      <c r="H884" s="849">
        <v>74</v>
      </c>
      <c r="I884" s="849">
        <v>43166.67</v>
      </c>
      <c r="J884" s="832">
        <v>0.45398778103375215</v>
      </c>
      <c r="K884" s="832">
        <v>583.33337837837837</v>
      </c>
      <c r="L884" s="849">
        <v>163</v>
      </c>
      <c r="M884" s="849">
        <v>95083.33</v>
      </c>
      <c r="N884" s="832">
        <v>1</v>
      </c>
      <c r="O884" s="832">
        <v>583.33331288343561</v>
      </c>
      <c r="P884" s="849">
        <v>68</v>
      </c>
      <c r="Q884" s="849">
        <v>39666.679999999993</v>
      </c>
      <c r="R884" s="837">
        <v>0.41717806896329768</v>
      </c>
      <c r="S884" s="850">
        <v>583.33352941176463</v>
      </c>
    </row>
    <row r="885" spans="1:19" ht="14.4" customHeight="1" x14ac:dyDescent="0.3">
      <c r="A885" s="831"/>
      <c r="B885" s="832" t="s">
        <v>2594</v>
      </c>
      <c r="C885" s="832" t="s">
        <v>587</v>
      </c>
      <c r="D885" s="832" t="s">
        <v>1243</v>
      </c>
      <c r="E885" s="832" t="s">
        <v>2480</v>
      </c>
      <c r="F885" s="832" t="s">
        <v>2522</v>
      </c>
      <c r="G885" s="832" t="s">
        <v>2523</v>
      </c>
      <c r="H885" s="849">
        <v>11</v>
      </c>
      <c r="I885" s="849">
        <v>5133.34</v>
      </c>
      <c r="J885" s="832">
        <v>1.3749993303583385</v>
      </c>
      <c r="K885" s="832">
        <v>466.66727272727275</v>
      </c>
      <c r="L885" s="849">
        <v>8</v>
      </c>
      <c r="M885" s="849">
        <v>3733.34</v>
      </c>
      <c r="N885" s="832">
        <v>1</v>
      </c>
      <c r="O885" s="832">
        <v>466.66750000000002</v>
      </c>
      <c r="P885" s="849">
        <v>9</v>
      </c>
      <c r="Q885" s="849">
        <v>4200</v>
      </c>
      <c r="R885" s="837">
        <v>1.1249979910750159</v>
      </c>
      <c r="S885" s="850">
        <v>466.66666666666669</v>
      </c>
    </row>
    <row r="886" spans="1:19" ht="14.4" customHeight="1" x14ac:dyDescent="0.3">
      <c r="A886" s="831"/>
      <c r="B886" s="832" t="s">
        <v>2594</v>
      </c>
      <c r="C886" s="832" t="s">
        <v>587</v>
      </c>
      <c r="D886" s="832" t="s">
        <v>1243</v>
      </c>
      <c r="E886" s="832" t="s">
        <v>2480</v>
      </c>
      <c r="F886" s="832" t="s">
        <v>2527</v>
      </c>
      <c r="G886" s="832" t="s">
        <v>2528</v>
      </c>
      <c r="H886" s="849">
        <v>59</v>
      </c>
      <c r="I886" s="849">
        <v>2950</v>
      </c>
      <c r="J886" s="832">
        <v>0.62765957446808507</v>
      </c>
      <c r="K886" s="832">
        <v>50</v>
      </c>
      <c r="L886" s="849">
        <v>94</v>
      </c>
      <c r="M886" s="849">
        <v>4700</v>
      </c>
      <c r="N886" s="832">
        <v>1</v>
      </c>
      <c r="O886" s="832">
        <v>50</v>
      </c>
      <c r="P886" s="849">
        <v>66</v>
      </c>
      <c r="Q886" s="849">
        <v>3300</v>
      </c>
      <c r="R886" s="837">
        <v>0.7021276595744681</v>
      </c>
      <c r="S886" s="850">
        <v>50</v>
      </c>
    </row>
    <row r="887" spans="1:19" ht="14.4" customHeight="1" x14ac:dyDescent="0.3">
      <c r="A887" s="831"/>
      <c r="B887" s="832" t="s">
        <v>2594</v>
      </c>
      <c r="C887" s="832" t="s">
        <v>587</v>
      </c>
      <c r="D887" s="832" t="s">
        <v>1243</v>
      </c>
      <c r="E887" s="832" t="s">
        <v>2480</v>
      </c>
      <c r="F887" s="832" t="s">
        <v>2596</v>
      </c>
      <c r="G887" s="832" t="s">
        <v>2597</v>
      </c>
      <c r="H887" s="849">
        <v>2</v>
      </c>
      <c r="I887" s="849">
        <v>0</v>
      </c>
      <c r="J887" s="832"/>
      <c r="K887" s="832">
        <v>0</v>
      </c>
      <c r="L887" s="849">
        <v>1</v>
      </c>
      <c r="M887" s="849">
        <v>0</v>
      </c>
      <c r="N887" s="832"/>
      <c r="O887" s="832">
        <v>0</v>
      </c>
      <c r="P887" s="849">
        <v>1</v>
      </c>
      <c r="Q887" s="849">
        <v>0</v>
      </c>
      <c r="R887" s="837"/>
      <c r="S887" s="850">
        <v>0</v>
      </c>
    </row>
    <row r="888" spans="1:19" ht="14.4" customHeight="1" x14ac:dyDescent="0.3">
      <c r="A888" s="831"/>
      <c r="B888" s="832" t="s">
        <v>2594</v>
      </c>
      <c r="C888" s="832" t="s">
        <v>587</v>
      </c>
      <c r="D888" s="832" t="s">
        <v>1243</v>
      </c>
      <c r="E888" s="832" t="s">
        <v>2480</v>
      </c>
      <c r="F888" s="832" t="s">
        <v>2598</v>
      </c>
      <c r="G888" s="832" t="s">
        <v>2599</v>
      </c>
      <c r="H888" s="849">
        <v>378</v>
      </c>
      <c r="I888" s="849">
        <v>0</v>
      </c>
      <c r="J888" s="832"/>
      <c r="K888" s="832">
        <v>0</v>
      </c>
      <c r="L888" s="849">
        <v>565</v>
      </c>
      <c r="M888" s="849">
        <v>0</v>
      </c>
      <c r="N888" s="832"/>
      <c r="O888" s="832">
        <v>0</v>
      </c>
      <c r="P888" s="849">
        <v>314</v>
      </c>
      <c r="Q888" s="849">
        <v>0</v>
      </c>
      <c r="R888" s="837"/>
      <c r="S888" s="850">
        <v>0</v>
      </c>
    </row>
    <row r="889" spans="1:19" ht="14.4" customHeight="1" x14ac:dyDescent="0.3">
      <c r="A889" s="831"/>
      <c r="B889" s="832" t="s">
        <v>2594</v>
      </c>
      <c r="C889" s="832" t="s">
        <v>587</v>
      </c>
      <c r="D889" s="832" t="s">
        <v>1243</v>
      </c>
      <c r="E889" s="832" t="s">
        <v>2480</v>
      </c>
      <c r="F889" s="832" t="s">
        <v>2548</v>
      </c>
      <c r="G889" s="832" t="s">
        <v>2549</v>
      </c>
      <c r="H889" s="849">
        <v>1</v>
      </c>
      <c r="I889" s="849">
        <v>77.78</v>
      </c>
      <c r="J889" s="832">
        <v>0.5</v>
      </c>
      <c r="K889" s="832">
        <v>77.78</v>
      </c>
      <c r="L889" s="849">
        <v>2</v>
      </c>
      <c r="M889" s="849">
        <v>155.56</v>
      </c>
      <c r="N889" s="832">
        <v>1</v>
      </c>
      <c r="O889" s="832">
        <v>77.78</v>
      </c>
      <c r="P889" s="849"/>
      <c r="Q889" s="849"/>
      <c r="R889" s="837"/>
      <c r="S889" s="850"/>
    </row>
    <row r="890" spans="1:19" ht="14.4" customHeight="1" x14ac:dyDescent="0.3">
      <c r="A890" s="831"/>
      <c r="B890" s="832" t="s">
        <v>2594</v>
      </c>
      <c r="C890" s="832" t="s">
        <v>587</v>
      </c>
      <c r="D890" s="832" t="s">
        <v>1243</v>
      </c>
      <c r="E890" s="832" t="s">
        <v>2480</v>
      </c>
      <c r="F890" s="832" t="s">
        <v>2556</v>
      </c>
      <c r="G890" s="832" t="s">
        <v>2558</v>
      </c>
      <c r="H890" s="849">
        <v>165</v>
      </c>
      <c r="I890" s="849">
        <v>15583.33</v>
      </c>
      <c r="J890" s="832">
        <v>0.65217362190801631</v>
      </c>
      <c r="K890" s="832">
        <v>94.444424242424247</v>
      </c>
      <c r="L890" s="849">
        <v>253</v>
      </c>
      <c r="M890" s="849">
        <v>23894.45</v>
      </c>
      <c r="N890" s="832">
        <v>1</v>
      </c>
      <c r="O890" s="832">
        <v>94.444466403162053</v>
      </c>
      <c r="P890" s="849">
        <v>143</v>
      </c>
      <c r="Q890" s="849">
        <v>13505.55</v>
      </c>
      <c r="R890" s="837">
        <v>0.56521702738502033</v>
      </c>
      <c r="S890" s="850">
        <v>94.444405594405595</v>
      </c>
    </row>
    <row r="891" spans="1:19" ht="14.4" customHeight="1" x14ac:dyDescent="0.3">
      <c r="A891" s="831"/>
      <c r="B891" s="832" t="s">
        <v>2594</v>
      </c>
      <c r="C891" s="832" t="s">
        <v>587</v>
      </c>
      <c r="D891" s="832" t="s">
        <v>1243</v>
      </c>
      <c r="E891" s="832" t="s">
        <v>2480</v>
      </c>
      <c r="F891" s="832" t="s">
        <v>2561</v>
      </c>
      <c r="G891" s="832" t="s">
        <v>2562</v>
      </c>
      <c r="H891" s="849">
        <v>26</v>
      </c>
      <c r="I891" s="849">
        <v>2513.33</v>
      </c>
      <c r="J891" s="832">
        <v>0.76470176591575689</v>
      </c>
      <c r="K891" s="832">
        <v>96.666538461538465</v>
      </c>
      <c r="L891" s="849">
        <v>34</v>
      </c>
      <c r="M891" s="849">
        <v>3286.6800000000003</v>
      </c>
      <c r="N891" s="832">
        <v>1</v>
      </c>
      <c r="O891" s="832">
        <v>96.667058823529416</v>
      </c>
      <c r="P891" s="849">
        <v>27</v>
      </c>
      <c r="Q891" s="849">
        <v>2610</v>
      </c>
      <c r="R891" s="837">
        <v>0.79411442549928801</v>
      </c>
      <c r="S891" s="850">
        <v>96.666666666666671</v>
      </c>
    </row>
    <row r="892" spans="1:19" ht="14.4" customHeight="1" x14ac:dyDescent="0.3">
      <c r="A892" s="831"/>
      <c r="B892" s="832" t="s">
        <v>2594</v>
      </c>
      <c r="C892" s="832" t="s">
        <v>587</v>
      </c>
      <c r="D892" s="832" t="s">
        <v>1243</v>
      </c>
      <c r="E892" s="832" t="s">
        <v>2480</v>
      </c>
      <c r="F892" s="832" t="s">
        <v>2561</v>
      </c>
      <c r="G892" s="832" t="s">
        <v>2563</v>
      </c>
      <c r="H892" s="849">
        <v>1</v>
      </c>
      <c r="I892" s="849">
        <v>96.67</v>
      </c>
      <c r="J892" s="832"/>
      <c r="K892" s="832">
        <v>96.67</v>
      </c>
      <c r="L892" s="849"/>
      <c r="M892" s="849"/>
      <c r="N892" s="832"/>
      <c r="O892" s="832"/>
      <c r="P892" s="849"/>
      <c r="Q892" s="849"/>
      <c r="R892" s="837"/>
      <c r="S892" s="850"/>
    </row>
    <row r="893" spans="1:19" ht="14.4" customHeight="1" x14ac:dyDescent="0.3">
      <c r="A893" s="831"/>
      <c r="B893" s="832" t="s">
        <v>2594</v>
      </c>
      <c r="C893" s="832" t="s">
        <v>587</v>
      </c>
      <c r="D893" s="832" t="s">
        <v>1243</v>
      </c>
      <c r="E893" s="832" t="s">
        <v>2480</v>
      </c>
      <c r="F893" s="832" t="s">
        <v>2571</v>
      </c>
      <c r="G893" s="832" t="s">
        <v>2572</v>
      </c>
      <c r="H893" s="849">
        <v>25</v>
      </c>
      <c r="I893" s="849">
        <v>2916.67</v>
      </c>
      <c r="J893" s="832">
        <v>0.71428886298404248</v>
      </c>
      <c r="K893" s="832">
        <v>116.66680000000001</v>
      </c>
      <c r="L893" s="849">
        <v>35</v>
      </c>
      <c r="M893" s="849">
        <v>4083.3199999999997</v>
      </c>
      <c r="N893" s="832">
        <v>1</v>
      </c>
      <c r="O893" s="832">
        <v>116.66628571428571</v>
      </c>
      <c r="P893" s="849">
        <v>36</v>
      </c>
      <c r="Q893" s="849">
        <v>4200.01</v>
      </c>
      <c r="R893" s="837">
        <v>1.0285772361705672</v>
      </c>
      <c r="S893" s="850">
        <v>116.66694444444445</v>
      </c>
    </row>
    <row r="894" spans="1:19" ht="14.4" customHeight="1" x14ac:dyDescent="0.3">
      <c r="A894" s="831"/>
      <c r="B894" s="832" t="s">
        <v>2594</v>
      </c>
      <c r="C894" s="832" t="s">
        <v>587</v>
      </c>
      <c r="D894" s="832" t="s">
        <v>1243</v>
      </c>
      <c r="E894" s="832" t="s">
        <v>2480</v>
      </c>
      <c r="F894" s="832" t="s">
        <v>2571</v>
      </c>
      <c r="G894" s="832" t="s">
        <v>2573</v>
      </c>
      <c r="H894" s="849"/>
      <c r="I894" s="849"/>
      <c r="J894" s="832"/>
      <c r="K894" s="832"/>
      <c r="L894" s="849">
        <v>2</v>
      </c>
      <c r="M894" s="849">
        <v>233.33</v>
      </c>
      <c r="N894" s="832">
        <v>1</v>
      </c>
      <c r="O894" s="832">
        <v>116.66500000000001</v>
      </c>
      <c r="P894" s="849"/>
      <c r="Q894" s="849"/>
      <c r="R894" s="837"/>
      <c r="S894" s="850"/>
    </row>
    <row r="895" spans="1:19" ht="14.4" customHeight="1" x14ac:dyDescent="0.3">
      <c r="A895" s="831"/>
      <c r="B895" s="832" t="s">
        <v>2594</v>
      </c>
      <c r="C895" s="832" t="s">
        <v>587</v>
      </c>
      <c r="D895" s="832" t="s">
        <v>1243</v>
      </c>
      <c r="E895" s="832" t="s">
        <v>2480</v>
      </c>
      <c r="F895" s="832" t="s">
        <v>2481</v>
      </c>
      <c r="G895" s="832" t="s">
        <v>2482</v>
      </c>
      <c r="H895" s="849">
        <v>396</v>
      </c>
      <c r="I895" s="849">
        <v>136399.99</v>
      </c>
      <c r="J895" s="832">
        <v>0.67232588643636149</v>
      </c>
      <c r="K895" s="832">
        <v>344.44441919191917</v>
      </c>
      <c r="L895" s="849">
        <v>589</v>
      </c>
      <c r="M895" s="849">
        <v>202877.78999999998</v>
      </c>
      <c r="N895" s="832">
        <v>1</v>
      </c>
      <c r="O895" s="832">
        <v>344.44446519524615</v>
      </c>
      <c r="P895" s="849">
        <v>328</v>
      </c>
      <c r="Q895" s="849">
        <v>112977.79</v>
      </c>
      <c r="R895" s="837">
        <v>0.55687608781621689</v>
      </c>
      <c r="S895" s="850">
        <v>344.44448170731704</v>
      </c>
    </row>
    <row r="896" spans="1:19" ht="14.4" customHeight="1" x14ac:dyDescent="0.3">
      <c r="A896" s="831"/>
      <c r="B896" s="832" t="s">
        <v>2594</v>
      </c>
      <c r="C896" s="832" t="s">
        <v>587</v>
      </c>
      <c r="D896" s="832" t="s">
        <v>1243</v>
      </c>
      <c r="E896" s="832" t="s">
        <v>2480</v>
      </c>
      <c r="F896" s="832" t="s">
        <v>2583</v>
      </c>
      <c r="G896" s="832" t="s">
        <v>2600</v>
      </c>
      <c r="H896" s="849"/>
      <c r="I896" s="849"/>
      <c r="J896" s="832"/>
      <c r="K896" s="832"/>
      <c r="L896" s="849"/>
      <c r="M896" s="849"/>
      <c r="N896" s="832"/>
      <c r="O896" s="832"/>
      <c r="P896" s="849">
        <v>1</v>
      </c>
      <c r="Q896" s="849">
        <v>116.67</v>
      </c>
      <c r="R896" s="837"/>
      <c r="S896" s="850">
        <v>116.67</v>
      </c>
    </row>
    <row r="897" spans="1:19" ht="14.4" customHeight="1" x14ac:dyDescent="0.3">
      <c r="A897" s="831"/>
      <c r="B897" s="832" t="s">
        <v>2594</v>
      </c>
      <c r="C897" s="832" t="s">
        <v>587</v>
      </c>
      <c r="D897" s="832" t="s">
        <v>1247</v>
      </c>
      <c r="E897" s="832" t="s">
        <v>2480</v>
      </c>
      <c r="F897" s="832" t="s">
        <v>2505</v>
      </c>
      <c r="G897" s="832" t="s">
        <v>2506</v>
      </c>
      <c r="H897" s="849"/>
      <c r="I897" s="849"/>
      <c r="J897" s="832"/>
      <c r="K897" s="832"/>
      <c r="L897" s="849">
        <v>3</v>
      </c>
      <c r="M897" s="849">
        <v>233.34</v>
      </c>
      <c r="N897" s="832">
        <v>1</v>
      </c>
      <c r="O897" s="832">
        <v>77.78</v>
      </c>
      <c r="P897" s="849">
        <v>2</v>
      </c>
      <c r="Q897" s="849">
        <v>155.56</v>
      </c>
      <c r="R897" s="837">
        <v>0.66666666666666663</v>
      </c>
      <c r="S897" s="850">
        <v>77.78</v>
      </c>
    </row>
    <row r="898" spans="1:19" ht="14.4" customHeight="1" x14ac:dyDescent="0.3">
      <c r="A898" s="831"/>
      <c r="B898" s="832" t="s">
        <v>2594</v>
      </c>
      <c r="C898" s="832" t="s">
        <v>587</v>
      </c>
      <c r="D898" s="832" t="s">
        <v>1247</v>
      </c>
      <c r="E898" s="832" t="s">
        <v>2480</v>
      </c>
      <c r="F898" s="832" t="s">
        <v>2505</v>
      </c>
      <c r="G898" s="832" t="s">
        <v>2507</v>
      </c>
      <c r="H898" s="849"/>
      <c r="I898" s="849"/>
      <c r="J898" s="832"/>
      <c r="K898" s="832"/>
      <c r="L898" s="849">
        <v>1</v>
      </c>
      <c r="M898" s="849">
        <v>77.78</v>
      </c>
      <c r="N898" s="832">
        <v>1</v>
      </c>
      <c r="O898" s="832">
        <v>77.78</v>
      </c>
      <c r="P898" s="849"/>
      <c r="Q898" s="849"/>
      <c r="R898" s="837"/>
      <c r="S898" s="850"/>
    </row>
    <row r="899" spans="1:19" ht="14.4" customHeight="1" x14ac:dyDescent="0.3">
      <c r="A899" s="831"/>
      <c r="B899" s="832" t="s">
        <v>2594</v>
      </c>
      <c r="C899" s="832" t="s">
        <v>587</v>
      </c>
      <c r="D899" s="832" t="s">
        <v>1247</v>
      </c>
      <c r="E899" s="832" t="s">
        <v>2480</v>
      </c>
      <c r="F899" s="832" t="s">
        <v>2510</v>
      </c>
      <c r="G899" s="832" t="s">
        <v>2511</v>
      </c>
      <c r="H899" s="849"/>
      <c r="I899" s="849"/>
      <c r="J899" s="832"/>
      <c r="K899" s="832"/>
      <c r="L899" s="849">
        <v>42</v>
      </c>
      <c r="M899" s="849">
        <v>4900.01</v>
      </c>
      <c r="N899" s="832">
        <v>1</v>
      </c>
      <c r="O899" s="832">
        <v>116.66690476190476</v>
      </c>
      <c r="P899" s="849">
        <v>73</v>
      </c>
      <c r="Q899" s="849">
        <v>8516.67</v>
      </c>
      <c r="R899" s="837">
        <v>1.7380923712400587</v>
      </c>
      <c r="S899" s="850">
        <v>116.66671232876712</v>
      </c>
    </row>
    <row r="900" spans="1:19" ht="14.4" customHeight="1" x14ac:dyDescent="0.3">
      <c r="A900" s="831"/>
      <c r="B900" s="832" t="s">
        <v>2594</v>
      </c>
      <c r="C900" s="832" t="s">
        <v>587</v>
      </c>
      <c r="D900" s="832" t="s">
        <v>1247</v>
      </c>
      <c r="E900" s="832" t="s">
        <v>2480</v>
      </c>
      <c r="F900" s="832" t="s">
        <v>2518</v>
      </c>
      <c r="G900" s="832" t="s">
        <v>2585</v>
      </c>
      <c r="H900" s="849"/>
      <c r="I900" s="849"/>
      <c r="J900" s="832"/>
      <c r="K900" s="832"/>
      <c r="L900" s="849">
        <v>1</v>
      </c>
      <c r="M900" s="849">
        <v>211.11</v>
      </c>
      <c r="N900" s="832">
        <v>1</v>
      </c>
      <c r="O900" s="832">
        <v>211.11</v>
      </c>
      <c r="P900" s="849"/>
      <c r="Q900" s="849"/>
      <c r="R900" s="837"/>
      <c r="S900" s="850"/>
    </row>
    <row r="901" spans="1:19" ht="14.4" customHeight="1" x14ac:dyDescent="0.3">
      <c r="A901" s="831"/>
      <c r="B901" s="832" t="s">
        <v>2594</v>
      </c>
      <c r="C901" s="832" t="s">
        <v>587</v>
      </c>
      <c r="D901" s="832" t="s">
        <v>1247</v>
      </c>
      <c r="E901" s="832" t="s">
        <v>2480</v>
      </c>
      <c r="F901" s="832" t="s">
        <v>2518</v>
      </c>
      <c r="G901" s="832" t="s">
        <v>2519</v>
      </c>
      <c r="H901" s="849"/>
      <c r="I901" s="849"/>
      <c r="J901" s="832"/>
      <c r="K901" s="832"/>
      <c r="L901" s="849">
        <v>30</v>
      </c>
      <c r="M901" s="849">
        <v>6333.33</v>
      </c>
      <c r="N901" s="832">
        <v>1</v>
      </c>
      <c r="O901" s="832">
        <v>211.11099999999999</v>
      </c>
      <c r="P901" s="849">
        <v>42</v>
      </c>
      <c r="Q901" s="849">
        <v>8866.67</v>
      </c>
      <c r="R901" s="837">
        <v>1.4000012631585597</v>
      </c>
      <c r="S901" s="850">
        <v>211.11119047619047</v>
      </c>
    </row>
    <row r="902" spans="1:19" ht="14.4" customHeight="1" x14ac:dyDescent="0.3">
      <c r="A902" s="831"/>
      <c r="B902" s="832" t="s">
        <v>2594</v>
      </c>
      <c r="C902" s="832" t="s">
        <v>587</v>
      </c>
      <c r="D902" s="832" t="s">
        <v>1247</v>
      </c>
      <c r="E902" s="832" t="s">
        <v>2480</v>
      </c>
      <c r="F902" s="832" t="s">
        <v>2520</v>
      </c>
      <c r="G902" s="832" t="s">
        <v>2521</v>
      </c>
      <c r="H902" s="849"/>
      <c r="I902" s="849"/>
      <c r="J902" s="832"/>
      <c r="K902" s="832"/>
      <c r="L902" s="849">
        <v>8</v>
      </c>
      <c r="M902" s="849">
        <v>4666.66</v>
      </c>
      <c r="N902" s="832">
        <v>1</v>
      </c>
      <c r="O902" s="832">
        <v>583.33249999999998</v>
      </c>
      <c r="P902" s="849">
        <v>4</v>
      </c>
      <c r="Q902" s="849">
        <v>2333.33</v>
      </c>
      <c r="R902" s="837">
        <v>0.5</v>
      </c>
      <c r="S902" s="850">
        <v>583.33249999999998</v>
      </c>
    </row>
    <row r="903" spans="1:19" ht="14.4" customHeight="1" x14ac:dyDescent="0.3">
      <c r="A903" s="831"/>
      <c r="B903" s="832" t="s">
        <v>2594</v>
      </c>
      <c r="C903" s="832" t="s">
        <v>587</v>
      </c>
      <c r="D903" s="832" t="s">
        <v>1247</v>
      </c>
      <c r="E903" s="832" t="s">
        <v>2480</v>
      </c>
      <c r="F903" s="832" t="s">
        <v>2522</v>
      </c>
      <c r="G903" s="832" t="s">
        <v>2523</v>
      </c>
      <c r="H903" s="849"/>
      <c r="I903" s="849"/>
      <c r="J903" s="832"/>
      <c r="K903" s="832"/>
      <c r="L903" s="849">
        <v>4</v>
      </c>
      <c r="M903" s="849">
        <v>1866.68</v>
      </c>
      <c r="N903" s="832">
        <v>1</v>
      </c>
      <c r="O903" s="832">
        <v>466.67</v>
      </c>
      <c r="P903" s="849"/>
      <c r="Q903" s="849"/>
      <c r="R903" s="837"/>
      <c r="S903" s="850"/>
    </row>
    <row r="904" spans="1:19" ht="14.4" customHeight="1" x14ac:dyDescent="0.3">
      <c r="A904" s="831"/>
      <c r="B904" s="832" t="s">
        <v>2594</v>
      </c>
      <c r="C904" s="832" t="s">
        <v>587</v>
      </c>
      <c r="D904" s="832" t="s">
        <v>1247</v>
      </c>
      <c r="E904" s="832" t="s">
        <v>2480</v>
      </c>
      <c r="F904" s="832" t="s">
        <v>2527</v>
      </c>
      <c r="G904" s="832" t="s">
        <v>2528</v>
      </c>
      <c r="H904" s="849"/>
      <c r="I904" s="849"/>
      <c r="J904" s="832"/>
      <c r="K904" s="832"/>
      <c r="L904" s="849">
        <v>59</v>
      </c>
      <c r="M904" s="849">
        <v>2950</v>
      </c>
      <c r="N904" s="832">
        <v>1</v>
      </c>
      <c r="O904" s="832">
        <v>50</v>
      </c>
      <c r="P904" s="849">
        <v>157</v>
      </c>
      <c r="Q904" s="849">
        <v>7850</v>
      </c>
      <c r="R904" s="837">
        <v>2.6610169491525424</v>
      </c>
      <c r="S904" s="850">
        <v>50</v>
      </c>
    </row>
    <row r="905" spans="1:19" ht="14.4" customHeight="1" x14ac:dyDescent="0.3">
      <c r="A905" s="831"/>
      <c r="B905" s="832" t="s">
        <v>2594</v>
      </c>
      <c r="C905" s="832" t="s">
        <v>587</v>
      </c>
      <c r="D905" s="832" t="s">
        <v>1247</v>
      </c>
      <c r="E905" s="832" t="s">
        <v>2480</v>
      </c>
      <c r="F905" s="832" t="s">
        <v>2598</v>
      </c>
      <c r="G905" s="832" t="s">
        <v>2599</v>
      </c>
      <c r="H905" s="849"/>
      <c r="I905" s="849"/>
      <c r="J905" s="832"/>
      <c r="K905" s="832"/>
      <c r="L905" s="849">
        <v>165</v>
      </c>
      <c r="M905" s="849">
        <v>0</v>
      </c>
      <c r="N905" s="832"/>
      <c r="O905" s="832">
        <v>0</v>
      </c>
      <c r="P905" s="849">
        <v>253</v>
      </c>
      <c r="Q905" s="849">
        <v>0</v>
      </c>
      <c r="R905" s="837"/>
      <c r="S905" s="850">
        <v>0</v>
      </c>
    </row>
    <row r="906" spans="1:19" ht="14.4" customHeight="1" x14ac:dyDescent="0.3">
      <c r="A906" s="831"/>
      <c r="B906" s="832" t="s">
        <v>2594</v>
      </c>
      <c r="C906" s="832" t="s">
        <v>587</v>
      </c>
      <c r="D906" s="832" t="s">
        <v>1247</v>
      </c>
      <c r="E906" s="832" t="s">
        <v>2480</v>
      </c>
      <c r="F906" s="832" t="s">
        <v>2545</v>
      </c>
      <c r="G906" s="832" t="s">
        <v>2546</v>
      </c>
      <c r="H906" s="849"/>
      <c r="I906" s="849"/>
      <c r="J906" s="832"/>
      <c r="K906" s="832"/>
      <c r="L906" s="849"/>
      <c r="M906" s="849"/>
      <c r="N906" s="832"/>
      <c r="O906" s="832"/>
      <c r="P906" s="849">
        <v>1</v>
      </c>
      <c r="Q906" s="849">
        <v>58.89</v>
      </c>
      <c r="R906" s="837"/>
      <c r="S906" s="850">
        <v>58.89</v>
      </c>
    </row>
    <row r="907" spans="1:19" ht="14.4" customHeight="1" x14ac:dyDescent="0.3">
      <c r="A907" s="831"/>
      <c r="B907" s="832" t="s">
        <v>2594</v>
      </c>
      <c r="C907" s="832" t="s">
        <v>587</v>
      </c>
      <c r="D907" s="832" t="s">
        <v>1247</v>
      </c>
      <c r="E907" s="832" t="s">
        <v>2480</v>
      </c>
      <c r="F907" s="832" t="s">
        <v>2545</v>
      </c>
      <c r="G907" s="832" t="s">
        <v>2547</v>
      </c>
      <c r="H907" s="849"/>
      <c r="I907" s="849"/>
      <c r="J907" s="832"/>
      <c r="K907" s="832"/>
      <c r="L907" s="849"/>
      <c r="M907" s="849"/>
      <c r="N907" s="832"/>
      <c r="O907" s="832"/>
      <c r="P907" s="849">
        <v>1</v>
      </c>
      <c r="Q907" s="849">
        <v>58.89</v>
      </c>
      <c r="R907" s="837"/>
      <c r="S907" s="850">
        <v>58.89</v>
      </c>
    </row>
    <row r="908" spans="1:19" ht="14.4" customHeight="1" x14ac:dyDescent="0.3">
      <c r="A908" s="831"/>
      <c r="B908" s="832" t="s">
        <v>2594</v>
      </c>
      <c r="C908" s="832" t="s">
        <v>587</v>
      </c>
      <c r="D908" s="832" t="s">
        <v>1247</v>
      </c>
      <c r="E908" s="832" t="s">
        <v>2480</v>
      </c>
      <c r="F908" s="832" t="s">
        <v>2556</v>
      </c>
      <c r="G908" s="832" t="s">
        <v>2558</v>
      </c>
      <c r="H908" s="849"/>
      <c r="I908" s="849"/>
      <c r="J908" s="832"/>
      <c r="K908" s="832"/>
      <c r="L908" s="849">
        <v>54</v>
      </c>
      <c r="M908" s="849">
        <v>5099.99</v>
      </c>
      <c r="N908" s="832">
        <v>1</v>
      </c>
      <c r="O908" s="832">
        <v>94.444259259259255</v>
      </c>
      <c r="P908" s="849">
        <v>73</v>
      </c>
      <c r="Q908" s="849">
        <v>6894.4400000000005</v>
      </c>
      <c r="R908" s="837">
        <v>1.3518536310855513</v>
      </c>
      <c r="S908" s="850">
        <v>94.444383561643846</v>
      </c>
    </row>
    <row r="909" spans="1:19" ht="14.4" customHeight="1" x14ac:dyDescent="0.3">
      <c r="A909" s="831"/>
      <c r="B909" s="832" t="s">
        <v>2594</v>
      </c>
      <c r="C909" s="832" t="s">
        <v>587</v>
      </c>
      <c r="D909" s="832" t="s">
        <v>1247</v>
      </c>
      <c r="E909" s="832" t="s">
        <v>2480</v>
      </c>
      <c r="F909" s="832" t="s">
        <v>2561</v>
      </c>
      <c r="G909" s="832" t="s">
        <v>2562</v>
      </c>
      <c r="H909" s="849"/>
      <c r="I909" s="849"/>
      <c r="J909" s="832"/>
      <c r="K909" s="832"/>
      <c r="L909" s="849">
        <v>9</v>
      </c>
      <c r="M909" s="849">
        <v>870</v>
      </c>
      <c r="N909" s="832">
        <v>1</v>
      </c>
      <c r="O909" s="832">
        <v>96.666666666666671</v>
      </c>
      <c r="P909" s="849">
        <v>15</v>
      </c>
      <c r="Q909" s="849">
        <v>1450.0099999999998</v>
      </c>
      <c r="R909" s="837">
        <v>1.66667816091954</v>
      </c>
      <c r="S909" s="850">
        <v>96.667333333333318</v>
      </c>
    </row>
    <row r="910" spans="1:19" ht="14.4" customHeight="1" x14ac:dyDescent="0.3">
      <c r="A910" s="831"/>
      <c r="B910" s="832" t="s">
        <v>2594</v>
      </c>
      <c r="C910" s="832" t="s">
        <v>587</v>
      </c>
      <c r="D910" s="832" t="s">
        <v>1247</v>
      </c>
      <c r="E910" s="832" t="s">
        <v>2480</v>
      </c>
      <c r="F910" s="832" t="s">
        <v>2561</v>
      </c>
      <c r="G910" s="832" t="s">
        <v>2563</v>
      </c>
      <c r="H910" s="849"/>
      <c r="I910" s="849"/>
      <c r="J910" s="832"/>
      <c r="K910" s="832"/>
      <c r="L910" s="849"/>
      <c r="M910" s="849"/>
      <c r="N910" s="832"/>
      <c r="O910" s="832"/>
      <c r="P910" s="849">
        <v>1</v>
      </c>
      <c r="Q910" s="849">
        <v>96.67</v>
      </c>
      <c r="R910" s="837"/>
      <c r="S910" s="850">
        <v>96.67</v>
      </c>
    </row>
    <row r="911" spans="1:19" ht="14.4" customHeight="1" x14ac:dyDescent="0.3">
      <c r="A911" s="831"/>
      <c r="B911" s="832" t="s">
        <v>2594</v>
      </c>
      <c r="C911" s="832" t="s">
        <v>587</v>
      </c>
      <c r="D911" s="832" t="s">
        <v>1247</v>
      </c>
      <c r="E911" s="832" t="s">
        <v>2480</v>
      </c>
      <c r="F911" s="832" t="s">
        <v>2571</v>
      </c>
      <c r="G911" s="832" t="s">
        <v>2572</v>
      </c>
      <c r="H911" s="849"/>
      <c r="I911" s="849"/>
      <c r="J911" s="832"/>
      <c r="K911" s="832"/>
      <c r="L911" s="849">
        <v>10</v>
      </c>
      <c r="M911" s="849">
        <v>1166.67</v>
      </c>
      <c r="N911" s="832">
        <v>1</v>
      </c>
      <c r="O911" s="832">
        <v>116.667</v>
      </c>
      <c r="P911" s="849">
        <v>19</v>
      </c>
      <c r="Q911" s="849">
        <v>2216.67</v>
      </c>
      <c r="R911" s="837">
        <v>1.8999974285787755</v>
      </c>
      <c r="S911" s="850">
        <v>116.66684210526316</v>
      </c>
    </row>
    <row r="912" spans="1:19" ht="14.4" customHeight="1" x14ac:dyDescent="0.3">
      <c r="A912" s="831"/>
      <c r="B912" s="832" t="s">
        <v>2594</v>
      </c>
      <c r="C912" s="832" t="s">
        <v>587</v>
      </c>
      <c r="D912" s="832" t="s">
        <v>1247</v>
      </c>
      <c r="E912" s="832" t="s">
        <v>2480</v>
      </c>
      <c r="F912" s="832" t="s">
        <v>2481</v>
      </c>
      <c r="G912" s="832" t="s">
        <v>2482</v>
      </c>
      <c r="H912" s="849"/>
      <c r="I912" s="849"/>
      <c r="J912" s="832"/>
      <c r="K912" s="832"/>
      <c r="L912" s="849">
        <v>166</v>
      </c>
      <c r="M912" s="849">
        <v>57177.78</v>
      </c>
      <c r="N912" s="832">
        <v>1</v>
      </c>
      <c r="O912" s="832">
        <v>344.44445783132528</v>
      </c>
      <c r="P912" s="849">
        <v>255</v>
      </c>
      <c r="Q912" s="849">
        <v>87833.33</v>
      </c>
      <c r="R912" s="837">
        <v>1.5361444603130798</v>
      </c>
      <c r="S912" s="850">
        <v>344.44443137254905</v>
      </c>
    </row>
    <row r="913" spans="1:19" ht="14.4" customHeight="1" x14ac:dyDescent="0.3">
      <c r="A913" s="831"/>
      <c r="B913" s="832" t="s">
        <v>2594</v>
      </c>
      <c r="C913" s="832" t="s">
        <v>587</v>
      </c>
      <c r="D913" s="832" t="s">
        <v>1250</v>
      </c>
      <c r="E913" s="832" t="s">
        <v>2480</v>
      </c>
      <c r="F913" s="832" t="s">
        <v>2505</v>
      </c>
      <c r="G913" s="832" t="s">
        <v>2506</v>
      </c>
      <c r="H913" s="849"/>
      <c r="I913" s="849"/>
      <c r="J913" s="832"/>
      <c r="K913" s="832"/>
      <c r="L913" s="849">
        <v>17</v>
      </c>
      <c r="M913" s="849">
        <v>1322.22</v>
      </c>
      <c r="N913" s="832">
        <v>1</v>
      </c>
      <c r="O913" s="832">
        <v>77.777647058823533</v>
      </c>
      <c r="P913" s="849">
        <v>10</v>
      </c>
      <c r="Q913" s="849">
        <v>777.79</v>
      </c>
      <c r="R913" s="837">
        <v>0.5882455264630696</v>
      </c>
      <c r="S913" s="850">
        <v>77.778999999999996</v>
      </c>
    </row>
    <row r="914" spans="1:19" ht="14.4" customHeight="1" x14ac:dyDescent="0.3">
      <c r="A914" s="831"/>
      <c r="B914" s="832" t="s">
        <v>2594</v>
      </c>
      <c r="C914" s="832" t="s">
        <v>587</v>
      </c>
      <c r="D914" s="832" t="s">
        <v>1250</v>
      </c>
      <c r="E914" s="832" t="s">
        <v>2480</v>
      </c>
      <c r="F914" s="832" t="s">
        <v>2510</v>
      </c>
      <c r="G914" s="832" t="s">
        <v>2511</v>
      </c>
      <c r="H914" s="849"/>
      <c r="I914" s="849"/>
      <c r="J914" s="832"/>
      <c r="K914" s="832"/>
      <c r="L914" s="849">
        <v>93</v>
      </c>
      <c r="M914" s="849">
        <v>10850.01</v>
      </c>
      <c r="N914" s="832">
        <v>1</v>
      </c>
      <c r="O914" s="832">
        <v>116.66677419354839</v>
      </c>
      <c r="P914" s="849">
        <v>54</v>
      </c>
      <c r="Q914" s="849">
        <v>6300.01</v>
      </c>
      <c r="R914" s="837">
        <v>0.58064554779212185</v>
      </c>
      <c r="S914" s="850">
        <v>116.66685185185186</v>
      </c>
    </row>
    <row r="915" spans="1:19" ht="14.4" customHeight="1" x14ac:dyDescent="0.3">
      <c r="A915" s="831"/>
      <c r="B915" s="832" t="s">
        <v>2594</v>
      </c>
      <c r="C915" s="832" t="s">
        <v>587</v>
      </c>
      <c r="D915" s="832" t="s">
        <v>1250</v>
      </c>
      <c r="E915" s="832" t="s">
        <v>2480</v>
      </c>
      <c r="F915" s="832" t="s">
        <v>2518</v>
      </c>
      <c r="G915" s="832" t="s">
        <v>2585</v>
      </c>
      <c r="H915" s="849"/>
      <c r="I915" s="849"/>
      <c r="J915" s="832"/>
      <c r="K915" s="832"/>
      <c r="L915" s="849">
        <v>1</v>
      </c>
      <c r="M915" s="849">
        <v>211.11</v>
      </c>
      <c r="N915" s="832">
        <v>1</v>
      </c>
      <c r="O915" s="832">
        <v>211.11</v>
      </c>
      <c r="P915" s="849">
        <v>2</v>
      </c>
      <c r="Q915" s="849">
        <v>422.22</v>
      </c>
      <c r="R915" s="837">
        <v>2</v>
      </c>
      <c r="S915" s="850">
        <v>211.11</v>
      </c>
    </row>
    <row r="916" spans="1:19" ht="14.4" customHeight="1" x14ac:dyDescent="0.3">
      <c r="A916" s="831"/>
      <c r="B916" s="832" t="s">
        <v>2594</v>
      </c>
      <c r="C916" s="832" t="s">
        <v>587</v>
      </c>
      <c r="D916" s="832" t="s">
        <v>1250</v>
      </c>
      <c r="E916" s="832" t="s">
        <v>2480</v>
      </c>
      <c r="F916" s="832" t="s">
        <v>2518</v>
      </c>
      <c r="G916" s="832" t="s">
        <v>2519</v>
      </c>
      <c r="H916" s="849"/>
      <c r="I916" s="849"/>
      <c r="J916" s="832"/>
      <c r="K916" s="832"/>
      <c r="L916" s="849">
        <v>15</v>
      </c>
      <c r="M916" s="849">
        <v>3166.67</v>
      </c>
      <c r="N916" s="832">
        <v>1</v>
      </c>
      <c r="O916" s="832">
        <v>211.11133333333333</v>
      </c>
      <c r="P916" s="849">
        <v>12</v>
      </c>
      <c r="Q916" s="849">
        <v>2533.3300000000004</v>
      </c>
      <c r="R916" s="837">
        <v>0.79999810526515247</v>
      </c>
      <c r="S916" s="850">
        <v>211.11083333333337</v>
      </c>
    </row>
    <row r="917" spans="1:19" ht="14.4" customHeight="1" x14ac:dyDescent="0.3">
      <c r="A917" s="831"/>
      <c r="B917" s="832" t="s">
        <v>2594</v>
      </c>
      <c r="C917" s="832" t="s">
        <v>587</v>
      </c>
      <c r="D917" s="832" t="s">
        <v>1250</v>
      </c>
      <c r="E917" s="832" t="s">
        <v>2480</v>
      </c>
      <c r="F917" s="832" t="s">
        <v>2520</v>
      </c>
      <c r="G917" s="832" t="s">
        <v>2521</v>
      </c>
      <c r="H917" s="849"/>
      <c r="I917" s="849"/>
      <c r="J917" s="832"/>
      <c r="K917" s="832"/>
      <c r="L917" s="849">
        <v>69</v>
      </c>
      <c r="M917" s="849">
        <v>40250</v>
      </c>
      <c r="N917" s="832">
        <v>1</v>
      </c>
      <c r="O917" s="832">
        <v>583.33333333333337</v>
      </c>
      <c r="P917" s="849">
        <v>43</v>
      </c>
      <c r="Q917" s="849">
        <v>25083.339999999997</v>
      </c>
      <c r="R917" s="837">
        <v>0.62318857142857131</v>
      </c>
      <c r="S917" s="850">
        <v>583.33348837209292</v>
      </c>
    </row>
    <row r="918" spans="1:19" ht="14.4" customHeight="1" x14ac:dyDescent="0.3">
      <c r="A918" s="831"/>
      <c r="B918" s="832" t="s">
        <v>2594</v>
      </c>
      <c r="C918" s="832" t="s">
        <v>587</v>
      </c>
      <c r="D918" s="832" t="s">
        <v>1250</v>
      </c>
      <c r="E918" s="832" t="s">
        <v>2480</v>
      </c>
      <c r="F918" s="832" t="s">
        <v>2522</v>
      </c>
      <c r="G918" s="832" t="s">
        <v>2523</v>
      </c>
      <c r="H918" s="849"/>
      <c r="I918" s="849"/>
      <c r="J918" s="832"/>
      <c r="K918" s="832"/>
      <c r="L918" s="849">
        <v>7</v>
      </c>
      <c r="M918" s="849">
        <v>3266.66</v>
      </c>
      <c r="N918" s="832">
        <v>1</v>
      </c>
      <c r="O918" s="832">
        <v>466.66571428571427</v>
      </c>
      <c r="P918" s="849">
        <v>5</v>
      </c>
      <c r="Q918" s="849">
        <v>2333.34</v>
      </c>
      <c r="R918" s="837">
        <v>0.71428921283512836</v>
      </c>
      <c r="S918" s="850">
        <v>466.66800000000001</v>
      </c>
    </row>
    <row r="919" spans="1:19" ht="14.4" customHeight="1" x14ac:dyDescent="0.3">
      <c r="A919" s="831"/>
      <c r="B919" s="832" t="s">
        <v>2594</v>
      </c>
      <c r="C919" s="832" t="s">
        <v>587</v>
      </c>
      <c r="D919" s="832" t="s">
        <v>1250</v>
      </c>
      <c r="E919" s="832" t="s">
        <v>2480</v>
      </c>
      <c r="F919" s="832" t="s">
        <v>2527</v>
      </c>
      <c r="G919" s="832" t="s">
        <v>2528</v>
      </c>
      <c r="H919" s="849"/>
      <c r="I919" s="849"/>
      <c r="J919" s="832"/>
      <c r="K919" s="832"/>
      <c r="L919" s="849">
        <v>69</v>
      </c>
      <c r="M919" s="849">
        <v>3450</v>
      </c>
      <c r="N919" s="832">
        <v>1</v>
      </c>
      <c r="O919" s="832">
        <v>50</v>
      </c>
      <c r="P919" s="849">
        <v>44</v>
      </c>
      <c r="Q919" s="849">
        <v>2200</v>
      </c>
      <c r="R919" s="837">
        <v>0.6376811594202898</v>
      </c>
      <c r="S919" s="850">
        <v>50</v>
      </c>
    </row>
    <row r="920" spans="1:19" ht="14.4" customHeight="1" x14ac:dyDescent="0.3">
      <c r="A920" s="831"/>
      <c r="B920" s="832" t="s">
        <v>2594</v>
      </c>
      <c r="C920" s="832" t="s">
        <v>587</v>
      </c>
      <c r="D920" s="832" t="s">
        <v>1250</v>
      </c>
      <c r="E920" s="832" t="s">
        <v>2480</v>
      </c>
      <c r="F920" s="832" t="s">
        <v>2531</v>
      </c>
      <c r="G920" s="832" t="s">
        <v>2532</v>
      </c>
      <c r="H920" s="849"/>
      <c r="I920" s="849"/>
      <c r="J920" s="832"/>
      <c r="K920" s="832"/>
      <c r="L920" s="849">
        <v>2</v>
      </c>
      <c r="M920" s="849">
        <v>202.22</v>
      </c>
      <c r="N920" s="832">
        <v>1</v>
      </c>
      <c r="O920" s="832">
        <v>101.11</v>
      </c>
      <c r="P920" s="849">
        <v>1</v>
      </c>
      <c r="Q920" s="849">
        <v>101.11</v>
      </c>
      <c r="R920" s="837">
        <v>0.5</v>
      </c>
      <c r="S920" s="850">
        <v>101.11</v>
      </c>
    </row>
    <row r="921" spans="1:19" ht="14.4" customHeight="1" x14ac:dyDescent="0.3">
      <c r="A921" s="831"/>
      <c r="B921" s="832" t="s">
        <v>2594</v>
      </c>
      <c r="C921" s="832" t="s">
        <v>587</v>
      </c>
      <c r="D921" s="832" t="s">
        <v>1250</v>
      </c>
      <c r="E921" s="832" t="s">
        <v>2480</v>
      </c>
      <c r="F921" s="832" t="s">
        <v>2596</v>
      </c>
      <c r="G921" s="832" t="s">
        <v>2597</v>
      </c>
      <c r="H921" s="849"/>
      <c r="I921" s="849"/>
      <c r="J921" s="832"/>
      <c r="K921" s="832"/>
      <c r="L921" s="849"/>
      <c r="M921" s="849"/>
      <c r="N921" s="832"/>
      <c r="O921" s="832"/>
      <c r="P921" s="849">
        <v>1</v>
      </c>
      <c r="Q921" s="849">
        <v>0</v>
      </c>
      <c r="R921" s="837"/>
      <c r="S921" s="850">
        <v>0</v>
      </c>
    </row>
    <row r="922" spans="1:19" ht="14.4" customHeight="1" x14ac:dyDescent="0.3">
      <c r="A922" s="831"/>
      <c r="B922" s="832" t="s">
        <v>2594</v>
      </c>
      <c r="C922" s="832" t="s">
        <v>587</v>
      </c>
      <c r="D922" s="832" t="s">
        <v>1250</v>
      </c>
      <c r="E922" s="832" t="s">
        <v>2480</v>
      </c>
      <c r="F922" s="832" t="s">
        <v>2598</v>
      </c>
      <c r="G922" s="832" t="s">
        <v>2599</v>
      </c>
      <c r="H922" s="849"/>
      <c r="I922" s="849"/>
      <c r="J922" s="832"/>
      <c r="K922" s="832"/>
      <c r="L922" s="849">
        <v>304</v>
      </c>
      <c r="M922" s="849">
        <v>0</v>
      </c>
      <c r="N922" s="832"/>
      <c r="O922" s="832">
        <v>0</v>
      </c>
      <c r="P922" s="849">
        <v>192</v>
      </c>
      <c r="Q922" s="849">
        <v>0</v>
      </c>
      <c r="R922" s="837"/>
      <c r="S922" s="850">
        <v>0</v>
      </c>
    </row>
    <row r="923" spans="1:19" ht="14.4" customHeight="1" x14ac:dyDescent="0.3">
      <c r="A923" s="831"/>
      <c r="B923" s="832" t="s">
        <v>2594</v>
      </c>
      <c r="C923" s="832" t="s">
        <v>587</v>
      </c>
      <c r="D923" s="832" t="s">
        <v>1250</v>
      </c>
      <c r="E923" s="832" t="s">
        <v>2480</v>
      </c>
      <c r="F923" s="832" t="s">
        <v>2556</v>
      </c>
      <c r="G923" s="832" t="s">
        <v>2558</v>
      </c>
      <c r="H923" s="849"/>
      <c r="I923" s="849"/>
      <c r="J923" s="832"/>
      <c r="K923" s="832"/>
      <c r="L923" s="849">
        <v>108</v>
      </c>
      <c r="M923" s="849">
        <v>10200</v>
      </c>
      <c r="N923" s="832">
        <v>1</v>
      </c>
      <c r="O923" s="832">
        <v>94.444444444444443</v>
      </c>
      <c r="P923" s="849">
        <v>72</v>
      </c>
      <c r="Q923" s="849">
        <v>6800</v>
      </c>
      <c r="R923" s="837">
        <v>0.66666666666666663</v>
      </c>
      <c r="S923" s="850">
        <v>94.444444444444443</v>
      </c>
    </row>
    <row r="924" spans="1:19" ht="14.4" customHeight="1" x14ac:dyDescent="0.3">
      <c r="A924" s="831"/>
      <c r="B924" s="832" t="s">
        <v>2594</v>
      </c>
      <c r="C924" s="832" t="s">
        <v>587</v>
      </c>
      <c r="D924" s="832" t="s">
        <v>1250</v>
      </c>
      <c r="E924" s="832" t="s">
        <v>2480</v>
      </c>
      <c r="F924" s="832" t="s">
        <v>2561</v>
      </c>
      <c r="G924" s="832" t="s">
        <v>2562</v>
      </c>
      <c r="H924" s="849"/>
      <c r="I924" s="849"/>
      <c r="J924" s="832"/>
      <c r="K924" s="832"/>
      <c r="L924" s="849">
        <v>21</v>
      </c>
      <c r="M924" s="849">
        <v>2030</v>
      </c>
      <c r="N924" s="832">
        <v>1</v>
      </c>
      <c r="O924" s="832">
        <v>96.666666666666671</v>
      </c>
      <c r="P924" s="849">
        <v>10</v>
      </c>
      <c r="Q924" s="849">
        <v>966.67000000000007</v>
      </c>
      <c r="R924" s="837">
        <v>0.47619211822660101</v>
      </c>
      <c r="S924" s="850">
        <v>96.667000000000002</v>
      </c>
    </row>
    <row r="925" spans="1:19" ht="14.4" customHeight="1" x14ac:dyDescent="0.3">
      <c r="A925" s="831"/>
      <c r="B925" s="832" t="s">
        <v>2594</v>
      </c>
      <c r="C925" s="832" t="s">
        <v>587</v>
      </c>
      <c r="D925" s="832" t="s">
        <v>1250</v>
      </c>
      <c r="E925" s="832" t="s">
        <v>2480</v>
      </c>
      <c r="F925" s="832" t="s">
        <v>2561</v>
      </c>
      <c r="G925" s="832" t="s">
        <v>2563</v>
      </c>
      <c r="H925" s="849"/>
      <c r="I925" s="849"/>
      <c r="J925" s="832"/>
      <c r="K925" s="832"/>
      <c r="L925" s="849">
        <v>1</v>
      </c>
      <c r="M925" s="849">
        <v>96.67</v>
      </c>
      <c r="N925" s="832">
        <v>1</v>
      </c>
      <c r="O925" s="832">
        <v>96.67</v>
      </c>
      <c r="P925" s="849">
        <v>2</v>
      </c>
      <c r="Q925" s="849">
        <v>193.34</v>
      </c>
      <c r="R925" s="837">
        <v>2</v>
      </c>
      <c r="S925" s="850">
        <v>96.67</v>
      </c>
    </row>
    <row r="926" spans="1:19" ht="14.4" customHeight="1" x14ac:dyDescent="0.3">
      <c r="A926" s="831"/>
      <c r="B926" s="832" t="s">
        <v>2594</v>
      </c>
      <c r="C926" s="832" t="s">
        <v>587</v>
      </c>
      <c r="D926" s="832" t="s">
        <v>1250</v>
      </c>
      <c r="E926" s="832" t="s">
        <v>2480</v>
      </c>
      <c r="F926" s="832" t="s">
        <v>2571</v>
      </c>
      <c r="G926" s="832" t="s">
        <v>2572</v>
      </c>
      <c r="H926" s="849"/>
      <c r="I926" s="849"/>
      <c r="J926" s="832"/>
      <c r="K926" s="832"/>
      <c r="L926" s="849">
        <v>8</v>
      </c>
      <c r="M926" s="849">
        <v>933.33</v>
      </c>
      <c r="N926" s="832">
        <v>1</v>
      </c>
      <c r="O926" s="832">
        <v>116.66625000000001</v>
      </c>
      <c r="P926" s="849">
        <v>2</v>
      </c>
      <c r="Q926" s="849">
        <v>233.34</v>
      </c>
      <c r="R926" s="837">
        <v>0.2500080357429848</v>
      </c>
      <c r="S926" s="850">
        <v>116.67</v>
      </c>
    </row>
    <row r="927" spans="1:19" ht="14.4" customHeight="1" x14ac:dyDescent="0.3">
      <c r="A927" s="831"/>
      <c r="B927" s="832" t="s">
        <v>2594</v>
      </c>
      <c r="C927" s="832" t="s">
        <v>587</v>
      </c>
      <c r="D927" s="832" t="s">
        <v>1250</v>
      </c>
      <c r="E927" s="832" t="s">
        <v>2480</v>
      </c>
      <c r="F927" s="832" t="s">
        <v>2571</v>
      </c>
      <c r="G927" s="832" t="s">
        <v>2573</v>
      </c>
      <c r="H927" s="849"/>
      <c r="I927" s="849"/>
      <c r="J927" s="832"/>
      <c r="K927" s="832"/>
      <c r="L927" s="849">
        <v>2</v>
      </c>
      <c r="M927" s="849">
        <v>233.34</v>
      </c>
      <c r="N927" s="832">
        <v>1</v>
      </c>
      <c r="O927" s="832">
        <v>116.67</v>
      </c>
      <c r="P927" s="849">
        <v>1</v>
      </c>
      <c r="Q927" s="849">
        <v>116.67</v>
      </c>
      <c r="R927" s="837">
        <v>0.5</v>
      </c>
      <c r="S927" s="850">
        <v>116.67</v>
      </c>
    </row>
    <row r="928" spans="1:19" ht="14.4" customHeight="1" x14ac:dyDescent="0.3">
      <c r="A928" s="831"/>
      <c r="B928" s="832" t="s">
        <v>2594</v>
      </c>
      <c r="C928" s="832" t="s">
        <v>587</v>
      </c>
      <c r="D928" s="832" t="s">
        <v>1250</v>
      </c>
      <c r="E928" s="832" t="s">
        <v>2480</v>
      </c>
      <c r="F928" s="832" t="s">
        <v>2481</v>
      </c>
      <c r="G928" s="832" t="s">
        <v>2482</v>
      </c>
      <c r="H928" s="849"/>
      <c r="I928" s="849"/>
      <c r="J928" s="832"/>
      <c r="K928" s="832"/>
      <c r="L928" s="849">
        <v>323</v>
      </c>
      <c r="M928" s="849">
        <v>111255.55</v>
      </c>
      <c r="N928" s="832">
        <v>1</v>
      </c>
      <c r="O928" s="832">
        <v>344.44442724458207</v>
      </c>
      <c r="P928" s="849">
        <v>203</v>
      </c>
      <c r="Q928" s="849">
        <v>69922.240000000005</v>
      </c>
      <c r="R928" s="837">
        <v>0.62848316331185283</v>
      </c>
      <c r="S928" s="850">
        <v>344.44453201970447</v>
      </c>
    </row>
    <row r="929" spans="1:19" ht="14.4" customHeight="1" x14ac:dyDescent="0.3">
      <c r="A929" s="831"/>
      <c r="B929" s="832" t="s">
        <v>2594</v>
      </c>
      <c r="C929" s="832" t="s">
        <v>587</v>
      </c>
      <c r="D929" s="832" t="s">
        <v>2476</v>
      </c>
      <c r="E929" s="832" t="s">
        <v>2480</v>
      </c>
      <c r="F929" s="832" t="s">
        <v>2505</v>
      </c>
      <c r="G929" s="832" t="s">
        <v>2506</v>
      </c>
      <c r="H929" s="849">
        <v>24</v>
      </c>
      <c r="I929" s="849">
        <v>1866.67</v>
      </c>
      <c r="J929" s="832">
        <v>3.4285425658921844</v>
      </c>
      <c r="K929" s="832">
        <v>77.77791666666667</v>
      </c>
      <c r="L929" s="849">
        <v>7</v>
      </c>
      <c r="M929" s="849">
        <v>544.45000000000005</v>
      </c>
      <c r="N929" s="832">
        <v>1</v>
      </c>
      <c r="O929" s="832">
        <v>77.778571428571439</v>
      </c>
      <c r="P929" s="849"/>
      <c r="Q929" s="849"/>
      <c r="R929" s="837"/>
      <c r="S929" s="850"/>
    </row>
    <row r="930" spans="1:19" ht="14.4" customHeight="1" x14ac:dyDescent="0.3">
      <c r="A930" s="831"/>
      <c r="B930" s="832" t="s">
        <v>2594</v>
      </c>
      <c r="C930" s="832" t="s">
        <v>587</v>
      </c>
      <c r="D930" s="832" t="s">
        <v>2476</v>
      </c>
      <c r="E930" s="832" t="s">
        <v>2480</v>
      </c>
      <c r="F930" s="832" t="s">
        <v>2510</v>
      </c>
      <c r="G930" s="832" t="s">
        <v>2511</v>
      </c>
      <c r="H930" s="849">
        <v>104</v>
      </c>
      <c r="I930" s="849">
        <v>12133.34</v>
      </c>
      <c r="J930" s="832">
        <v>3.4666685714285714</v>
      </c>
      <c r="K930" s="832">
        <v>116.66673076923077</v>
      </c>
      <c r="L930" s="849">
        <v>30</v>
      </c>
      <c r="M930" s="849">
        <v>3500</v>
      </c>
      <c r="N930" s="832">
        <v>1</v>
      </c>
      <c r="O930" s="832">
        <v>116.66666666666667</v>
      </c>
      <c r="P930" s="849"/>
      <c r="Q930" s="849"/>
      <c r="R930" s="837"/>
      <c r="S930" s="850"/>
    </row>
    <row r="931" spans="1:19" ht="14.4" customHeight="1" x14ac:dyDescent="0.3">
      <c r="A931" s="831"/>
      <c r="B931" s="832" t="s">
        <v>2594</v>
      </c>
      <c r="C931" s="832" t="s">
        <v>587</v>
      </c>
      <c r="D931" s="832" t="s">
        <v>2476</v>
      </c>
      <c r="E931" s="832" t="s">
        <v>2480</v>
      </c>
      <c r="F931" s="832" t="s">
        <v>2518</v>
      </c>
      <c r="G931" s="832" t="s">
        <v>2519</v>
      </c>
      <c r="H931" s="849">
        <v>60</v>
      </c>
      <c r="I931" s="849">
        <v>12666.660000000002</v>
      </c>
      <c r="J931" s="832">
        <v>5.0000039473736146</v>
      </c>
      <c r="K931" s="832">
        <v>211.11100000000002</v>
      </c>
      <c r="L931" s="849">
        <v>12</v>
      </c>
      <c r="M931" s="849">
        <v>2533.3300000000004</v>
      </c>
      <c r="N931" s="832">
        <v>1</v>
      </c>
      <c r="O931" s="832">
        <v>211.11083333333337</v>
      </c>
      <c r="P931" s="849"/>
      <c r="Q931" s="849"/>
      <c r="R931" s="837"/>
      <c r="S931" s="850"/>
    </row>
    <row r="932" spans="1:19" ht="14.4" customHeight="1" x14ac:dyDescent="0.3">
      <c r="A932" s="831"/>
      <c r="B932" s="832" t="s">
        <v>2594</v>
      </c>
      <c r="C932" s="832" t="s">
        <v>587</v>
      </c>
      <c r="D932" s="832" t="s">
        <v>2476</v>
      </c>
      <c r="E932" s="832" t="s">
        <v>2480</v>
      </c>
      <c r="F932" s="832" t="s">
        <v>2520</v>
      </c>
      <c r="G932" s="832" t="s">
        <v>2521</v>
      </c>
      <c r="H932" s="849">
        <v>5</v>
      </c>
      <c r="I932" s="849">
        <v>2916.6600000000003</v>
      </c>
      <c r="J932" s="832">
        <v>5.0000171429551026</v>
      </c>
      <c r="K932" s="832">
        <v>583.33200000000011</v>
      </c>
      <c r="L932" s="849">
        <v>1</v>
      </c>
      <c r="M932" s="849">
        <v>583.33000000000004</v>
      </c>
      <c r="N932" s="832">
        <v>1</v>
      </c>
      <c r="O932" s="832">
        <v>583.33000000000004</v>
      </c>
      <c r="P932" s="849"/>
      <c r="Q932" s="849"/>
      <c r="R932" s="837"/>
      <c r="S932" s="850"/>
    </row>
    <row r="933" spans="1:19" ht="14.4" customHeight="1" x14ac:dyDescent="0.3">
      <c r="A933" s="831"/>
      <c r="B933" s="832" t="s">
        <v>2594</v>
      </c>
      <c r="C933" s="832" t="s">
        <v>587</v>
      </c>
      <c r="D933" s="832" t="s">
        <v>2476</v>
      </c>
      <c r="E933" s="832" t="s">
        <v>2480</v>
      </c>
      <c r="F933" s="832" t="s">
        <v>2522</v>
      </c>
      <c r="G933" s="832" t="s">
        <v>2523</v>
      </c>
      <c r="H933" s="849">
        <v>3</v>
      </c>
      <c r="I933" s="849">
        <v>1400.01</v>
      </c>
      <c r="J933" s="832">
        <v>3</v>
      </c>
      <c r="K933" s="832">
        <v>466.67</v>
      </c>
      <c r="L933" s="849">
        <v>1</v>
      </c>
      <c r="M933" s="849">
        <v>466.67</v>
      </c>
      <c r="N933" s="832">
        <v>1</v>
      </c>
      <c r="O933" s="832">
        <v>466.67</v>
      </c>
      <c r="P933" s="849"/>
      <c r="Q933" s="849"/>
      <c r="R933" s="837"/>
      <c r="S933" s="850"/>
    </row>
    <row r="934" spans="1:19" ht="14.4" customHeight="1" x14ac:dyDescent="0.3">
      <c r="A934" s="831"/>
      <c r="B934" s="832" t="s">
        <v>2594</v>
      </c>
      <c r="C934" s="832" t="s">
        <v>587</v>
      </c>
      <c r="D934" s="832" t="s">
        <v>2476</v>
      </c>
      <c r="E934" s="832" t="s">
        <v>2480</v>
      </c>
      <c r="F934" s="832" t="s">
        <v>2527</v>
      </c>
      <c r="G934" s="832" t="s">
        <v>2528</v>
      </c>
      <c r="H934" s="849">
        <v>29</v>
      </c>
      <c r="I934" s="849">
        <v>1450</v>
      </c>
      <c r="J934" s="832">
        <v>14.5</v>
      </c>
      <c r="K934" s="832">
        <v>50</v>
      </c>
      <c r="L934" s="849">
        <v>2</v>
      </c>
      <c r="M934" s="849">
        <v>100</v>
      </c>
      <c r="N934" s="832">
        <v>1</v>
      </c>
      <c r="O934" s="832">
        <v>50</v>
      </c>
      <c r="P934" s="849"/>
      <c r="Q934" s="849"/>
      <c r="R934" s="837"/>
      <c r="S934" s="850"/>
    </row>
    <row r="935" spans="1:19" ht="14.4" customHeight="1" x14ac:dyDescent="0.3">
      <c r="A935" s="831"/>
      <c r="B935" s="832" t="s">
        <v>2594</v>
      </c>
      <c r="C935" s="832" t="s">
        <v>587</v>
      </c>
      <c r="D935" s="832" t="s">
        <v>2476</v>
      </c>
      <c r="E935" s="832" t="s">
        <v>2480</v>
      </c>
      <c r="F935" s="832" t="s">
        <v>2531</v>
      </c>
      <c r="G935" s="832" t="s">
        <v>2532</v>
      </c>
      <c r="H935" s="849">
        <v>2</v>
      </c>
      <c r="I935" s="849">
        <v>202.22</v>
      </c>
      <c r="J935" s="832"/>
      <c r="K935" s="832">
        <v>101.11</v>
      </c>
      <c r="L935" s="849"/>
      <c r="M935" s="849"/>
      <c r="N935" s="832"/>
      <c r="O935" s="832"/>
      <c r="P935" s="849"/>
      <c r="Q935" s="849"/>
      <c r="R935" s="837"/>
      <c r="S935" s="850"/>
    </row>
    <row r="936" spans="1:19" ht="14.4" customHeight="1" x14ac:dyDescent="0.3">
      <c r="A936" s="831"/>
      <c r="B936" s="832" t="s">
        <v>2594</v>
      </c>
      <c r="C936" s="832" t="s">
        <v>587</v>
      </c>
      <c r="D936" s="832" t="s">
        <v>2476</v>
      </c>
      <c r="E936" s="832" t="s">
        <v>2480</v>
      </c>
      <c r="F936" s="832" t="s">
        <v>2596</v>
      </c>
      <c r="G936" s="832" t="s">
        <v>2597</v>
      </c>
      <c r="H936" s="849">
        <v>1</v>
      </c>
      <c r="I936" s="849">
        <v>0</v>
      </c>
      <c r="J936" s="832"/>
      <c r="K936" s="832">
        <v>0</v>
      </c>
      <c r="L936" s="849"/>
      <c r="M936" s="849"/>
      <c r="N936" s="832"/>
      <c r="O936" s="832"/>
      <c r="P936" s="849"/>
      <c r="Q936" s="849"/>
      <c r="R936" s="837"/>
      <c r="S936" s="850"/>
    </row>
    <row r="937" spans="1:19" ht="14.4" customHeight="1" x14ac:dyDescent="0.3">
      <c r="A937" s="831"/>
      <c r="B937" s="832" t="s">
        <v>2594</v>
      </c>
      <c r="C937" s="832" t="s">
        <v>587</v>
      </c>
      <c r="D937" s="832" t="s">
        <v>2476</v>
      </c>
      <c r="E937" s="832" t="s">
        <v>2480</v>
      </c>
      <c r="F937" s="832" t="s">
        <v>2598</v>
      </c>
      <c r="G937" s="832" t="s">
        <v>2599</v>
      </c>
      <c r="H937" s="849">
        <v>197</v>
      </c>
      <c r="I937" s="849">
        <v>0</v>
      </c>
      <c r="J937" s="832"/>
      <c r="K937" s="832">
        <v>0</v>
      </c>
      <c r="L937" s="849">
        <v>44</v>
      </c>
      <c r="M937" s="849">
        <v>0</v>
      </c>
      <c r="N937" s="832"/>
      <c r="O937" s="832">
        <v>0</v>
      </c>
      <c r="P937" s="849"/>
      <c r="Q937" s="849"/>
      <c r="R937" s="837"/>
      <c r="S937" s="850"/>
    </row>
    <row r="938" spans="1:19" ht="14.4" customHeight="1" x14ac:dyDescent="0.3">
      <c r="A938" s="831"/>
      <c r="B938" s="832" t="s">
        <v>2594</v>
      </c>
      <c r="C938" s="832" t="s">
        <v>587</v>
      </c>
      <c r="D938" s="832" t="s">
        <v>2476</v>
      </c>
      <c r="E938" s="832" t="s">
        <v>2480</v>
      </c>
      <c r="F938" s="832" t="s">
        <v>2556</v>
      </c>
      <c r="G938" s="832" t="s">
        <v>2558</v>
      </c>
      <c r="H938" s="849">
        <v>75</v>
      </c>
      <c r="I938" s="849">
        <v>7083.33</v>
      </c>
      <c r="J938" s="832">
        <v>6.8182369474819025</v>
      </c>
      <c r="K938" s="832">
        <v>94.444400000000002</v>
      </c>
      <c r="L938" s="849">
        <v>11</v>
      </c>
      <c r="M938" s="849">
        <v>1038.8800000000001</v>
      </c>
      <c r="N938" s="832">
        <v>1</v>
      </c>
      <c r="O938" s="832">
        <v>94.443636363636372</v>
      </c>
      <c r="P938" s="849"/>
      <c r="Q938" s="849"/>
      <c r="R938" s="837"/>
      <c r="S938" s="850"/>
    </row>
    <row r="939" spans="1:19" ht="14.4" customHeight="1" x14ac:dyDescent="0.3">
      <c r="A939" s="831"/>
      <c r="B939" s="832" t="s">
        <v>2594</v>
      </c>
      <c r="C939" s="832" t="s">
        <v>587</v>
      </c>
      <c r="D939" s="832" t="s">
        <v>2476</v>
      </c>
      <c r="E939" s="832" t="s">
        <v>2480</v>
      </c>
      <c r="F939" s="832" t="s">
        <v>2561</v>
      </c>
      <c r="G939" s="832" t="s">
        <v>2562</v>
      </c>
      <c r="H939" s="849">
        <v>17</v>
      </c>
      <c r="I939" s="849">
        <v>1643.34</v>
      </c>
      <c r="J939" s="832">
        <v>5.6664942588186618</v>
      </c>
      <c r="K939" s="832">
        <v>96.667058823529402</v>
      </c>
      <c r="L939" s="849">
        <v>3</v>
      </c>
      <c r="M939" s="849">
        <v>290.01</v>
      </c>
      <c r="N939" s="832">
        <v>1</v>
      </c>
      <c r="O939" s="832">
        <v>96.67</v>
      </c>
      <c r="P939" s="849"/>
      <c r="Q939" s="849"/>
      <c r="R939" s="837"/>
      <c r="S939" s="850"/>
    </row>
    <row r="940" spans="1:19" ht="14.4" customHeight="1" x14ac:dyDescent="0.3">
      <c r="A940" s="831"/>
      <c r="B940" s="832" t="s">
        <v>2594</v>
      </c>
      <c r="C940" s="832" t="s">
        <v>587</v>
      </c>
      <c r="D940" s="832" t="s">
        <v>2476</v>
      </c>
      <c r="E940" s="832" t="s">
        <v>2480</v>
      </c>
      <c r="F940" s="832" t="s">
        <v>2571</v>
      </c>
      <c r="G940" s="832" t="s">
        <v>2572</v>
      </c>
      <c r="H940" s="849">
        <v>15</v>
      </c>
      <c r="I940" s="849">
        <v>1750.01</v>
      </c>
      <c r="J940" s="832">
        <v>7.4998285763263901</v>
      </c>
      <c r="K940" s="832">
        <v>116.66733333333333</v>
      </c>
      <c r="L940" s="849">
        <v>2</v>
      </c>
      <c r="M940" s="849">
        <v>233.34</v>
      </c>
      <c r="N940" s="832">
        <v>1</v>
      </c>
      <c r="O940" s="832">
        <v>116.67</v>
      </c>
      <c r="P940" s="849"/>
      <c r="Q940" s="849"/>
      <c r="R940" s="837"/>
      <c r="S940" s="850"/>
    </row>
    <row r="941" spans="1:19" ht="14.4" customHeight="1" x14ac:dyDescent="0.3">
      <c r="A941" s="831"/>
      <c r="B941" s="832" t="s">
        <v>2594</v>
      </c>
      <c r="C941" s="832" t="s">
        <v>587</v>
      </c>
      <c r="D941" s="832" t="s">
        <v>2476</v>
      </c>
      <c r="E941" s="832" t="s">
        <v>2480</v>
      </c>
      <c r="F941" s="832" t="s">
        <v>2481</v>
      </c>
      <c r="G941" s="832" t="s">
        <v>2482</v>
      </c>
      <c r="H941" s="849">
        <v>203</v>
      </c>
      <c r="I941" s="849">
        <v>69922.22</v>
      </c>
      <c r="J941" s="832">
        <v>4.5111080573496407</v>
      </c>
      <c r="K941" s="832">
        <v>344.44443349753698</v>
      </c>
      <c r="L941" s="849">
        <v>45</v>
      </c>
      <c r="M941" s="849">
        <v>15500.009999999998</v>
      </c>
      <c r="N941" s="832">
        <v>1</v>
      </c>
      <c r="O941" s="832">
        <v>344.44466666666665</v>
      </c>
      <c r="P941" s="849"/>
      <c r="Q941" s="849"/>
      <c r="R941" s="837"/>
      <c r="S941" s="850"/>
    </row>
    <row r="942" spans="1:19" ht="14.4" customHeight="1" x14ac:dyDescent="0.3">
      <c r="A942" s="831"/>
      <c r="B942" s="832" t="s">
        <v>2594</v>
      </c>
      <c r="C942" s="832" t="s">
        <v>587</v>
      </c>
      <c r="D942" s="832" t="s">
        <v>1252</v>
      </c>
      <c r="E942" s="832" t="s">
        <v>2480</v>
      </c>
      <c r="F942" s="832" t="s">
        <v>2505</v>
      </c>
      <c r="G942" s="832" t="s">
        <v>2506</v>
      </c>
      <c r="H942" s="849">
        <v>18</v>
      </c>
      <c r="I942" s="849">
        <v>1400</v>
      </c>
      <c r="J942" s="832">
        <v>1.2857011663146294</v>
      </c>
      <c r="K942" s="832">
        <v>77.777777777777771</v>
      </c>
      <c r="L942" s="849">
        <v>14</v>
      </c>
      <c r="M942" s="849">
        <v>1088.9000000000001</v>
      </c>
      <c r="N942" s="832">
        <v>1</v>
      </c>
      <c r="O942" s="832">
        <v>77.778571428571439</v>
      </c>
      <c r="P942" s="849">
        <v>4</v>
      </c>
      <c r="Q942" s="849">
        <v>311.12</v>
      </c>
      <c r="R942" s="837">
        <v>0.28571953347414819</v>
      </c>
      <c r="S942" s="850">
        <v>77.78</v>
      </c>
    </row>
    <row r="943" spans="1:19" ht="14.4" customHeight="1" x14ac:dyDescent="0.3">
      <c r="A943" s="831"/>
      <c r="B943" s="832" t="s">
        <v>2594</v>
      </c>
      <c r="C943" s="832" t="s">
        <v>587</v>
      </c>
      <c r="D943" s="832" t="s">
        <v>1252</v>
      </c>
      <c r="E943" s="832" t="s">
        <v>2480</v>
      </c>
      <c r="F943" s="832" t="s">
        <v>2505</v>
      </c>
      <c r="G943" s="832" t="s">
        <v>2507</v>
      </c>
      <c r="H943" s="849">
        <v>3</v>
      </c>
      <c r="I943" s="849">
        <v>233.33</v>
      </c>
      <c r="J943" s="832"/>
      <c r="K943" s="832">
        <v>77.776666666666671</v>
      </c>
      <c r="L943" s="849"/>
      <c r="M943" s="849"/>
      <c r="N943" s="832"/>
      <c r="O943" s="832"/>
      <c r="P943" s="849"/>
      <c r="Q943" s="849"/>
      <c r="R943" s="837"/>
      <c r="S943" s="850"/>
    </row>
    <row r="944" spans="1:19" ht="14.4" customHeight="1" x14ac:dyDescent="0.3">
      <c r="A944" s="831"/>
      <c r="B944" s="832" t="s">
        <v>2594</v>
      </c>
      <c r="C944" s="832" t="s">
        <v>587</v>
      </c>
      <c r="D944" s="832" t="s">
        <v>1252</v>
      </c>
      <c r="E944" s="832" t="s">
        <v>2480</v>
      </c>
      <c r="F944" s="832" t="s">
        <v>2510</v>
      </c>
      <c r="G944" s="832" t="s">
        <v>2511</v>
      </c>
      <c r="H944" s="849">
        <v>47</v>
      </c>
      <c r="I944" s="849">
        <v>5483.32</v>
      </c>
      <c r="J944" s="832">
        <v>2.0434758304047582</v>
      </c>
      <c r="K944" s="832">
        <v>116.66638297872341</v>
      </c>
      <c r="L944" s="849">
        <v>23</v>
      </c>
      <c r="M944" s="849">
        <v>2683.33</v>
      </c>
      <c r="N944" s="832">
        <v>1</v>
      </c>
      <c r="O944" s="832">
        <v>116.66652173913043</v>
      </c>
      <c r="P944" s="849">
        <v>12</v>
      </c>
      <c r="Q944" s="849">
        <v>1400</v>
      </c>
      <c r="R944" s="837">
        <v>0.5217397785587311</v>
      </c>
      <c r="S944" s="850">
        <v>116.66666666666667</v>
      </c>
    </row>
    <row r="945" spans="1:19" ht="14.4" customHeight="1" x14ac:dyDescent="0.3">
      <c r="A945" s="831"/>
      <c r="B945" s="832" t="s">
        <v>2594</v>
      </c>
      <c r="C945" s="832" t="s">
        <v>587</v>
      </c>
      <c r="D945" s="832" t="s">
        <v>1252</v>
      </c>
      <c r="E945" s="832" t="s">
        <v>2480</v>
      </c>
      <c r="F945" s="832" t="s">
        <v>2518</v>
      </c>
      <c r="G945" s="832" t="s">
        <v>2585</v>
      </c>
      <c r="H945" s="849">
        <v>2</v>
      </c>
      <c r="I945" s="849">
        <v>422.22</v>
      </c>
      <c r="J945" s="832">
        <v>2</v>
      </c>
      <c r="K945" s="832">
        <v>211.11</v>
      </c>
      <c r="L945" s="849">
        <v>1</v>
      </c>
      <c r="M945" s="849">
        <v>211.11</v>
      </c>
      <c r="N945" s="832">
        <v>1</v>
      </c>
      <c r="O945" s="832">
        <v>211.11</v>
      </c>
      <c r="P945" s="849"/>
      <c r="Q945" s="849"/>
      <c r="R945" s="837"/>
      <c r="S945" s="850"/>
    </row>
    <row r="946" spans="1:19" ht="14.4" customHeight="1" x14ac:dyDescent="0.3">
      <c r="A946" s="831"/>
      <c r="B946" s="832" t="s">
        <v>2594</v>
      </c>
      <c r="C946" s="832" t="s">
        <v>587</v>
      </c>
      <c r="D946" s="832" t="s">
        <v>1252</v>
      </c>
      <c r="E946" s="832" t="s">
        <v>2480</v>
      </c>
      <c r="F946" s="832" t="s">
        <v>2518</v>
      </c>
      <c r="G946" s="832" t="s">
        <v>2519</v>
      </c>
      <c r="H946" s="849">
        <v>31</v>
      </c>
      <c r="I946" s="849">
        <v>6544.43</v>
      </c>
      <c r="J946" s="832">
        <v>1.7222184210526315</v>
      </c>
      <c r="K946" s="832">
        <v>211.11064516129034</v>
      </c>
      <c r="L946" s="849">
        <v>18</v>
      </c>
      <c r="M946" s="849">
        <v>3800.0000000000005</v>
      </c>
      <c r="N946" s="832">
        <v>1</v>
      </c>
      <c r="O946" s="832">
        <v>211.11111111111114</v>
      </c>
      <c r="P946" s="849">
        <v>14</v>
      </c>
      <c r="Q946" s="849">
        <v>2955.5500000000006</v>
      </c>
      <c r="R946" s="837">
        <v>0.7777763157894737</v>
      </c>
      <c r="S946" s="850">
        <v>211.11071428571432</v>
      </c>
    </row>
    <row r="947" spans="1:19" ht="14.4" customHeight="1" x14ac:dyDescent="0.3">
      <c r="A947" s="831"/>
      <c r="B947" s="832" t="s">
        <v>2594</v>
      </c>
      <c r="C947" s="832" t="s">
        <v>587</v>
      </c>
      <c r="D947" s="832" t="s">
        <v>1252</v>
      </c>
      <c r="E947" s="832" t="s">
        <v>2480</v>
      </c>
      <c r="F947" s="832" t="s">
        <v>2520</v>
      </c>
      <c r="G947" s="832" t="s">
        <v>2521</v>
      </c>
      <c r="H947" s="849">
        <v>7</v>
      </c>
      <c r="I947" s="849">
        <v>4083.33</v>
      </c>
      <c r="J947" s="832"/>
      <c r="K947" s="832">
        <v>583.33285714285716</v>
      </c>
      <c r="L947" s="849"/>
      <c r="M947" s="849"/>
      <c r="N947" s="832"/>
      <c r="O947" s="832"/>
      <c r="P947" s="849"/>
      <c r="Q947" s="849"/>
      <c r="R947" s="837"/>
      <c r="S947" s="850"/>
    </row>
    <row r="948" spans="1:19" ht="14.4" customHeight="1" x14ac:dyDescent="0.3">
      <c r="A948" s="831"/>
      <c r="B948" s="832" t="s">
        <v>2594</v>
      </c>
      <c r="C948" s="832" t="s">
        <v>587</v>
      </c>
      <c r="D948" s="832" t="s">
        <v>1252</v>
      </c>
      <c r="E948" s="832" t="s">
        <v>2480</v>
      </c>
      <c r="F948" s="832" t="s">
        <v>2522</v>
      </c>
      <c r="G948" s="832" t="s">
        <v>2523</v>
      </c>
      <c r="H948" s="849">
        <v>5</v>
      </c>
      <c r="I948" s="849">
        <v>2333.33</v>
      </c>
      <c r="J948" s="832"/>
      <c r="K948" s="832">
        <v>466.666</v>
      </c>
      <c r="L948" s="849"/>
      <c r="M948" s="849"/>
      <c r="N948" s="832"/>
      <c r="O948" s="832"/>
      <c r="P948" s="849"/>
      <c r="Q948" s="849"/>
      <c r="R948" s="837"/>
      <c r="S948" s="850"/>
    </row>
    <row r="949" spans="1:19" ht="14.4" customHeight="1" x14ac:dyDescent="0.3">
      <c r="A949" s="831"/>
      <c r="B949" s="832" t="s">
        <v>2594</v>
      </c>
      <c r="C949" s="832" t="s">
        <v>587</v>
      </c>
      <c r="D949" s="832" t="s">
        <v>1252</v>
      </c>
      <c r="E949" s="832" t="s">
        <v>2480</v>
      </c>
      <c r="F949" s="832" t="s">
        <v>2527</v>
      </c>
      <c r="G949" s="832" t="s">
        <v>2528</v>
      </c>
      <c r="H949" s="849">
        <v>17</v>
      </c>
      <c r="I949" s="849">
        <v>850</v>
      </c>
      <c r="J949" s="832">
        <v>0.89473684210526316</v>
      </c>
      <c r="K949" s="832">
        <v>50</v>
      </c>
      <c r="L949" s="849">
        <v>19</v>
      </c>
      <c r="M949" s="849">
        <v>950</v>
      </c>
      <c r="N949" s="832">
        <v>1</v>
      </c>
      <c r="O949" s="832">
        <v>50</v>
      </c>
      <c r="P949" s="849">
        <v>15</v>
      </c>
      <c r="Q949" s="849">
        <v>750</v>
      </c>
      <c r="R949" s="837">
        <v>0.78947368421052633</v>
      </c>
      <c r="S949" s="850">
        <v>50</v>
      </c>
    </row>
    <row r="950" spans="1:19" ht="14.4" customHeight="1" x14ac:dyDescent="0.3">
      <c r="A950" s="831"/>
      <c r="B950" s="832" t="s">
        <v>2594</v>
      </c>
      <c r="C950" s="832" t="s">
        <v>587</v>
      </c>
      <c r="D950" s="832" t="s">
        <v>1252</v>
      </c>
      <c r="E950" s="832" t="s">
        <v>2480</v>
      </c>
      <c r="F950" s="832" t="s">
        <v>2598</v>
      </c>
      <c r="G950" s="832" t="s">
        <v>2599</v>
      </c>
      <c r="H950" s="849">
        <v>124</v>
      </c>
      <c r="I950" s="849">
        <v>0</v>
      </c>
      <c r="J950" s="832"/>
      <c r="K950" s="832">
        <v>0</v>
      </c>
      <c r="L950" s="849">
        <v>66</v>
      </c>
      <c r="M950" s="849">
        <v>0</v>
      </c>
      <c r="N950" s="832"/>
      <c r="O950" s="832">
        <v>0</v>
      </c>
      <c r="P950" s="849">
        <v>53</v>
      </c>
      <c r="Q950" s="849">
        <v>0</v>
      </c>
      <c r="R950" s="837"/>
      <c r="S950" s="850">
        <v>0</v>
      </c>
    </row>
    <row r="951" spans="1:19" ht="14.4" customHeight="1" x14ac:dyDescent="0.3">
      <c r="A951" s="831"/>
      <c r="B951" s="832" t="s">
        <v>2594</v>
      </c>
      <c r="C951" s="832" t="s">
        <v>587</v>
      </c>
      <c r="D951" s="832" t="s">
        <v>1252</v>
      </c>
      <c r="E951" s="832" t="s">
        <v>2480</v>
      </c>
      <c r="F951" s="832" t="s">
        <v>2556</v>
      </c>
      <c r="G951" s="832" t="s">
        <v>2557</v>
      </c>
      <c r="H951" s="849">
        <v>1</v>
      </c>
      <c r="I951" s="849">
        <v>94.44</v>
      </c>
      <c r="J951" s="832">
        <v>0.5</v>
      </c>
      <c r="K951" s="832">
        <v>94.44</v>
      </c>
      <c r="L951" s="849">
        <v>2</v>
      </c>
      <c r="M951" s="849">
        <v>188.88</v>
      </c>
      <c r="N951" s="832">
        <v>1</v>
      </c>
      <c r="O951" s="832">
        <v>94.44</v>
      </c>
      <c r="P951" s="849"/>
      <c r="Q951" s="849"/>
      <c r="R951" s="837"/>
      <c r="S951" s="850"/>
    </row>
    <row r="952" spans="1:19" ht="14.4" customHeight="1" x14ac:dyDescent="0.3">
      <c r="A952" s="831"/>
      <c r="B952" s="832" t="s">
        <v>2594</v>
      </c>
      <c r="C952" s="832" t="s">
        <v>587</v>
      </c>
      <c r="D952" s="832" t="s">
        <v>1252</v>
      </c>
      <c r="E952" s="832" t="s">
        <v>2480</v>
      </c>
      <c r="F952" s="832" t="s">
        <v>2556</v>
      </c>
      <c r="G952" s="832" t="s">
        <v>2558</v>
      </c>
      <c r="H952" s="849">
        <v>47</v>
      </c>
      <c r="I952" s="849">
        <v>4438.88</v>
      </c>
      <c r="J952" s="832">
        <v>3.6153708319079967</v>
      </c>
      <c r="K952" s="832">
        <v>94.444255319148937</v>
      </c>
      <c r="L952" s="849">
        <v>13</v>
      </c>
      <c r="M952" s="849">
        <v>1227.78</v>
      </c>
      <c r="N952" s="832">
        <v>1</v>
      </c>
      <c r="O952" s="832">
        <v>94.444615384615389</v>
      </c>
      <c r="P952" s="849">
        <v>19</v>
      </c>
      <c r="Q952" s="849">
        <v>1794.44</v>
      </c>
      <c r="R952" s="837">
        <v>1.4615321963218166</v>
      </c>
      <c r="S952" s="850">
        <v>94.444210526315786</v>
      </c>
    </row>
    <row r="953" spans="1:19" ht="14.4" customHeight="1" x14ac:dyDescent="0.3">
      <c r="A953" s="831"/>
      <c r="B953" s="832" t="s">
        <v>2594</v>
      </c>
      <c r="C953" s="832" t="s">
        <v>587</v>
      </c>
      <c r="D953" s="832" t="s">
        <v>1252</v>
      </c>
      <c r="E953" s="832" t="s">
        <v>2480</v>
      </c>
      <c r="F953" s="832" t="s">
        <v>2561</v>
      </c>
      <c r="G953" s="832" t="s">
        <v>2562</v>
      </c>
      <c r="H953" s="849">
        <v>3</v>
      </c>
      <c r="I953" s="849">
        <v>290</v>
      </c>
      <c r="J953" s="832"/>
      <c r="K953" s="832">
        <v>96.666666666666671</v>
      </c>
      <c r="L953" s="849"/>
      <c r="M953" s="849"/>
      <c r="N953" s="832"/>
      <c r="O953" s="832"/>
      <c r="P953" s="849">
        <v>4</v>
      </c>
      <c r="Q953" s="849">
        <v>386.67</v>
      </c>
      <c r="R953" s="837"/>
      <c r="S953" s="850">
        <v>96.667500000000004</v>
      </c>
    </row>
    <row r="954" spans="1:19" ht="14.4" customHeight="1" x14ac:dyDescent="0.3">
      <c r="A954" s="831"/>
      <c r="B954" s="832" t="s">
        <v>2594</v>
      </c>
      <c r="C954" s="832" t="s">
        <v>587</v>
      </c>
      <c r="D954" s="832" t="s">
        <v>1252</v>
      </c>
      <c r="E954" s="832" t="s">
        <v>2480</v>
      </c>
      <c r="F954" s="832" t="s">
        <v>2561</v>
      </c>
      <c r="G954" s="832" t="s">
        <v>2563</v>
      </c>
      <c r="H954" s="849">
        <v>1</v>
      </c>
      <c r="I954" s="849">
        <v>96.67</v>
      </c>
      <c r="J954" s="832">
        <v>1</v>
      </c>
      <c r="K954" s="832">
        <v>96.67</v>
      </c>
      <c r="L954" s="849">
        <v>1</v>
      </c>
      <c r="M954" s="849">
        <v>96.67</v>
      </c>
      <c r="N954" s="832">
        <v>1</v>
      </c>
      <c r="O954" s="832">
        <v>96.67</v>
      </c>
      <c r="P954" s="849"/>
      <c r="Q954" s="849"/>
      <c r="R954" s="837"/>
      <c r="S954" s="850"/>
    </row>
    <row r="955" spans="1:19" ht="14.4" customHeight="1" x14ac:dyDescent="0.3">
      <c r="A955" s="831"/>
      <c r="B955" s="832" t="s">
        <v>2594</v>
      </c>
      <c r="C955" s="832" t="s">
        <v>587</v>
      </c>
      <c r="D955" s="832" t="s">
        <v>1252</v>
      </c>
      <c r="E955" s="832" t="s">
        <v>2480</v>
      </c>
      <c r="F955" s="832" t="s">
        <v>2571</v>
      </c>
      <c r="G955" s="832" t="s">
        <v>2572</v>
      </c>
      <c r="H955" s="849">
        <v>6</v>
      </c>
      <c r="I955" s="849">
        <v>700</v>
      </c>
      <c r="J955" s="832">
        <v>5.999828576326391</v>
      </c>
      <c r="K955" s="832">
        <v>116.66666666666667</v>
      </c>
      <c r="L955" s="849">
        <v>1</v>
      </c>
      <c r="M955" s="849">
        <v>116.67</v>
      </c>
      <c r="N955" s="832">
        <v>1</v>
      </c>
      <c r="O955" s="832">
        <v>116.67</v>
      </c>
      <c r="P955" s="849">
        <v>8</v>
      </c>
      <c r="Q955" s="849">
        <v>933.33</v>
      </c>
      <c r="R955" s="837">
        <v>7.999742864489586</v>
      </c>
      <c r="S955" s="850">
        <v>116.66625000000001</v>
      </c>
    </row>
    <row r="956" spans="1:19" ht="14.4" customHeight="1" x14ac:dyDescent="0.3">
      <c r="A956" s="831"/>
      <c r="B956" s="832" t="s">
        <v>2594</v>
      </c>
      <c r="C956" s="832" t="s">
        <v>587</v>
      </c>
      <c r="D956" s="832" t="s">
        <v>1252</v>
      </c>
      <c r="E956" s="832" t="s">
        <v>2480</v>
      </c>
      <c r="F956" s="832" t="s">
        <v>2571</v>
      </c>
      <c r="G956" s="832" t="s">
        <v>2573</v>
      </c>
      <c r="H956" s="849"/>
      <c r="I956" s="849"/>
      <c r="J956" s="832"/>
      <c r="K956" s="832"/>
      <c r="L956" s="849">
        <v>1</v>
      </c>
      <c r="M956" s="849">
        <v>116.67</v>
      </c>
      <c r="N956" s="832">
        <v>1</v>
      </c>
      <c r="O956" s="832">
        <v>116.67</v>
      </c>
      <c r="P956" s="849"/>
      <c r="Q956" s="849"/>
      <c r="R956" s="837"/>
      <c r="S956" s="850"/>
    </row>
    <row r="957" spans="1:19" ht="14.4" customHeight="1" x14ac:dyDescent="0.3">
      <c r="A957" s="831"/>
      <c r="B957" s="832" t="s">
        <v>2594</v>
      </c>
      <c r="C957" s="832" t="s">
        <v>587</v>
      </c>
      <c r="D957" s="832" t="s">
        <v>1252</v>
      </c>
      <c r="E957" s="832" t="s">
        <v>2480</v>
      </c>
      <c r="F957" s="832" t="s">
        <v>2481</v>
      </c>
      <c r="G957" s="832" t="s">
        <v>2482</v>
      </c>
      <c r="H957" s="849">
        <v>128</v>
      </c>
      <c r="I957" s="849">
        <v>44088.899999999994</v>
      </c>
      <c r="J957" s="832">
        <v>1.9104480586954202</v>
      </c>
      <c r="K957" s="832">
        <v>344.44453124999995</v>
      </c>
      <c r="L957" s="849">
        <v>67</v>
      </c>
      <c r="M957" s="849">
        <v>23077.78</v>
      </c>
      <c r="N957" s="832">
        <v>1</v>
      </c>
      <c r="O957" s="832">
        <v>344.44447761194027</v>
      </c>
      <c r="P957" s="849">
        <v>56</v>
      </c>
      <c r="Q957" s="849">
        <v>19288.879999999997</v>
      </c>
      <c r="R957" s="837">
        <v>0.83582042986803751</v>
      </c>
      <c r="S957" s="850">
        <v>344.44428571428568</v>
      </c>
    </row>
    <row r="958" spans="1:19" ht="14.4" customHeight="1" x14ac:dyDescent="0.3">
      <c r="A958" s="831"/>
      <c r="B958" s="832" t="s">
        <v>2594</v>
      </c>
      <c r="C958" s="832" t="s">
        <v>587</v>
      </c>
      <c r="D958" s="832" t="s">
        <v>1244</v>
      </c>
      <c r="E958" s="832" t="s">
        <v>2480</v>
      </c>
      <c r="F958" s="832" t="s">
        <v>2505</v>
      </c>
      <c r="G958" s="832" t="s">
        <v>2506</v>
      </c>
      <c r="H958" s="849"/>
      <c r="I958" s="849"/>
      <c r="J958" s="832"/>
      <c r="K958" s="832"/>
      <c r="L958" s="849">
        <v>2</v>
      </c>
      <c r="M958" s="849">
        <v>155.56</v>
      </c>
      <c r="N958" s="832">
        <v>1</v>
      </c>
      <c r="O958" s="832">
        <v>77.78</v>
      </c>
      <c r="P958" s="849">
        <v>53</v>
      </c>
      <c r="Q958" s="849">
        <v>4122.2299999999996</v>
      </c>
      <c r="R958" s="837">
        <v>26.49929287734636</v>
      </c>
      <c r="S958" s="850">
        <v>77.777924528301881</v>
      </c>
    </row>
    <row r="959" spans="1:19" ht="14.4" customHeight="1" x14ac:dyDescent="0.3">
      <c r="A959" s="831"/>
      <c r="B959" s="832" t="s">
        <v>2594</v>
      </c>
      <c r="C959" s="832" t="s">
        <v>587</v>
      </c>
      <c r="D959" s="832" t="s">
        <v>1244</v>
      </c>
      <c r="E959" s="832" t="s">
        <v>2480</v>
      </c>
      <c r="F959" s="832" t="s">
        <v>2510</v>
      </c>
      <c r="G959" s="832" t="s">
        <v>2511</v>
      </c>
      <c r="H959" s="849"/>
      <c r="I959" s="849"/>
      <c r="J959" s="832"/>
      <c r="K959" s="832"/>
      <c r="L959" s="849">
        <v>15</v>
      </c>
      <c r="M959" s="849">
        <v>1750</v>
      </c>
      <c r="N959" s="832">
        <v>1</v>
      </c>
      <c r="O959" s="832">
        <v>116.66666666666667</v>
      </c>
      <c r="P959" s="849">
        <v>102</v>
      </c>
      <c r="Q959" s="849">
        <v>11899.99</v>
      </c>
      <c r="R959" s="837">
        <v>6.7999942857142859</v>
      </c>
      <c r="S959" s="850">
        <v>116.66656862745099</v>
      </c>
    </row>
    <row r="960" spans="1:19" ht="14.4" customHeight="1" x14ac:dyDescent="0.3">
      <c r="A960" s="831"/>
      <c r="B960" s="832" t="s">
        <v>2594</v>
      </c>
      <c r="C960" s="832" t="s">
        <v>587</v>
      </c>
      <c r="D960" s="832" t="s">
        <v>1244</v>
      </c>
      <c r="E960" s="832" t="s">
        <v>2480</v>
      </c>
      <c r="F960" s="832" t="s">
        <v>2510</v>
      </c>
      <c r="G960" s="832" t="s">
        <v>2512</v>
      </c>
      <c r="H960" s="849"/>
      <c r="I960" s="849"/>
      <c r="J960" s="832"/>
      <c r="K960" s="832"/>
      <c r="L960" s="849">
        <v>5</v>
      </c>
      <c r="M960" s="849">
        <v>583.33000000000004</v>
      </c>
      <c r="N960" s="832">
        <v>1</v>
      </c>
      <c r="O960" s="832">
        <v>116.66600000000001</v>
      </c>
      <c r="P960" s="849">
        <v>1</v>
      </c>
      <c r="Q960" s="849">
        <v>116.67</v>
      </c>
      <c r="R960" s="837">
        <v>0.20000685718204103</v>
      </c>
      <c r="S960" s="850">
        <v>116.67</v>
      </c>
    </row>
    <row r="961" spans="1:19" ht="14.4" customHeight="1" x14ac:dyDescent="0.3">
      <c r="A961" s="831"/>
      <c r="B961" s="832" t="s">
        <v>2594</v>
      </c>
      <c r="C961" s="832" t="s">
        <v>587</v>
      </c>
      <c r="D961" s="832" t="s">
        <v>1244</v>
      </c>
      <c r="E961" s="832" t="s">
        <v>2480</v>
      </c>
      <c r="F961" s="832" t="s">
        <v>2518</v>
      </c>
      <c r="G961" s="832" t="s">
        <v>2585</v>
      </c>
      <c r="H961" s="849"/>
      <c r="I961" s="849"/>
      <c r="J961" s="832"/>
      <c r="K961" s="832"/>
      <c r="L961" s="849">
        <v>2</v>
      </c>
      <c r="M961" s="849">
        <v>422.22</v>
      </c>
      <c r="N961" s="832">
        <v>1</v>
      </c>
      <c r="O961" s="832">
        <v>211.11</v>
      </c>
      <c r="P961" s="849"/>
      <c r="Q961" s="849"/>
      <c r="R961" s="837"/>
      <c r="S961" s="850"/>
    </row>
    <row r="962" spans="1:19" ht="14.4" customHeight="1" x14ac:dyDescent="0.3">
      <c r="A962" s="831"/>
      <c r="B962" s="832" t="s">
        <v>2594</v>
      </c>
      <c r="C962" s="832" t="s">
        <v>587</v>
      </c>
      <c r="D962" s="832" t="s">
        <v>1244</v>
      </c>
      <c r="E962" s="832" t="s">
        <v>2480</v>
      </c>
      <c r="F962" s="832" t="s">
        <v>2518</v>
      </c>
      <c r="G962" s="832" t="s">
        <v>2519</v>
      </c>
      <c r="H962" s="849"/>
      <c r="I962" s="849"/>
      <c r="J962" s="832"/>
      <c r="K962" s="832"/>
      <c r="L962" s="849">
        <v>20</v>
      </c>
      <c r="M962" s="849">
        <v>4222.22</v>
      </c>
      <c r="N962" s="832">
        <v>1</v>
      </c>
      <c r="O962" s="832">
        <v>211.11100000000002</v>
      </c>
      <c r="P962" s="849">
        <v>85</v>
      </c>
      <c r="Q962" s="849">
        <v>17944.440000000002</v>
      </c>
      <c r="R962" s="837">
        <v>4.2500011842111496</v>
      </c>
      <c r="S962" s="850">
        <v>211.11105882352945</v>
      </c>
    </row>
    <row r="963" spans="1:19" ht="14.4" customHeight="1" x14ac:dyDescent="0.3">
      <c r="A963" s="831"/>
      <c r="B963" s="832" t="s">
        <v>2594</v>
      </c>
      <c r="C963" s="832" t="s">
        <v>587</v>
      </c>
      <c r="D963" s="832" t="s">
        <v>1244</v>
      </c>
      <c r="E963" s="832" t="s">
        <v>2480</v>
      </c>
      <c r="F963" s="832" t="s">
        <v>2520</v>
      </c>
      <c r="G963" s="832" t="s">
        <v>2521</v>
      </c>
      <c r="H963" s="849"/>
      <c r="I963" s="849"/>
      <c r="J963" s="832"/>
      <c r="K963" s="832"/>
      <c r="L963" s="849">
        <v>3</v>
      </c>
      <c r="M963" s="849">
        <v>1749.9900000000002</v>
      </c>
      <c r="N963" s="832">
        <v>1</v>
      </c>
      <c r="O963" s="832">
        <v>583.33000000000004</v>
      </c>
      <c r="P963" s="849">
        <v>3</v>
      </c>
      <c r="Q963" s="849">
        <v>1750</v>
      </c>
      <c r="R963" s="837">
        <v>1.0000057143183674</v>
      </c>
      <c r="S963" s="850">
        <v>583.33333333333337</v>
      </c>
    </row>
    <row r="964" spans="1:19" ht="14.4" customHeight="1" x14ac:dyDescent="0.3">
      <c r="A964" s="831"/>
      <c r="B964" s="832" t="s">
        <v>2594</v>
      </c>
      <c r="C964" s="832" t="s">
        <v>587</v>
      </c>
      <c r="D964" s="832" t="s">
        <v>1244</v>
      </c>
      <c r="E964" s="832" t="s">
        <v>2480</v>
      </c>
      <c r="F964" s="832" t="s">
        <v>2522</v>
      </c>
      <c r="G964" s="832" t="s">
        <v>2523</v>
      </c>
      <c r="H964" s="849"/>
      <c r="I964" s="849"/>
      <c r="J964" s="832"/>
      <c r="K964" s="832"/>
      <c r="L964" s="849"/>
      <c r="M964" s="849"/>
      <c r="N964" s="832"/>
      <c r="O964" s="832"/>
      <c r="P964" s="849">
        <v>4</v>
      </c>
      <c r="Q964" s="849">
        <v>1866.67</v>
      </c>
      <c r="R964" s="837"/>
      <c r="S964" s="850">
        <v>466.66750000000002</v>
      </c>
    </row>
    <row r="965" spans="1:19" ht="14.4" customHeight="1" x14ac:dyDescent="0.3">
      <c r="A965" s="831"/>
      <c r="B965" s="832" t="s">
        <v>2594</v>
      </c>
      <c r="C965" s="832" t="s">
        <v>587</v>
      </c>
      <c r="D965" s="832" t="s">
        <v>1244</v>
      </c>
      <c r="E965" s="832" t="s">
        <v>2480</v>
      </c>
      <c r="F965" s="832" t="s">
        <v>2525</v>
      </c>
      <c r="G965" s="832" t="s">
        <v>2526</v>
      </c>
      <c r="H965" s="849"/>
      <c r="I965" s="849"/>
      <c r="J965" s="832"/>
      <c r="K965" s="832"/>
      <c r="L965" s="849"/>
      <c r="M965" s="849"/>
      <c r="N965" s="832"/>
      <c r="O965" s="832"/>
      <c r="P965" s="849">
        <v>1</v>
      </c>
      <c r="Q965" s="849">
        <v>666.67</v>
      </c>
      <c r="R965" s="837"/>
      <c r="S965" s="850">
        <v>666.67</v>
      </c>
    </row>
    <row r="966" spans="1:19" ht="14.4" customHeight="1" x14ac:dyDescent="0.3">
      <c r="A966" s="831"/>
      <c r="B966" s="832" t="s">
        <v>2594</v>
      </c>
      <c r="C966" s="832" t="s">
        <v>587</v>
      </c>
      <c r="D966" s="832" t="s">
        <v>1244</v>
      </c>
      <c r="E966" s="832" t="s">
        <v>2480</v>
      </c>
      <c r="F966" s="832" t="s">
        <v>2527</v>
      </c>
      <c r="G966" s="832" t="s">
        <v>2528</v>
      </c>
      <c r="H966" s="849"/>
      <c r="I966" s="849"/>
      <c r="J966" s="832"/>
      <c r="K966" s="832"/>
      <c r="L966" s="849">
        <v>11</v>
      </c>
      <c r="M966" s="849">
        <v>550</v>
      </c>
      <c r="N966" s="832">
        <v>1</v>
      </c>
      <c r="O966" s="832">
        <v>50</v>
      </c>
      <c r="P966" s="849">
        <v>56</v>
      </c>
      <c r="Q966" s="849">
        <v>2800</v>
      </c>
      <c r="R966" s="837">
        <v>5.0909090909090908</v>
      </c>
      <c r="S966" s="850">
        <v>50</v>
      </c>
    </row>
    <row r="967" spans="1:19" ht="14.4" customHeight="1" x14ac:dyDescent="0.3">
      <c r="A967" s="831"/>
      <c r="B967" s="832" t="s">
        <v>2594</v>
      </c>
      <c r="C967" s="832" t="s">
        <v>587</v>
      </c>
      <c r="D967" s="832" t="s">
        <v>1244</v>
      </c>
      <c r="E967" s="832" t="s">
        <v>2480</v>
      </c>
      <c r="F967" s="832" t="s">
        <v>2598</v>
      </c>
      <c r="G967" s="832" t="s">
        <v>2599</v>
      </c>
      <c r="H967" s="849"/>
      <c r="I967" s="849"/>
      <c r="J967" s="832"/>
      <c r="K967" s="832"/>
      <c r="L967" s="849">
        <v>70</v>
      </c>
      <c r="M967" s="849">
        <v>0</v>
      </c>
      <c r="N967" s="832"/>
      <c r="O967" s="832">
        <v>0</v>
      </c>
      <c r="P967" s="849">
        <v>272</v>
      </c>
      <c r="Q967" s="849">
        <v>0</v>
      </c>
      <c r="R967" s="837"/>
      <c r="S967" s="850">
        <v>0</v>
      </c>
    </row>
    <row r="968" spans="1:19" ht="14.4" customHeight="1" x14ac:dyDescent="0.3">
      <c r="A968" s="831"/>
      <c r="B968" s="832" t="s">
        <v>2594</v>
      </c>
      <c r="C968" s="832" t="s">
        <v>587</v>
      </c>
      <c r="D968" s="832" t="s">
        <v>1244</v>
      </c>
      <c r="E968" s="832" t="s">
        <v>2480</v>
      </c>
      <c r="F968" s="832" t="s">
        <v>2548</v>
      </c>
      <c r="G968" s="832" t="s">
        <v>2549</v>
      </c>
      <c r="H968" s="849"/>
      <c r="I968" s="849"/>
      <c r="J968" s="832"/>
      <c r="K968" s="832"/>
      <c r="L968" s="849"/>
      <c r="M968" s="849"/>
      <c r="N968" s="832"/>
      <c r="O968" s="832"/>
      <c r="P968" s="849">
        <v>1</v>
      </c>
      <c r="Q968" s="849">
        <v>77.78</v>
      </c>
      <c r="R968" s="837"/>
      <c r="S968" s="850">
        <v>77.78</v>
      </c>
    </row>
    <row r="969" spans="1:19" ht="14.4" customHeight="1" x14ac:dyDescent="0.3">
      <c r="A969" s="831"/>
      <c r="B969" s="832" t="s">
        <v>2594</v>
      </c>
      <c r="C969" s="832" t="s">
        <v>587</v>
      </c>
      <c r="D969" s="832" t="s">
        <v>1244</v>
      </c>
      <c r="E969" s="832" t="s">
        <v>2480</v>
      </c>
      <c r="F969" s="832" t="s">
        <v>2556</v>
      </c>
      <c r="G969" s="832" t="s">
        <v>2558</v>
      </c>
      <c r="H969" s="849"/>
      <c r="I969" s="849"/>
      <c r="J969" s="832"/>
      <c r="K969" s="832"/>
      <c r="L969" s="849">
        <v>21</v>
      </c>
      <c r="M969" s="849">
        <v>1983.33</v>
      </c>
      <c r="N969" s="832">
        <v>1</v>
      </c>
      <c r="O969" s="832">
        <v>94.444285714285712</v>
      </c>
      <c r="P969" s="849">
        <v>97</v>
      </c>
      <c r="Q969" s="849">
        <v>9161.119999999999</v>
      </c>
      <c r="R969" s="837">
        <v>4.6190598639661573</v>
      </c>
      <c r="S969" s="850">
        <v>94.444536082474215</v>
      </c>
    </row>
    <row r="970" spans="1:19" ht="14.4" customHeight="1" x14ac:dyDescent="0.3">
      <c r="A970" s="831"/>
      <c r="B970" s="832" t="s">
        <v>2594</v>
      </c>
      <c r="C970" s="832" t="s">
        <v>587</v>
      </c>
      <c r="D970" s="832" t="s">
        <v>1244</v>
      </c>
      <c r="E970" s="832" t="s">
        <v>2480</v>
      </c>
      <c r="F970" s="832" t="s">
        <v>2561</v>
      </c>
      <c r="G970" s="832" t="s">
        <v>2562</v>
      </c>
      <c r="H970" s="849"/>
      <c r="I970" s="849"/>
      <c r="J970" s="832"/>
      <c r="K970" s="832"/>
      <c r="L970" s="849">
        <v>3</v>
      </c>
      <c r="M970" s="849">
        <v>290</v>
      </c>
      <c r="N970" s="832">
        <v>1</v>
      </c>
      <c r="O970" s="832">
        <v>96.666666666666671</v>
      </c>
      <c r="P970" s="849">
        <v>13</v>
      </c>
      <c r="Q970" s="849">
        <v>1256.6600000000001</v>
      </c>
      <c r="R970" s="837">
        <v>4.3333103448275869</v>
      </c>
      <c r="S970" s="850">
        <v>96.666153846153847</v>
      </c>
    </row>
    <row r="971" spans="1:19" ht="14.4" customHeight="1" x14ac:dyDescent="0.3">
      <c r="A971" s="831"/>
      <c r="B971" s="832" t="s">
        <v>2594</v>
      </c>
      <c r="C971" s="832" t="s">
        <v>587</v>
      </c>
      <c r="D971" s="832" t="s">
        <v>1244</v>
      </c>
      <c r="E971" s="832" t="s">
        <v>2480</v>
      </c>
      <c r="F971" s="832" t="s">
        <v>2561</v>
      </c>
      <c r="G971" s="832" t="s">
        <v>2563</v>
      </c>
      <c r="H971" s="849"/>
      <c r="I971" s="849"/>
      <c r="J971" s="832"/>
      <c r="K971" s="832"/>
      <c r="L971" s="849"/>
      <c r="M971" s="849"/>
      <c r="N971" s="832"/>
      <c r="O971" s="832"/>
      <c r="P971" s="849">
        <v>1</v>
      </c>
      <c r="Q971" s="849">
        <v>96.67</v>
      </c>
      <c r="R971" s="837"/>
      <c r="S971" s="850">
        <v>96.67</v>
      </c>
    </row>
    <row r="972" spans="1:19" ht="14.4" customHeight="1" x14ac:dyDescent="0.3">
      <c r="A972" s="831"/>
      <c r="B972" s="832" t="s">
        <v>2594</v>
      </c>
      <c r="C972" s="832" t="s">
        <v>587</v>
      </c>
      <c r="D972" s="832" t="s">
        <v>1244</v>
      </c>
      <c r="E972" s="832" t="s">
        <v>2480</v>
      </c>
      <c r="F972" s="832" t="s">
        <v>2571</v>
      </c>
      <c r="G972" s="832" t="s">
        <v>2572</v>
      </c>
      <c r="H972" s="849"/>
      <c r="I972" s="849"/>
      <c r="J972" s="832"/>
      <c r="K972" s="832"/>
      <c r="L972" s="849">
        <v>6</v>
      </c>
      <c r="M972" s="849">
        <v>699.99</v>
      </c>
      <c r="N972" s="832">
        <v>1</v>
      </c>
      <c r="O972" s="832">
        <v>116.66500000000001</v>
      </c>
      <c r="P972" s="849">
        <v>16</v>
      </c>
      <c r="Q972" s="849">
        <v>1866.66</v>
      </c>
      <c r="R972" s="837">
        <v>2.6666952385034071</v>
      </c>
      <c r="S972" s="850">
        <v>116.66625000000001</v>
      </c>
    </row>
    <row r="973" spans="1:19" ht="14.4" customHeight="1" x14ac:dyDescent="0.3">
      <c r="A973" s="831"/>
      <c r="B973" s="832" t="s">
        <v>2594</v>
      </c>
      <c r="C973" s="832" t="s">
        <v>587</v>
      </c>
      <c r="D973" s="832" t="s">
        <v>1244</v>
      </c>
      <c r="E973" s="832" t="s">
        <v>2480</v>
      </c>
      <c r="F973" s="832" t="s">
        <v>2571</v>
      </c>
      <c r="G973" s="832" t="s">
        <v>2573</v>
      </c>
      <c r="H973" s="849"/>
      <c r="I973" s="849"/>
      <c r="J973" s="832"/>
      <c r="K973" s="832"/>
      <c r="L973" s="849">
        <v>1</v>
      </c>
      <c r="M973" s="849">
        <v>116.67</v>
      </c>
      <c r="N973" s="832">
        <v>1</v>
      </c>
      <c r="O973" s="832">
        <v>116.67</v>
      </c>
      <c r="P973" s="849"/>
      <c r="Q973" s="849"/>
      <c r="R973" s="837"/>
      <c r="S973" s="850"/>
    </row>
    <row r="974" spans="1:19" ht="14.4" customHeight="1" x14ac:dyDescent="0.3">
      <c r="A974" s="831"/>
      <c r="B974" s="832" t="s">
        <v>2594</v>
      </c>
      <c r="C974" s="832" t="s">
        <v>587</v>
      </c>
      <c r="D974" s="832" t="s">
        <v>1244</v>
      </c>
      <c r="E974" s="832" t="s">
        <v>2480</v>
      </c>
      <c r="F974" s="832" t="s">
        <v>2481</v>
      </c>
      <c r="G974" s="832" t="s">
        <v>2482</v>
      </c>
      <c r="H974" s="849"/>
      <c r="I974" s="849"/>
      <c r="J974" s="832"/>
      <c r="K974" s="832"/>
      <c r="L974" s="849">
        <v>73</v>
      </c>
      <c r="M974" s="849">
        <v>25144.440000000002</v>
      </c>
      <c r="N974" s="832">
        <v>1</v>
      </c>
      <c r="O974" s="832">
        <v>344.44438356164386</v>
      </c>
      <c r="P974" s="849">
        <v>276</v>
      </c>
      <c r="Q974" s="849">
        <v>95066.66</v>
      </c>
      <c r="R974" s="837">
        <v>3.7808223209584302</v>
      </c>
      <c r="S974" s="850">
        <v>344.44442028985509</v>
      </c>
    </row>
    <row r="975" spans="1:19" ht="14.4" customHeight="1" x14ac:dyDescent="0.3">
      <c r="A975" s="831"/>
      <c r="B975" s="832" t="s">
        <v>2594</v>
      </c>
      <c r="C975" s="832" t="s">
        <v>587</v>
      </c>
      <c r="D975" s="832" t="s">
        <v>1244</v>
      </c>
      <c r="E975" s="832" t="s">
        <v>2480</v>
      </c>
      <c r="F975" s="832" t="s">
        <v>2583</v>
      </c>
      <c r="G975" s="832" t="s">
        <v>2584</v>
      </c>
      <c r="H975" s="849"/>
      <c r="I975" s="849"/>
      <c r="J975" s="832"/>
      <c r="K975" s="832"/>
      <c r="L975" s="849"/>
      <c r="M975" s="849"/>
      <c r="N975" s="832"/>
      <c r="O975" s="832"/>
      <c r="P975" s="849">
        <v>1</v>
      </c>
      <c r="Q975" s="849">
        <v>116.67</v>
      </c>
      <c r="R975" s="837"/>
      <c r="S975" s="850">
        <v>116.67</v>
      </c>
    </row>
    <row r="976" spans="1:19" ht="14.4" customHeight="1" x14ac:dyDescent="0.3">
      <c r="A976" s="831"/>
      <c r="B976" s="832" t="s">
        <v>2594</v>
      </c>
      <c r="C976" s="832" t="s">
        <v>587</v>
      </c>
      <c r="D976" s="832" t="s">
        <v>1232</v>
      </c>
      <c r="E976" s="832" t="s">
        <v>2480</v>
      </c>
      <c r="F976" s="832" t="s">
        <v>2505</v>
      </c>
      <c r="G976" s="832" t="s">
        <v>2506</v>
      </c>
      <c r="H976" s="849"/>
      <c r="I976" s="849"/>
      <c r="J976" s="832"/>
      <c r="K976" s="832"/>
      <c r="L976" s="849"/>
      <c r="M976" s="849"/>
      <c r="N976" s="832"/>
      <c r="O976" s="832"/>
      <c r="P976" s="849">
        <v>76</v>
      </c>
      <c r="Q976" s="849">
        <v>5911.1099999999988</v>
      </c>
      <c r="R976" s="837"/>
      <c r="S976" s="850">
        <v>77.777763157894725</v>
      </c>
    </row>
    <row r="977" spans="1:19" ht="14.4" customHeight="1" x14ac:dyDescent="0.3">
      <c r="A977" s="831"/>
      <c r="B977" s="832" t="s">
        <v>2594</v>
      </c>
      <c r="C977" s="832" t="s">
        <v>587</v>
      </c>
      <c r="D977" s="832" t="s">
        <v>1232</v>
      </c>
      <c r="E977" s="832" t="s">
        <v>2480</v>
      </c>
      <c r="F977" s="832" t="s">
        <v>2505</v>
      </c>
      <c r="G977" s="832" t="s">
        <v>2507</v>
      </c>
      <c r="H977" s="849"/>
      <c r="I977" s="849"/>
      <c r="J977" s="832"/>
      <c r="K977" s="832"/>
      <c r="L977" s="849"/>
      <c r="M977" s="849"/>
      <c r="N977" s="832"/>
      <c r="O977" s="832"/>
      <c r="P977" s="849">
        <v>1</v>
      </c>
      <c r="Q977" s="849">
        <v>77.78</v>
      </c>
      <c r="R977" s="837"/>
      <c r="S977" s="850">
        <v>77.78</v>
      </c>
    </row>
    <row r="978" spans="1:19" ht="14.4" customHeight="1" x14ac:dyDescent="0.3">
      <c r="A978" s="831"/>
      <c r="B978" s="832" t="s">
        <v>2594</v>
      </c>
      <c r="C978" s="832" t="s">
        <v>587</v>
      </c>
      <c r="D978" s="832" t="s">
        <v>1232</v>
      </c>
      <c r="E978" s="832" t="s">
        <v>2480</v>
      </c>
      <c r="F978" s="832" t="s">
        <v>2510</v>
      </c>
      <c r="G978" s="832" t="s">
        <v>2511</v>
      </c>
      <c r="H978" s="849"/>
      <c r="I978" s="849"/>
      <c r="J978" s="832"/>
      <c r="K978" s="832"/>
      <c r="L978" s="849"/>
      <c r="M978" s="849"/>
      <c r="N978" s="832"/>
      <c r="O978" s="832"/>
      <c r="P978" s="849">
        <v>185</v>
      </c>
      <c r="Q978" s="849">
        <v>21583.339999999997</v>
      </c>
      <c r="R978" s="837"/>
      <c r="S978" s="850">
        <v>116.66670270270268</v>
      </c>
    </row>
    <row r="979" spans="1:19" ht="14.4" customHeight="1" x14ac:dyDescent="0.3">
      <c r="A979" s="831"/>
      <c r="B979" s="832" t="s">
        <v>2594</v>
      </c>
      <c r="C979" s="832" t="s">
        <v>587</v>
      </c>
      <c r="D979" s="832" t="s">
        <v>1232</v>
      </c>
      <c r="E979" s="832" t="s">
        <v>2480</v>
      </c>
      <c r="F979" s="832" t="s">
        <v>2518</v>
      </c>
      <c r="G979" s="832" t="s">
        <v>2519</v>
      </c>
      <c r="H979" s="849"/>
      <c r="I979" s="849"/>
      <c r="J979" s="832"/>
      <c r="K979" s="832"/>
      <c r="L979" s="849"/>
      <c r="M979" s="849"/>
      <c r="N979" s="832"/>
      <c r="O979" s="832"/>
      <c r="P979" s="849">
        <v>59</v>
      </c>
      <c r="Q979" s="849">
        <v>12455.550000000001</v>
      </c>
      <c r="R979" s="837"/>
      <c r="S979" s="850">
        <v>211.11101694915257</v>
      </c>
    </row>
    <row r="980" spans="1:19" ht="14.4" customHeight="1" x14ac:dyDescent="0.3">
      <c r="A980" s="831"/>
      <c r="B980" s="832" t="s">
        <v>2594</v>
      </c>
      <c r="C980" s="832" t="s">
        <v>587</v>
      </c>
      <c r="D980" s="832" t="s">
        <v>1232</v>
      </c>
      <c r="E980" s="832" t="s">
        <v>2480</v>
      </c>
      <c r="F980" s="832" t="s">
        <v>2520</v>
      </c>
      <c r="G980" s="832" t="s">
        <v>2521</v>
      </c>
      <c r="H980" s="849"/>
      <c r="I980" s="849"/>
      <c r="J980" s="832"/>
      <c r="K980" s="832"/>
      <c r="L980" s="849"/>
      <c r="M980" s="849"/>
      <c r="N980" s="832"/>
      <c r="O980" s="832"/>
      <c r="P980" s="849">
        <v>32</v>
      </c>
      <c r="Q980" s="849">
        <v>18666.670000000002</v>
      </c>
      <c r="R980" s="837"/>
      <c r="S980" s="850">
        <v>583.33343750000006</v>
      </c>
    </row>
    <row r="981" spans="1:19" ht="14.4" customHeight="1" x14ac:dyDescent="0.3">
      <c r="A981" s="831"/>
      <c r="B981" s="832" t="s">
        <v>2594</v>
      </c>
      <c r="C981" s="832" t="s">
        <v>587</v>
      </c>
      <c r="D981" s="832" t="s">
        <v>1232</v>
      </c>
      <c r="E981" s="832" t="s">
        <v>2480</v>
      </c>
      <c r="F981" s="832" t="s">
        <v>2522</v>
      </c>
      <c r="G981" s="832" t="s">
        <v>2523</v>
      </c>
      <c r="H981" s="849"/>
      <c r="I981" s="849"/>
      <c r="J981" s="832"/>
      <c r="K981" s="832"/>
      <c r="L981" s="849"/>
      <c r="M981" s="849"/>
      <c r="N981" s="832"/>
      <c r="O981" s="832"/>
      <c r="P981" s="849">
        <v>13</v>
      </c>
      <c r="Q981" s="849">
        <v>6066.66</v>
      </c>
      <c r="R981" s="837"/>
      <c r="S981" s="850">
        <v>466.66615384615386</v>
      </c>
    </row>
    <row r="982" spans="1:19" ht="14.4" customHeight="1" x14ac:dyDescent="0.3">
      <c r="A982" s="831"/>
      <c r="B982" s="832" t="s">
        <v>2594</v>
      </c>
      <c r="C982" s="832" t="s">
        <v>587</v>
      </c>
      <c r="D982" s="832" t="s">
        <v>1232</v>
      </c>
      <c r="E982" s="832" t="s">
        <v>2480</v>
      </c>
      <c r="F982" s="832" t="s">
        <v>2527</v>
      </c>
      <c r="G982" s="832" t="s">
        <v>2528</v>
      </c>
      <c r="H982" s="849"/>
      <c r="I982" s="849"/>
      <c r="J982" s="832"/>
      <c r="K982" s="832"/>
      <c r="L982" s="849"/>
      <c r="M982" s="849"/>
      <c r="N982" s="832"/>
      <c r="O982" s="832"/>
      <c r="P982" s="849">
        <v>148</v>
      </c>
      <c r="Q982" s="849">
        <v>7400</v>
      </c>
      <c r="R982" s="837"/>
      <c r="S982" s="850">
        <v>50</v>
      </c>
    </row>
    <row r="983" spans="1:19" ht="14.4" customHeight="1" x14ac:dyDescent="0.3">
      <c r="A983" s="831"/>
      <c r="B983" s="832" t="s">
        <v>2594</v>
      </c>
      <c r="C983" s="832" t="s">
        <v>587</v>
      </c>
      <c r="D983" s="832" t="s">
        <v>1232</v>
      </c>
      <c r="E983" s="832" t="s">
        <v>2480</v>
      </c>
      <c r="F983" s="832" t="s">
        <v>2596</v>
      </c>
      <c r="G983" s="832" t="s">
        <v>2597</v>
      </c>
      <c r="H983" s="849"/>
      <c r="I983" s="849"/>
      <c r="J983" s="832"/>
      <c r="K983" s="832"/>
      <c r="L983" s="849"/>
      <c r="M983" s="849"/>
      <c r="N983" s="832"/>
      <c r="O983" s="832"/>
      <c r="P983" s="849">
        <v>1</v>
      </c>
      <c r="Q983" s="849">
        <v>0</v>
      </c>
      <c r="R983" s="837"/>
      <c r="S983" s="850">
        <v>0</v>
      </c>
    </row>
    <row r="984" spans="1:19" ht="14.4" customHeight="1" x14ac:dyDescent="0.3">
      <c r="A984" s="831"/>
      <c r="B984" s="832" t="s">
        <v>2594</v>
      </c>
      <c r="C984" s="832" t="s">
        <v>587</v>
      </c>
      <c r="D984" s="832" t="s">
        <v>1232</v>
      </c>
      <c r="E984" s="832" t="s">
        <v>2480</v>
      </c>
      <c r="F984" s="832" t="s">
        <v>2598</v>
      </c>
      <c r="G984" s="832" t="s">
        <v>2599</v>
      </c>
      <c r="H984" s="849"/>
      <c r="I984" s="849"/>
      <c r="J984" s="832"/>
      <c r="K984" s="832"/>
      <c r="L984" s="849"/>
      <c r="M984" s="849"/>
      <c r="N984" s="832"/>
      <c r="O984" s="832"/>
      <c r="P984" s="849">
        <v>603</v>
      </c>
      <c r="Q984" s="849">
        <v>0</v>
      </c>
      <c r="R984" s="837"/>
      <c r="S984" s="850">
        <v>0</v>
      </c>
    </row>
    <row r="985" spans="1:19" ht="14.4" customHeight="1" x14ac:dyDescent="0.3">
      <c r="A985" s="831"/>
      <c r="B985" s="832" t="s">
        <v>2594</v>
      </c>
      <c r="C985" s="832" t="s">
        <v>587</v>
      </c>
      <c r="D985" s="832" t="s">
        <v>1232</v>
      </c>
      <c r="E985" s="832" t="s">
        <v>2480</v>
      </c>
      <c r="F985" s="832" t="s">
        <v>2545</v>
      </c>
      <c r="G985" s="832" t="s">
        <v>2546</v>
      </c>
      <c r="H985" s="849"/>
      <c r="I985" s="849"/>
      <c r="J985" s="832"/>
      <c r="K985" s="832"/>
      <c r="L985" s="849"/>
      <c r="M985" s="849"/>
      <c r="N985" s="832"/>
      <c r="O985" s="832"/>
      <c r="P985" s="849">
        <v>1</v>
      </c>
      <c r="Q985" s="849">
        <v>58.89</v>
      </c>
      <c r="R985" s="837"/>
      <c r="S985" s="850">
        <v>58.89</v>
      </c>
    </row>
    <row r="986" spans="1:19" ht="14.4" customHeight="1" x14ac:dyDescent="0.3">
      <c r="A986" s="831"/>
      <c r="B986" s="832" t="s">
        <v>2594</v>
      </c>
      <c r="C986" s="832" t="s">
        <v>587</v>
      </c>
      <c r="D986" s="832" t="s">
        <v>1232</v>
      </c>
      <c r="E986" s="832" t="s">
        <v>2480</v>
      </c>
      <c r="F986" s="832" t="s">
        <v>2556</v>
      </c>
      <c r="G986" s="832" t="s">
        <v>2558</v>
      </c>
      <c r="H986" s="849"/>
      <c r="I986" s="849"/>
      <c r="J986" s="832"/>
      <c r="K986" s="832"/>
      <c r="L986" s="849"/>
      <c r="M986" s="849"/>
      <c r="N986" s="832"/>
      <c r="O986" s="832"/>
      <c r="P986" s="849">
        <v>187</v>
      </c>
      <c r="Q986" s="849">
        <v>17661.11</v>
      </c>
      <c r="R986" s="837"/>
      <c r="S986" s="850">
        <v>94.444438502673805</v>
      </c>
    </row>
    <row r="987" spans="1:19" ht="14.4" customHeight="1" x14ac:dyDescent="0.3">
      <c r="A987" s="831"/>
      <c r="B987" s="832" t="s">
        <v>2594</v>
      </c>
      <c r="C987" s="832" t="s">
        <v>587</v>
      </c>
      <c r="D987" s="832" t="s">
        <v>1232</v>
      </c>
      <c r="E987" s="832" t="s">
        <v>2480</v>
      </c>
      <c r="F987" s="832" t="s">
        <v>2561</v>
      </c>
      <c r="G987" s="832" t="s">
        <v>2562</v>
      </c>
      <c r="H987" s="849"/>
      <c r="I987" s="849"/>
      <c r="J987" s="832"/>
      <c r="K987" s="832"/>
      <c r="L987" s="849"/>
      <c r="M987" s="849"/>
      <c r="N987" s="832"/>
      <c r="O987" s="832"/>
      <c r="P987" s="849">
        <v>39</v>
      </c>
      <c r="Q987" s="849">
        <v>3770.01</v>
      </c>
      <c r="R987" s="837"/>
      <c r="S987" s="850">
        <v>96.666923076923084</v>
      </c>
    </row>
    <row r="988" spans="1:19" ht="14.4" customHeight="1" x14ac:dyDescent="0.3">
      <c r="A988" s="831"/>
      <c r="B988" s="832" t="s">
        <v>2594</v>
      </c>
      <c r="C988" s="832" t="s">
        <v>587</v>
      </c>
      <c r="D988" s="832" t="s">
        <v>1232</v>
      </c>
      <c r="E988" s="832" t="s">
        <v>2480</v>
      </c>
      <c r="F988" s="832" t="s">
        <v>2571</v>
      </c>
      <c r="G988" s="832" t="s">
        <v>2572</v>
      </c>
      <c r="H988" s="849"/>
      <c r="I988" s="849"/>
      <c r="J988" s="832"/>
      <c r="K988" s="832"/>
      <c r="L988" s="849"/>
      <c r="M988" s="849"/>
      <c r="N988" s="832"/>
      <c r="O988" s="832"/>
      <c r="P988" s="849">
        <v>39</v>
      </c>
      <c r="Q988" s="849">
        <v>4550</v>
      </c>
      <c r="R988" s="837"/>
      <c r="S988" s="850">
        <v>116.66666666666667</v>
      </c>
    </row>
    <row r="989" spans="1:19" ht="14.4" customHeight="1" x14ac:dyDescent="0.3">
      <c r="A989" s="831"/>
      <c r="B989" s="832" t="s">
        <v>2594</v>
      </c>
      <c r="C989" s="832" t="s">
        <v>587</v>
      </c>
      <c r="D989" s="832" t="s">
        <v>1232</v>
      </c>
      <c r="E989" s="832" t="s">
        <v>2480</v>
      </c>
      <c r="F989" s="832" t="s">
        <v>2571</v>
      </c>
      <c r="G989" s="832" t="s">
        <v>2573</v>
      </c>
      <c r="H989" s="849"/>
      <c r="I989" s="849"/>
      <c r="J989" s="832"/>
      <c r="K989" s="832"/>
      <c r="L989" s="849"/>
      <c r="M989" s="849"/>
      <c r="N989" s="832"/>
      <c r="O989" s="832"/>
      <c r="P989" s="849">
        <v>1</v>
      </c>
      <c r="Q989" s="849">
        <v>116.67</v>
      </c>
      <c r="R989" s="837"/>
      <c r="S989" s="850">
        <v>116.67</v>
      </c>
    </row>
    <row r="990" spans="1:19" ht="14.4" customHeight="1" x14ac:dyDescent="0.3">
      <c r="A990" s="831"/>
      <c r="B990" s="832" t="s">
        <v>2594</v>
      </c>
      <c r="C990" s="832" t="s">
        <v>587</v>
      </c>
      <c r="D990" s="832" t="s">
        <v>1232</v>
      </c>
      <c r="E990" s="832" t="s">
        <v>2480</v>
      </c>
      <c r="F990" s="832" t="s">
        <v>2481</v>
      </c>
      <c r="G990" s="832" t="s">
        <v>2482</v>
      </c>
      <c r="H990" s="849"/>
      <c r="I990" s="849"/>
      <c r="J990" s="832"/>
      <c r="K990" s="832"/>
      <c r="L990" s="849"/>
      <c r="M990" s="849"/>
      <c r="N990" s="832"/>
      <c r="O990" s="832"/>
      <c r="P990" s="849">
        <v>623</v>
      </c>
      <c r="Q990" s="849">
        <v>214588.89</v>
      </c>
      <c r="R990" s="837"/>
      <c r="S990" s="850">
        <v>344.4444462279294</v>
      </c>
    </row>
    <row r="991" spans="1:19" ht="14.4" customHeight="1" x14ac:dyDescent="0.3">
      <c r="A991" s="831"/>
      <c r="B991" s="832" t="s">
        <v>2594</v>
      </c>
      <c r="C991" s="832" t="s">
        <v>587</v>
      </c>
      <c r="D991" s="832" t="s">
        <v>1237</v>
      </c>
      <c r="E991" s="832" t="s">
        <v>2480</v>
      </c>
      <c r="F991" s="832" t="s">
        <v>2505</v>
      </c>
      <c r="G991" s="832" t="s">
        <v>2506</v>
      </c>
      <c r="H991" s="849"/>
      <c r="I991" s="849"/>
      <c r="J991" s="832"/>
      <c r="K991" s="832"/>
      <c r="L991" s="849"/>
      <c r="M991" s="849"/>
      <c r="N991" s="832"/>
      <c r="O991" s="832"/>
      <c r="P991" s="849">
        <v>8</v>
      </c>
      <c r="Q991" s="849">
        <v>622.23</v>
      </c>
      <c r="R991" s="837"/>
      <c r="S991" s="850">
        <v>77.778750000000002</v>
      </c>
    </row>
    <row r="992" spans="1:19" ht="14.4" customHeight="1" x14ac:dyDescent="0.3">
      <c r="A992" s="831"/>
      <c r="B992" s="832" t="s">
        <v>2594</v>
      </c>
      <c r="C992" s="832" t="s">
        <v>587</v>
      </c>
      <c r="D992" s="832" t="s">
        <v>1237</v>
      </c>
      <c r="E992" s="832" t="s">
        <v>2480</v>
      </c>
      <c r="F992" s="832" t="s">
        <v>2510</v>
      </c>
      <c r="G992" s="832" t="s">
        <v>2511</v>
      </c>
      <c r="H992" s="849"/>
      <c r="I992" s="849"/>
      <c r="J992" s="832"/>
      <c r="K992" s="832"/>
      <c r="L992" s="849"/>
      <c r="M992" s="849"/>
      <c r="N992" s="832"/>
      <c r="O992" s="832"/>
      <c r="P992" s="849">
        <v>79</v>
      </c>
      <c r="Q992" s="849">
        <v>9216.66</v>
      </c>
      <c r="R992" s="837"/>
      <c r="S992" s="850">
        <v>116.66658227848102</v>
      </c>
    </row>
    <row r="993" spans="1:19" ht="14.4" customHeight="1" x14ac:dyDescent="0.3">
      <c r="A993" s="831"/>
      <c r="B993" s="832" t="s">
        <v>2594</v>
      </c>
      <c r="C993" s="832" t="s">
        <v>587</v>
      </c>
      <c r="D993" s="832" t="s">
        <v>1237</v>
      </c>
      <c r="E993" s="832" t="s">
        <v>2480</v>
      </c>
      <c r="F993" s="832" t="s">
        <v>2510</v>
      </c>
      <c r="G993" s="832" t="s">
        <v>2512</v>
      </c>
      <c r="H993" s="849"/>
      <c r="I993" s="849"/>
      <c r="J993" s="832"/>
      <c r="K993" s="832"/>
      <c r="L993" s="849"/>
      <c r="M993" s="849"/>
      <c r="N993" s="832"/>
      <c r="O993" s="832"/>
      <c r="P993" s="849">
        <v>1</v>
      </c>
      <c r="Q993" s="849">
        <v>116.67</v>
      </c>
      <c r="R993" s="837"/>
      <c r="S993" s="850">
        <v>116.67</v>
      </c>
    </row>
    <row r="994" spans="1:19" ht="14.4" customHeight="1" x14ac:dyDescent="0.3">
      <c r="A994" s="831"/>
      <c r="B994" s="832" t="s">
        <v>2594</v>
      </c>
      <c r="C994" s="832" t="s">
        <v>587</v>
      </c>
      <c r="D994" s="832" t="s">
        <v>1237</v>
      </c>
      <c r="E994" s="832" t="s">
        <v>2480</v>
      </c>
      <c r="F994" s="832" t="s">
        <v>2518</v>
      </c>
      <c r="G994" s="832" t="s">
        <v>2519</v>
      </c>
      <c r="H994" s="849"/>
      <c r="I994" s="849"/>
      <c r="J994" s="832"/>
      <c r="K994" s="832"/>
      <c r="L994" s="849"/>
      <c r="M994" s="849"/>
      <c r="N994" s="832"/>
      <c r="O994" s="832"/>
      <c r="P994" s="849">
        <v>58</v>
      </c>
      <c r="Q994" s="849">
        <v>12244.439999999999</v>
      </c>
      <c r="R994" s="837"/>
      <c r="S994" s="850">
        <v>211.11103448275861</v>
      </c>
    </row>
    <row r="995" spans="1:19" ht="14.4" customHeight="1" x14ac:dyDescent="0.3">
      <c r="A995" s="831"/>
      <c r="B995" s="832" t="s">
        <v>2594</v>
      </c>
      <c r="C995" s="832" t="s">
        <v>587</v>
      </c>
      <c r="D995" s="832" t="s">
        <v>1237</v>
      </c>
      <c r="E995" s="832" t="s">
        <v>2480</v>
      </c>
      <c r="F995" s="832" t="s">
        <v>2520</v>
      </c>
      <c r="G995" s="832" t="s">
        <v>2521</v>
      </c>
      <c r="H995" s="849"/>
      <c r="I995" s="849"/>
      <c r="J995" s="832"/>
      <c r="K995" s="832"/>
      <c r="L995" s="849"/>
      <c r="M995" s="849"/>
      <c r="N995" s="832"/>
      <c r="O995" s="832"/>
      <c r="P995" s="849">
        <v>13</v>
      </c>
      <c r="Q995" s="849">
        <v>7583.33</v>
      </c>
      <c r="R995" s="837"/>
      <c r="S995" s="850">
        <v>583.33307692307687</v>
      </c>
    </row>
    <row r="996" spans="1:19" ht="14.4" customHeight="1" x14ac:dyDescent="0.3">
      <c r="A996" s="831"/>
      <c r="B996" s="832" t="s">
        <v>2594</v>
      </c>
      <c r="C996" s="832" t="s">
        <v>587</v>
      </c>
      <c r="D996" s="832" t="s">
        <v>1237</v>
      </c>
      <c r="E996" s="832" t="s">
        <v>2480</v>
      </c>
      <c r="F996" s="832" t="s">
        <v>2522</v>
      </c>
      <c r="G996" s="832" t="s">
        <v>2523</v>
      </c>
      <c r="H996" s="849"/>
      <c r="I996" s="849"/>
      <c r="J996" s="832"/>
      <c r="K996" s="832"/>
      <c r="L996" s="849"/>
      <c r="M996" s="849"/>
      <c r="N996" s="832"/>
      <c r="O996" s="832"/>
      <c r="P996" s="849">
        <v>5</v>
      </c>
      <c r="Q996" s="849">
        <v>2333.33</v>
      </c>
      <c r="R996" s="837"/>
      <c r="S996" s="850">
        <v>466.666</v>
      </c>
    </row>
    <row r="997" spans="1:19" ht="14.4" customHeight="1" x14ac:dyDescent="0.3">
      <c r="A997" s="831"/>
      <c r="B997" s="832" t="s">
        <v>2594</v>
      </c>
      <c r="C997" s="832" t="s">
        <v>587</v>
      </c>
      <c r="D997" s="832" t="s">
        <v>1237</v>
      </c>
      <c r="E997" s="832" t="s">
        <v>2480</v>
      </c>
      <c r="F997" s="832" t="s">
        <v>2527</v>
      </c>
      <c r="G997" s="832" t="s">
        <v>2528</v>
      </c>
      <c r="H997" s="849"/>
      <c r="I997" s="849"/>
      <c r="J997" s="832"/>
      <c r="K997" s="832"/>
      <c r="L997" s="849"/>
      <c r="M997" s="849"/>
      <c r="N997" s="832"/>
      <c r="O997" s="832"/>
      <c r="P997" s="849">
        <v>48</v>
      </c>
      <c r="Q997" s="849">
        <v>2400</v>
      </c>
      <c r="R997" s="837"/>
      <c r="S997" s="850">
        <v>50</v>
      </c>
    </row>
    <row r="998" spans="1:19" ht="14.4" customHeight="1" x14ac:dyDescent="0.3">
      <c r="A998" s="831"/>
      <c r="B998" s="832" t="s">
        <v>2594</v>
      </c>
      <c r="C998" s="832" t="s">
        <v>587</v>
      </c>
      <c r="D998" s="832" t="s">
        <v>1237</v>
      </c>
      <c r="E998" s="832" t="s">
        <v>2480</v>
      </c>
      <c r="F998" s="832" t="s">
        <v>2531</v>
      </c>
      <c r="G998" s="832" t="s">
        <v>2532</v>
      </c>
      <c r="H998" s="849"/>
      <c r="I998" s="849"/>
      <c r="J998" s="832"/>
      <c r="K998" s="832"/>
      <c r="L998" s="849"/>
      <c r="M998" s="849"/>
      <c r="N998" s="832"/>
      <c r="O998" s="832"/>
      <c r="P998" s="849">
        <v>1</v>
      </c>
      <c r="Q998" s="849">
        <v>101.11</v>
      </c>
      <c r="R998" s="837"/>
      <c r="S998" s="850">
        <v>101.11</v>
      </c>
    </row>
    <row r="999" spans="1:19" ht="14.4" customHeight="1" x14ac:dyDescent="0.3">
      <c r="A999" s="831"/>
      <c r="B999" s="832" t="s">
        <v>2594</v>
      </c>
      <c r="C999" s="832" t="s">
        <v>587</v>
      </c>
      <c r="D999" s="832" t="s">
        <v>1237</v>
      </c>
      <c r="E999" s="832" t="s">
        <v>2480</v>
      </c>
      <c r="F999" s="832" t="s">
        <v>2598</v>
      </c>
      <c r="G999" s="832" t="s">
        <v>2599</v>
      </c>
      <c r="H999" s="849"/>
      <c r="I999" s="849"/>
      <c r="J999" s="832"/>
      <c r="K999" s="832"/>
      <c r="L999" s="849"/>
      <c r="M999" s="849"/>
      <c r="N999" s="832"/>
      <c r="O999" s="832"/>
      <c r="P999" s="849">
        <v>237</v>
      </c>
      <c r="Q999" s="849">
        <v>0</v>
      </c>
      <c r="R999" s="837"/>
      <c r="S999" s="850">
        <v>0</v>
      </c>
    </row>
    <row r="1000" spans="1:19" ht="14.4" customHeight="1" x14ac:dyDescent="0.3">
      <c r="A1000" s="831"/>
      <c r="B1000" s="832" t="s">
        <v>2594</v>
      </c>
      <c r="C1000" s="832" t="s">
        <v>587</v>
      </c>
      <c r="D1000" s="832" t="s">
        <v>1237</v>
      </c>
      <c r="E1000" s="832" t="s">
        <v>2480</v>
      </c>
      <c r="F1000" s="832" t="s">
        <v>2556</v>
      </c>
      <c r="G1000" s="832" t="s">
        <v>2558</v>
      </c>
      <c r="H1000" s="849"/>
      <c r="I1000" s="849"/>
      <c r="J1000" s="832"/>
      <c r="K1000" s="832"/>
      <c r="L1000" s="849"/>
      <c r="M1000" s="849"/>
      <c r="N1000" s="832"/>
      <c r="O1000" s="832"/>
      <c r="P1000" s="849">
        <v>86</v>
      </c>
      <c r="Q1000" s="849">
        <v>8122.2199999999993</v>
      </c>
      <c r="R1000" s="837"/>
      <c r="S1000" s="850">
        <v>94.444418604651162</v>
      </c>
    </row>
    <row r="1001" spans="1:19" ht="14.4" customHeight="1" x14ac:dyDescent="0.3">
      <c r="A1001" s="831"/>
      <c r="B1001" s="832" t="s">
        <v>2594</v>
      </c>
      <c r="C1001" s="832" t="s">
        <v>587</v>
      </c>
      <c r="D1001" s="832" t="s">
        <v>1237</v>
      </c>
      <c r="E1001" s="832" t="s">
        <v>2480</v>
      </c>
      <c r="F1001" s="832" t="s">
        <v>2561</v>
      </c>
      <c r="G1001" s="832" t="s">
        <v>2562</v>
      </c>
      <c r="H1001" s="849"/>
      <c r="I1001" s="849"/>
      <c r="J1001" s="832"/>
      <c r="K1001" s="832"/>
      <c r="L1001" s="849"/>
      <c r="M1001" s="849"/>
      <c r="N1001" s="832"/>
      <c r="O1001" s="832"/>
      <c r="P1001" s="849">
        <v>7</v>
      </c>
      <c r="Q1001" s="849">
        <v>676.67</v>
      </c>
      <c r="R1001" s="837"/>
      <c r="S1001" s="850">
        <v>96.667142857142849</v>
      </c>
    </row>
    <row r="1002" spans="1:19" ht="14.4" customHeight="1" x14ac:dyDescent="0.3">
      <c r="A1002" s="831"/>
      <c r="B1002" s="832" t="s">
        <v>2594</v>
      </c>
      <c r="C1002" s="832" t="s">
        <v>587</v>
      </c>
      <c r="D1002" s="832" t="s">
        <v>1237</v>
      </c>
      <c r="E1002" s="832" t="s">
        <v>2480</v>
      </c>
      <c r="F1002" s="832" t="s">
        <v>2561</v>
      </c>
      <c r="G1002" s="832" t="s">
        <v>2563</v>
      </c>
      <c r="H1002" s="849"/>
      <c r="I1002" s="849"/>
      <c r="J1002" s="832"/>
      <c r="K1002" s="832"/>
      <c r="L1002" s="849"/>
      <c r="M1002" s="849"/>
      <c r="N1002" s="832"/>
      <c r="O1002" s="832"/>
      <c r="P1002" s="849">
        <v>1</v>
      </c>
      <c r="Q1002" s="849">
        <v>96.67</v>
      </c>
      <c r="R1002" s="837"/>
      <c r="S1002" s="850">
        <v>96.67</v>
      </c>
    </row>
    <row r="1003" spans="1:19" ht="14.4" customHeight="1" x14ac:dyDescent="0.3">
      <c r="A1003" s="831"/>
      <c r="B1003" s="832" t="s">
        <v>2594</v>
      </c>
      <c r="C1003" s="832" t="s">
        <v>587</v>
      </c>
      <c r="D1003" s="832" t="s">
        <v>1237</v>
      </c>
      <c r="E1003" s="832" t="s">
        <v>2480</v>
      </c>
      <c r="F1003" s="832" t="s">
        <v>2569</v>
      </c>
      <c r="G1003" s="832" t="s">
        <v>2570</v>
      </c>
      <c r="H1003" s="849"/>
      <c r="I1003" s="849"/>
      <c r="J1003" s="832"/>
      <c r="K1003" s="832"/>
      <c r="L1003" s="849"/>
      <c r="M1003" s="849"/>
      <c r="N1003" s="832"/>
      <c r="O1003" s="832"/>
      <c r="P1003" s="849">
        <v>1</v>
      </c>
      <c r="Q1003" s="849">
        <v>466.67</v>
      </c>
      <c r="R1003" s="837"/>
      <c r="S1003" s="850">
        <v>466.67</v>
      </c>
    </row>
    <row r="1004" spans="1:19" ht="14.4" customHeight="1" x14ac:dyDescent="0.3">
      <c r="A1004" s="831"/>
      <c r="B1004" s="832" t="s">
        <v>2594</v>
      </c>
      <c r="C1004" s="832" t="s">
        <v>587</v>
      </c>
      <c r="D1004" s="832" t="s">
        <v>1237</v>
      </c>
      <c r="E1004" s="832" t="s">
        <v>2480</v>
      </c>
      <c r="F1004" s="832" t="s">
        <v>2571</v>
      </c>
      <c r="G1004" s="832" t="s">
        <v>2572</v>
      </c>
      <c r="H1004" s="849"/>
      <c r="I1004" s="849"/>
      <c r="J1004" s="832"/>
      <c r="K1004" s="832"/>
      <c r="L1004" s="849"/>
      <c r="M1004" s="849"/>
      <c r="N1004" s="832"/>
      <c r="O1004" s="832"/>
      <c r="P1004" s="849">
        <v>14</v>
      </c>
      <c r="Q1004" s="849">
        <v>1633.33</v>
      </c>
      <c r="R1004" s="837"/>
      <c r="S1004" s="850">
        <v>116.66642857142857</v>
      </c>
    </row>
    <row r="1005" spans="1:19" ht="14.4" customHeight="1" x14ac:dyDescent="0.3">
      <c r="A1005" s="831"/>
      <c r="B1005" s="832" t="s">
        <v>2594</v>
      </c>
      <c r="C1005" s="832" t="s">
        <v>587</v>
      </c>
      <c r="D1005" s="832" t="s">
        <v>1237</v>
      </c>
      <c r="E1005" s="832" t="s">
        <v>2480</v>
      </c>
      <c r="F1005" s="832" t="s">
        <v>2481</v>
      </c>
      <c r="G1005" s="832" t="s">
        <v>2482</v>
      </c>
      <c r="H1005" s="849"/>
      <c r="I1005" s="849"/>
      <c r="J1005" s="832"/>
      <c r="K1005" s="832"/>
      <c r="L1005" s="849"/>
      <c r="M1005" s="849"/>
      <c r="N1005" s="832"/>
      <c r="O1005" s="832"/>
      <c r="P1005" s="849">
        <v>247</v>
      </c>
      <c r="Q1005" s="849">
        <v>85077.78</v>
      </c>
      <c r="R1005" s="837"/>
      <c r="S1005" s="850">
        <v>344.44445344129554</v>
      </c>
    </row>
    <row r="1006" spans="1:19" ht="14.4" customHeight="1" x14ac:dyDescent="0.3">
      <c r="A1006" s="831"/>
      <c r="B1006" s="832" t="s">
        <v>2594</v>
      </c>
      <c r="C1006" s="832" t="s">
        <v>587</v>
      </c>
      <c r="D1006" s="832" t="s">
        <v>1237</v>
      </c>
      <c r="E1006" s="832" t="s">
        <v>2480</v>
      </c>
      <c r="F1006" s="832" t="s">
        <v>2583</v>
      </c>
      <c r="G1006" s="832" t="s">
        <v>2600</v>
      </c>
      <c r="H1006" s="849"/>
      <c r="I1006" s="849"/>
      <c r="J1006" s="832"/>
      <c r="K1006" s="832"/>
      <c r="L1006" s="849"/>
      <c r="M1006" s="849"/>
      <c r="N1006" s="832"/>
      <c r="O1006" s="832"/>
      <c r="P1006" s="849">
        <v>1</v>
      </c>
      <c r="Q1006" s="849">
        <v>116.67</v>
      </c>
      <c r="R1006" s="837"/>
      <c r="S1006" s="850">
        <v>116.67</v>
      </c>
    </row>
    <row r="1007" spans="1:19" ht="14.4" customHeight="1" x14ac:dyDescent="0.3">
      <c r="A1007" s="831"/>
      <c r="B1007" s="832" t="s">
        <v>2594</v>
      </c>
      <c r="C1007" s="832" t="s">
        <v>587</v>
      </c>
      <c r="D1007" s="832" t="s">
        <v>1224</v>
      </c>
      <c r="E1007" s="832" t="s">
        <v>2480</v>
      </c>
      <c r="F1007" s="832" t="s">
        <v>2505</v>
      </c>
      <c r="G1007" s="832" t="s">
        <v>2506</v>
      </c>
      <c r="H1007" s="849"/>
      <c r="I1007" s="849"/>
      <c r="J1007" s="832"/>
      <c r="K1007" s="832"/>
      <c r="L1007" s="849"/>
      <c r="M1007" s="849"/>
      <c r="N1007" s="832"/>
      <c r="O1007" s="832"/>
      <c r="P1007" s="849">
        <v>113</v>
      </c>
      <c r="Q1007" s="849">
        <v>8788.89</v>
      </c>
      <c r="R1007" s="837"/>
      <c r="S1007" s="850">
        <v>77.77778761061947</v>
      </c>
    </row>
    <row r="1008" spans="1:19" ht="14.4" customHeight="1" x14ac:dyDescent="0.3">
      <c r="A1008" s="831"/>
      <c r="B1008" s="832" t="s">
        <v>2594</v>
      </c>
      <c r="C1008" s="832" t="s">
        <v>587</v>
      </c>
      <c r="D1008" s="832" t="s">
        <v>1224</v>
      </c>
      <c r="E1008" s="832" t="s">
        <v>2480</v>
      </c>
      <c r="F1008" s="832" t="s">
        <v>2510</v>
      </c>
      <c r="G1008" s="832" t="s">
        <v>2511</v>
      </c>
      <c r="H1008" s="849"/>
      <c r="I1008" s="849"/>
      <c r="J1008" s="832"/>
      <c r="K1008" s="832"/>
      <c r="L1008" s="849"/>
      <c r="M1008" s="849"/>
      <c r="N1008" s="832"/>
      <c r="O1008" s="832"/>
      <c r="P1008" s="849">
        <v>167</v>
      </c>
      <c r="Q1008" s="849">
        <v>19483.340000000004</v>
      </c>
      <c r="R1008" s="837"/>
      <c r="S1008" s="850">
        <v>116.66670658682636</v>
      </c>
    </row>
    <row r="1009" spans="1:19" ht="14.4" customHeight="1" x14ac:dyDescent="0.3">
      <c r="A1009" s="831"/>
      <c r="B1009" s="832" t="s">
        <v>2594</v>
      </c>
      <c r="C1009" s="832" t="s">
        <v>587</v>
      </c>
      <c r="D1009" s="832" t="s">
        <v>1224</v>
      </c>
      <c r="E1009" s="832" t="s">
        <v>2480</v>
      </c>
      <c r="F1009" s="832" t="s">
        <v>2518</v>
      </c>
      <c r="G1009" s="832" t="s">
        <v>2519</v>
      </c>
      <c r="H1009" s="849"/>
      <c r="I1009" s="849"/>
      <c r="J1009" s="832"/>
      <c r="K1009" s="832"/>
      <c r="L1009" s="849"/>
      <c r="M1009" s="849"/>
      <c r="N1009" s="832"/>
      <c r="O1009" s="832"/>
      <c r="P1009" s="849">
        <v>58</v>
      </c>
      <c r="Q1009" s="849">
        <v>12244.44</v>
      </c>
      <c r="R1009" s="837"/>
      <c r="S1009" s="850">
        <v>211.11103448275864</v>
      </c>
    </row>
    <row r="1010" spans="1:19" ht="14.4" customHeight="1" x14ac:dyDescent="0.3">
      <c r="A1010" s="831"/>
      <c r="B1010" s="832" t="s">
        <v>2594</v>
      </c>
      <c r="C1010" s="832" t="s">
        <v>587</v>
      </c>
      <c r="D1010" s="832" t="s">
        <v>1224</v>
      </c>
      <c r="E1010" s="832" t="s">
        <v>2480</v>
      </c>
      <c r="F1010" s="832" t="s">
        <v>2520</v>
      </c>
      <c r="G1010" s="832" t="s">
        <v>2521</v>
      </c>
      <c r="H1010" s="849"/>
      <c r="I1010" s="849"/>
      <c r="J1010" s="832"/>
      <c r="K1010" s="832"/>
      <c r="L1010" s="849"/>
      <c r="M1010" s="849"/>
      <c r="N1010" s="832"/>
      <c r="O1010" s="832"/>
      <c r="P1010" s="849">
        <v>105</v>
      </c>
      <c r="Q1010" s="849">
        <v>61249.990000000005</v>
      </c>
      <c r="R1010" s="837"/>
      <c r="S1010" s="850">
        <v>583.33323809523813</v>
      </c>
    </row>
    <row r="1011" spans="1:19" ht="14.4" customHeight="1" x14ac:dyDescent="0.3">
      <c r="A1011" s="831"/>
      <c r="B1011" s="832" t="s">
        <v>2594</v>
      </c>
      <c r="C1011" s="832" t="s">
        <v>587</v>
      </c>
      <c r="D1011" s="832" t="s">
        <v>1224</v>
      </c>
      <c r="E1011" s="832" t="s">
        <v>2480</v>
      </c>
      <c r="F1011" s="832" t="s">
        <v>2522</v>
      </c>
      <c r="G1011" s="832" t="s">
        <v>2523</v>
      </c>
      <c r="H1011" s="849"/>
      <c r="I1011" s="849"/>
      <c r="J1011" s="832"/>
      <c r="K1011" s="832"/>
      <c r="L1011" s="849"/>
      <c r="M1011" s="849"/>
      <c r="N1011" s="832"/>
      <c r="O1011" s="832"/>
      <c r="P1011" s="849">
        <v>13</v>
      </c>
      <c r="Q1011" s="849">
        <v>6066.67</v>
      </c>
      <c r="R1011" s="837"/>
      <c r="S1011" s="850">
        <v>466.66692307692307</v>
      </c>
    </row>
    <row r="1012" spans="1:19" ht="14.4" customHeight="1" x14ac:dyDescent="0.3">
      <c r="A1012" s="831"/>
      <c r="B1012" s="832" t="s">
        <v>2594</v>
      </c>
      <c r="C1012" s="832" t="s">
        <v>587</v>
      </c>
      <c r="D1012" s="832" t="s">
        <v>1224</v>
      </c>
      <c r="E1012" s="832" t="s">
        <v>2480</v>
      </c>
      <c r="F1012" s="832" t="s">
        <v>2525</v>
      </c>
      <c r="G1012" s="832" t="s">
        <v>2595</v>
      </c>
      <c r="H1012" s="849"/>
      <c r="I1012" s="849"/>
      <c r="J1012" s="832"/>
      <c r="K1012" s="832"/>
      <c r="L1012" s="849"/>
      <c r="M1012" s="849"/>
      <c r="N1012" s="832"/>
      <c r="O1012" s="832"/>
      <c r="P1012" s="849">
        <v>1</v>
      </c>
      <c r="Q1012" s="849">
        <v>666.67</v>
      </c>
      <c r="R1012" s="837"/>
      <c r="S1012" s="850">
        <v>666.67</v>
      </c>
    </row>
    <row r="1013" spans="1:19" ht="14.4" customHeight="1" x14ac:dyDescent="0.3">
      <c r="A1013" s="831"/>
      <c r="B1013" s="832" t="s">
        <v>2594</v>
      </c>
      <c r="C1013" s="832" t="s">
        <v>587</v>
      </c>
      <c r="D1013" s="832" t="s">
        <v>1224</v>
      </c>
      <c r="E1013" s="832" t="s">
        <v>2480</v>
      </c>
      <c r="F1013" s="832" t="s">
        <v>2527</v>
      </c>
      <c r="G1013" s="832" t="s">
        <v>2528</v>
      </c>
      <c r="H1013" s="849"/>
      <c r="I1013" s="849"/>
      <c r="J1013" s="832"/>
      <c r="K1013" s="832"/>
      <c r="L1013" s="849"/>
      <c r="M1013" s="849"/>
      <c r="N1013" s="832"/>
      <c r="O1013" s="832"/>
      <c r="P1013" s="849">
        <v>73</v>
      </c>
      <c r="Q1013" s="849">
        <v>3650</v>
      </c>
      <c r="R1013" s="837"/>
      <c r="S1013" s="850">
        <v>50</v>
      </c>
    </row>
    <row r="1014" spans="1:19" ht="14.4" customHeight="1" x14ac:dyDescent="0.3">
      <c r="A1014" s="831"/>
      <c r="B1014" s="832" t="s">
        <v>2594</v>
      </c>
      <c r="C1014" s="832" t="s">
        <v>587</v>
      </c>
      <c r="D1014" s="832" t="s">
        <v>1224</v>
      </c>
      <c r="E1014" s="832" t="s">
        <v>2480</v>
      </c>
      <c r="F1014" s="832" t="s">
        <v>2598</v>
      </c>
      <c r="G1014" s="832" t="s">
        <v>2599</v>
      </c>
      <c r="H1014" s="849"/>
      <c r="I1014" s="849"/>
      <c r="J1014" s="832"/>
      <c r="K1014" s="832"/>
      <c r="L1014" s="849"/>
      <c r="M1014" s="849"/>
      <c r="N1014" s="832"/>
      <c r="O1014" s="832"/>
      <c r="P1014" s="849">
        <v>486</v>
      </c>
      <c r="Q1014" s="849">
        <v>0</v>
      </c>
      <c r="R1014" s="837"/>
      <c r="S1014" s="850">
        <v>0</v>
      </c>
    </row>
    <row r="1015" spans="1:19" ht="14.4" customHeight="1" x14ac:dyDescent="0.3">
      <c r="A1015" s="831"/>
      <c r="B1015" s="832" t="s">
        <v>2594</v>
      </c>
      <c r="C1015" s="832" t="s">
        <v>587</v>
      </c>
      <c r="D1015" s="832" t="s">
        <v>1224</v>
      </c>
      <c r="E1015" s="832" t="s">
        <v>2480</v>
      </c>
      <c r="F1015" s="832" t="s">
        <v>2545</v>
      </c>
      <c r="G1015" s="832" t="s">
        <v>2546</v>
      </c>
      <c r="H1015" s="849"/>
      <c r="I1015" s="849"/>
      <c r="J1015" s="832"/>
      <c r="K1015" s="832"/>
      <c r="L1015" s="849"/>
      <c r="M1015" s="849"/>
      <c r="N1015" s="832"/>
      <c r="O1015" s="832"/>
      <c r="P1015" s="849">
        <v>1</v>
      </c>
      <c r="Q1015" s="849">
        <v>58.89</v>
      </c>
      <c r="R1015" s="837"/>
      <c r="S1015" s="850">
        <v>58.89</v>
      </c>
    </row>
    <row r="1016" spans="1:19" ht="14.4" customHeight="1" x14ac:dyDescent="0.3">
      <c r="A1016" s="831"/>
      <c r="B1016" s="832" t="s">
        <v>2594</v>
      </c>
      <c r="C1016" s="832" t="s">
        <v>587</v>
      </c>
      <c r="D1016" s="832" t="s">
        <v>1224</v>
      </c>
      <c r="E1016" s="832" t="s">
        <v>2480</v>
      </c>
      <c r="F1016" s="832" t="s">
        <v>2556</v>
      </c>
      <c r="G1016" s="832" t="s">
        <v>2558</v>
      </c>
      <c r="H1016" s="849"/>
      <c r="I1016" s="849"/>
      <c r="J1016" s="832"/>
      <c r="K1016" s="832"/>
      <c r="L1016" s="849"/>
      <c r="M1016" s="849"/>
      <c r="N1016" s="832"/>
      <c r="O1016" s="832"/>
      <c r="P1016" s="849">
        <v>209</v>
      </c>
      <c r="Q1016" s="849">
        <v>19738.89</v>
      </c>
      <c r="R1016" s="837"/>
      <c r="S1016" s="850">
        <v>94.444449760765551</v>
      </c>
    </row>
    <row r="1017" spans="1:19" ht="14.4" customHeight="1" x14ac:dyDescent="0.3">
      <c r="A1017" s="831"/>
      <c r="B1017" s="832" t="s">
        <v>2594</v>
      </c>
      <c r="C1017" s="832" t="s">
        <v>587</v>
      </c>
      <c r="D1017" s="832" t="s">
        <v>1224</v>
      </c>
      <c r="E1017" s="832" t="s">
        <v>2480</v>
      </c>
      <c r="F1017" s="832" t="s">
        <v>2561</v>
      </c>
      <c r="G1017" s="832" t="s">
        <v>2562</v>
      </c>
      <c r="H1017" s="849"/>
      <c r="I1017" s="849"/>
      <c r="J1017" s="832"/>
      <c r="K1017" s="832"/>
      <c r="L1017" s="849"/>
      <c r="M1017" s="849"/>
      <c r="N1017" s="832"/>
      <c r="O1017" s="832"/>
      <c r="P1017" s="849">
        <v>52</v>
      </c>
      <c r="Q1017" s="849">
        <v>5026.66</v>
      </c>
      <c r="R1017" s="837"/>
      <c r="S1017" s="850">
        <v>96.666538461538465</v>
      </c>
    </row>
    <row r="1018" spans="1:19" ht="14.4" customHeight="1" x14ac:dyDescent="0.3">
      <c r="A1018" s="831"/>
      <c r="B1018" s="832" t="s">
        <v>2594</v>
      </c>
      <c r="C1018" s="832" t="s">
        <v>587</v>
      </c>
      <c r="D1018" s="832" t="s">
        <v>1224</v>
      </c>
      <c r="E1018" s="832" t="s">
        <v>2480</v>
      </c>
      <c r="F1018" s="832" t="s">
        <v>2571</v>
      </c>
      <c r="G1018" s="832" t="s">
        <v>2572</v>
      </c>
      <c r="H1018" s="849"/>
      <c r="I1018" s="849"/>
      <c r="J1018" s="832"/>
      <c r="K1018" s="832"/>
      <c r="L1018" s="849"/>
      <c r="M1018" s="849"/>
      <c r="N1018" s="832"/>
      <c r="O1018" s="832"/>
      <c r="P1018" s="849">
        <v>14</v>
      </c>
      <c r="Q1018" s="849">
        <v>1633.33</v>
      </c>
      <c r="R1018" s="837"/>
      <c r="S1018" s="850">
        <v>116.66642857142857</v>
      </c>
    </row>
    <row r="1019" spans="1:19" ht="14.4" customHeight="1" x14ac:dyDescent="0.3">
      <c r="A1019" s="831"/>
      <c r="B1019" s="832" t="s">
        <v>2594</v>
      </c>
      <c r="C1019" s="832" t="s">
        <v>587</v>
      </c>
      <c r="D1019" s="832" t="s">
        <v>1224</v>
      </c>
      <c r="E1019" s="832" t="s">
        <v>2480</v>
      </c>
      <c r="F1019" s="832" t="s">
        <v>2481</v>
      </c>
      <c r="G1019" s="832" t="s">
        <v>2482</v>
      </c>
      <c r="H1019" s="849"/>
      <c r="I1019" s="849"/>
      <c r="J1019" s="832"/>
      <c r="K1019" s="832"/>
      <c r="L1019" s="849"/>
      <c r="M1019" s="849"/>
      <c r="N1019" s="832"/>
      <c r="O1019" s="832"/>
      <c r="P1019" s="849">
        <v>505</v>
      </c>
      <c r="Q1019" s="849">
        <v>173944.44</v>
      </c>
      <c r="R1019" s="837"/>
      <c r="S1019" s="850">
        <v>344.44443564356436</v>
      </c>
    </row>
    <row r="1020" spans="1:19" ht="14.4" customHeight="1" x14ac:dyDescent="0.3">
      <c r="A1020" s="831"/>
      <c r="B1020" s="832" t="s">
        <v>2594</v>
      </c>
      <c r="C1020" s="832" t="s">
        <v>587</v>
      </c>
      <c r="D1020" s="832" t="s">
        <v>1224</v>
      </c>
      <c r="E1020" s="832" t="s">
        <v>2480</v>
      </c>
      <c r="F1020" s="832" t="s">
        <v>2574</v>
      </c>
      <c r="G1020" s="832" t="s">
        <v>2575</v>
      </c>
      <c r="H1020" s="849"/>
      <c r="I1020" s="849"/>
      <c r="J1020" s="832"/>
      <c r="K1020" s="832"/>
      <c r="L1020" s="849"/>
      <c r="M1020" s="849"/>
      <c r="N1020" s="832"/>
      <c r="O1020" s="832"/>
      <c r="P1020" s="849">
        <v>1</v>
      </c>
      <c r="Q1020" s="849">
        <v>833.33</v>
      </c>
      <c r="R1020" s="837"/>
      <c r="S1020" s="850">
        <v>833.33</v>
      </c>
    </row>
    <row r="1021" spans="1:19" ht="14.4" customHeight="1" x14ac:dyDescent="0.3">
      <c r="A1021" s="831"/>
      <c r="B1021" s="832" t="s">
        <v>2594</v>
      </c>
      <c r="C1021" s="832" t="s">
        <v>587</v>
      </c>
      <c r="D1021" s="832" t="s">
        <v>2470</v>
      </c>
      <c r="E1021" s="832" t="s">
        <v>2480</v>
      </c>
      <c r="F1021" s="832" t="s">
        <v>2505</v>
      </c>
      <c r="G1021" s="832" t="s">
        <v>2506</v>
      </c>
      <c r="H1021" s="849"/>
      <c r="I1021" s="849"/>
      <c r="J1021" s="832"/>
      <c r="K1021" s="832"/>
      <c r="L1021" s="849"/>
      <c r="M1021" s="849"/>
      <c r="N1021" s="832"/>
      <c r="O1021" s="832"/>
      <c r="P1021" s="849">
        <v>12</v>
      </c>
      <c r="Q1021" s="849">
        <v>933.33</v>
      </c>
      <c r="R1021" s="837"/>
      <c r="S1021" s="850">
        <v>77.777500000000003</v>
      </c>
    </row>
    <row r="1022" spans="1:19" ht="14.4" customHeight="1" x14ac:dyDescent="0.3">
      <c r="A1022" s="831"/>
      <c r="B1022" s="832" t="s">
        <v>2594</v>
      </c>
      <c r="C1022" s="832" t="s">
        <v>587</v>
      </c>
      <c r="D1022" s="832" t="s">
        <v>2470</v>
      </c>
      <c r="E1022" s="832" t="s">
        <v>2480</v>
      </c>
      <c r="F1022" s="832" t="s">
        <v>2505</v>
      </c>
      <c r="G1022" s="832" t="s">
        <v>2507</v>
      </c>
      <c r="H1022" s="849"/>
      <c r="I1022" s="849"/>
      <c r="J1022" s="832"/>
      <c r="K1022" s="832"/>
      <c r="L1022" s="849"/>
      <c r="M1022" s="849"/>
      <c r="N1022" s="832"/>
      <c r="O1022" s="832"/>
      <c r="P1022" s="849">
        <v>3</v>
      </c>
      <c r="Q1022" s="849">
        <v>233.33</v>
      </c>
      <c r="R1022" s="837"/>
      <c r="S1022" s="850">
        <v>77.776666666666671</v>
      </c>
    </row>
    <row r="1023" spans="1:19" ht="14.4" customHeight="1" x14ac:dyDescent="0.3">
      <c r="A1023" s="831"/>
      <c r="B1023" s="832" t="s">
        <v>2594</v>
      </c>
      <c r="C1023" s="832" t="s">
        <v>587</v>
      </c>
      <c r="D1023" s="832" t="s">
        <v>2470</v>
      </c>
      <c r="E1023" s="832" t="s">
        <v>2480</v>
      </c>
      <c r="F1023" s="832" t="s">
        <v>2510</v>
      </c>
      <c r="G1023" s="832" t="s">
        <v>2511</v>
      </c>
      <c r="H1023" s="849"/>
      <c r="I1023" s="849"/>
      <c r="J1023" s="832"/>
      <c r="K1023" s="832"/>
      <c r="L1023" s="849"/>
      <c r="M1023" s="849"/>
      <c r="N1023" s="832"/>
      <c r="O1023" s="832"/>
      <c r="P1023" s="849">
        <v>81</v>
      </c>
      <c r="Q1023" s="849">
        <v>9450</v>
      </c>
      <c r="R1023" s="837"/>
      <c r="S1023" s="850">
        <v>116.66666666666667</v>
      </c>
    </row>
    <row r="1024" spans="1:19" ht="14.4" customHeight="1" x14ac:dyDescent="0.3">
      <c r="A1024" s="831"/>
      <c r="B1024" s="832" t="s">
        <v>2594</v>
      </c>
      <c r="C1024" s="832" t="s">
        <v>587</v>
      </c>
      <c r="D1024" s="832" t="s">
        <v>2470</v>
      </c>
      <c r="E1024" s="832" t="s">
        <v>2480</v>
      </c>
      <c r="F1024" s="832" t="s">
        <v>2518</v>
      </c>
      <c r="G1024" s="832" t="s">
        <v>2519</v>
      </c>
      <c r="H1024" s="849"/>
      <c r="I1024" s="849"/>
      <c r="J1024" s="832"/>
      <c r="K1024" s="832"/>
      <c r="L1024" s="849"/>
      <c r="M1024" s="849"/>
      <c r="N1024" s="832"/>
      <c r="O1024" s="832"/>
      <c r="P1024" s="849">
        <v>36</v>
      </c>
      <c r="Q1024" s="849">
        <v>7600</v>
      </c>
      <c r="R1024" s="837"/>
      <c r="S1024" s="850">
        <v>211.11111111111111</v>
      </c>
    </row>
    <row r="1025" spans="1:19" ht="14.4" customHeight="1" x14ac:dyDescent="0.3">
      <c r="A1025" s="831"/>
      <c r="B1025" s="832" t="s">
        <v>2594</v>
      </c>
      <c r="C1025" s="832" t="s">
        <v>587</v>
      </c>
      <c r="D1025" s="832" t="s">
        <v>2470</v>
      </c>
      <c r="E1025" s="832" t="s">
        <v>2480</v>
      </c>
      <c r="F1025" s="832" t="s">
        <v>2520</v>
      </c>
      <c r="G1025" s="832" t="s">
        <v>2521</v>
      </c>
      <c r="H1025" s="849"/>
      <c r="I1025" s="849"/>
      <c r="J1025" s="832"/>
      <c r="K1025" s="832"/>
      <c r="L1025" s="849"/>
      <c r="M1025" s="849"/>
      <c r="N1025" s="832"/>
      <c r="O1025" s="832"/>
      <c r="P1025" s="849">
        <v>18</v>
      </c>
      <c r="Q1025" s="849">
        <v>10500</v>
      </c>
      <c r="R1025" s="837"/>
      <c r="S1025" s="850">
        <v>583.33333333333337</v>
      </c>
    </row>
    <row r="1026" spans="1:19" ht="14.4" customHeight="1" x14ac:dyDescent="0.3">
      <c r="A1026" s="831"/>
      <c r="B1026" s="832" t="s">
        <v>2594</v>
      </c>
      <c r="C1026" s="832" t="s">
        <v>587</v>
      </c>
      <c r="D1026" s="832" t="s">
        <v>2470</v>
      </c>
      <c r="E1026" s="832" t="s">
        <v>2480</v>
      </c>
      <c r="F1026" s="832" t="s">
        <v>2522</v>
      </c>
      <c r="G1026" s="832" t="s">
        <v>2523</v>
      </c>
      <c r="H1026" s="849"/>
      <c r="I1026" s="849"/>
      <c r="J1026" s="832"/>
      <c r="K1026" s="832"/>
      <c r="L1026" s="849"/>
      <c r="M1026" s="849"/>
      <c r="N1026" s="832"/>
      <c r="O1026" s="832"/>
      <c r="P1026" s="849">
        <v>3</v>
      </c>
      <c r="Q1026" s="849">
        <v>1400</v>
      </c>
      <c r="R1026" s="837"/>
      <c r="S1026" s="850">
        <v>466.66666666666669</v>
      </c>
    </row>
    <row r="1027" spans="1:19" ht="14.4" customHeight="1" x14ac:dyDescent="0.3">
      <c r="A1027" s="831"/>
      <c r="B1027" s="832" t="s">
        <v>2594</v>
      </c>
      <c r="C1027" s="832" t="s">
        <v>587</v>
      </c>
      <c r="D1027" s="832" t="s">
        <v>2470</v>
      </c>
      <c r="E1027" s="832" t="s">
        <v>2480</v>
      </c>
      <c r="F1027" s="832" t="s">
        <v>2527</v>
      </c>
      <c r="G1027" s="832" t="s">
        <v>2528</v>
      </c>
      <c r="H1027" s="849"/>
      <c r="I1027" s="849"/>
      <c r="J1027" s="832"/>
      <c r="K1027" s="832"/>
      <c r="L1027" s="849"/>
      <c r="M1027" s="849"/>
      <c r="N1027" s="832"/>
      <c r="O1027" s="832"/>
      <c r="P1027" s="849">
        <v>70</v>
      </c>
      <c r="Q1027" s="849">
        <v>3500</v>
      </c>
      <c r="R1027" s="837"/>
      <c r="S1027" s="850">
        <v>50</v>
      </c>
    </row>
    <row r="1028" spans="1:19" ht="14.4" customHeight="1" x14ac:dyDescent="0.3">
      <c r="A1028" s="831"/>
      <c r="B1028" s="832" t="s">
        <v>2594</v>
      </c>
      <c r="C1028" s="832" t="s">
        <v>587</v>
      </c>
      <c r="D1028" s="832" t="s">
        <v>2470</v>
      </c>
      <c r="E1028" s="832" t="s">
        <v>2480</v>
      </c>
      <c r="F1028" s="832" t="s">
        <v>2598</v>
      </c>
      <c r="G1028" s="832" t="s">
        <v>2599</v>
      </c>
      <c r="H1028" s="849"/>
      <c r="I1028" s="849"/>
      <c r="J1028" s="832"/>
      <c r="K1028" s="832"/>
      <c r="L1028" s="849"/>
      <c r="M1028" s="849"/>
      <c r="N1028" s="832"/>
      <c r="O1028" s="832"/>
      <c r="P1028" s="849">
        <v>241</v>
      </c>
      <c r="Q1028" s="849">
        <v>0</v>
      </c>
      <c r="R1028" s="837"/>
      <c r="S1028" s="850">
        <v>0</v>
      </c>
    </row>
    <row r="1029" spans="1:19" ht="14.4" customHeight="1" x14ac:dyDescent="0.3">
      <c r="A1029" s="831"/>
      <c r="B1029" s="832" t="s">
        <v>2594</v>
      </c>
      <c r="C1029" s="832" t="s">
        <v>587</v>
      </c>
      <c r="D1029" s="832" t="s">
        <v>2470</v>
      </c>
      <c r="E1029" s="832" t="s">
        <v>2480</v>
      </c>
      <c r="F1029" s="832" t="s">
        <v>2548</v>
      </c>
      <c r="G1029" s="832" t="s">
        <v>2549</v>
      </c>
      <c r="H1029" s="849"/>
      <c r="I1029" s="849"/>
      <c r="J1029" s="832"/>
      <c r="K1029" s="832"/>
      <c r="L1029" s="849"/>
      <c r="M1029" s="849"/>
      <c r="N1029" s="832"/>
      <c r="O1029" s="832"/>
      <c r="P1029" s="849">
        <v>1</v>
      </c>
      <c r="Q1029" s="849">
        <v>77.78</v>
      </c>
      <c r="R1029" s="837"/>
      <c r="S1029" s="850">
        <v>77.78</v>
      </c>
    </row>
    <row r="1030" spans="1:19" ht="14.4" customHeight="1" x14ac:dyDescent="0.3">
      <c r="A1030" s="831"/>
      <c r="B1030" s="832" t="s">
        <v>2594</v>
      </c>
      <c r="C1030" s="832" t="s">
        <v>587</v>
      </c>
      <c r="D1030" s="832" t="s">
        <v>2470</v>
      </c>
      <c r="E1030" s="832" t="s">
        <v>2480</v>
      </c>
      <c r="F1030" s="832" t="s">
        <v>2548</v>
      </c>
      <c r="G1030" s="832" t="s">
        <v>2550</v>
      </c>
      <c r="H1030" s="849"/>
      <c r="I1030" s="849"/>
      <c r="J1030" s="832"/>
      <c r="K1030" s="832"/>
      <c r="L1030" s="849"/>
      <c r="M1030" s="849"/>
      <c r="N1030" s="832"/>
      <c r="O1030" s="832"/>
      <c r="P1030" s="849">
        <v>1</v>
      </c>
      <c r="Q1030" s="849">
        <v>77.78</v>
      </c>
      <c r="R1030" s="837"/>
      <c r="S1030" s="850">
        <v>77.78</v>
      </c>
    </row>
    <row r="1031" spans="1:19" ht="14.4" customHeight="1" x14ac:dyDescent="0.3">
      <c r="A1031" s="831"/>
      <c r="B1031" s="832" t="s">
        <v>2594</v>
      </c>
      <c r="C1031" s="832" t="s">
        <v>587</v>
      </c>
      <c r="D1031" s="832" t="s">
        <v>2470</v>
      </c>
      <c r="E1031" s="832" t="s">
        <v>2480</v>
      </c>
      <c r="F1031" s="832" t="s">
        <v>2556</v>
      </c>
      <c r="G1031" s="832" t="s">
        <v>2557</v>
      </c>
      <c r="H1031" s="849"/>
      <c r="I1031" s="849"/>
      <c r="J1031" s="832"/>
      <c r="K1031" s="832"/>
      <c r="L1031" s="849"/>
      <c r="M1031" s="849"/>
      <c r="N1031" s="832"/>
      <c r="O1031" s="832"/>
      <c r="P1031" s="849">
        <v>3</v>
      </c>
      <c r="Q1031" s="849">
        <v>283.33</v>
      </c>
      <c r="R1031" s="837"/>
      <c r="S1031" s="850">
        <v>94.443333333333328</v>
      </c>
    </row>
    <row r="1032" spans="1:19" ht="14.4" customHeight="1" x14ac:dyDescent="0.3">
      <c r="A1032" s="831"/>
      <c r="B1032" s="832" t="s">
        <v>2594</v>
      </c>
      <c r="C1032" s="832" t="s">
        <v>587</v>
      </c>
      <c r="D1032" s="832" t="s">
        <v>2470</v>
      </c>
      <c r="E1032" s="832" t="s">
        <v>2480</v>
      </c>
      <c r="F1032" s="832" t="s">
        <v>2556</v>
      </c>
      <c r="G1032" s="832" t="s">
        <v>2558</v>
      </c>
      <c r="H1032" s="849"/>
      <c r="I1032" s="849"/>
      <c r="J1032" s="832"/>
      <c r="K1032" s="832"/>
      <c r="L1032" s="849"/>
      <c r="M1032" s="849"/>
      <c r="N1032" s="832"/>
      <c r="O1032" s="832"/>
      <c r="P1032" s="849">
        <v>94</v>
      </c>
      <c r="Q1032" s="849">
        <v>8877.7699999999986</v>
      </c>
      <c r="R1032" s="837"/>
      <c r="S1032" s="850">
        <v>94.444361702127651</v>
      </c>
    </row>
    <row r="1033" spans="1:19" ht="14.4" customHeight="1" x14ac:dyDescent="0.3">
      <c r="A1033" s="831"/>
      <c r="B1033" s="832" t="s">
        <v>2594</v>
      </c>
      <c r="C1033" s="832" t="s">
        <v>587</v>
      </c>
      <c r="D1033" s="832" t="s">
        <v>2470</v>
      </c>
      <c r="E1033" s="832" t="s">
        <v>2480</v>
      </c>
      <c r="F1033" s="832" t="s">
        <v>2561</v>
      </c>
      <c r="G1033" s="832" t="s">
        <v>2562</v>
      </c>
      <c r="H1033" s="849"/>
      <c r="I1033" s="849"/>
      <c r="J1033" s="832"/>
      <c r="K1033" s="832"/>
      <c r="L1033" s="849"/>
      <c r="M1033" s="849"/>
      <c r="N1033" s="832"/>
      <c r="O1033" s="832"/>
      <c r="P1033" s="849">
        <v>11</v>
      </c>
      <c r="Q1033" s="849">
        <v>1063.3400000000001</v>
      </c>
      <c r="R1033" s="837"/>
      <c r="S1033" s="850">
        <v>96.667272727272746</v>
      </c>
    </row>
    <row r="1034" spans="1:19" ht="14.4" customHeight="1" x14ac:dyDescent="0.3">
      <c r="A1034" s="831"/>
      <c r="B1034" s="832" t="s">
        <v>2594</v>
      </c>
      <c r="C1034" s="832" t="s">
        <v>587</v>
      </c>
      <c r="D1034" s="832" t="s">
        <v>2470</v>
      </c>
      <c r="E1034" s="832" t="s">
        <v>2480</v>
      </c>
      <c r="F1034" s="832" t="s">
        <v>2571</v>
      </c>
      <c r="G1034" s="832" t="s">
        <v>2572</v>
      </c>
      <c r="H1034" s="849"/>
      <c r="I1034" s="849"/>
      <c r="J1034" s="832"/>
      <c r="K1034" s="832"/>
      <c r="L1034" s="849"/>
      <c r="M1034" s="849"/>
      <c r="N1034" s="832"/>
      <c r="O1034" s="832"/>
      <c r="P1034" s="849">
        <v>12</v>
      </c>
      <c r="Q1034" s="849">
        <v>1400</v>
      </c>
      <c r="R1034" s="837"/>
      <c r="S1034" s="850">
        <v>116.66666666666667</v>
      </c>
    </row>
    <row r="1035" spans="1:19" ht="14.4" customHeight="1" x14ac:dyDescent="0.3">
      <c r="A1035" s="831"/>
      <c r="B1035" s="832" t="s">
        <v>2594</v>
      </c>
      <c r="C1035" s="832" t="s">
        <v>587</v>
      </c>
      <c r="D1035" s="832" t="s">
        <v>2470</v>
      </c>
      <c r="E1035" s="832" t="s">
        <v>2480</v>
      </c>
      <c r="F1035" s="832" t="s">
        <v>2571</v>
      </c>
      <c r="G1035" s="832" t="s">
        <v>2573</v>
      </c>
      <c r="H1035" s="849"/>
      <c r="I1035" s="849"/>
      <c r="J1035" s="832"/>
      <c r="K1035" s="832"/>
      <c r="L1035" s="849"/>
      <c r="M1035" s="849"/>
      <c r="N1035" s="832"/>
      <c r="O1035" s="832"/>
      <c r="P1035" s="849">
        <v>1</v>
      </c>
      <c r="Q1035" s="849">
        <v>116.67</v>
      </c>
      <c r="R1035" s="837"/>
      <c r="S1035" s="850">
        <v>116.67</v>
      </c>
    </row>
    <row r="1036" spans="1:19" ht="14.4" customHeight="1" x14ac:dyDescent="0.3">
      <c r="A1036" s="831"/>
      <c r="B1036" s="832" t="s">
        <v>2594</v>
      </c>
      <c r="C1036" s="832" t="s">
        <v>587</v>
      </c>
      <c r="D1036" s="832" t="s">
        <v>2470</v>
      </c>
      <c r="E1036" s="832" t="s">
        <v>2480</v>
      </c>
      <c r="F1036" s="832" t="s">
        <v>2481</v>
      </c>
      <c r="G1036" s="832" t="s">
        <v>2482</v>
      </c>
      <c r="H1036" s="849"/>
      <c r="I1036" s="849"/>
      <c r="J1036" s="832"/>
      <c r="K1036" s="832"/>
      <c r="L1036" s="849"/>
      <c r="M1036" s="849"/>
      <c r="N1036" s="832"/>
      <c r="O1036" s="832"/>
      <c r="P1036" s="849">
        <v>257</v>
      </c>
      <c r="Q1036" s="849">
        <v>88522.23</v>
      </c>
      <c r="R1036" s="837"/>
      <c r="S1036" s="850">
        <v>344.44447470817119</v>
      </c>
    </row>
    <row r="1037" spans="1:19" ht="14.4" customHeight="1" x14ac:dyDescent="0.3">
      <c r="A1037" s="831"/>
      <c r="B1037" s="832" t="s">
        <v>2594</v>
      </c>
      <c r="C1037" s="832" t="s">
        <v>587</v>
      </c>
      <c r="D1037" s="832" t="s">
        <v>1248</v>
      </c>
      <c r="E1037" s="832" t="s">
        <v>2480</v>
      </c>
      <c r="F1037" s="832" t="s">
        <v>2505</v>
      </c>
      <c r="G1037" s="832" t="s">
        <v>2506</v>
      </c>
      <c r="H1037" s="849"/>
      <c r="I1037" s="849"/>
      <c r="J1037" s="832"/>
      <c r="K1037" s="832"/>
      <c r="L1037" s="849"/>
      <c r="M1037" s="849"/>
      <c r="N1037" s="832"/>
      <c r="O1037" s="832"/>
      <c r="P1037" s="849">
        <v>5</v>
      </c>
      <c r="Q1037" s="849">
        <v>388.89</v>
      </c>
      <c r="R1037" s="837"/>
      <c r="S1037" s="850">
        <v>77.777999999999992</v>
      </c>
    </row>
    <row r="1038" spans="1:19" ht="14.4" customHeight="1" x14ac:dyDescent="0.3">
      <c r="A1038" s="831"/>
      <c r="B1038" s="832" t="s">
        <v>2594</v>
      </c>
      <c r="C1038" s="832" t="s">
        <v>587</v>
      </c>
      <c r="D1038" s="832" t="s">
        <v>1248</v>
      </c>
      <c r="E1038" s="832" t="s">
        <v>2480</v>
      </c>
      <c r="F1038" s="832" t="s">
        <v>2510</v>
      </c>
      <c r="G1038" s="832" t="s">
        <v>2511</v>
      </c>
      <c r="H1038" s="849"/>
      <c r="I1038" s="849"/>
      <c r="J1038" s="832"/>
      <c r="K1038" s="832"/>
      <c r="L1038" s="849"/>
      <c r="M1038" s="849"/>
      <c r="N1038" s="832"/>
      <c r="O1038" s="832"/>
      <c r="P1038" s="849">
        <v>49</v>
      </c>
      <c r="Q1038" s="849">
        <v>5716.68</v>
      </c>
      <c r="R1038" s="837"/>
      <c r="S1038" s="850">
        <v>116.6669387755102</v>
      </c>
    </row>
    <row r="1039" spans="1:19" ht="14.4" customHeight="1" x14ac:dyDescent="0.3">
      <c r="A1039" s="831"/>
      <c r="B1039" s="832" t="s">
        <v>2594</v>
      </c>
      <c r="C1039" s="832" t="s">
        <v>587</v>
      </c>
      <c r="D1039" s="832" t="s">
        <v>1248</v>
      </c>
      <c r="E1039" s="832" t="s">
        <v>2480</v>
      </c>
      <c r="F1039" s="832" t="s">
        <v>2518</v>
      </c>
      <c r="G1039" s="832" t="s">
        <v>2585</v>
      </c>
      <c r="H1039" s="849"/>
      <c r="I1039" s="849"/>
      <c r="J1039" s="832"/>
      <c r="K1039" s="832"/>
      <c r="L1039" s="849"/>
      <c r="M1039" s="849"/>
      <c r="N1039" s="832"/>
      <c r="O1039" s="832"/>
      <c r="P1039" s="849">
        <v>1</v>
      </c>
      <c r="Q1039" s="849">
        <v>211.11</v>
      </c>
      <c r="R1039" s="837"/>
      <c r="S1039" s="850">
        <v>211.11</v>
      </c>
    </row>
    <row r="1040" spans="1:19" ht="14.4" customHeight="1" x14ac:dyDescent="0.3">
      <c r="A1040" s="831"/>
      <c r="B1040" s="832" t="s">
        <v>2594</v>
      </c>
      <c r="C1040" s="832" t="s">
        <v>587</v>
      </c>
      <c r="D1040" s="832" t="s">
        <v>1248</v>
      </c>
      <c r="E1040" s="832" t="s">
        <v>2480</v>
      </c>
      <c r="F1040" s="832" t="s">
        <v>2518</v>
      </c>
      <c r="G1040" s="832" t="s">
        <v>2519</v>
      </c>
      <c r="H1040" s="849"/>
      <c r="I1040" s="849"/>
      <c r="J1040" s="832"/>
      <c r="K1040" s="832"/>
      <c r="L1040" s="849"/>
      <c r="M1040" s="849"/>
      <c r="N1040" s="832"/>
      <c r="O1040" s="832"/>
      <c r="P1040" s="849">
        <v>28</v>
      </c>
      <c r="Q1040" s="849">
        <v>5911.1100000000006</v>
      </c>
      <c r="R1040" s="837"/>
      <c r="S1040" s="850">
        <v>211.11107142857145</v>
      </c>
    </row>
    <row r="1041" spans="1:19" ht="14.4" customHeight="1" x14ac:dyDescent="0.3">
      <c r="A1041" s="831"/>
      <c r="B1041" s="832" t="s">
        <v>2594</v>
      </c>
      <c r="C1041" s="832" t="s">
        <v>587</v>
      </c>
      <c r="D1041" s="832" t="s">
        <v>1248</v>
      </c>
      <c r="E1041" s="832" t="s">
        <v>2480</v>
      </c>
      <c r="F1041" s="832" t="s">
        <v>2520</v>
      </c>
      <c r="G1041" s="832" t="s">
        <v>2521</v>
      </c>
      <c r="H1041" s="849"/>
      <c r="I1041" s="849"/>
      <c r="J1041" s="832"/>
      <c r="K1041" s="832"/>
      <c r="L1041" s="849"/>
      <c r="M1041" s="849"/>
      <c r="N1041" s="832"/>
      <c r="O1041" s="832"/>
      <c r="P1041" s="849">
        <v>14</v>
      </c>
      <c r="Q1041" s="849">
        <v>8166.66</v>
      </c>
      <c r="R1041" s="837"/>
      <c r="S1041" s="850">
        <v>583.33285714285716</v>
      </c>
    </row>
    <row r="1042" spans="1:19" ht="14.4" customHeight="1" x14ac:dyDescent="0.3">
      <c r="A1042" s="831"/>
      <c r="B1042" s="832" t="s">
        <v>2594</v>
      </c>
      <c r="C1042" s="832" t="s">
        <v>587</v>
      </c>
      <c r="D1042" s="832" t="s">
        <v>1248</v>
      </c>
      <c r="E1042" s="832" t="s">
        <v>2480</v>
      </c>
      <c r="F1042" s="832" t="s">
        <v>2527</v>
      </c>
      <c r="G1042" s="832" t="s">
        <v>2528</v>
      </c>
      <c r="H1042" s="849"/>
      <c r="I1042" s="849"/>
      <c r="J1042" s="832"/>
      <c r="K1042" s="832"/>
      <c r="L1042" s="849"/>
      <c r="M1042" s="849"/>
      <c r="N1042" s="832"/>
      <c r="O1042" s="832"/>
      <c r="P1042" s="849">
        <v>38</v>
      </c>
      <c r="Q1042" s="849">
        <v>1900</v>
      </c>
      <c r="R1042" s="837"/>
      <c r="S1042" s="850">
        <v>50</v>
      </c>
    </row>
    <row r="1043" spans="1:19" ht="14.4" customHeight="1" x14ac:dyDescent="0.3">
      <c r="A1043" s="831"/>
      <c r="B1043" s="832" t="s">
        <v>2594</v>
      </c>
      <c r="C1043" s="832" t="s">
        <v>587</v>
      </c>
      <c r="D1043" s="832" t="s">
        <v>1248</v>
      </c>
      <c r="E1043" s="832" t="s">
        <v>2480</v>
      </c>
      <c r="F1043" s="832" t="s">
        <v>2598</v>
      </c>
      <c r="G1043" s="832" t="s">
        <v>2599</v>
      </c>
      <c r="H1043" s="849"/>
      <c r="I1043" s="849"/>
      <c r="J1043" s="832"/>
      <c r="K1043" s="832"/>
      <c r="L1043" s="849"/>
      <c r="M1043" s="849"/>
      <c r="N1043" s="832"/>
      <c r="O1043" s="832"/>
      <c r="P1043" s="849">
        <v>126</v>
      </c>
      <c r="Q1043" s="849">
        <v>0</v>
      </c>
      <c r="R1043" s="837"/>
      <c r="S1043" s="850">
        <v>0</v>
      </c>
    </row>
    <row r="1044" spans="1:19" ht="14.4" customHeight="1" x14ac:dyDescent="0.3">
      <c r="A1044" s="831"/>
      <c r="B1044" s="832" t="s">
        <v>2594</v>
      </c>
      <c r="C1044" s="832" t="s">
        <v>587</v>
      </c>
      <c r="D1044" s="832" t="s">
        <v>1248</v>
      </c>
      <c r="E1044" s="832" t="s">
        <v>2480</v>
      </c>
      <c r="F1044" s="832" t="s">
        <v>2556</v>
      </c>
      <c r="G1044" s="832" t="s">
        <v>2557</v>
      </c>
      <c r="H1044" s="849"/>
      <c r="I1044" s="849"/>
      <c r="J1044" s="832"/>
      <c r="K1044" s="832"/>
      <c r="L1044" s="849"/>
      <c r="M1044" s="849"/>
      <c r="N1044" s="832"/>
      <c r="O1044" s="832"/>
      <c r="P1044" s="849">
        <v>1</v>
      </c>
      <c r="Q1044" s="849">
        <v>94.44</v>
      </c>
      <c r="R1044" s="837"/>
      <c r="S1044" s="850">
        <v>94.44</v>
      </c>
    </row>
    <row r="1045" spans="1:19" ht="14.4" customHeight="1" x14ac:dyDescent="0.3">
      <c r="A1045" s="831"/>
      <c r="B1045" s="832" t="s">
        <v>2594</v>
      </c>
      <c r="C1045" s="832" t="s">
        <v>587</v>
      </c>
      <c r="D1045" s="832" t="s">
        <v>1248</v>
      </c>
      <c r="E1045" s="832" t="s">
        <v>2480</v>
      </c>
      <c r="F1045" s="832" t="s">
        <v>2556</v>
      </c>
      <c r="G1045" s="832" t="s">
        <v>2558</v>
      </c>
      <c r="H1045" s="849"/>
      <c r="I1045" s="849"/>
      <c r="J1045" s="832"/>
      <c r="K1045" s="832"/>
      <c r="L1045" s="849"/>
      <c r="M1045" s="849"/>
      <c r="N1045" s="832"/>
      <c r="O1045" s="832"/>
      <c r="P1045" s="849">
        <v>45</v>
      </c>
      <c r="Q1045" s="849">
        <v>4250</v>
      </c>
      <c r="R1045" s="837"/>
      <c r="S1045" s="850">
        <v>94.444444444444443</v>
      </c>
    </row>
    <row r="1046" spans="1:19" ht="14.4" customHeight="1" x14ac:dyDescent="0.3">
      <c r="A1046" s="831"/>
      <c r="B1046" s="832" t="s">
        <v>2594</v>
      </c>
      <c r="C1046" s="832" t="s">
        <v>587</v>
      </c>
      <c r="D1046" s="832" t="s">
        <v>1248</v>
      </c>
      <c r="E1046" s="832" t="s">
        <v>2480</v>
      </c>
      <c r="F1046" s="832" t="s">
        <v>2561</v>
      </c>
      <c r="G1046" s="832" t="s">
        <v>2562</v>
      </c>
      <c r="H1046" s="849"/>
      <c r="I1046" s="849"/>
      <c r="J1046" s="832"/>
      <c r="K1046" s="832"/>
      <c r="L1046" s="849"/>
      <c r="M1046" s="849"/>
      <c r="N1046" s="832"/>
      <c r="O1046" s="832"/>
      <c r="P1046" s="849">
        <v>13</v>
      </c>
      <c r="Q1046" s="849">
        <v>1256.67</v>
      </c>
      <c r="R1046" s="837"/>
      <c r="S1046" s="850">
        <v>96.666923076923084</v>
      </c>
    </row>
    <row r="1047" spans="1:19" ht="14.4" customHeight="1" x14ac:dyDescent="0.3">
      <c r="A1047" s="831"/>
      <c r="B1047" s="832" t="s">
        <v>2594</v>
      </c>
      <c r="C1047" s="832" t="s">
        <v>587</v>
      </c>
      <c r="D1047" s="832" t="s">
        <v>1248</v>
      </c>
      <c r="E1047" s="832" t="s">
        <v>2480</v>
      </c>
      <c r="F1047" s="832" t="s">
        <v>2571</v>
      </c>
      <c r="G1047" s="832" t="s">
        <v>2572</v>
      </c>
      <c r="H1047" s="849"/>
      <c r="I1047" s="849"/>
      <c r="J1047" s="832"/>
      <c r="K1047" s="832"/>
      <c r="L1047" s="849"/>
      <c r="M1047" s="849"/>
      <c r="N1047" s="832"/>
      <c r="O1047" s="832"/>
      <c r="P1047" s="849">
        <v>8</v>
      </c>
      <c r="Q1047" s="849">
        <v>933.34</v>
      </c>
      <c r="R1047" s="837"/>
      <c r="S1047" s="850">
        <v>116.6675</v>
      </c>
    </row>
    <row r="1048" spans="1:19" ht="14.4" customHeight="1" x14ac:dyDescent="0.3">
      <c r="A1048" s="831"/>
      <c r="B1048" s="832" t="s">
        <v>2594</v>
      </c>
      <c r="C1048" s="832" t="s">
        <v>587</v>
      </c>
      <c r="D1048" s="832" t="s">
        <v>1248</v>
      </c>
      <c r="E1048" s="832" t="s">
        <v>2480</v>
      </c>
      <c r="F1048" s="832" t="s">
        <v>2571</v>
      </c>
      <c r="G1048" s="832" t="s">
        <v>2573</v>
      </c>
      <c r="H1048" s="849"/>
      <c r="I1048" s="849"/>
      <c r="J1048" s="832"/>
      <c r="K1048" s="832"/>
      <c r="L1048" s="849"/>
      <c r="M1048" s="849"/>
      <c r="N1048" s="832"/>
      <c r="O1048" s="832"/>
      <c r="P1048" s="849">
        <v>2</v>
      </c>
      <c r="Q1048" s="849">
        <v>233.34</v>
      </c>
      <c r="R1048" s="837"/>
      <c r="S1048" s="850">
        <v>116.67</v>
      </c>
    </row>
    <row r="1049" spans="1:19" ht="14.4" customHeight="1" x14ac:dyDescent="0.3">
      <c r="A1049" s="831"/>
      <c r="B1049" s="832" t="s">
        <v>2594</v>
      </c>
      <c r="C1049" s="832" t="s">
        <v>587</v>
      </c>
      <c r="D1049" s="832" t="s">
        <v>1248</v>
      </c>
      <c r="E1049" s="832" t="s">
        <v>2480</v>
      </c>
      <c r="F1049" s="832" t="s">
        <v>2481</v>
      </c>
      <c r="G1049" s="832" t="s">
        <v>2482</v>
      </c>
      <c r="H1049" s="849"/>
      <c r="I1049" s="849"/>
      <c r="J1049" s="832"/>
      <c r="K1049" s="832"/>
      <c r="L1049" s="849"/>
      <c r="M1049" s="849"/>
      <c r="N1049" s="832"/>
      <c r="O1049" s="832"/>
      <c r="P1049" s="849">
        <v>133</v>
      </c>
      <c r="Q1049" s="849">
        <v>45811.11</v>
      </c>
      <c r="R1049" s="837"/>
      <c r="S1049" s="850">
        <v>344.44443609022557</v>
      </c>
    </row>
    <row r="1050" spans="1:19" ht="14.4" customHeight="1" x14ac:dyDescent="0.3">
      <c r="A1050" s="831" t="s">
        <v>2601</v>
      </c>
      <c r="B1050" s="832" t="s">
        <v>2602</v>
      </c>
      <c r="C1050" s="832" t="s">
        <v>584</v>
      </c>
      <c r="D1050" s="832" t="s">
        <v>2460</v>
      </c>
      <c r="E1050" s="832" t="s">
        <v>2603</v>
      </c>
      <c r="F1050" s="832" t="s">
        <v>2604</v>
      </c>
      <c r="G1050" s="832" t="s">
        <v>923</v>
      </c>
      <c r="H1050" s="849">
        <v>7</v>
      </c>
      <c r="I1050" s="849">
        <v>147.91</v>
      </c>
      <c r="J1050" s="832">
        <v>1.2577380952380952</v>
      </c>
      <c r="K1050" s="832">
        <v>21.13</v>
      </c>
      <c r="L1050" s="849">
        <v>7</v>
      </c>
      <c r="M1050" s="849">
        <v>117.6</v>
      </c>
      <c r="N1050" s="832">
        <v>1</v>
      </c>
      <c r="O1050" s="832">
        <v>16.8</v>
      </c>
      <c r="P1050" s="849">
        <v>6</v>
      </c>
      <c r="Q1050" s="849">
        <v>100.8</v>
      </c>
      <c r="R1050" s="837">
        <v>0.85714285714285721</v>
      </c>
      <c r="S1050" s="850">
        <v>16.8</v>
      </c>
    </row>
    <row r="1051" spans="1:19" ht="14.4" customHeight="1" x14ac:dyDescent="0.3">
      <c r="A1051" s="831" t="s">
        <v>2601</v>
      </c>
      <c r="B1051" s="832" t="s">
        <v>2602</v>
      </c>
      <c r="C1051" s="832" t="s">
        <v>584</v>
      </c>
      <c r="D1051" s="832" t="s">
        <v>2460</v>
      </c>
      <c r="E1051" s="832" t="s">
        <v>2603</v>
      </c>
      <c r="F1051" s="832" t="s">
        <v>2605</v>
      </c>
      <c r="G1051" s="832" t="s">
        <v>817</v>
      </c>
      <c r="H1051" s="849">
        <v>1.3</v>
      </c>
      <c r="I1051" s="849">
        <v>176.2</v>
      </c>
      <c r="J1051" s="832">
        <v>1.1822329575952764</v>
      </c>
      <c r="K1051" s="832">
        <v>135.53846153846152</v>
      </c>
      <c r="L1051" s="849">
        <v>0.8</v>
      </c>
      <c r="M1051" s="849">
        <v>149.04</v>
      </c>
      <c r="N1051" s="832">
        <v>1</v>
      </c>
      <c r="O1051" s="832">
        <v>186.29999999999998</v>
      </c>
      <c r="P1051" s="849">
        <v>0.4</v>
      </c>
      <c r="Q1051" s="849">
        <v>108.37</v>
      </c>
      <c r="R1051" s="837">
        <v>0.72712023617820731</v>
      </c>
      <c r="S1051" s="850">
        <v>270.92500000000001</v>
      </c>
    </row>
    <row r="1052" spans="1:19" ht="14.4" customHeight="1" x14ac:dyDescent="0.3">
      <c r="A1052" s="831" t="s">
        <v>2601</v>
      </c>
      <c r="B1052" s="832" t="s">
        <v>2602</v>
      </c>
      <c r="C1052" s="832" t="s">
        <v>584</v>
      </c>
      <c r="D1052" s="832" t="s">
        <v>2460</v>
      </c>
      <c r="E1052" s="832" t="s">
        <v>2603</v>
      </c>
      <c r="F1052" s="832" t="s">
        <v>2606</v>
      </c>
      <c r="G1052" s="832" t="s">
        <v>2607</v>
      </c>
      <c r="H1052" s="849"/>
      <c r="I1052" s="849"/>
      <c r="J1052" s="832"/>
      <c r="K1052" s="832"/>
      <c r="L1052" s="849"/>
      <c r="M1052" s="849"/>
      <c r="N1052" s="832"/>
      <c r="O1052" s="832"/>
      <c r="P1052" s="849">
        <v>0.1</v>
      </c>
      <c r="Q1052" s="849">
        <v>94.12</v>
      </c>
      <c r="R1052" s="837"/>
      <c r="S1052" s="850">
        <v>941.2</v>
      </c>
    </row>
    <row r="1053" spans="1:19" ht="14.4" customHeight="1" x14ac:dyDescent="0.3">
      <c r="A1053" s="831" t="s">
        <v>2601</v>
      </c>
      <c r="B1053" s="832" t="s">
        <v>2602</v>
      </c>
      <c r="C1053" s="832" t="s">
        <v>584</v>
      </c>
      <c r="D1053" s="832" t="s">
        <v>2460</v>
      </c>
      <c r="E1053" s="832" t="s">
        <v>2480</v>
      </c>
      <c r="F1053" s="832" t="s">
        <v>2608</v>
      </c>
      <c r="G1053" s="832" t="s">
        <v>2609</v>
      </c>
      <c r="H1053" s="849"/>
      <c r="I1053" s="849"/>
      <c r="J1053" s="832"/>
      <c r="K1053" s="832"/>
      <c r="L1053" s="849">
        <v>1</v>
      </c>
      <c r="M1053" s="849">
        <v>751</v>
      </c>
      <c r="N1053" s="832">
        <v>1</v>
      </c>
      <c r="O1053" s="832">
        <v>751</v>
      </c>
      <c r="P1053" s="849"/>
      <c r="Q1053" s="849"/>
      <c r="R1053" s="837"/>
      <c r="S1053" s="850"/>
    </row>
    <row r="1054" spans="1:19" ht="14.4" customHeight="1" x14ac:dyDescent="0.3">
      <c r="A1054" s="831" t="s">
        <v>2601</v>
      </c>
      <c r="B1054" s="832" t="s">
        <v>2602</v>
      </c>
      <c r="C1054" s="832" t="s">
        <v>584</v>
      </c>
      <c r="D1054" s="832" t="s">
        <v>2460</v>
      </c>
      <c r="E1054" s="832" t="s">
        <v>2480</v>
      </c>
      <c r="F1054" s="832" t="s">
        <v>2610</v>
      </c>
      <c r="G1054" s="832" t="s">
        <v>2611</v>
      </c>
      <c r="H1054" s="849">
        <v>2</v>
      </c>
      <c r="I1054" s="849">
        <v>758</v>
      </c>
      <c r="J1054" s="832">
        <v>1.9947368421052631</v>
      </c>
      <c r="K1054" s="832">
        <v>379</v>
      </c>
      <c r="L1054" s="849">
        <v>1</v>
      </c>
      <c r="M1054" s="849">
        <v>380</v>
      </c>
      <c r="N1054" s="832">
        <v>1</v>
      </c>
      <c r="O1054" s="832">
        <v>380</v>
      </c>
      <c r="P1054" s="849">
        <v>1</v>
      </c>
      <c r="Q1054" s="849">
        <v>381</v>
      </c>
      <c r="R1054" s="837">
        <v>1.0026315789473683</v>
      </c>
      <c r="S1054" s="850">
        <v>381</v>
      </c>
    </row>
    <row r="1055" spans="1:19" ht="14.4" customHeight="1" x14ac:dyDescent="0.3">
      <c r="A1055" s="831" t="s">
        <v>2601</v>
      </c>
      <c r="B1055" s="832" t="s">
        <v>2602</v>
      </c>
      <c r="C1055" s="832" t="s">
        <v>584</v>
      </c>
      <c r="D1055" s="832" t="s">
        <v>2460</v>
      </c>
      <c r="E1055" s="832" t="s">
        <v>2480</v>
      </c>
      <c r="F1055" s="832" t="s">
        <v>2610</v>
      </c>
      <c r="G1055" s="832" t="s">
        <v>2612</v>
      </c>
      <c r="H1055" s="849"/>
      <c r="I1055" s="849"/>
      <c r="J1055" s="832"/>
      <c r="K1055" s="832"/>
      <c r="L1055" s="849">
        <v>1</v>
      </c>
      <c r="M1055" s="849">
        <v>380</v>
      </c>
      <c r="N1055" s="832">
        <v>1</v>
      </c>
      <c r="O1055" s="832">
        <v>380</v>
      </c>
      <c r="P1055" s="849"/>
      <c r="Q1055" s="849"/>
      <c r="R1055" s="837"/>
      <c r="S1055" s="850"/>
    </row>
    <row r="1056" spans="1:19" ht="14.4" customHeight="1" x14ac:dyDescent="0.3">
      <c r="A1056" s="831" t="s">
        <v>2601</v>
      </c>
      <c r="B1056" s="832" t="s">
        <v>2602</v>
      </c>
      <c r="C1056" s="832" t="s">
        <v>584</v>
      </c>
      <c r="D1056" s="832" t="s">
        <v>2460</v>
      </c>
      <c r="E1056" s="832" t="s">
        <v>2480</v>
      </c>
      <c r="F1056" s="832" t="s">
        <v>2613</v>
      </c>
      <c r="G1056" s="832" t="s">
        <v>2614</v>
      </c>
      <c r="H1056" s="849">
        <v>3</v>
      </c>
      <c r="I1056" s="849">
        <v>492</v>
      </c>
      <c r="J1056" s="832">
        <v>3</v>
      </c>
      <c r="K1056" s="832">
        <v>164</v>
      </c>
      <c r="L1056" s="849">
        <v>1</v>
      </c>
      <c r="M1056" s="849">
        <v>164</v>
      </c>
      <c r="N1056" s="832">
        <v>1</v>
      </c>
      <c r="O1056" s="832">
        <v>164</v>
      </c>
      <c r="P1056" s="849">
        <v>2</v>
      </c>
      <c r="Q1056" s="849">
        <v>328</v>
      </c>
      <c r="R1056" s="837">
        <v>2</v>
      </c>
      <c r="S1056" s="850">
        <v>164</v>
      </c>
    </row>
    <row r="1057" spans="1:19" ht="14.4" customHeight="1" x14ac:dyDescent="0.3">
      <c r="A1057" s="831" t="s">
        <v>2601</v>
      </c>
      <c r="B1057" s="832" t="s">
        <v>2602</v>
      </c>
      <c r="C1057" s="832" t="s">
        <v>584</v>
      </c>
      <c r="D1057" s="832" t="s">
        <v>2460</v>
      </c>
      <c r="E1057" s="832" t="s">
        <v>2480</v>
      </c>
      <c r="F1057" s="832" t="s">
        <v>2613</v>
      </c>
      <c r="G1057" s="832" t="s">
        <v>2615</v>
      </c>
      <c r="H1057" s="849">
        <v>1</v>
      </c>
      <c r="I1057" s="849">
        <v>164</v>
      </c>
      <c r="J1057" s="832"/>
      <c r="K1057" s="832">
        <v>164</v>
      </c>
      <c r="L1057" s="849"/>
      <c r="M1057" s="849"/>
      <c r="N1057" s="832"/>
      <c r="O1057" s="832"/>
      <c r="P1057" s="849"/>
      <c r="Q1057" s="849"/>
      <c r="R1057" s="837"/>
      <c r="S1057" s="850"/>
    </row>
    <row r="1058" spans="1:19" ht="14.4" customHeight="1" x14ac:dyDescent="0.3">
      <c r="A1058" s="831" t="s">
        <v>2601</v>
      </c>
      <c r="B1058" s="832" t="s">
        <v>2602</v>
      </c>
      <c r="C1058" s="832" t="s">
        <v>584</v>
      </c>
      <c r="D1058" s="832" t="s">
        <v>2460</v>
      </c>
      <c r="E1058" s="832" t="s">
        <v>2480</v>
      </c>
      <c r="F1058" s="832" t="s">
        <v>2616</v>
      </c>
      <c r="G1058" s="832" t="s">
        <v>2617</v>
      </c>
      <c r="H1058" s="849"/>
      <c r="I1058" s="849"/>
      <c r="J1058" s="832"/>
      <c r="K1058" s="832"/>
      <c r="L1058" s="849"/>
      <c r="M1058" s="849"/>
      <c r="N1058" s="832"/>
      <c r="O1058" s="832"/>
      <c r="P1058" s="849">
        <v>1</v>
      </c>
      <c r="Q1058" s="849">
        <v>164</v>
      </c>
      <c r="R1058" s="837"/>
      <c r="S1058" s="850">
        <v>164</v>
      </c>
    </row>
    <row r="1059" spans="1:19" ht="14.4" customHeight="1" x14ac:dyDescent="0.3">
      <c r="A1059" s="831" t="s">
        <v>2601</v>
      </c>
      <c r="B1059" s="832" t="s">
        <v>2602</v>
      </c>
      <c r="C1059" s="832" t="s">
        <v>584</v>
      </c>
      <c r="D1059" s="832" t="s">
        <v>2460</v>
      </c>
      <c r="E1059" s="832" t="s">
        <v>2480</v>
      </c>
      <c r="F1059" s="832" t="s">
        <v>2618</v>
      </c>
      <c r="G1059" s="832" t="s">
        <v>2619</v>
      </c>
      <c r="H1059" s="849">
        <v>182</v>
      </c>
      <c r="I1059" s="849">
        <v>15106</v>
      </c>
      <c r="J1059" s="832">
        <v>1.0705882352941176</v>
      </c>
      <c r="K1059" s="832">
        <v>83</v>
      </c>
      <c r="L1059" s="849">
        <v>170</v>
      </c>
      <c r="M1059" s="849">
        <v>14110</v>
      </c>
      <c r="N1059" s="832">
        <v>1</v>
      </c>
      <c r="O1059" s="832">
        <v>83</v>
      </c>
      <c r="P1059" s="849">
        <v>198</v>
      </c>
      <c r="Q1059" s="849">
        <v>16434</v>
      </c>
      <c r="R1059" s="837">
        <v>1.1647058823529413</v>
      </c>
      <c r="S1059" s="850">
        <v>83</v>
      </c>
    </row>
    <row r="1060" spans="1:19" ht="14.4" customHeight="1" x14ac:dyDescent="0.3">
      <c r="A1060" s="831" t="s">
        <v>2601</v>
      </c>
      <c r="B1060" s="832" t="s">
        <v>2602</v>
      </c>
      <c r="C1060" s="832" t="s">
        <v>584</v>
      </c>
      <c r="D1060" s="832" t="s">
        <v>2460</v>
      </c>
      <c r="E1060" s="832" t="s">
        <v>2480</v>
      </c>
      <c r="F1060" s="832" t="s">
        <v>2620</v>
      </c>
      <c r="G1060" s="832" t="s">
        <v>2621</v>
      </c>
      <c r="H1060" s="849">
        <v>545</v>
      </c>
      <c r="I1060" s="849">
        <v>20165</v>
      </c>
      <c r="J1060" s="832">
        <v>1.1951754385964912</v>
      </c>
      <c r="K1060" s="832">
        <v>37</v>
      </c>
      <c r="L1060" s="849">
        <v>456</v>
      </c>
      <c r="M1060" s="849">
        <v>16872</v>
      </c>
      <c r="N1060" s="832">
        <v>1</v>
      </c>
      <c r="O1060" s="832">
        <v>37</v>
      </c>
      <c r="P1060" s="849">
        <v>489</v>
      </c>
      <c r="Q1060" s="849">
        <v>18093</v>
      </c>
      <c r="R1060" s="837">
        <v>1.0723684210526316</v>
      </c>
      <c r="S1060" s="850">
        <v>37</v>
      </c>
    </row>
    <row r="1061" spans="1:19" ht="14.4" customHeight="1" x14ac:dyDescent="0.3">
      <c r="A1061" s="831" t="s">
        <v>2601</v>
      </c>
      <c r="B1061" s="832" t="s">
        <v>2602</v>
      </c>
      <c r="C1061" s="832" t="s">
        <v>584</v>
      </c>
      <c r="D1061" s="832" t="s">
        <v>2460</v>
      </c>
      <c r="E1061" s="832" t="s">
        <v>2480</v>
      </c>
      <c r="F1061" s="832" t="s">
        <v>2620</v>
      </c>
      <c r="G1061" s="832" t="s">
        <v>2622</v>
      </c>
      <c r="H1061" s="849"/>
      <c r="I1061" s="849"/>
      <c r="J1061" s="832"/>
      <c r="K1061" s="832"/>
      <c r="L1061" s="849"/>
      <c r="M1061" s="849"/>
      <c r="N1061" s="832"/>
      <c r="O1061" s="832"/>
      <c r="P1061" s="849">
        <v>1</v>
      </c>
      <c r="Q1061" s="849">
        <v>37</v>
      </c>
      <c r="R1061" s="837"/>
      <c r="S1061" s="850">
        <v>37</v>
      </c>
    </row>
    <row r="1062" spans="1:19" ht="14.4" customHeight="1" x14ac:dyDescent="0.3">
      <c r="A1062" s="831" t="s">
        <v>2601</v>
      </c>
      <c r="B1062" s="832" t="s">
        <v>2602</v>
      </c>
      <c r="C1062" s="832" t="s">
        <v>584</v>
      </c>
      <c r="D1062" s="832" t="s">
        <v>2460</v>
      </c>
      <c r="E1062" s="832" t="s">
        <v>2480</v>
      </c>
      <c r="F1062" s="832" t="s">
        <v>2623</v>
      </c>
      <c r="G1062" s="832" t="s">
        <v>2624</v>
      </c>
      <c r="H1062" s="849">
        <v>1</v>
      </c>
      <c r="I1062" s="849">
        <v>1031</v>
      </c>
      <c r="J1062" s="832">
        <v>0.2497577519379845</v>
      </c>
      <c r="K1062" s="832">
        <v>1031</v>
      </c>
      <c r="L1062" s="849">
        <v>4</v>
      </c>
      <c r="M1062" s="849">
        <v>4128</v>
      </c>
      <c r="N1062" s="832">
        <v>1</v>
      </c>
      <c r="O1062" s="832">
        <v>1032</v>
      </c>
      <c r="P1062" s="849">
        <v>3</v>
      </c>
      <c r="Q1062" s="849">
        <v>3102</v>
      </c>
      <c r="R1062" s="837">
        <v>0.75145348837209303</v>
      </c>
      <c r="S1062" s="850">
        <v>1034</v>
      </c>
    </row>
    <row r="1063" spans="1:19" ht="14.4" customHeight="1" x14ac:dyDescent="0.3">
      <c r="A1063" s="831" t="s">
        <v>2601</v>
      </c>
      <c r="B1063" s="832" t="s">
        <v>2602</v>
      </c>
      <c r="C1063" s="832" t="s">
        <v>584</v>
      </c>
      <c r="D1063" s="832" t="s">
        <v>2460</v>
      </c>
      <c r="E1063" s="832" t="s">
        <v>2480</v>
      </c>
      <c r="F1063" s="832" t="s">
        <v>2625</v>
      </c>
      <c r="G1063" s="832" t="s">
        <v>2626</v>
      </c>
      <c r="H1063" s="849"/>
      <c r="I1063" s="849"/>
      <c r="J1063" s="832"/>
      <c r="K1063" s="832"/>
      <c r="L1063" s="849"/>
      <c r="M1063" s="849"/>
      <c r="N1063" s="832"/>
      <c r="O1063" s="832"/>
      <c r="P1063" s="849">
        <v>2</v>
      </c>
      <c r="Q1063" s="849">
        <v>504</v>
      </c>
      <c r="R1063" s="837"/>
      <c r="S1063" s="850">
        <v>252</v>
      </c>
    </row>
    <row r="1064" spans="1:19" ht="14.4" customHeight="1" x14ac:dyDescent="0.3">
      <c r="A1064" s="831" t="s">
        <v>2601</v>
      </c>
      <c r="B1064" s="832" t="s">
        <v>2602</v>
      </c>
      <c r="C1064" s="832" t="s">
        <v>584</v>
      </c>
      <c r="D1064" s="832" t="s">
        <v>2460</v>
      </c>
      <c r="E1064" s="832" t="s">
        <v>2480</v>
      </c>
      <c r="F1064" s="832" t="s">
        <v>2627</v>
      </c>
      <c r="G1064" s="832" t="s">
        <v>2628</v>
      </c>
      <c r="H1064" s="849">
        <v>304</v>
      </c>
      <c r="I1064" s="849">
        <v>38304</v>
      </c>
      <c r="J1064" s="832">
        <v>0.96507936507936509</v>
      </c>
      <c r="K1064" s="832">
        <v>126</v>
      </c>
      <c r="L1064" s="849">
        <v>315</v>
      </c>
      <c r="M1064" s="849">
        <v>39690</v>
      </c>
      <c r="N1064" s="832">
        <v>1</v>
      </c>
      <c r="O1064" s="832">
        <v>126</v>
      </c>
      <c r="P1064" s="849">
        <v>291</v>
      </c>
      <c r="Q1064" s="849">
        <v>36957</v>
      </c>
      <c r="R1064" s="837">
        <v>0.93114134542705973</v>
      </c>
      <c r="S1064" s="850">
        <v>127</v>
      </c>
    </row>
    <row r="1065" spans="1:19" ht="14.4" customHeight="1" x14ac:dyDescent="0.3">
      <c r="A1065" s="831" t="s">
        <v>2601</v>
      </c>
      <c r="B1065" s="832" t="s">
        <v>2602</v>
      </c>
      <c r="C1065" s="832" t="s">
        <v>584</v>
      </c>
      <c r="D1065" s="832" t="s">
        <v>2460</v>
      </c>
      <c r="E1065" s="832" t="s">
        <v>2480</v>
      </c>
      <c r="F1065" s="832" t="s">
        <v>2539</v>
      </c>
      <c r="G1065" s="832" t="s">
        <v>2541</v>
      </c>
      <c r="H1065" s="849">
        <v>175</v>
      </c>
      <c r="I1065" s="849">
        <v>5833.34</v>
      </c>
      <c r="J1065" s="832">
        <v>0.58922685780490691</v>
      </c>
      <c r="K1065" s="832">
        <v>33.333371428571432</v>
      </c>
      <c r="L1065" s="849">
        <v>297</v>
      </c>
      <c r="M1065" s="849">
        <v>9899.99</v>
      </c>
      <c r="N1065" s="832">
        <v>1</v>
      </c>
      <c r="O1065" s="832">
        <v>33.333299663299663</v>
      </c>
      <c r="P1065" s="849">
        <v>277</v>
      </c>
      <c r="Q1065" s="849">
        <v>9233.33</v>
      </c>
      <c r="R1065" s="837">
        <v>0.93266053804094751</v>
      </c>
      <c r="S1065" s="850">
        <v>33.333321299638989</v>
      </c>
    </row>
    <row r="1066" spans="1:19" ht="14.4" customHeight="1" x14ac:dyDescent="0.3">
      <c r="A1066" s="831" t="s">
        <v>2601</v>
      </c>
      <c r="B1066" s="832" t="s">
        <v>2602</v>
      </c>
      <c r="C1066" s="832" t="s">
        <v>584</v>
      </c>
      <c r="D1066" s="832" t="s">
        <v>2460</v>
      </c>
      <c r="E1066" s="832" t="s">
        <v>2480</v>
      </c>
      <c r="F1066" s="832" t="s">
        <v>2629</v>
      </c>
      <c r="G1066" s="832" t="s">
        <v>2630</v>
      </c>
      <c r="H1066" s="849">
        <v>15</v>
      </c>
      <c r="I1066" s="849">
        <v>555</v>
      </c>
      <c r="J1066" s="832">
        <v>1.0714285714285714</v>
      </c>
      <c r="K1066" s="832">
        <v>37</v>
      </c>
      <c r="L1066" s="849">
        <v>14</v>
      </c>
      <c r="M1066" s="849">
        <v>518</v>
      </c>
      <c r="N1066" s="832">
        <v>1</v>
      </c>
      <c r="O1066" s="832">
        <v>37</v>
      </c>
      <c r="P1066" s="849">
        <v>19</v>
      </c>
      <c r="Q1066" s="849">
        <v>703</v>
      </c>
      <c r="R1066" s="837">
        <v>1.3571428571428572</v>
      </c>
      <c r="S1066" s="850">
        <v>37</v>
      </c>
    </row>
    <row r="1067" spans="1:19" ht="14.4" customHeight="1" x14ac:dyDescent="0.3">
      <c r="A1067" s="831" t="s">
        <v>2601</v>
      </c>
      <c r="B1067" s="832" t="s">
        <v>2602</v>
      </c>
      <c r="C1067" s="832" t="s">
        <v>584</v>
      </c>
      <c r="D1067" s="832" t="s">
        <v>2460</v>
      </c>
      <c r="E1067" s="832" t="s">
        <v>2480</v>
      </c>
      <c r="F1067" s="832" t="s">
        <v>2631</v>
      </c>
      <c r="G1067" s="832" t="s">
        <v>2632</v>
      </c>
      <c r="H1067" s="849">
        <v>6</v>
      </c>
      <c r="I1067" s="849">
        <v>516</v>
      </c>
      <c r="J1067" s="832">
        <v>0.6</v>
      </c>
      <c r="K1067" s="832">
        <v>86</v>
      </c>
      <c r="L1067" s="849">
        <v>10</v>
      </c>
      <c r="M1067" s="849">
        <v>860</v>
      </c>
      <c r="N1067" s="832">
        <v>1</v>
      </c>
      <c r="O1067" s="832">
        <v>86</v>
      </c>
      <c r="P1067" s="849">
        <v>9</v>
      </c>
      <c r="Q1067" s="849">
        <v>774</v>
      </c>
      <c r="R1067" s="837">
        <v>0.9</v>
      </c>
      <c r="S1067" s="850">
        <v>86</v>
      </c>
    </row>
    <row r="1068" spans="1:19" ht="14.4" customHeight="1" x14ac:dyDescent="0.3">
      <c r="A1068" s="831" t="s">
        <v>2601</v>
      </c>
      <c r="B1068" s="832" t="s">
        <v>2602</v>
      </c>
      <c r="C1068" s="832" t="s">
        <v>584</v>
      </c>
      <c r="D1068" s="832" t="s">
        <v>2460</v>
      </c>
      <c r="E1068" s="832" t="s">
        <v>2480</v>
      </c>
      <c r="F1068" s="832" t="s">
        <v>2631</v>
      </c>
      <c r="G1068" s="832" t="s">
        <v>2633</v>
      </c>
      <c r="H1068" s="849"/>
      <c r="I1068" s="849"/>
      <c r="J1068" s="832"/>
      <c r="K1068" s="832"/>
      <c r="L1068" s="849">
        <v>1</v>
      </c>
      <c r="M1068" s="849">
        <v>86</v>
      </c>
      <c r="N1068" s="832">
        <v>1</v>
      </c>
      <c r="O1068" s="832">
        <v>86</v>
      </c>
      <c r="P1068" s="849"/>
      <c r="Q1068" s="849"/>
      <c r="R1068" s="837"/>
      <c r="S1068" s="850"/>
    </row>
    <row r="1069" spans="1:19" ht="14.4" customHeight="1" x14ac:dyDescent="0.3">
      <c r="A1069" s="831" t="s">
        <v>2601</v>
      </c>
      <c r="B1069" s="832" t="s">
        <v>2602</v>
      </c>
      <c r="C1069" s="832" t="s">
        <v>584</v>
      </c>
      <c r="D1069" s="832" t="s">
        <v>2460</v>
      </c>
      <c r="E1069" s="832" t="s">
        <v>2480</v>
      </c>
      <c r="F1069" s="832" t="s">
        <v>2634</v>
      </c>
      <c r="G1069" s="832" t="s">
        <v>2635</v>
      </c>
      <c r="H1069" s="849"/>
      <c r="I1069" s="849"/>
      <c r="J1069" s="832"/>
      <c r="K1069" s="832"/>
      <c r="L1069" s="849"/>
      <c r="M1069" s="849"/>
      <c r="N1069" s="832"/>
      <c r="O1069" s="832"/>
      <c r="P1069" s="849">
        <v>2</v>
      </c>
      <c r="Q1069" s="849">
        <v>64</v>
      </c>
      <c r="R1069" s="837"/>
      <c r="S1069" s="850">
        <v>32</v>
      </c>
    </row>
    <row r="1070" spans="1:19" ht="14.4" customHeight="1" x14ac:dyDescent="0.3">
      <c r="A1070" s="831" t="s">
        <v>2601</v>
      </c>
      <c r="B1070" s="832" t="s">
        <v>2602</v>
      </c>
      <c r="C1070" s="832" t="s">
        <v>584</v>
      </c>
      <c r="D1070" s="832" t="s">
        <v>2460</v>
      </c>
      <c r="E1070" s="832" t="s">
        <v>2480</v>
      </c>
      <c r="F1070" s="832" t="s">
        <v>2634</v>
      </c>
      <c r="G1070" s="832" t="s">
        <v>2636</v>
      </c>
      <c r="H1070" s="849">
        <v>27</v>
      </c>
      <c r="I1070" s="849">
        <v>864</v>
      </c>
      <c r="J1070" s="832">
        <v>1.08</v>
      </c>
      <c r="K1070" s="832">
        <v>32</v>
      </c>
      <c r="L1070" s="849">
        <v>25</v>
      </c>
      <c r="M1070" s="849">
        <v>800</v>
      </c>
      <c r="N1070" s="832">
        <v>1</v>
      </c>
      <c r="O1070" s="832">
        <v>32</v>
      </c>
      <c r="P1070" s="849">
        <v>28</v>
      </c>
      <c r="Q1070" s="849">
        <v>896</v>
      </c>
      <c r="R1070" s="837">
        <v>1.1200000000000001</v>
      </c>
      <c r="S1070" s="850">
        <v>32</v>
      </c>
    </row>
    <row r="1071" spans="1:19" ht="14.4" customHeight="1" x14ac:dyDescent="0.3">
      <c r="A1071" s="831" t="s">
        <v>2601</v>
      </c>
      <c r="B1071" s="832" t="s">
        <v>2602</v>
      </c>
      <c r="C1071" s="832" t="s">
        <v>584</v>
      </c>
      <c r="D1071" s="832" t="s">
        <v>2460</v>
      </c>
      <c r="E1071" s="832" t="s">
        <v>2480</v>
      </c>
      <c r="F1071" s="832" t="s">
        <v>2637</v>
      </c>
      <c r="G1071" s="832" t="s">
        <v>2638</v>
      </c>
      <c r="H1071" s="849"/>
      <c r="I1071" s="849"/>
      <c r="J1071" s="832"/>
      <c r="K1071" s="832"/>
      <c r="L1071" s="849"/>
      <c r="M1071" s="849"/>
      <c r="N1071" s="832"/>
      <c r="O1071" s="832"/>
      <c r="P1071" s="849">
        <v>1</v>
      </c>
      <c r="Q1071" s="849">
        <v>59</v>
      </c>
      <c r="R1071" s="837"/>
      <c r="S1071" s="850">
        <v>59</v>
      </c>
    </row>
    <row r="1072" spans="1:19" ht="14.4" customHeight="1" x14ac:dyDescent="0.3">
      <c r="A1072" s="831" t="s">
        <v>2601</v>
      </c>
      <c r="B1072" s="832" t="s">
        <v>2602</v>
      </c>
      <c r="C1072" s="832" t="s">
        <v>584</v>
      </c>
      <c r="D1072" s="832" t="s">
        <v>2460</v>
      </c>
      <c r="E1072" s="832" t="s">
        <v>2480</v>
      </c>
      <c r="F1072" s="832" t="s">
        <v>2639</v>
      </c>
      <c r="G1072" s="832" t="s">
        <v>2640</v>
      </c>
      <c r="H1072" s="849">
        <v>3</v>
      </c>
      <c r="I1072" s="849">
        <v>369</v>
      </c>
      <c r="J1072" s="832">
        <v>0.75</v>
      </c>
      <c r="K1072" s="832">
        <v>123</v>
      </c>
      <c r="L1072" s="849">
        <v>4</v>
      </c>
      <c r="M1072" s="849">
        <v>492</v>
      </c>
      <c r="N1072" s="832">
        <v>1</v>
      </c>
      <c r="O1072" s="832">
        <v>123</v>
      </c>
      <c r="P1072" s="849">
        <v>2</v>
      </c>
      <c r="Q1072" s="849">
        <v>248</v>
      </c>
      <c r="R1072" s="837">
        <v>0.50406504065040647</v>
      </c>
      <c r="S1072" s="850">
        <v>124</v>
      </c>
    </row>
    <row r="1073" spans="1:19" ht="14.4" customHeight="1" x14ac:dyDescent="0.3">
      <c r="A1073" s="831" t="s">
        <v>2601</v>
      </c>
      <c r="B1073" s="832" t="s">
        <v>2602</v>
      </c>
      <c r="C1073" s="832" t="s">
        <v>584</v>
      </c>
      <c r="D1073" s="832" t="s">
        <v>2460</v>
      </c>
      <c r="E1073" s="832" t="s">
        <v>2480</v>
      </c>
      <c r="F1073" s="832" t="s">
        <v>2639</v>
      </c>
      <c r="G1073" s="832" t="s">
        <v>2641</v>
      </c>
      <c r="H1073" s="849"/>
      <c r="I1073" s="849"/>
      <c r="J1073" s="832"/>
      <c r="K1073" s="832"/>
      <c r="L1073" s="849">
        <v>1</v>
      </c>
      <c r="M1073" s="849">
        <v>123</v>
      </c>
      <c r="N1073" s="832">
        <v>1</v>
      </c>
      <c r="O1073" s="832">
        <v>123</v>
      </c>
      <c r="P1073" s="849"/>
      <c r="Q1073" s="849"/>
      <c r="R1073" s="837"/>
      <c r="S1073" s="850"/>
    </row>
    <row r="1074" spans="1:19" ht="14.4" customHeight="1" x14ac:dyDescent="0.3">
      <c r="A1074" s="831" t="s">
        <v>2601</v>
      </c>
      <c r="B1074" s="832" t="s">
        <v>2602</v>
      </c>
      <c r="C1074" s="832" t="s">
        <v>584</v>
      </c>
      <c r="D1074" s="832" t="s">
        <v>2460</v>
      </c>
      <c r="E1074" s="832" t="s">
        <v>2480</v>
      </c>
      <c r="F1074" s="832" t="s">
        <v>2642</v>
      </c>
      <c r="G1074" s="832" t="s">
        <v>2643</v>
      </c>
      <c r="H1074" s="849">
        <v>3</v>
      </c>
      <c r="I1074" s="849">
        <v>177</v>
      </c>
      <c r="J1074" s="832"/>
      <c r="K1074" s="832">
        <v>59</v>
      </c>
      <c r="L1074" s="849"/>
      <c r="M1074" s="849"/>
      <c r="N1074" s="832"/>
      <c r="O1074" s="832"/>
      <c r="P1074" s="849">
        <v>3</v>
      </c>
      <c r="Q1074" s="849">
        <v>177</v>
      </c>
      <c r="R1074" s="837"/>
      <c r="S1074" s="850">
        <v>59</v>
      </c>
    </row>
    <row r="1075" spans="1:19" ht="14.4" customHeight="1" x14ac:dyDescent="0.3">
      <c r="A1075" s="831" t="s">
        <v>2601</v>
      </c>
      <c r="B1075" s="832" t="s">
        <v>2602</v>
      </c>
      <c r="C1075" s="832" t="s">
        <v>584</v>
      </c>
      <c r="D1075" s="832" t="s">
        <v>2460</v>
      </c>
      <c r="E1075" s="832" t="s">
        <v>2480</v>
      </c>
      <c r="F1075" s="832" t="s">
        <v>2644</v>
      </c>
      <c r="G1075" s="832" t="s">
        <v>2645</v>
      </c>
      <c r="H1075" s="849">
        <v>16</v>
      </c>
      <c r="I1075" s="849">
        <v>5328</v>
      </c>
      <c r="J1075" s="832">
        <v>1.1394354148845167</v>
      </c>
      <c r="K1075" s="832">
        <v>333</v>
      </c>
      <c r="L1075" s="849">
        <v>14</v>
      </c>
      <c r="M1075" s="849">
        <v>4676</v>
      </c>
      <c r="N1075" s="832">
        <v>1</v>
      </c>
      <c r="O1075" s="832">
        <v>334</v>
      </c>
      <c r="P1075" s="849">
        <v>10</v>
      </c>
      <c r="Q1075" s="849">
        <v>3350</v>
      </c>
      <c r="R1075" s="837">
        <v>0.71642429426860565</v>
      </c>
      <c r="S1075" s="850">
        <v>335</v>
      </c>
    </row>
    <row r="1076" spans="1:19" ht="14.4" customHeight="1" x14ac:dyDescent="0.3">
      <c r="A1076" s="831" t="s">
        <v>2601</v>
      </c>
      <c r="B1076" s="832" t="s">
        <v>2602</v>
      </c>
      <c r="C1076" s="832" t="s">
        <v>584</v>
      </c>
      <c r="D1076" s="832" t="s">
        <v>2460</v>
      </c>
      <c r="E1076" s="832" t="s">
        <v>2480</v>
      </c>
      <c r="F1076" s="832" t="s">
        <v>2646</v>
      </c>
      <c r="G1076" s="832" t="s">
        <v>2647</v>
      </c>
      <c r="H1076" s="849">
        <v>10</v>
      </c>
      <c r="I1076" s="849">
        <v>3100</v>
      </c>
      <c r="J1076" s="832">
        <v>1</v>
      </c>
      <c r="K1076" s="832">
        <v>310</v>
      </c>
      <c r="L1076" s="849">
        <v>10</v>
      </c>
      <c r="M1076" s="849">
        <v>3100</v>
      </c>
      <c r="N1076" s="832">
        <v>1</v>
      </c>
      <c r="O1076" s="832">
        <v>310</v>
      </c>
      <c r="P1076" s="849">
        <v>6</v>
      </c>
      <c r="Q1076" s="849">
        <v>1866</v>
      </c>
      <c r="R1076" s="837">
        <v>0.60193548387096774</v>
      </c>
      <c r="S1076" s="850">
        <v>311</v>
      </c>
    </row>
    <row r="1077" spans="1:19" ht="14.4" customHeight="1" x14ac:dyDescent="0.3">
      <c r="A1077" s="831" t="s">
        <v>2601</v>
      </c>
      <c r="B1077" s="832" t="s">
        <v>2602</v>
      </c>
      <c r="C1077" s="832" t="s">
        <v>584</v>
      </c>
      <c r="D1077" s="832" t="s">
        <v>1236</v>
      </c>
      <c r="E1077" s="832" t="s">
        <v>2480</v>
      </c>
      <c r="F1077" s="832" t="s">
        <v>2620</v>
      </c>
      <c r="G1077" s="832" t="s">
        <v>2621</v>
      </c>
      <c r="H1077" s="849">
        <v>1</v>
      </c>
      <c r="I1077" s="849">
        <v>37</v>
      </c>
      <c r="J1077" s="832"/>
      <c r="K1077" s="832">
        <v>37</v>
      </c>
      <c r="L1077" s="849"/>
      <c r="M1077" s="849"/>
      <c r="N1077" s="832"/>
      <c r="O1077" s="832"/>
      <c r="P1077" s="849"/>
      <c r="Q1077" s="849"/>
      <c r="R1077" s="837"/>
      <c r="S1077" s="850"/>
    </row>
    <row r="1078" spans="1:19" ht="14.4" customHeight="1" x14ac:dyDescent="0.3">
      <c r="A1078" s="831" t="s">
        <v>2601</v>
      </c>
      <c r="B1078" s="832" t="s">
        <v>2602</v>
      </c>
      <c r="C1078" s="832" t="s">
        <v>2462</v>
      </c>
      <c r="D1078" s="832" t="s">
        <v>2460</v>
      </c>
      <c r="E1078" s="832" t="s">
        <v>2603</v>
      </c>
      <c r="F1078" s="832" t="s">
        <v>2605</v>
      </c>
      <c r="G1078" s="832" t="s">
        <v>817</v>
      </c>
      <c r="H1078" s="849">
        <v>1.7</v>
      </c>
      <c r="I1078" s="849">
        <v>230.37</v>
      </c>
      <c r="J1078" s="832">
        <v>1.5454850395813766</v>
      </c>
      <c r="K1078" s="832">
        <v>135.51176470588237</v>
      </c>
      <c r="L1078" s="849">
        <v>1</v>
      </c>
      <c r="M1078" s="849">
        <v>149.06</v>
      </c>
      <c r="N1078" s="832">
        <v>1</v>
      </c>
      <c r="O1078" s="832">
        <v>149.06</v>
      </c>
      <c r="P1078" s="849">
        <v>2.2999999999999998</v>
      </c>
      <c r="Q1078" s="849">
        <v>623.11</v>
      </c>
      <c r="R1078" s="837">
        <v>4.1802629813497925</v>
      </c>
      <c r="S1078" s="850">
        <v>270.91739130434786</v>
      </c>
    </row>
    <row r="1079" spans="1:19" ht="14.4" customHeight="1" x14ac:dyDescent="0.3">
      <c r="A1079" s="831" t="s">
        <v>2601</v>
      </c>
      <c r="B1079" s="832" t="s">
        <v>2602</v>
      </c>
      <c r="C1079" s="832" t="s">
        <v>2462</v>
      </c>
      <c r="D1079" s="832" t="s">
        <v>2460</v>
      </c>
      <c r="E1079" s="832" t="s">
        <v>2480</v>
      </c>
      <c r="F1079" s="832" t="s">
        <v>2648</v>
      </c>
      <c r="G1079" s="832" t="s">
        <v>2649</v>
      </c>
      <c r="H1079" s="849"/>
      <c r="I1079" s="849"/>
      <c r="J1079" s="832"/>
      <c r="K1079" s="832"/>
      <c r="L1079" s="849"/>
      <c r="M1079" s="849"/>
      <c r="N1079" s="832"/>
      <c r="O1079" s="832"/>
      <c r="P1079" s="849">
        <v>1</v>
      </c>
      <c r="Q1079" s="849">
        <v>1474</v>
      </c>
      <c r="R1079" s="837"/>
      <c r="S1079" s="850">
        <v>1474</v>
      </c>
    </row>
    <row r="1080" spans="1:19" ht="14.4" customHeight="1" x14ac:dyDescent="0.3">
      <c r="A1080" s="831" t="s">
        <v>2601</v>
      </c>
      <c r="B1080" s="832" t="s">
        <v>2602</v>
      </c>
      <c r="C1080" s="832" t="s">
        <v>2462</v>
      </c>
      <c r="D1080" s="832" t="s">
        <v>2460</v>
      </c>
      <c r="E1080" s="832" t="s">
        <v>2480</v>
      </c>
      <c r="F1080" s="832" t="s">
        <v>2650</v>
      </c>
      <c r="G1080" s="832" t="s">
        <v>2651</v>
      </c>
      <c r="H1080" s="849">
        <v>1</v>
      </c>
      <c r="I1080" s="849">
        <v>1095</v>
      </c>
      <c r="J1080" s="832"/>
      <c r="K1080" s="832">
        <v>1095</v>
      </c>
      <c r="L1080" s="849"/>
      <c r="M1080" s="849"/>
      <c r="N1080" s="832"/>
      <c r="O1080" s="832"/>
      <c r="P1080" s="849"/>
      <c r="Q1080" s="849"/>
      <c r="R1080" s="837"/>
      <c r="S1080" s="850"/>
    </row>
    <row r="1081" spans="1:19" ht="14.4" customHeight="1" x14ac:dyDescent="0.3">
      <c r="A1081" s="831" t="s">
        <v>2601</v>
      </c>
      <c r="B1081" s="832" t="s">
        <v>2602</v>
      </c>
      <c r="C1081" s="832" t="s">
        <v>2462</v>
      </c>
      <c r="D1081" s="832" t="s">
        <v>2460</v>
      </c>
      <c r="E1081" s="832" t="s">
        <v>2480</v>
      </c>
      <c r="F1081" s="832" t="s">
        <v>2608</v>
      </c>
      <c r="G1081" s="832" t="s">
        <v>2609</v>
      </c>
      <c r="H1081" s="849"/>
      <c r="I1081" s="849"/>
      <c r="J1081" s="832"/>
      <c r="K1081" s="832"/>
      <c r="L1081" s="849">
        <v>1</v>
      </c>
      <c r="M1081" s="849">
        <v>751</v>
      </c>
      <c r="N1081" s="832">
        <v>1</v>
      </c>
      <c r="O1081" s="832">
        <v>751</v>
      </c>
      <c r="P1081" s="849"/>
      <c r="Q1081" s="849"/>
      <c r="R1081" s="837"/>
      <c r="S1081" s="850"/>
    </row>
    <row r="1082" spans="1:19" ht="14.4" customHeight="1" x14ac:dyDescent="0.3">
      <c r="A1082" s="831" t="s">
        <v>2601</v>
      </c>
      <c r="B1082" s="832" t="s">
        <v>2602</v>
      </c>
      <c r="C1082" s="832" t="s">
        <v>2462</v>
      </c>
      <c r="D1082" s="832" t="s">
        <v>2460</v>
      </c>
      <c r="E1082" s="832" t="s">
        <v>2480</v>
      </c>
      <c r="F1082" s="832" t="s">
        <v>2652</v>
      </c>
      <c r="G1082" s="832" t="s">
        <v>2653</v>
      </c>
      <c r="H1082" s="849">
        <v>1</v>
      </c>
      <c r="I1082" s="849">
        <v>1912</v>
      </c>
      <c r="J1082" s="832"/>
      <c r="K1082" s="832">
        <v>1912</v>
      </c>
      <c r="L1082" s="849"/>
      <c r="M1082" s="849"/>
      <c r="N1082" s="832"/>
      <c r="O1082" s="832"/>
      <c r="P1082" s="849"/>
      <c r="Q1082" s="849"/>
      <c r="R1082" s="837"/>
      <c r="S1082" s="850"/>
    </row>
    <row r="1083" spans="1:19" ht="14.4" customHeight="1" x14ac:dyDescent="0.3">
      <c r="A1083" s="831" t="s">
        <v>2601</v>
      </c>
      <c r="B1083" s="832" t="s">
        <v>2602</v>
      </c>
      <c r="C1083" s="832" t="s">
        <v>2462</v>
      </c>
      <c r="D1083" s="832" t="s">
        <v>2460</v>
      </c>
      <c r="E1083" s="832" t="s">
        <v>2480</v>
      </c>
      <c r="F1083" s="832" t="s">
        <v>2652</v>
      </c>
      <c r="G1083" s="832" t="s">
        <v>2654</v>
      </c>
      <c r="H1083" s="849"/>
      <c r="I1083" s="849"/>
      <c r="J1083" s="832"/>
      <c r="K1083" s="832"/>
      <c r="L1083" s="849">
        <v>1</v>
      </c>
      <c r="M1083" s="849">
        <v>1914</v>
      </c>
      <c r="N1083" s="832">
        <v>1</v>
      </c>
      <c r="O1083" s="832">
        <v>1914</v>
      </c>
      <c r="P1083" s="849"/>
      <c r="Q1083" s="849"/>
      <c r="R1083" s="837"/>
      <c r="S1083" s="850"/>
    </row>
    <row r="1084" spans="1:19" ht="14.4" customHeight="1" x14ac:dyDescent="0.3">
      <c r="A1084" s="831" t="s">
        <v>2601</v>
      </c>
      <c r="B1084" s="832" t="s">
        <v>2602</v>
      </c>
      <c r="C1084" s="832" t="s">
        <v>2462</v>
      </c>
      <c r="D1084" s="832" t="s">
        <v>2460</v>
      </c>
      <c r="E1084" s="832" t="s">
        <v>2480</v>
      </c>
      <c r="F1084" s="832" t="s">
        <v>2620</v>
      </c>
      <c r="G1084" s="832" t="s">
        <v>2621</v>
      </c>
      <c r="H1084" s="849">
        <v>2</v>
      </c>
      <c r="I1084" s="849">
        <v>74</v>
      </c>
      <c r="J1084" s="832">
        <v>0.33333333333333331</v>
      </c>
      <c r="K1084" s="832">
        <v>37</v>
      </c>
      <c r="L1084" s="849">
        <v>6</v>
      </c>
      <c r="M1084" s="849">
        <v>222</v>
      </c>
      <c r="N1084" s="832">
        <v>1</v>
      </c>
      <c r="O1084" s="832">
        <v>37</v>
      </c>
      <c r="P1084" s="849">
        <v>7</v>
      </c>
      <c r="Q1084" s="849">
        <v>259</v>
      </c>
      <c r="R1084" s="837">
        <v>1.1666666666666667</v>
      </c>
      <c r="S1084" s="850">
        <v>37</v>
      </c>
    </row>
    <row r="1085" spans="1:19" ht="14.4" customHeight="1" x14ac:dyDescent="0.3">
      <c r="A1085" s="831" t="s">
        <v>2601</v>
      </c>
      <c r="B1085" s="832" t="s">
        <v>2602</v>
      </c>
      <c r="C1085" s="832" t="s">
        <v>2462</v>
      </c>
      <c r="D1085" s="832" t="s">
        <v>2460</v>
      </c>
      <c r="E1085" s="832" t="s">
        <v>2480</v>
      </c>
      <c r="F1085" s="832" t="s">
        <v>2623</v>
      </c>
      <c r="G1085" s="832" t="s">
        <v>2624</v>
      </c>
      <c r="H1085" s="849">
        <v>47</v>
      </c>
      <c r="I1085" s="849">
        <v>48457</v>
      </c>
      <c r="J1085" s="832">
        <v>1.0434323858742462</v>
      </c>
      <c r="K1085" s="832">
        <v>1031</v>
      </c>
      <c r="L1085" s="849">
        <v>45</v>
      </c>
      <c r="M1085" s="849">
        <v>46440</v>
      </c>
      <c r="N1085" s="832">
        <v>1</v>
      </c>
      <c r="O1085" s="832">
        <v>1032</v>
      </c>
      <c r="P1085" s="849">
        <v>52</v>
      </c>
      <c r="Q1085" s="849">
        <v>53768</v>
      </c>
      <c r="R1085" s="837">
        <v>1.1577950043066323</v>
      </c>
      <c r="S1085" s="850">
        <v>1034</v>
      </c>
    </row>
    <row r="1086" spans="1:19" ht="14.4" customHeight="1" x14ac:dyDescent="0.3">
      <c r="A1086" s="831" t="s">
        <v>2601</v>
      </c>
      <c r="B1086" s="832" t="s">
        <v>2602</v>
      </c>
      <c r="C1086" s="832" t="s">
        <v>2462</v>
      </c>
      <c r="D1086" s="832" t="s">
        <v>2460</v>
      </c>
      <c r="E1086" s="832" t="s">
        <v>2480</v>
      </c>
      <c r="F1086" s="832" t="s">
        <v>2655</v>
      </c>
      <c r="G1086" s="832" t="s">
        <v>2656</v>
      </c>
      <c r="H1086" s="849"/>
      <c r="I1086" s="849"/>
      <c r="J1086" s="832"/>
      <c r="K1086" s="832"/>
      <c r="L1086" s="849"/>
      <c r="M1086" s="849"/>
      <c r="N1086" s="832"/>
      <c r="O1086" s="832"/>
      <c r="P1086" s="849">
        <v>1</v>
      </c>
      <c r="Q1086" s="849">
        <v>2103</v>
      </c>
      <c r="R1086" s="837"/>
      <c r="S1086" s="850">
        <v>2103</v>
      </c>
    </row>
    <row r="1087" spans="1:19" ht="14.4" customHeight="1" x14ac:dyDescent="0.3">
      <c r="A1087" s="831" t="s">
        <v>2601</v>
      </c>
      <c r="B1087" s="832" t="s">
        <v>2602</v>
      </c>
      <c r="C1087" s="832" t="s">
        <v>2462</v>
      </c>
      <c r="D1087" s="832" t="s">
        <v>2460</v>
      </c>
      <c r="E1087" s="832" t="s">
        <v>2480</v>
      </c>
      <c r="F1087" s="832" t="s">
        <v>2631</v>
      </c>
      <c r="G1087" s="832" t="s">
        <v>2632</v>
      </c>
      <c r="H1087" s="849">
        <v>47</v>
      </c>
      <c r="I1087" s="849">
        <v>4042</v>
      </c>
      <c r="J1087" s="832">
        <v>1.1190476190476191</v>
      </c>
      <c r="K1087" s="832">
        <v>86</v>
      </c>
      <c r="L1087" s="849">
        <v>42</v>
      </c>
      <c r="M1087" s="849">
        <v>3612</v>
      </c>
      <c r="N1087" s="832">
        <v>1</v>
      </c>
      <c r="O1087" s="832">
        <v>86</v>
      </c>
      <c r="P1087" s="849">
        <v>43</v>
      </c>
      <c r="Q1087" s="849">
        <v>3698</v>
      </c>
      <c r="R1087" s="837">
        <v>1.0238095238095237</v>
      </c>
      <c r="S1087" s="850">
        <v>86</v>
      </c>
    </row>
    <row r="1088" spans="1:19" ht="14.4" customHeight="1" x14ac:dyDescent="0.3">
      <c r="A1088" s="831" t="s">
        <v>2601</v>
      </c>
      <c r="B1088" s="832" t="s">
        <v>2602</v>
      </c>
      <c r="C1088" s="832" t="s">
        <v>2462</v>
      </c>
      <c r="D1088" s="832" t="s">
        <v>2460</v>
      </c>
      <c r="E1088" s="832" t="s">
        <v>2480</v>
      </c>
      <c r="F1088" s="832" t="s">
        <v>2657</v>
      </c>
      <c r="G1088" s="832" t="s">
        <v>2658</v>
      </c>
      <c r="H1088" s="849"/>
      <c r="I1088" s="849"/>
      <c r="J1088" s="832"/>
      <c r="K1088" s="832"/>
      <c r="L1088" s="849">
        <v>1</v>
      </c>
      <c r="M1088" s="849">
        <v>91</v>
      </c>
      <c r="N1088" s="832">
        <v>1</v>
      </c>
      <c r="O1088" s="832">
        <v>91</v>
      </c>
      <c r="P1088" s="849"/>
      <c r="Q1088" s="849"/>
      <c r="R1088" s="837"/>
      <c r="S1088" s="850"/>
    </row>
    <row r="1089" spans="1:19" ht="14.4" customHeight="1" thickBot="1" x14ac:dyDescent="0.35">
      <c r="A1089" s="839" t="s">
        <v>2601</v>
      </c>
      <c r="B1089" s="840" t="s">
        <v>2602</v>
      </c>
      <c r="C1089" s="840" t="s">
        <v>2462</v>
      </c>
      <c r="D1089" s="840" t="s">
        <v>2460</v>
      </c>
      <c r="E1089" s="840" t="s">
        <v>2480</v>
      </c>
      <c r="F1089" s="840" t="s">
        <v>2659</v>
      </c>
      <c r="G1089" s="840" t="s">
        <v>2660</v>
      </c>
      <c r="H1089" s="851">
        <v>1</v>
      </c>
      <c r="I1089" s="851">
        <v>2760</v>
      </c>
      <c r="J1089" s="840"/>
      <c r="K1089" s="840">
        <v>2760</v>
      </c>
      <c r="L1089" s="851"/>
      <c r="M1089" s="851"/>
      <c r="N1089" s="840"/>
      <c r="O1089" s="840"/>
      <c r="P1089" s="851"/>
      <c r="Q1089" s="851"/>
      <c r="R1089" s="845"/>
      <c r="S1089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3561533</v>
      </c>
      <c r="C3" s="344">
        <f t="shared" ref="C3:R3" si="0">SUBTOTAL(9,C6:C1048576)</f>
        <v>0.985567921507292</v>
      </c>
      <c r="D3" s="344">
        <f t="shared" si="0"/>
        <v>3615600</v>
      </c>
      <c r="E3" s="344">
        <f t="shared" si="0"/>
        <v>2</v>
      </c>
      <c r="F3" s="344">
        <f t="shared" si="0"/>
        <v>3248653</v>
      </c>
      <c r="G3" s="347">
        <f>IF(D3&lt;&gt;0,F3/D3,"")</f>
        <v>0.89851006748534135</v>
      </c>
      <c r="H3" s="343">
        <f t="shared" si="0"/>
        <v>787354.46999999962</v>
      </c>
      <c r="I3" s="344">
        <f t="shared" si="0"/>
        <v>1.5988616316020738</v>
      </c>
      <c r="J3" s="344">
        <f t="shared" si="0"/>
        <v>492446.91</v>
      </c>
      <c r="K3" s="344">
        <f t="shared" si="0"/>
        <v>1</v>
      </c>
      <c r="L3" s="344">
        <f t="shared" si="0"/>
        <v>662247.30999999994</v>
      </c>
      <c r="M3" s="345">
        <f>IF(J3&lt;&gt;0,L3/J3,"")</f>
        <v>1.3448095552066719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2663</v>
      </c>
      <c r="B6" s="887"/>
      <c r="C6" s="825"/>
      <c r="D6" s="887">
        <v>1914</v>
      </c>
      <c r="E6" s="825">
        <v>1</v>
      </c>
      <c r="F6" s="887"/>
      <c r="G6" s="830"/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thickBot="1" x14ac:dyDescent="0.35">
      <c r="A7" s="893" t="s">
        <v>1200</v>
      </c>
      <c r="B7" s="891">
        <v>3561533</v>
      </c>
      <c r="C7" s="840">
        <v>0.985567921507292</v>
      </c>
      <c r="D7" s="891">
        <v>3613686</v>
      </c>
      <c r="E7" s="840">
        <v>1</v>
      </c>
      <c r="F7" s="891">
        <v>3248653</v>
      </c>
      <c r="G7" s="845">
        <v>0.89898596612987403</v>
      </c>
      <c r="H7" s="891">
        <v>787354.46999999962</v>
      </c>
      <c r="I7" s="840">
        <v>1.5988616316020738</v>
      </c>
      <c r="J7" s="891">
        <v>492446.91</v>
      </c>
      <c r="K7" s="840">
        <v>1</v>
      </c>
      <c r="L7" s="891">
        <v>662247.30999999994</v>
      </c>
      <c r="M7" s="845">
        <v>1.3448095552066719</v>
      </c>
      <c r="N7" s="891"/>
      <c r="O7" s="840"/>
      <c r="P7" s="891"/>
      <c r="Q7" s="840"/>
      <c r="R7" s="891"/>
      <c r="S7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3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3006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6046.1100000000006</v>
      </c>
      <c r="G3" s="208">
        <f t="shared" si="0"/>
        <v>4348887.47</v>
      </c>
      <c r="H3" s="208"/>
      <c r="I3" s="208"/>
      <c r="J3" s="208">
        <f t="shared" si="0"/>
        <v>5982.4</v>
      </c>
      <c r="K3" s="208">
        <f t="shared" si="0"/>
        <v>4108046.91</v>
      </c>
      <c r="L3" s="208"/>
      <c r="M3" s="208"/>
      <c r="N3" s="208">
        <f t="shared" si="0"/>
        <v>5413.9</v>
      </c>
      <c r="O3" s="208">
        <f t="shared" si="0"/>
        <v>3910900.31</v>
      </c>
      <c r="P3" s="79">
        <f>IF(K3=0,0,O3/K3)</f>
        <v>0.95200965219747213</v>
      </c>
      <c r="Q3" s="209">
        <f>IF(N3=0,0,O3/N3)</f>
        <v>722.38133508191879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2664</v>
      </c>
      <c r="B6" s="825" t="s">
        <v>2602</v>
      </c>
      <c r="C6" s="825" t="s">
        <v>2480</v>
      </c>
      <c r="D6" s="825" t="s">
        <v>2652</v>
      </c>
      <c r="E6" s="825" t="s">
        <v>2654</v>
      </c>
      <c r="F6" s="225"/>
      <c r="G6" s="225"/>
      <c r="H6" s="225"/>
      <c r="I6" s="225"/>
      <c r="J6" s="225">
        <v>1</v>
      </c>
      <c r="K6" s="225">
        <v>1914</v>
      </c>
      <c r="L6" s="225">
        <v>1</v>
      </c>
      <c r="M6" s="225">
        <v>1914</v>
      </c>
      <c r="N6" s="225"/>
      <c r="O6" s="225"/>
      <c r="P6" s="830"/>
      <c r="Q6" s="848"/>
    </row>
    <row r="7" spans="1:17" ht="14.4" customHeight="1" x14ac:dyDescent="0.3">
      <c r="A7" s="831" t="s">
        <v>564</v>
      </c>
      <c r="B7" s="832" t="s">
        <v>2665</v>
      </c>
      <c r="C7" s="832" t="s">
        <v>2480</v>
      </c>
      <c r="D7" s="832" t="s">
        <v>2666</v>
      </c>
      <c r="E7" s="832" t="s">
        <v>2667</v>
      </c>
      <c r="F7" s="849">
        <v>2</v>
      </c>
      <c r="G7" s="849">
        <v>4924</v>
      </c>
      <c r="H7" s="849"/>
      <c r="I7" s="849">
        <v>2462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564</v>
      </c>
      <c r="B8" s="832" t="s">
        <v>2668</v>
      </c>
      <c r="C8" s="832" t="s">
        <v>2603</v>
      </c>
      <c r="D8" s="832" t="s">
        <v>2669</v>
      </c>
      <c r="E8" s="832" t="s">
        <v>1256</v>
      </c>
      <c r="F8" s="849">
        <v>299</v>
      </c>
      <c r="G8" s="849">
        <v>25558.52</v>
      </c>
      <c r="H8" s="849">
        <v>0.89401215031467129</v>
      </c>
      <c r="I8" s="849">
        <v>85.48</v>
      </c>
      <c r="J8" s="849">
        <v>357</v>
      </c>
      <c r="K8" s="849">
        <v>28588.560000000001</v>
      </c>
      <c r="L8" s="849">
        <v>1</v>
      </c>
      <c r="M8" s="849">
        <v>80.08</v>
      </c>
      <c r="N8" s="849">
        <v>154</v>
      </c>
      <c r="O8" s="849">
        <v>12332.32</v>
      </c>
      <c r="P8" s="837">
        <v>0.43137254901960781</v>
      </c>
      <c r="Q8" s="850">
        <v>80.08</v>
      </c>
    </row>
    <row r="9" spans="1:17" ht="14.4" customHeight="1" x14ac:dyDescent="0.3">
      <c r="A9" s="831" t="s">
        <v>564</v>
      </c>
      <c r="B9" s="832" t="s">
        <v>2668</v>
      </c>
      <c r="C9" s="832" t="s">
        <v>2603</v>
      </c>
      <c r="D9" s="832" t="s">
        <v>2670</v>
      </c>
      <c r="E9" s="832" t="s">
        <v>1256</v>
      </c>
      <c r="F9" s="849">
        <v>179</v>
      </c>
      <c r="G9" s="849">
        <v>13627.269999999999</v>
      </c>
      <c r="H9" s="849">
        <v>44.75</v>
      </c>
      <c r="I9" s="849">
        <v>76.13</v>
      </c>
      <c r="J9" s="849">
        <v>4</v>
      </c>
      <c r="K9" s="849">
        <v>304.52</v>
      </c>
      <c r="L9" s="849">
        <v>1</v>
      </c>
      <c r="M9" s="849">
        <v>76.13</v>
      </c>
      <c r="N9" s="849">
        <v>15</v>
      </c>
      <c r="O9" s="849">
        <v>1141.95</v>
      </c>
      <c r="P9" s="837">
        <v>3.7500000000000004</v>
      </c>
      <c r="Q9" s="850">
        <v>76.13000000000001</v>
      </c>
    </row>
    <row r="10" spans="1:17" ht="14.4" customHeight="1" x14ac:dyDescent="0.3">
      <c r="A10" s="831" t="s">
        <v>564</v>
      </c>
      <c r="B10" s="832" t="s">
        <v>2668</v>
      </c>
      <c r="C10" s="832" t="s">
        <v>2603</v>
      </c>
      <c r="D10" s="832" t="s">
        <v>2671</v>
      </c>
      <c r="E10" s="832" t="s">
        <v>1107</v>
      </c>
      <c r="F10" s="849"/>
      <c r="G10" s="849"/>
      <c r="H10" s="849"/>
      <c r="I10" s="849"/>
      <c r="J10" s="849">
        <v>0.6</v>
      </c>
      <c r="K10" s="849">
        <v>264.74</v>
      </c>
      <c r="L10" s="849">
        <v>1</v>
      </c>
      <c r="M10" s="849">
        <v>441.23333333333335</v>
      </c>
      <c r="N10" s="849"/>
      <c r="O10" s="849"/>
      <c r="P10" s="837"/>
      <c r="Q10" s="850"/>
    </row>
    <row r="11" spans="1:17" ht="14.4" customHeight="1" x14ac:dyDescent="0.3">
      <c r="A11" s="831" t="s">
        <v>564</v>
      </c>
      <c r="B11" s="832" t="s">
        <v>2668</v>
      </c>
      <c r="C11" s="832" t="s">
        <v>2603</v>
      </c>
      <c r="D11" s="832" t="s">
        <v>2672</v>
      </c>
      <c r="E11" s="832" t="s">
        <v>638</v>
      </c>
      <c r="F11" s="849"/>
      <c r="G11" s="849"/>
      <c r="H11" s="849"/>
      <c r="I11" s="849"/>
      <c r="J11" s="849"/>
      <c r="K11" s="849"/>
      <c r="L11" s="849"/>
      <c r="M11" s="849"/>
      <c r="N11" s="849">
        <v>4.4000000000000004</v>
      </c>
      <c r="O11" s="849">
        <v>1369.82</v>
      </c>
      <c r="P11" s="837"/>
      <c r="Q11" s="850">
        <v>311.32272727272721</v>
      </c>
    </row>
    <row r="12" spans="1:17" ht="14.4" customHeight="1" x14ac:dyDescent="0.3">
      <c r="A12" s="831" t="s">
        <v>564</v>
      </c>
      <c r="B12" s="832" t="s">
        <v>2668</v>
      </c>
      <c r="C12" s="832" t="s">
        <v>2603</v>
      </c>
      <c r="D12" s="832" t="s">
        <v>2673</v>
      </c>
      <c r="E12" s="832" t="s">
        <v>2674</v>
      </c>
      <c r="F12" s="849">
        <v>1</v>
      </c>
      <c r="G12" s="849">
        <v>58.4</v>
      </c>
      <c r="H12" s="849">
        <v>7.1428571428571425E-2</v>
      </c>
      <c r="I12" s="849">
        <v>58.4</v>
      </c>
      <c r="J12" s="849">
        <v>14</v>
      </c>
      <c r="K12" s="849">
        <v>817.6</v>
      </c>
      <c r="L12" s="849">
        <v>1</v>
      </c>
      <c r="M12" s="849">
        <v>58.4</v>
      </c>
      <c r="N12" s="849"/>
      <c r="O12" s="849"/>
      <c r="P12" s="837"/>
      <c r="Q12" s="850"/>
    </row>
    <row r="13" spans="1:17" ht="14.4" customHeight="1" x14ac:dyDescent="0.3">
      <c r="A13" s="831" t="s">
        <v>564</v>
      </c>
      <c r="B13" s="832" t="s">
        <v>2668</v>
      </c>
      <c r="C13" s="832" t="s">
        <v>2603</v>
      </c>
      <c r="D13" s="832" t="s">
        <v>2675</v>
      </c>
      <c r="E13" s="832" t="s">
        <v>890</v>
      </c>
      <c r="F13" s="849">
        <v>2</v>
      </c>
      <c r="G13" s="849">
        <v>1384.5</v>
      </c>
      <c r="H13" s="849"/>
      <c r="I13" s="849">
        <v>692.25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564</v>
      </c>
      <c r="B14" s="832" t="s">
        <v>2668</v>
      </c>
      <c r="C14" s="832" t="s">
        <v>2603</v>
      </c>
      <c r="D14" s="832" t="s">
        <v>2676</v>
      </c>
      <c r="E14" s="832" t="s">
        <v>1065</v>
      </c>
      <c r="F14" s="849"/>
      <c r="G14" s="849"/>
      <c r="H14" s="849"/>
      <c r="I14" s="849"/>
      <c r="J14" s="849"/>
      <c r="K14" s="849"/>
      <c r="L14" s="849"/>
      <c r="M14" s="849"/>
      <c r="N14" s="849">
        <v>1.5</v>
      </c>
      <c r="O14" s="849">
        <v>18020.099999999999</v>
      </c>
      <c r="P14" s="837"/>
      <c r="Q14" s="850">
        <v>12013.4</v>
      </c>
    </row>
    <row r="15" spans="1:17" ht="14.4" customHeight="1" x14ac:dyDescent="0.3">
      <c r="A15" s="831" t="s">
        <v>564</v>
      </c>
      <c r="B15" s="832" t="s">
        <v>2668</v>
      </c>
      <c r="C15" s="832" t="s">
        <v>2603</v>
      </c>
      <c r="D15" s="832" t="s">
        <v>2677</v>
      </c>
      <c r="E15" s="832" t="s">
        <v>1526</v>
      </c>
      <c r="F15" s="849"/>
      <c r="G15" s="849"/>
      <c r="H15" s="849"/>
      <c r="I15" s="849"/>
      <c r="J15" s="849">
        <v>8</v>
      </c>
      <c r="K15" s="849">
        <v>343.04</v>
      </c>
      <c r="L15" s="849">
        <v>1</v>
      </c>
      <c r="M15" s="849">
        <v>42.88</v>
      </c>
      <c r="N15" s="849">
        <v>14</v>
      </c>
      <c r="O15" s="849">
        <v>600.32000000000005</v>
      </c>
      <c r="P15" s="837">
        <v>1.75</v>
      </c>
      <c r="Q15" s="850">
        <v>42.88</v>
      </c>
    </row>
    <row r="16" spans="1:17" ht="14.4" customHeight="1" x14ac:dyDescent="0.3">
      <c r="A16" s="831" t="s">
        <v>564</v>
      </c>
      <c r="B16" s="832" t="s">
        <v>2668</v>
      </c>
      <c r="C16" s="832" t="s">
        <v>2603</v>
      </c>
      <c r="D16" s="832" t="s">
        <v>2678</v>
      </c>
      <c r="E16" s="832" t="s">
        <v>2679</v>
      </c>
      <c r="F16" s="849">
        <v>157.1</v>
      </c>
      <c r="G16" s="849">
        <v>42686.82</v>
      </c>
      <c r="H16" s="849">
        <v>0.84644109350331365</v>
      </c>
      <c r="I16" s="849">
        <v>271.71750477402929</v>
      </c>
      <c r="J16" s="849">
        <v>185.6</v>
      </c>
      <c r="K16" s="849">
        <v>50430.94</v>
      </c>
      <c r="L16" s="849">
        <v>1</v>
      </c>
      <c r="M16" s="849">
        <v>271.71842672413794</v>
      </c>
      <c r="N16" s="849">
        <v>228.4</v>
      </c>
      <c r="O16" s="849">
        <v>62060.4</v>
      </c>
      <c r="P16" s="837">
        <v>1.23060169015291</v>
      </c>
      <c r="Q16" s="850">
        <v>271.71803852889667</v>
      </c>
    </row>
    <row r="17" spans="1:17" ht="14.4" customHeight="1" x14ac:dyDescent="0.3">
      <c r="A17" s="831" t="s">
        <v>564</v>
      </c>
      <c r="B17" s="832" t="s">
        <v>2668</v>
      </c>
      <c r="C17" s="832" t="s">
        <v>2603</v>
      </c>
      <c r="D17" s="832" t="s">
        <v>2680</v>
      </c>
      <c r="E17" s="832" t="s">
        <v>868</v>
      </c>
      <c r="F17" s="849">
        <v>4</v>
      </c>
      <c r="G17" s="849">
        <v>543.46</v>
      </c>
      <c r="H17" s="849"/>
      <c r="I17" s="849">
        <v>135.86500000000001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564</v>
      </c>
      <c r="B18" s="832" t="s">
        <v>2668</v>
      </c>
      <c r="C18" s="832" t="s">
        <v>2603</v>
      </c>
      <c r="D18" s="832" t="s">
        <v>2681</v>
      </c>
      <c r="E18" s="832" t="s">
        <v>2682</v>
      </c>
      <c r="F18" s="849">
        <v>25</v>
      </c>
      <c r="G18" s="849">
        <v>3287</v>
      </c>
      <c r="H18" s="849"/>
      <c r="I18" s="849">
        <v>131.47999999999999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564</v>
      </c>
      <c r="B19" s="832" t="s">
        <v>2668</v>
      </c>
      <c r="C19" s="832" t="s">
        <v>2603</v>
      </c>
      <c r="D19" s="832" t="s">
        <v>2683</v>
      </c>
      <c r="E19" s="832" t="s">
        <v>860</v>
      </c>
      <c r="F19" s="849">
        <v>10</v>
      </c>
      <c r="G19" s="849">
        <v>38274.300000000003</v>
      </c>
      <c r="H19" s="849"/>
      <c r="I19" s="849">
        <v>3827.4300000000003</v>
      </c>
      <c r="J19" s="849"/>
      <c r="K19" s="849"/>
      <c r="L19" s="849"/>
      <c r="M19" s="849"/>
      <c r="N19" s="849">
        <v>2</v>
      </c>
      <c r="O19" s="849">
        <v>8629.82</v>
      </c>
      <c r="P19" s="837"/>
      <c r="Q19" s="850">
        <v>4314.91</v>
      </c>
    </row>
    <row r="20" spans="1:17" ht="14.4" customHeight="1" x14ac:dyDescent="0.3">
      <c r="A20" s="831" t="s">
        <v>564</v>
      </c>
      <c r="B20" s="832" t="s">
        <v>2668</v>
      </c>
      <c r="C20" s="832" t="s">
        <v>2603</v>
      </c>
      <c r="D20" s="832" t="s">
        <v>2684</v>
      </c>
      <c r="E20" s="832" t="s">
        <v>860</v>
      </c>
      <c r="F20" s="849">
        <v>21</v>
      </c>
      <c r="G20" s="849">
        <v>178613.19</v>
      </c>
      <c r="H20" s="849"/>
      <c r="I20" s="849">
        <v>8505.39</v>
      </c>
      <c r="J20" s="849"/>
      <c r="K20" s="849"/>
      <c r="L20" s="849"/>
      <c r="M20" s="849"/>
      <c r="N20" s="849">
        <v>8</v>
      </c>
      <c r="O20" s="849">
        <v>69038.64</v>
      </c>
      <c r="P20" s="837"/>
      <c r="Q20" s="850">
        <v>8629.83</v>
      </c>
    </row>
    <row r="21" spans="1:17" ht="14.4" customHeight="1" x14ac:dyDescent="0.3">
      <c r="A21" s="831" t="s">
        <v>564</v>
      </c>
      <c r="B21" s="832" t="s">
        <v>2668</v>
      </c>
      <c r="C21" s="832" t="s">
        <v>2603</v>
      </c>
      <c r="D21" s="832" t="s">
        <v>2685</v>
      </c>
      <c r="E21" s="832" t="s">
        <v>2686</v>
      </c>
      <c r="F21" s="849">
        <v>7.6</v>
      </c>
      <c r="G21" s="849">
        <v>598.88</v>
      </c>
      <c r="H21" s="849">
        <v>0.58913569559486101</v>
      </c>
      <c r="I21" s="849">
        <v>78.8</v>
      </c>
      <c r="J21" s="849">
        <v>12.899999999999999</v>
      </c>
      <c r="K21" s="849">
        <v>1016.54</v>
      </c>
      <c r="L21" s="849">
        <v>1</v>
      </c>
      <c r="M21" s="849">
        <v>78.801550387596905</v>
      </c>
      <c r="N21" s="849">
        <v>15.1</v>
      </c>
      <c r="O21" s="849">
        <v>1189.8800000000001</v>
      </c>
      <c r="P21" s="837">
        <v>1.1705196057213687</v>
      </c>
      <c r="Q21" s="850">
        <v>78.800000000000011</v>
      </c>
    </row>
    <row r="22" spans="1:17" ht="14.4" customHeight="1" x14ac:dyDescent="0.3">
      <c r="A22" s="831" t="s">
        <v>564</v>
      </c>
      <c r="B22" s="832" t="s">
        <v>2668</v>
      </c>
      <c r="C22" s="832" t="s">
        <v>2603</v>
      </c>
      <c r="D22" s="832" t="s">
        <v>2687</v>
      </c>
      <c r="E22" s="832" t="s">
        <v>2688</v>
      </c>
      <c r="F22" s="849">
        <v>39</v>
      </c>
      <c r="G22" s="849">
        <v>2735.8499999999995</v>
      </c>
      <c r="H22" s="849">
        <v>3.0997620666213455</v>
      </c>
      <c r="I22" s="849">
        <v>70.149999999999991</v>
      </c>
      <c r="J22" s="849">
        <v>20</v>
      </c>
      <c r="K22" s="849">
        <v>882.6</v>
      </c>
      <c r="L22" s="849">
        <v>1</v>
      </c>
      <c r="M22" s="849">
        <v>44.13</v>
      </c>
      <c r="N22" s="849">
        <v>132</v>
      </c>
      <c r="O22" s="849">
        <v>5825.16</v>
      </c>
      <c r="P22" s="837">
        <v>6.6</v>
      </c>
      <c r="Q22" s="850">
        <v>44.129999999999995</v>
      </c>
    </row>
    <row r="23" spans="1:17" ht="14.4" customHeight="1" x14ac:dyDescent="0.3">
      <c r="A23" s="831" t="s">
        <v>564</v>
      </c>
      <c r="B23" s="832" t="s">
        <v>2668</v>
      </c>
      <c r="C23" s="832" t="s">
        <v>2603</v>
      </c>
      <c r="D23" s="832" t="s">
        <v>2689</v>
      </c>
      <c r="E23" s="832" t="s">
        <v>2690</v>
      </c>
      <c r="F23" s="849">
        <v>0.5</v>
      </c>
      <c r="G23" s="849">
        <v>399.87</v>
      </c>
      <c r="H23" s="849">
        <v>0.41665711517020765</v>
      </c>
      <c r="I23" s="849">
        <v>799.74</v>
      </c>
      <c r="J23" s="849">
        <v>1.2</v>
      </c>
      <c r="K23" s="849">
        <v>959.71</v>
      </c>
      <c r="L23" s="849">
        <v>1</v>
      </c>
      <c r="M23" s="849">
        <v>799.75833333333344</v>
      </c>
      <c r="N23" s="849"/>
      <c r="O23" s="849"/>
      <c r="P23" s="837"/>
      <c r="Q23" s="850"/>
    </row>
    <row r="24" spans="1:17" ht="14.4" customHeight="1" x14ac:dyDescent="0.3">
      <c r="A24" s="831" t="s">
        <v>564</v>
      </c>
      <c r="B24" s="832" t="s">
        <v>2668</v>
      </c>
      <c r="C24" s="832" t="s">
        <v>2603</v>
      </c>
      <c r="D24" s="832" t="s">
        <v>2691</v>
      </c>
      <c r="E24" s="832" t="s">
        <v>2692</v>
      </c>
      <c r="F24" s="849">
        <v>3.1</v>
      </c>
      <c r="G24" s="849">
        <v>4897.2199999999993</v>
      </c>
      <c r="H24" s="849"/>
      <c r="I24" s="849">
        <v>1579.748387096774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564</v>
      </c>
      <c r="B25" s="832" t="s">
        <v>2668</v>
      </c>
      <c r="C25" s="832" t="s">
        <v>2603</v>
      </c>
      <c r="D25" s="832" t="s">
        <v>2693</v>
      </c>
      <c r="E25" s="832" t="s">
        <v>2694</v>
      </c>
      <c r="F25" s="849"/>
      <c r="G25" s="849"/>
      <c r="H25" s="849"/>
      <c r="I25" s="849"/>
      <c r="J25" s="849"/>
      <c r="K25" s="849"/>
      <c r="L25" s="849"/>
      <c r="M25" s="849"/>
      <c r="N25" s="849">
        <v>0.9</v>
      </c>
      <c r="O25" s="849">
        <v>352.62</v>
      </c>
      <c r="P25" s="837"/>
      <c r="Q25" s="850">
        <v>391.8</v>
      </c>
    </row>
    <row r="26" spans="1:17" ht="14.4" customHeight="1" x14ac:dyDescent="0.3">
      <c r="A26" s="831" t="s">
        <v>564</v>
      </c>
      <c r="B26" s="832" t="s">
        <v>2668</v>
      </c>
      <c r="C26" s="832" t="s">
        <v>2603</v>
      </c>
      <c r="D26" s="832" t="s">
        <v>2695</v>
      </c>
      <c r="E26" s="832" t="s">
        <v>2696</v>
      </c>
      <c r="F26" s="849"/>
      <c r="G26" s="849"/>
      <c r="H26" s="849"/>
      <c r="I26" s="849"/>
      <c r="J26" s="849"/>
      <c r="K26" s="849"/>
      <c r="L26" s="849"/>
      <c r="M26" s="849"/>
      <c r="N26" s="849">
        <v>17</v>
      </c>
      <c r="O26" s="849">
        <v>1863.2</v>
      </c>
      <c r="P26" s="837"/>
      <c r="Q26" s="850">
        <v>109.60000000000001</v>
      </c>
    </row>
    <row r="27" spans="1:17" ht="14.4" customHeight="1" x14ac:dyDescent="0.3">
      <c r="A27" s="831" t="s">
        <v>564</v>
      </c>
      <c r="B27" s="832" t="s">
        <v>2668</v>
      </c>
      <c r="C27" s="832" t="s">
        <v>2603</v>
      </c>
      <c r="D27" s="832" t="s">
        <v>2697</v>
      </c>
      <c r="E27" s="832" t="s">
        <v>2696</v>
      </c>
      <c r="F27" s="849">
        <v>11</v>
      </c>
      <c r="G27" s="849">
        <v>2411.1999999999998</v>
      </c>
      <c r="H27" s="849">
        <v>0.91666666666666652</v>
      </c>
      <c r="I27" s="849">
        <v>219.2</v>
      </c>
      <c r="J27" s="849">
        <v>12</v>
      </c>
      <c r="K27" s="849">
        <v>2630.4</v>
      </c>
      <c r="L27" s="849">
        <v>1</v>
      </c>
      <c r="M27" s="849">
        <v>219.20000000000002</v>
      </c>
      <c r="N27" s="849"/>
      <c r="O27" s="849"/>
      <c r="P27" s="837"/>
      <c r="Q27" s="850"/>
    </row>
    <row r="28" spans="1:17" ht="14.4" customHeight="1" x14ac:dyDescent="0.3">
      <c r="A28" s="831" t="s">
        <v>564</v>
      </c>
      <c r="B28" s="832" t="s">
        <v>2668</v>
      </c>
      <c r="C28" s="832" t="s">
        <v>2603</v>
      </c>
      <c r="D28" s="832" t="s">
        <v>2698</v>
      </c>
      <c r="E28" s="832" t="s">
        <v>2699</v>
      </c>
      <c r="F28" s="849">
        <v>5.2</v>
      </c>
      <c r="G28" s="849">
        <v>2007.46</v>
      </c>
      <c r="H28" s="849"/>
      <c r="I28" s="849">
        <v>386.05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564</v>
      </c>
      <c r="B29" s="832" t="s">
        <v>2668</v>
      </c>
      <c r="C29" s="832" t="s">
        <v>2603</v>
      </c>
      <c r="D29" s="832" t="s">
        <v>2700</v>
      </c>
      <c r="E29" s="832" t="s">
        <v>2699</v>
      </c>
      <c r="F29" s="849">
        <v>0.4</v>
      </c>
      <c r="G29" s="849">
        <v>308.85000000000002</v>
      </c>
      <c r="H29" s="849">
        <v>1.3333189431877053</v>
      </c>
      <c r="I29" s="849">
        <v>772.125</v>
      </c>
      <c r="J29" s="849">
        <v>0.3</v>
      </c>
      <c r="K29" s="849">
        <v>231.64</v>
      </c>
      <c r="L29" s="849">
        <v>1</v>
      </c>
      <c r="M29" s="849">
        <v>772.13333333333333</v>
      </c>
      <c r="N29" s="849">
        <v>7.8</v>
      </c>
      <c r="O29" s="849">
        <v>6022.76</v>
      </c>
      <c r="P29" s="837">
        <v>26.000518045242622</v>
      </c>
      <c r="Q29" s="850">
        <v>772.14871794871794</v>
      </c>
    </row>
    <row r="30" spans="1:17" ht="14.4" customHeight="1" x14ac:dyDescent="0.3">
      <c r="A30" s="831" t="s">
        <v>564</v>
      </c>
      <c r="B30" s="832" t="s">
        <v>2668</v>
      </c>
      <c r="C30" s="832" t="s">
        <v>2603</v>
      </c>
      <c r="D30" s="832" t="s">
        <v>2701</v>
      </c>
      <c r="E30" s="832" t="s">
        <v>1111</v>
      </c>
      <c r="F30" s="849"/>
      <c r="G30" s="849"/>
      <c r="H30" s="849"/>
      <c r="I30" s="849"/>
      <c r="J30" s="849"/>
      <c r="K30" s="849"/>
      <c r="L30" s="849"/>
      <c r="M30" s="849"/>
      <c r="N30" s="849">
        <v>1.5</v>
      </c>
      <c r="O30" s="849">
        <v>573.9</v>
      </c>
      <c r="P30" s="837"/>
      <c r="Q30" s="850">
        <v>382.59999999999997</v>
      </c>
    </row>
    <row r="31" spans="1:17" ht="14.4" customHeight="1" x14ac:dyDescent="0.3">
      <c r="A31" s="831" t="s">
        <v>564</v>
      </c>
      <c r="B31" s="832" t="s">
        <v>2668</v>
      </c>
      <c r="C31" s="832" t="s">
        <v>2603</v>
      </c>
      <c r="D31" s="832" t="s">
        <v>2702</v>
      </c>
      <c r="E31" s="832" t="s">
        <v>2703</v>
      </c>
      <c r="F31" s="849">
        <v>6</v>
      </c>
      <c r="G31" s="849">
        <v>61976.94</v>
      </c>
      <c r="H31" s="849"/>
      <c r="I31" s="849">
        <v>10329.49</v>
      </c>
      <c r="J31" s="849"/>
      <c r="K31" s="849"/>
      <c r="L31" s="849"/>
      <c r="M31" s="849"/>
      <c r="N31" s="849">
        <v>10</v>
      </c>
      <c r="O31" s="849">
        <v>81561.2</v>
      </c>
      <c r="P31" s="837"/>
      <c r="Q31" s="850">
        <v>8156.12</v>
      </c>
    </row>
    <row r="32" spans="1:17" ht="14.4" customHeight="1" x14ac:dyDescent="0.3">
      <c r="A32" s="831" t="s">
        <v>564</v>
      </c>
      <c r="B32" s="832" t="s">
        <v>2668</v>
      </c>
      <c r="C32" s="832" t="s">
        <v>2603</v>
      </c>
      <c r="D32" s="832" t="s">
        <v>2704</v>
      </c>
      <c r="E32" s="832" t="s">
        <v>1111</v>
      </c>
      <c r="F32" s="849">
        <v>4.7</v>
      </c>
      <c r="G32" s="849">
        <v>3956.62</v>
      </c>
      <c r="H32" s="849">
        <v>1.9887309501789376</v>
      </c>
      <c r="I32" s="849">
        <v>841.83404255319147</v>
      </c>
      <c r="J32" s="849">
        <v>2.6</v>
      </c>
      <c r="K32" s="849">
        <v>1989.52</v>
      </c>
      <c r="L32" s="849">
        <v>1</v>
      </c>
      <c r="M32" s="849">
        <v>765.19999999999993</v>
      </c>
      <c r="N32" s="849">
        <v>14.700000000000001</v>
      </c>
      <c r="O32" s="849">
        <v>11747.130000000001</v>
      </c>
      <c r="P32" s="837">
        <v>5.9045046041256191</v>
      </c>
      <c r="Q32" s="850">
        <v>799.12448979591841</v>
      </c>
    </row>
    <row r="33" spans="1:17" ht="14.4" customHeight="1" x14ac:dyDescent="0.3">
      <c r="A33" s="831" t="s">
        <v>564</v>
      </c>
      <c r="B33" s="832" t="s">
        <v>2668</v>
      </c>
      <c r="C33" s="832" t="s">
        <v>2603</v>
      </c>
      <c r="D33" s="832" t="s">
        <v>2705</v>
      </c>
      <c r="E33" s="832" t="s">
        <v>1072</v>
      </c>
      <c r="F33" s="849">
        <v>34</v>
      </c>
      <c r="G33" s="849">
        <v>72270.399999999994</v>
      </c>
      <c r="H33" s="849">
        <v>56.666666666666664</v>
      </c>
      <c r="I33" s="849">
        <v>2125.6</v>
      </c>
      <c r="J33" s="849">
        <v>0.6</v>
      </c>
      <c r="K33" s="849">
        <v>1275.3599999999999</v>
      </c>
      <c r="L33" s="849">
        <v>1</v>
      </c>
      <c r="M33" s="849">
        <v>2125.6</v>
      </c>
      <c r="N33" s="849">
        <v>20.3</v>
      </c>
      <c r="O33" s="849">
        <v>43149.68</v>
      </c>
      <c r="P33" s="837">
        <v>33.833333333333336</v>
      </c>
      <c r="Q33" s="850">
        <v>2125.6</v>
      </c>
    </row>
    <row r="34" spans="1:17" ht="14.4" customHeight="1" x14ac:dyDescent="0.3">
      <c r="A34" s="831" t="s">
        <v>564</v>
      </c>
      <c r="B34" s="832" t="s">
        <v>2668</v>
      </c>
      <c r="C34" s="832" t="s">
        <v>2603</v>
      </c>
      <c r="D34" s="832" t="s">
        <v>2706</v>
      </c>
      <c r="E34" s="832" t="s">
        <v>2707</v>
      </c>
      <c r="F34" s="849">
        <v>9.8999999999999986</v>
      </c>
      <c r="G34" s="849">
        <v>32310.95</v>
      </c>
      <c r="H34" s="849">
        <v>24.750055534703446</v>
      </c>
      <c r="I34" s="849">
        <v>3263.7323232323238</v>
      </c>
      <c r="J34" s="849">
        <v>0.4</v>
      </c>
      <c r="K34" s="849">
        <v>1305.49</v>
      </c>
      <c r="L34" s="849">
        <v>1</v>
      </c>
      <c r="M34" s="849">
        <v>3263.7249999999999</v>
      </c>
      <c r="N34" s="849">
        <v>3.9</v>
      </c>
      <c r="O34" s="849">
        <v>12728.57</v>
      </c>
      <c r="P34" s="837">
        <v>9.7500325548261575</v>
      </c>
      <c r="Q34" s="850">
        <v>3263.7358974358976</v>
      </c>
    </row>
    <row r="35" spans="1:17" ht="14.4" customHeight="1" x14ac:dyDescent="0.3">
      <c r="A35" s="831" t="s">
        <v>564</v>
      </c>
      <c r="B35" s="832" t="s">
        <v>2668</v>
      </c>
      <c r="C35" s="832" t="s">
        <v>2603</v>
      </c>
      <c r="D35" s="832" t="s">
        <v>2708</v>
      </c>
      <c r="E35" s="832" t="s">
        <v>2694</v>
      </c>
      <c r="F35" s="849"/>
      <c r="G35" s="849"/>
      <c r="H35" s="849"/>
      <c r="I35" s="849"/>
      <c r="J35" s="849">
        <v>4</v>
      </c>
      <c r="K35" s="849">
        <v>783.6</v>
      </c>
      <c r="L35" s="849">
        <v>1</v>
      </c>
      <c r="M35" s="849">
        <v>195.9</v>
      </c>
      <c r="N35" s="849"/>
      <c r="O35" s="849"/>
      <c r="P35" s="837"/>
      <c r="Q35" s="850"/>
    </row>
    <row r="36" spans="1:17" ht="14.4" customHeight="1" x14ac:dyDescent="0.3">
      <c r="A36" s="831" t="s">
        <v>564</v>
      </c>
      <c r="B36" s="832" t="s">
        <v>2668</v>
      </c>
      <c r="C36" s="832" t="s">
        <v>2603</v>
      </c>
      <c r="D36" s="832" t="s">
        <v>2709</v>
      </c>
      <c r="E36" s="832" t="s">
        <v>1097</v>
      </c>
      <c r="F36" s="849">
        <v>2.61</v>
      </c>
      <c r="G36" s="849">
        <v>2988.54</v>
      </c>
      <c r="H36" s="849"/>
      <c r="I36" s="849">
        <v>1145.0344827586207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564</v>
      </c>
      <c r="B37" s="832" t="s">
        <v>2668</v>
      </c>
      <c r="C37" s="832" t="s">
        <v>2603</v>
      </c>
      <c r="D37" s="832" t="s">
        <v>2710</v>
      </c>
      <c r="E37" s="832" t="s">
        <v>2707</v>
      </c>
      <c r="F37" s="849"/>
      <c r="G37" s="849"/>
      <c r="H37" s="849"/>
      <c r="I37" s="849"/>
      <c r="J37" s="849">
        <v>2.4</v>
      </c>
      <c r="K37" s="849">
        <v>3916.47</v>
      </c>
      <c r="L37" s="849">
        <v>1</v>
      </c>
      <c r="M37" s="849">
        <v>1631.8625</v>
      </c>
      <c r="N37" s="849"/>
      <c r="O37" s="849"/>
      <c r="P37" s="837"/>
      <c r="Q37" s="850"/>
    </row>
    <row r="38" spans="1:17" ht="14.4" customHeight="1" x14ac:dyDescent="0.3">
      <c r="A38" s="831" t="s">
        <v>564</v>
      </c>
      <c r="B38" s="832" t="s">
        <v>2668</v>
      </c>
      <c r="C38" s="832" t="s">
        <v>2603</v>
      </c>
      <c r="D38" s="832" t="s">
        <v>2711</v>
      </c>
      <c r="E38" s="832" t="s">
        <v>1117</v>
      </c>
      <c r="F38" s="849"/>
      <c r="G38" s="849"/>
      <c r="H38" s="849"/>
      <c r="I38" s="849"/>
      <c r="J38" s="849"/>
      <c r="K38" s="849"/>
      <c r="L38" s="849"/>
      <c r="M38" s="849"/>
      <c r="N38" s="849">
        <v>6</v>
      </c>
      <c r="O38" s="849">
        <v>1411.74</v>
      </c>
      <c r="P38" s="837"/>
      <c r="Q38" s="850">
        <v>235.29</v>
      </c>
    </row>
    <row r="39" spans="1:17" ht="14.4" customHeight="1" x14ac:dyDescent="0.3">
      <c r="A39" s="831" t="s">
        <v>564</v>
      </c>
      <c r="B39" s="832" t="s">
        <v>2668</v>
      </c>
      <c r="C39" s="832" t="s">
        <v>2603</v>
      </c>
      <c r="D39" s="832" t="s">
        <v>2712</v>
      </c>
      <c r="E39" s="832" t="s">
        <v>1086</v>
      </c>
      <c r="F39" s="849"/>
      <c r="G39" s="849"/>
      <c r="H39" s="849"/>
      <c r="I39" s="849"/>
      <c r="J39" s="849">
        <v>1.3</v>
      </c>
      <c r="K39" s="849">
        <v>2121.42</v>
      </c>
      <c r="L39" s="849">
        <v>1</v>
      </c>
      <c r="M39" s="849">
        <v>1631.8615384615384</v>
      </c>
      <c r="N39" s="849"/>
      <c r="O39" s="849"/>
      <c r="P39" s="837"/>
      <c r="Q39" s="850"/>
    </row>
    <row r="40" spans="1:17" ht="14.4" customHeight="1" x14ac:dyDescent="0.3">
      <c r="A40" s="831" t="s">
        <v>564</v>
      </c>
      <c r="B40" s="832" t="s">
        <v>2668</v>
      </c>
      <c r="C40" s="832" t="s">
        <v>2603</v>
      </c>
      <c r="D40" s="832" t="s">
        <v>2713</v>
      </c>
      <c r="E40" s="832" t="s">
        <v>1086</v>
      </c>
      <c r="F40" s="849"/>
      <c r="G40" s="849"/>
      <c r="H40" s="849"/>
      <c r="I40" s="849"/>
      <c r="J40" s="849">
        <v>3.1</v>
      </c>
      <c r="K40" s="849">
        <v>10117.620000000001</v>
      </c>
      <c r="L40" s="849">
        <v>1</v>
      </c>
      <c r="M40" s="849">
        <v>3263.7483870967744</v>
      </c>
      <c r="N40" s="849">
        <v>3.4</v>
      </c>
      <c r="O40" s="849">
        <v>11096.7</v>
      </c>
      <c r="P40" s="837">
        <v>1.0967697936866576</v>
      </c>
      <c r="Q40" s="850">
        <v>3263.7352941176473</v>
      </c>
    </row>
    <row r="41" spans="1:17" ht="14.4" customHeight="1" x14ac:dyDescent="0.3">
      <c r="A41" s="831" t="s">
        <v>564</v>
      </c>
      <c r="B41" s="832" t="s">
        <v>2668</v>
      </c>
      <c r="C41" s="832" t="s">
        <v>2603</v>
      </c>
      <c r="D41" s="832" t="s">
        <v>2714</v>
      </c>
      <c r="E41" s="832" t="s">
        <v>2715</v>
      </c>
      <c r="F41" s="849"/>
      <c r="G41" s="849"/>
      <c r="H41" s="849"/>
      <c r="I41" s="849"/>
      <c r="J41" s="849">
        <v>1</v>
      </c>
      <c r="K41" s="849">
        <v>6345.57</v>
      </c>
      <c r="L41" s="849">
        <v>1</v>
      </c>
      <c r="M41" s="849">
        <v>6345.57</v>
      </c>
      <c r="N41" s="849"/>
      <c r="O41" s="849"/>
      <c r="P41" s="837"/>
      <c r="Q41" s="850"/>
    </row>
    <row r="42" spans="1:17" ht="14.4" customHeight="1" x14ac:dyDescent="0.3">
      <c r="A42" s="831" t="s">
        <v>564</v>
      </c>
      <c r="B42" s="832" t="s">
        <v>2668</v>
      </c>
      <c r="C42" s="832" t="s">
        <v>2716</v>
      </c>
      <c r="D42" s="832" t="s">
        <v>2717</v>
      </c>
      <c r="E42" s="832" t="s">
        <v>2718</v>
      </c>
      <c r="F42" s="849">
        <v>22</v>
      </c>
      <c r="G42" s="849">
        <v>44000</v>
      </c>
      <c r="H42" s="849">
        <v>2.3280423280423279</v>
      </c>
      <c r="I42" s="849">
        <v>2000</v>
      </c>
      <c r="J42" s="849">
        <v>9</v>
      </c>
      <c r="K42" s="849">
        <v>18900</v>
      </c>
      <c r="L42" s="849">
        <v>1</v>
      </c>
      <c r="M42" s="849">
        <v>2100</v>
      </c>
      <c r="N42" s="849">
        <v>8</v>
      </c>
      <c r="O42" s="849">
        <v>16800</v>
      </c>
      <c r="P42" s="837">
        <v>0.88888888888888884</v>
      </c>
      <c r="Q42" s="850">
        <v>2100</v>
      </c>
    </row>
    <row r="43" spans="1:17" ht="14.4" customHeight="1" x14ac:dyDescent="0.3">
      <c r="A43" s="831" t="s">
        <v>564</v>
      </c>
      <c r="B43" s="832" t="s">
        <v>2668</v>
      </c>
      <c r="C43" s="832" t="s">
        <v>2716</v>
      </c>
      <c r="D43" s="832" t="s">
        <v>2719</v>
      </c>
      <c r="E43" s="832" t="s">
        <v>2720</v>
      </c>
      <c r="F43" s="849">
        <v>4</v>
      </c>
      <c r="G43" s="849">
        <v>9841</v>
      </c>
      <c r="H43" s="849">
        <v>3.7996138996138997</v>
      </c>
      <c r="I43" s="849">
        <v>2460.25</v>
      </c>
      <c r="J43" s="849">
        <v>1</v>
      </c>
      <c r="K43" s="849">
        <v>2590</v>
      </c>
      <c r="L43" s="849">
        <v>1</v>
      </c>
      <c r="M43" s="849">
        <v>2590</v>
      </c>
      <c r="N43" s="849">
        <v>8</v>
      </c>
      <c r="O43" s="849">
        <v>20720</v>
      </c>
      <c r="P43" s="837">
        <v>8</v>
      </c>
      <c r="Q43" s="850">
        <v>2590</v>
      </c>
    </row>
    <row r="44" spans="1:17" ht="14.4" customHeight="1" x14ac:dyDescent="0.3">
      <c r="A44" s="831" t="s">
        <v>564</v>
      </c>
      <c r="B44" s="832" t="s">
        <v>2668</v>
      </c>
      <c r="C44" s="832" t="s">
        <v>2716</v>
      </c>
      <c r="D44" s="832" t="s">
        <v>2721</v>
      </c>
      <c r="E44" s="832" t="s">
        <v>2722</v>
      </c>
      <c r="F44" s="849"/>
      <c r="G44" s="849"/>
      <c r="H44" s="849"/>
      <c r="I44" s="849"/>
      <c r="J44" s="849">
        <v>1</v>
      </c>
      <c r="K44" s="849">
        <v>8720</v>
      </c>
      <c r="L44" s="849">
        <v>1</v>
      </c>
      <c r="M44" s="849">
        <v>8720</v>
      </c>
      <c r="N44" s="849"/>
      <c r="O44" s="849"/>
      <c r="P44" s="837"/>
      <c r="Q44" s="850"/>
    </row>
    <row r="45" spans="1:17" ht="14.4" customHeight="1" x14ac:dyDescent="0.3">
      <c r="A45" s="831" t="s">
        <v>564</v>
      </c>
      <c r="B45" s="832" t="s">
        <v>2668</v>
      </c>
      <c r="C45" s="832" t="s">
        <v>2716</v>
      </c>
      <c r="D45" s="832" t="s">
        <v>2723</v>
      </c>
      <c r="E45" s="832" t="s">
        <v>2724</v>
      </c>
      <c r="F45" s="849"/>
      <c r="G45" s="849"/>
      <c r="H45" s="849"/>
      <c r="I45" s="849"/>
      <c r="J45" s="849">
        <v>3</v>
      </c>
      <c r="K45" s="849">
        <v>30390</v>
      </c>
      <c r="L45" s="849">
        <v>1</v>
      </c>
      <c r="M45" s="849">
        <v>10130</v>
      </c>
      <c r="N45" s="849"/>
      <c r="O45" s="849"/>
      <c r="P45" s="837"/>
      <c r="Q45" s="850"/>
    </row>
    <row r="46" spans="1:17" ht="14.4" customHeight="1" x14ac:dyDescent="0.3">
      <c r="A46" s="831" t="s">
        <v>564</v>
      </c>
      <c r="B46" s="832" t="s">
        <v>2668</v>
      </c>
      <c r="C46" s="832" t="s">
        <v>2716</v>
      </c>
      <c r="D46" s="832" t="s">
        <v>2725</v>
      </c>
      <c r="E46" s="832" t="s">
        <v>2726</v>
      </c>
      <c r="F46" s="849">
        <v>12</v>
      </c>
      <c r="G46" s="849">
        <v>10908</v>
      </c>
      <c r="H46" s="849">
        <v>1.0508670520231214</v>
      </c>
      <c r="I46" s="849">
        <v>909</v>
      </c>
      <c r="J46" s="849">
        <v>11</v>
      </c>
      <c r="K46" s="849">
        <v>10380</v>
      </c>
      <c r="L46" s="849">
        <v>1</v>
      </c>
      <c r="M46" s="849">
        <v>943.63636363636363</v>
      </c>
      <c r="N46" s="849">
        <v>8</v>
      </c>
      <c r="O46" s="849">
        <v>6840</v>
      </c>
      <c r="P46" s="837">
        <v>0.65895953757225434</v>
      </c>
      <c r="Q46" s="850">
        <v>855</v>
      </c>
    </row>
    <row r="47" spans="1:17" ht="14.4" customHeight="1" x14ac:dyDescent="0.3">
      <c r="A47" s="831" t="s">
        <v>564</v>
      </c>
      <c r="B47" s="832" t="s">
        <v>2668</v>
      </c>
      <c r="C47" s="832" t="s">
        <v>2716</v>
      </c>
      <c r="D47" s="832" t="s">
        <v>2727</v>
      </c>
      <c r="E47" s="832" t="s">
        <v>2728</v>
      </c>
      <c r="F47" s="849"/>
      <c r="G47" s="849"/>
      <c r="H47" s="849"/>
      <c r="I47" s="849"/>
      <c r="J47" s="849">
        <v>3</v>
      </c>
      <c r="K47" s="849">
        <v>735</v>
      </c>
      <c r="L47" s="849">
        <v>1</v>
      </c>
      <c r="M47" s="849">
        <v>245</v>
      </c>
      <c r="N47" s="849"/>
      <c r="O47" s="849"/>
      <c r="P47" s="837"/>
      <c r="Q47" s="850"/>
    </row>
    <row r="48" spans="1:17" ht="14.4" customHeight="1" x14ac:dyDescent="0.3">
      <c r="A48" s="831" t="s">
        <v>564</v>
      </c>
      <c r="B48" s="832" t="s">
        <v>2668</v>
      </c>
      <c r="C48" s="832" t="s">
        <v>2729</v>
      </c>
      <c r="D48" s="832" t="s">
        <v>2730</v>
      </c>
      <c r="E48" s="832" t="s">
        <v>2731</v>
      </c>
      <c r="F48" s="849">
        <v>1</v>
      </c>
      <c r="G48" s="849">
        <v>4618</v>
      </c>
      <c r="H48" s="849">
        <v>0.25</v>
      </c>
      <c r="I48" s="849">
        <v>4618</v>
      </c>
      <c r="J48" s="849">
        <v>4</v>
      </c>
      <c r="K48" s="849">
        <v>18472</v>
      </c>
      <c r="L48" s="849">
        <v>1</v>
      </c>
      <c r="M48" s="849">
        <v>4618</v>
      </c>
      <c r="N48" s="849">
        <v>5</v>
      </c>
      <c r="O48" s="849">
        <v>23090</v>
      </c>
      <c r="P48" s="837">
        <v>1.25</v>
      </c>
      <c r="Q48" s="850">
        <v>4618</v>
      </c>
    </row>
    <row r="49" spans="1:17" ht="14.4" customHeight="1" x14ac:dyDescent="0.3">
      <c r="A49" s="831" t="s">
        <v>564</v>
      </c>
      <c r="B49" s="832" t="s">
        <v>2668</v>
      </c>
      <c r="C49" s="832" t="s">
        <v>2729</v>
      </c>
      <c r="D49" s="832" t="s">
        <v>2732</v>
      </c>
      <c r="E49" s="832" t="s">
        <v>2733</v>
      </c>
      <c r="F49" s="849">
        <v>9</v>
      </c>
      <c r="G49" s="849">
        <v>5008.5</v>
      </c>
      <c r="H49" s="849">
        <v>1.5</v>
      </c>
      <c r="I49" s="849">
        <v>556.5</v>
      </c>
      <c r="J49" s="849">
        <v>6</v>
      </c>
      <c r="K49" s="849">
        <v>3339</v>
      </c>
      <c r="L49" s="849">
        <v>1</v>
      </c>
      <c r="M49" s="849">
        <v>556.5</v>
      </c>
      <c r="N49" s="849">
        <v>2</v>
      </c>
      <c r="O49" s="849">
        <v>1113</v>
      </c>
      <c r="P49" s="837">
        <v>0.33333333333333331</v>
      </c>
      <c r="Q49" s="850">
        <v>556.5</v>
      </c>
    </row>
    <row r="50" spans="1:17" ht="14.4" customHeight="1" x14ac:dyDescent="0.3">
      <c r="A50" s="831" t="s">
        <v>564</v>
      </c>
      <c r="B50" s="832" t="s">
        <v>2668</v>
      </c>
      <c r="C50" s="832" t="s">
        <v>2729</v>
      </c>
      <c r="D50" s="832" t="s">
        <v>2734</v>
      </c>
      <c r="E50" s="832" t="s">
        <v>2735</v>
      </c>
      <c r="F50" s="849">
        <v>6</v>
      </c>
      <c r="G50" s="849">
        <v>814.14</v>
      </c>
      <c r="H50" s="849">
        <v>0.99999999999999989</v>
      </c>
      <c r="I50" s="849">
        <v>135.69</v>
      </c>
      <c r="J50" s="849">
        <v>6</v>
      </c>
      <c r="K50" s="849">
        <v>814.1400000000001</v>
      </c>
      <c r="L50" s="849">
        <v>1</v>
      </c>
      <c r="M50" s="849">
        <v>135.69000000000003</v>
      </c>
      <c r="N50" s="849"/>
      <c r="O50" s="849"/>
      <c r="P50" s="837"/>
      <c r="Q50" s="850"/>
    </row>
    <row r="51" spans="1:17" ht="14.4" customHeight="1" x14ac:dyDescent="0.3">
      <c r="A51" s="831" t="s">
        <v>564</v>
      </c>
      <c r="B51" s="832" t="s">
        <v>2668</v>
      </c>
      <c r="C51" s="832" t="s">
        <v>2729</v>
      </c>
      <c r="D51" s="832" t="s">
        <v>2736</v>
      </c>
      <c r="E51" s="832" t="s">
        <v>2735</v>
      </c>
      <c r="F51" s="849">
        <v>13</v>
      </c>
      <c r="G51" s="849">
        <v>2213.9</v>
      </c>
      <c r="H51" s="849">
        <v>0.8666666666666667</v>
      </c>
      <c r="I51" s="849">
        <v>170.3</v>
      </c>
      <c r="J51" s="849">
        <v>15</v>
      </c>
      <c r="K51" s="849">
        <v>2554.5</v>
      </c>
      <c r="L51" s="849">
        <v>1</v>
      </c>
      <c r="M51" s="849">
        <v>170.3</v>
      </c>
      <c r="N51" s="849">
        <v>4</v>
      </c>
      <c r="O51" s="849">
        <v>639.44000000000005</v>
      </c>
      <c r="P51" s="837">
        <v>0.25031904482286166</v>
      </c>
      <c r="Q51" s="850">
        <v>159.86000000000001</v>
      </c>
    </row>
    <row r="52" spans="1:17" ht="14.4" customHeight="1" x14ac:dyDescent="0.3">
      <c r="A52" s="831" t="s">
        <v>564</v>
      </c>
      <c r="B52" s="832" t="s">
        <v>2668</v>
      </c>
      <c r="C52" s="832" t="s">
        <v>2729</v>
      </c>
      <c r="D52" s="832" t="s">
        <v>2737</v>
      </c>
      <c r="E52" s="832" t="s">
        <v>2738</v>
      </c>
      <c r="F52" s="849"/>
      <c r="G52" s="849"/>
      <c r="H52" s="849"/>
      <c r="I52" s="849"/>
      <c r="J52" s="849"/>
      <c r="K52" s="849"/>
      <c r="L52" s="849"/>
      <c r="M52" s="849"/>
      <c r="N52" s="849">
        <v>4</v>
      </c>
      <c r="O52" s="849">
        <v>234.4</v>
      </c>
      <c r="P52" s="837"/>
      <c r="Q52" s="850">
        <v>58.6</v>
      </c>
    </row>
    <row r="53" spans="1:17" ht="14.4" customHeight="1" x14ac:dyDescent="0.3">
      <c r="A53" s="831" t="s">
        <v>564</v>
      </c>
      <c r="B53" s="832" t="s">
        <v>2668</v>
      </c>
      <c r="C53" s="832" t="s">
        <v>2729</v>
      </c>
      <c r="D53" s="832" t="s">
        <v>2739</v>
      </c>
      <c r="E53" s="832" t="s">
        <v>2740</v>
      </c>
      <c r="F53" s="849"/>
      <c r="G53" s="849"/>
      <c r="H53" s="849"/>
      <c r="I53" s="849"/>
      <c r="J53" s="849">
        <v>1</v>
      </c>
      <c r="K53" s="849">
        <v>3072.82</v>
      </c>
      <c r="L53" s="849">
        <v>1</v>
      </c>
      <c r="M53" s="849">
        <v>3072.82</v>
      </c>
      <c r="N53" s="849">
        <v>1</v>
      </c>
      <c r="O53" s="849">
        <v>3072.82</v>
      </c>
      <c r="P53" s="837">
        <v>1</v>
      </c>
      <c r="Q53" s="850">
        <v>3072.82</v>
      </c>
    </row>
    <row r="54" spans="1:17" ht="14.4" customHeight="1" x14ac:dyDescent="0.3">
      <c r="A54" s="831" t="s">
        <v>564</v>
      </c>
      <c r="B54" s="832" t="s">
        <v>2668</v>
      </c>
      <c r="C54" s="832" t="s">
        <v>2729</v>
      </c>
      <c r="D54" s="832" t="s">
        <v>2741</v>
      </c>
      <c r="E54" s="832" t="s">
        <v>2740</v>
      </c>
      <c r="F54" s="849">
        <v>26</v>
      </c>
      <c r="G54" s="849">
        <v>4068.74</v>
      </c>
      <c r="H54" s="849">
        <v>0.49056603773584895</v>
      </c>
      <c r="I54" s="849">
        <v>156.48999999999998</v>
      </c>
      <c r="J54" s="849">
        <v>53</v>
      </c>
      <c r="K54" s="849">
        <v>8293.9700000000012</v>
      </c>
      <c r="L54" s="849">
        <v>1</v>
      </c>
      <c r="M54" s="849">
        <v>156.49</v>
      </c>
      <c r="N54" s="849"/>
      <c r="O54" s="849"/>
      <c r="P54" s="837"/>
      <c r="Q54" s="850"/>
    </row>
    <row r="55" spans="1:17" ht="14.4" customHeight="1" x14ac:dyDescent="0.3">
      <c r="A55" s="831" t="s">
        <v>564</v>
      </c>
      <c r="B55" s="832" t="s">
        <v>2668</v>
      </c>
      <c r="C55" s="832" t="s">
        <v>2729</v>
      </c>
      <c r="D55" s="832" t="s">
        <v>2742</v>
      </c>
      <c r="E55" s="832" t="s">
        <v>2740</v>
      </c>
      <c r="F55" s="849">
        <v>68</v>
      </c>
      <c r="G55" s="849">
        <v>11698.72</v>
      </c>
      <c r="H55" s="849">
        <v>0.89473684210526305</v>
      </c>
      <c r="I55" s="849">
        <v>172.04</v>
      </c>
      <c r="J55" s="849">
        <v>76</v>
      </c>
      <c r="K55" s="849">
        <v>13075.04</v>
      </c>
      <c r="L55" s="849">
        <v>1</v>
      </c>
      <c r="M55" s="849">
        <v>172.04000000000002</v>
      </c>
      <c r="N55" s="849"/>
      <c r="O55" s="849"/>
      <c r="P55" s="837"/>
      <c r="Q55" s="850"/>
    </row>
    <row r="56" spans="1:17" ht="14.4" customHeight="1" x14ac:dyDescent="0.3">
      <c r="A56" s="831" t="s">
        <v>564</v>
      </c>
      <c r="B56" s="832" t="s">
        <v>2668</v>
      </c>
      <c r="C56" s="832" t="s">
        <v>2729</v>
      </c>
      <c r="D56" s="832" t="s">
        <v>2743</v>
      </c>
      <c r="E56" s="832" t="s">
        <v>2740</v>
      </c>
      <c r="F56" s="849">
        <v>6</v>
      </c>
      <c r="G56" s="849">
        <v>1181.46</v>
      </c>
      <c r="H56" s="849"/>
      <c r="I56" s="849">
        <v>196.91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564</v>
      </c>
      <c r="B57" s="832" t="s">
        <v>2668</v>
      </c>
      <c r="C57" s="832" t="s">
        <v>2729</v>
      </c>
      <c r="D57" s="832" t="s">
        <v>2744</v>
      </c>
      <c r="E57" s="832" t="s">
        <v>2740</v>
      </c>
      <c r="F57" s="849">
        <v>2</v>
      </c>
      <c r="G57" s="849">
        <v>625.96</v>
      </c>
      <c r="H57" s="849">
        <v>1</v>
      </c>
      <c r="I57" s="849">
        <v>312.98</v>
      </c>
      <c r="J57" s="849">
        <v>2</v>
      </c>
      <c r="K57" s="849">
        <v>625.96</v>
      </c>
      <c r="L57" s="849">
        <v>1</v>
      </c>
      <c r="M57" s="849">
        <v>312.98</v>
      </c>
      <c r="N57" s="849">
        <v>4</v>
      </c>
      <c r="O57" s="849">
        <v>1251.92</v>
      </c>
      <c r="P57" s="837">
        <v>2</v>
      </c>
      <c r="Q57" s="850">
        <v>312.98</v>
      </c>
    </row>
    <row r="58" spans="1:17" ht="14.4" customHeight="1" x14ac:dyDescent="0.3">
      <c r="A58" s="831" t="s">
        <v>564</v>
      </c>
      <c r="B58" s="832" t="s">
        <v>2668</v>
      </c>
      <c r="C58" s="832" t="s">
        <v>2729</v>
      </c>
      <c r="D58" s="832" t="s">
        <v>2745</v>
      </c>
      <c r="E58" s="832" t="s">
        <v>2740</v>
      </c>
      <c r="F58" s="849">
        <v>13</v>
      </c>
      <c r="G58" s="849">
        <v>4877.08</v>
      </c>
      <c r="H58" s="849">
        <v>0.72222222222222232</v>
      </c>
      <c r="I58" s="849">
        <v>375.15999999999997</v>
      </c>
      <c r="J58" s="849">
        <v>18</v>
      </c>
      <c r="K58" s="849">
        <v>6752.8799999999992</v>
      </c>
      <c r="L58" s="849">
        <v>1</v>
      </c>
      <c r="M58" s="849">
        <v>375.15999999999997</v>
      </c>
      <c r="N58" s="849"/>
      <c r="O58" s="849"/>
      <c r="P58" s="837"/>
      <c r="Q58" s="850"/>
    </row>
    <row r="59" spans="1:17" ht="14.4" customHeight="1" x14ac:dyDescent="0.3">
      <c r="A59" s="831" t="s">
        <v>564</v>
      </c>
      <c r="B59" s="832" t="s">
        <v>2668</v>
      </c>
      <c r="C59" s="832" t="s">
        <v>2729</v>
      </c>
      <c r="D59" s="832" t="s">
        <v>2746</v>
      </c>
      <c r="E59" s="832" t="s">
        <v>2740</v>
      </c>
      <c r="F59" s="849">
        <v>5</v>
      </c>
      <c r="G59" s="849">
        <v>2093.4499999999998</v>
      </c>
      <c r="H59" s="849">
        <v>1.25</v>
      </c>
      <c r="I59" s="849">
        <v>418.68999999999994</v>
      </c>
      <c r="J59" s="849">
        <v>4</v>
      </c>
      <c r="K59" s="849">
        <v>1674.76</v>
      </c>
      <c r="L59" s="849">
        <v>1</v>
      </c>
      <c r="M59" s="849">
        <v>418.69</v>
      </c>
      <c r="N59" s="849"/>
      <c r="O59" s="849"/>
      <c r="P59" s="837"/>
      <c r="Q59" s="850"/>
    </row>
    <row r="60" spans="1:17" ht="14.4" customHeight="1" x14ac:dyDescent="0.3">
      <c r="A60" s="831" t="s">
        <v>564</v>
      </c>
      <c r="B60" s="832" t="s">
        <v>2668</v>
      </c>
      <c r="C60" s="832" t="s">
        <v>2729</v>
      </c>
      <c r="D60" s="832" t="s">
        <v>2747</v>
      </c>
      <c r="E60" s="832" t="s">
        <v>2740</v>
      </c>
      <c r="F60" s="849"/>
      <c r="G60" s="849"/>
      <c r="H60" s="849"/>
      <c r="I60" s="849"/>
      <c r="J60" s="849">
        <v>2</v>
      </c>
      <c r="K60" s="849">
        <v>1073.68</v>
      </c>
      <c r="L60" s="849">
        <v>1</v>
      </c>
      <c r="M60" s="849">
        <v>536.84</v>
      </c>
      <c r="N60" s="849"/>
      <c r="O60" s="849"/>
      <c r="P60" s="837"/>
      <c r="Q60" s="850"/>
    </row>
    <row r="61" spans="1:17" ht="14.4" customHeight="1" x14ac:dyDescent="0.3">
      <c r="A61" s="831" t="s">
        <v>564</v>
      </c>
      <c r="B61" s="832" t="s">
        <v>2668</v>
      </c>
      <c r="C61" s="832" t="s">
        <v>2729</v>
      </c>
      <c r="D61" s="832" t="s">
        <v>2748</v>
      </c>
      <c r="E61" s="832" t="s">
        <v>2740</v>
      </c>
      <c r="F61" s="849"/>
      <c r="G61" s="849"/>
      <c r="H61" s="849"/>
      <c r="I61" s="849"/>
      <c r="J61" s="849">
        <v>2</v>
      </c>
      <c r="K61" s="849">
        <v>835.3</v>
      </c>
      <c r="L61" s="849">
        <v>1</v>
      </c>
      <c r="M61" s="849">
        <v>417.65</v>
      </c>
      <c r="N61" s="849"/>
      <c r="O61" s="849"/>
      <c r="P61" s="837"/>
      <c r="Q61" s="850"/>
    </row>
    <row r="62" spans="1:17" ht="14.4" customHeight="1" x14ac:dyDescent="0.3">
      <c r="A62" s="831" t="s">
        <v>564</v>
      </c>
      <c r="B62" s="832" t="s">
        <v>2668</v>
      </c>
      <c r="C62" s="832" t="s">
        <v>2729</v>
      </c>
      <c r="D62" s="832" t="s">
        <v>2749</v>
      </c>
      <c r="E62" s="832" t="s">
        <v>2740</v>
      </c>
      <c r="F62" s="849">
        <v>1</v>
      </c>
      <c r="G62" s="849">
        <v>519.22</v>
      </c>
      <c r="H62" s="849">
        <v>1</v>
      </c>
      <c r="I62" s="849">
        <v>519.22</v>
      </c>
      <c r="J62" s="849">
        <v>1</v>
      </c>
      <c r="K62" s="849">
        <v>519.22</v>
      </c>
      <c r="L62" s="849">
        <v>1</v>
      </c>
      <c r="M62" s="849">
        <v>519.22</v>
      </c>
      <c r="N62" s="849"/>
      <c r="O62" s="849"/>
      <c r="P62" s="837"/>
      <c r="Q62" s="850"/>
    </row>
    <row r="63" spans="1:17" ht="14.4" customHeight="1" x14ac:dyDescent="0.3">
      <c r="A63" s="831" t="s">
        <v>564</v>
      </c>
      <c r="B63" s="832" t="s">
        <v>2668</v>
      </c>
      <c r="C63" s="832" t="s">
        <v>2729</v>
      </c>
      <c r="D63" s="832" t="s">
        <v>2750</v>
      </c>
      <c r="E63" s="832" t="s">
        <v>2751</v>
      </c>
      <c r="F63" s="849">
        <v>19</v>
      </c>
      <c r="G63" s="849">
        <v>3268.76</v>
      </c>
      <c r="H63" s="849"/>
      <c r="I63" s="849">
        <v>172.04000000000002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564</v>
      </c>
      <c r="B64" s="832" t="s">
        <v>2668</v>
      </c>
      <c r="C64" s="832" t="s">
        <v>2729</v>
      </c>
      <c r="D64" s="832" t="s">
        <v>2752</v>
      </c>
      <c r="E64" s="832" t="s">
        <v>2753</v>
      </c>
      <c r="F64" s="849"/>
      <c r="G64" s="849"/>
      <c r="H64" s="849"/>
      <c r="I64" s="849"/>
      <c r="J64" s="849">
        <v>4</v>
      </c>
      <c r="K64" s="849">
        <v>1799.12</v>
      </c>
      <c r="L64" s="849">
        <v>1</v>
      </c>
      <c r="M64" s="849">
        <v>449.78</v>
      </c>
      <c r="N64" s="849">
        <v>1</v>
      </c>
      <c r="O64" s="849">
        <v>449.78</v>
      </c>
      <c r="P64" s="837">
        <v>0.25</v>
      </c>
      <c r="Q64" s="850">
        <v>449.78</v>
      </c>
    </row>
    <row r="65" spans="1:17" ht="14.4" customHeight="1" x14ac:dyDescent="0.3">
      <c r="A65" s="831" t="s">
        <v>564</v>
      </c>
      <c r="B65" s="832" t="s">
        <v>2668</v>
      </c>
      <c r="C65" s="832" t="s">
        <v>2729</v>
      </c>
      <c r="D65" s="832" t="s">
        <v>2754</v>
      </c>
      <c r="E65" s="832" t="s">
        <v>2753</v>
      </c>
      <c r="F65" s="849"/>
      <c r="G65" s="849"/>
      <c r="H65" s="849"/>
      <c r="I65" s="849"/>
      <c r="J65" s="849"/>
      <c r="K65" s="849"/>
      <c r="L65" s="849"/>
      <c r="M65" s="849"/>
      <c r="N65" s="849">
        <v>7</v>
      </c>
      <c r="O65" s="849">
        <v>9996.77</v>
      </c>
      <c r="P65" s="837"/>
      <c r="Q65" s="850">
        <v>1428.1100000000001</v>
      </c>
    </row>
    <row r="66" spans="1:17" ht="14.4" customHeight="1" x14ac:dyDescent="0.3">
      <c r="A66" s="831" t="s">
        <v>564</v>
      </c>
      <c r="B66" s="832" t="s">
        <v>2668</v>
      </c>
      <c r="C66" s="832" t="s">
        <v>2729</v>
      </c>
      <c r="D66" s="832" t="s">
        <v>2755</v>
      </c>
      <c r="E66" s="832" t="s">
        <v>2756</v>
      </c>
      <c r="F66" s="849"/>
      <c r="G66" s="849"/>
      <c r="H66" s="849"/>
      <c r="I66" s="849"/>
      <c r="J66" s="849">
        <v>1</v>
      </c>
      <c r="K66" s="849">
        <v>11414.51</v>
      </c>
      <c r="L66" s="849">
        <v>1</v>
      </c>
      <c r="M66" s="849">
        <v>11414.51</v>
      </c>
      <c r="N66" s="849">
        <v>1</v>
      </c>
      <c r="O66" s="849">
        <v>11414.51</v>
      </c>
      <c r="P66" s="837">
        <v>1</v>
      </c>
      <c r="Q66" s="850">
        <v>11414.51</v>
      </c>
    </row>
    <row r="67" spans="1:17" ht="14.4" customHeight="1" x14ac:dyDescent="0.3">
      <c r="A67" s="831" t="s">
        <v>564</v>
      </c>
      <c r="B67" s="832" t="s">
        <v>2668</v>
      </c>
      <c r="C67" s="832" t="s">
        <v>2729</v>
      </c>
      <c r="D67" s="832" t="s">
        <v>2757</v>
      </c>
      <c r="E67" s="832" t="s">
        <v>2751</v>
      </c>
      <c r="F67" s="849">
        <v>3</v>
      </c>
      <c r="G67" s="849">
        <v>13048.86</v>
      </c>
      <c r="H67" s="849"/>
      <c r="I67" s="849">
        <v>4349.62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564</v>
      </c>
      <c r="B68" s="832" t="s">
        <v>2668</v>
      </c>
      <c r="C68" s="832" t="s">
        <v>2729</v>
      </c>
      <c r="D68" s="832" t="s">
        <v>2758</v>
      </c>
      <c r="E68" s="832" t="s">
        <v>2740</v>
      </c>
      <c r="F68" s="849">
        <v>1</v>
      </c>
      <c r="G68" s="849">
        <v>417.65</v>
      </c>
      <c r="H68" s="849"/>
      <c r="I68" s="849">
        <v>417.65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564</v>
      </c>
      <c r="B69" s="832" t="s">
        <v>2668</v>
      </c>
      <c r="C69" s="832" t="s">
        <v>2729</v>
      </c>
      <c r="D69" s="832" t="s">
        <v>2759</v>
      </c>
      <c r="E69" s="832" t="s">
        <v>2740</v>
      </c>
      <c r="F69" s="849">
        <v>1</v>
      </c>
      <c r="G69" s="849">
        <v>607.30999999999995</v>
      </c>
      <c r="H69" s="849"/>
      <c r="I69" s="849">
        <v>607.30999999999995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564</v>
      </c>
      <c r="B70" s="832" t="s">
        <v>2668</v>
      </c>
      <c r="C70" s="832" t="s">
        <v>2729</v>
      </c>
      <c r="D70" s="832" t="s">
        <v>2760</v>
      </c>
      <c r="E70" s="832" t="s">
        <v>2761</v>
      </c>
      <c r="F70" s="849"/>
      <c r="G70" s="849"/>
      <c r="H70" s="849"/>
      <c r="I70" s="849"/>
      <c r="J70" s="849"/>
      <c r="K70" s="849"/>
      <c r="L70" s="849"/>
      <c r="M70" s="849"/>
      <c r="N70" s="849">
        <v>1</v>
      </c>
      <c r="O70" s="849">
        <v>1356.6</v>
      </c>
      <c r="P70" s="837"/>
      <c r="Q70" s="850">
        <v>1356.6</v>
      </c>
    </row>
    <row r="71" spans="1:17" ht="14.4" customHeight="1" x14ac:dyDescent="0.3">
      <c r="A71" s="831" t="s">
        <v>564</v>
      </c>
      <c r="B71" s="832" t="s">
        <v>2668</v>
      </c>
      <c r="C71" s="832" t="s">
        <v>2729</v>
      </c>
      <c r="D71" s="832" t="s">
        <v>2762</v>
      </c>
      <c r="E71" s="832" t="s">
        <v>2740</v>
      </c>
      <c r="F71" s="849">
        <v>6</v>
      </c>
      <c r="G71" s="849">
        <v>945.18</v>
      </c>
      <c r="H71" s="849">
        <v>2.5000132250641416</v>
      </c>
      <c r="I71" s="849">
        <v>157.53</v>
      </c>
      <c r="J71" s="849">
        <v>2.4</v>
      </c>
      <c r="K71" s="849">
        <v>378.07</v>
      </c>
      <c r="L71" s="849">
        <v>1</v>
      </c>
      <c r="M71" s="849">
        <v>157.52916666666667</v>
      </c>
      <c r="N71" s="849"/>
      <c r="O71" s="849"/>
      <c r="P71" s="837"/>
      <c r="Q71" s="850"/>
    </row>
    <row r="72" spans="1:17" ht="14.4" customHeight="1" x14ac:dyDescent="0.3">
      <c r="A72" s="831" t="s">
        <v>564</v>
      </c>
      <c r="B72" s="832" t="s">
        <v>2668</v>
      </c>
      <c r="C72" s="832" t="s">
        <v>2729</v>
      </c>
      <c r="D72" s="832" t="s">
        <v>2763</v>
      </c>
      <c r="E72" s="832" t="s">
        <v>2764</v>
      </c>
      <c r="F72" s="849"/>
      <c r="G72" s="849"/>
      <c r="H72" s="849"/>
      <c r="I72" s="849"/>
      <c r="J72" s="849">
        <v>2</v>
      </c>
      <c r="K72" s="849">
        <v>5195.22</v>
      </c>
      <c r="L72" s="849">
        <v>1</v>
      </c>
      <c r="M72" s="849">
        <v>2597.61</v>
      </c>
      <c r="N72" s="849">
        <v>6</v>
      </c>
      <c r="O72" s="849">
        <v>15585.66</v>
      </c>
      <c r="P72" s="837">
        <v>3</v>
      </c>
      <c r="Q72" s="850">
        <v>2597.61</v>
      </c>
    </row>
    <row r="73" spans="1:17" ht="14.4" customHeight="1" x14ac:dyDescent="0.3">
      <c r="A73" s="831" t="s">
        <v>564</v>
      </c>
      <c r="B73" s="832" t="s">
        <v>2668</v>
      </c>
      <c r="C73" s="832" t="s">
        <v>2729</v>
      </c>
      <c r="D73" s="832" t="s">
        <v>2765</v>
      </c>
      <c r="E73" s="832" t="s">
        <v>2740</v>
      </c>
      <c r="F73" s="849">
        <v>170</v>
      </c>
      <c r="G73" s="849">
        <v>94433.299999999988</v>
      </c>
      <c r="H73" s="849">
        <v>1.7525773195876286</v>
      </c>
      <c r="I73" s="849">
        <v>555.4899999999999</v>
      </c>
      <c r="J73" s="849">
        <v>97</v>
      </c>
      <c r="K73" s="849">
        <v>53882.53</v>
      </c>
      <c r="L73" s="849">
        <v>1</v>
      </c>
      <c r="M73" s="849">
        <v>555.49</v>
      </c>
      <c r="N73" s="849">
        <v>50</v>
      </c>
      <c r="O73" s="849">
        <v>27774.5</v>
      </c>
      <c r="P73" s="837">
        <v>0.51546391752577325</v>
      </c>
      <c r="Q73" s="850">
        <v>555.49</v>
      </c>
    </row>
    <row r="74" spans="1:17" ht="14.4" customHeight="1" x14ac:dyDescent="0.3">
      <c r="A74" s="831" t="s">
        <v>564</v>
      </c>
      <c r="B74" s="832" t="s">
        <v>2668</v>
      </c>
      <c r="C74" s="832" t="s">
        <v>2729</v>
      </c>
      <c r="D74" s="832" t="s">
        <v>2766</v>
      </c>
      <c r="E74" s="832" t="s">
        <v>2740</v>
      </c>
      <c r="F74" s="849">
        <v>10</v>
      </c>
      <c r="G74" s="849">
        <v>21432.000000000004</v>
      </c>
      <c r="H74" s="849">
        <v>0.58823529411764719</v>
      </c>
      <c r="I74" s="849">
        <v>2143.2000000000003</v>
      </c>
      <c r="J74" s="849">
        <v>17</v>
      </c>
      <c r="K74" s="849">
        <v>36434.400000000001</v>
      </c>
      <c r="L74" s="849">
        <v>1</v>
      </c>
      <c r="M74" s="849">
        <v>2143.2000000000003</v>
      </c>
      <c r="N74" s="849">
        <v>7</v>
      </c>
      <c r="O74" s="849">
        <v>15002.399999999998</v>
      </c>
      <c r="P74" s="837">
        <v>0.41176470588235287</v>
      </c>
      <c r="Q74" s="850">
        <v>2143.1999999999998</v>
      </c>
    </row>
    <row r="75" spans="1:17" ht="14.4" customHeight="1" x14ac:dyDescent="0.3">
      <c r="A75" s="831" t="s">
        <v>564</v>
      </c>
      <c r="B75" s="832" t="s">
        <v>2668</v>
      </c>
      <c r="C75" s="832" t="s">
        <v>2729</v>
      </c>
      <c r="D75" s="832" t="s">
        <v>2767</v>
      </c>
      <c r="E75" s="832" t="s">
        <v>2768</v>
      </c>
      <c r="F75" s="849">
        <v>8</v>
      </c>
      <c r="G75" s="849">
        <v>11375.119999999999</v>
      </c>
      <c r="H75" s="849">
        <v>1.3333333333333333</v>
      </c>
      <c r="I75" s="849">
        <v>1421.8899999999999</v>
      </c>
      <c r="J75" s="849">
        <v>6</v>
      </c>
      <c r="K75" s="849">
        <v>8531.34</v>
      </c>
      <c r="L75" s="849">
        <v>1</v>
      </c>
      <c r="M75" s="849">
        <v>1421.89</v>
      </c>
      <c r="N75" s="849">
        <v>3</v>
      </c>
      <c r="O75" s="849">
        <v>4265.67</v>
      </c>
      <c r="P75" s="837">
        <v>0.5</v>
      </c>
      <c r="Q75" s="850">
        <v>1421.89</v>
      </c>
    </row>
    <row r="76" spans="1:17" ht="14.4" customHeight="1" x14ac:dyDescent="0.3">
      <c r="A76" s="831" t="s">
        <v>564</v>
      </c>
      <c r="B76" s="832" t="s">
        <v>2668</v>
      </c>
      <c r="C76" s="832" t="s">
        <v>2729</v>
      </c>
      <c r="D76" s="832" t="s">
        <v>2769</v>
      </c>
      <c r="E76" s="832" t="s">
        <v>2740</v>
      </c>
      <c r="F76" s="849">
        <v>14</v>
      </c>
      <c r="G76" s="849">
        <v>28408.800000000003</v>
      </c>
      <c r="H76" s="849">
        <v>0.93333333333333346</v>
      </c>
      <c r="I76" s="849">
        <v>2029.2000000000003</v>
      </c>
      <c r="J76" s="849">
        <v>15</v>
      </c>
      <c r="K76" s="849">
        <v>30438</v>
      </c>
      <c r="L76" s="849">
        <v>1</v>
      </c>
      <c r="M76" s="849">
        <v>2029.2</v>
      </c>
      <c r="N76" s="849">
        <v>10</v>
      </c>
      <c r="O76" s="849">
        <v>20292</v>
      </c>
      <c r="P76" s="837">
        <v>0.66666666666666663</v>
      </c>
      <c r="Q76" s="850">
        <v>2029.2</v>
      </c>
    </row>
    <row r="77" spans="1:17" ht="14.4" customHeight="1" x14ac:dyDescent="0.3">
      <c r="A77" s="831" t="s">
        <v>564</v>
      </c>
      <c r="B77" s="832" t="s">
        <v>2668</v>
      </c>
      <c r="C77" s="832" t="s">
        <v>2729</v>
      </c>
      <c r="D77" s="832" t="s">
        <v>2770</v>
      </c>
      <c r="E77" s="832" t="s">
        <v>2771</v>
      </c>
      <c r="F77" s="849">
        <v>1</v>
      </c>
      <c r="G77" s="849">
        <v>2467.58</v>
      </c>
      <c r="H77" s="849">
        <v>0.5</v>
      </c>
      <c r="I77" s="849">
        <v>2467.58</v>
      </c>
      <c r="J77" s="849">
        <v>2</v>
      </c>
      <c r="K77" s="849">
        <v>4935.16</v>
      </c>
      <c r="L77" s="849">
        <v>1</v>
      </c>
      <c r="M77" s="849">
        <v>2467.58</v>
      </c>
      <c r="N77" s="849">
        <v>1</v>
      </c>
      <c r="O77" s="849">
        <v>2467.58</v>
      </c>
      <c r="P77" s="837">
        <v>0.5</v>
      </c>
      <c r="Q77" s="850">
        <v>2467.58</v>
      </c>
    </row>
    <row r="78" spans="1:17" ht="14.4" customHeight="1" x14ac:dyDescent="0.3">
      <c r="A78" s="831" t="s">
        <v>564</v>
      </c>
      <c r="B78" s="832" t="s">
        <v>2668</v>
      </c>
      <c r="C78" s="832" t="s">
        <v>2729</v>
      </c>
      <c r="D78" s="832" t="s">
        <v>2772</v>
      </c>
      <c r="E78" s="832" t="s">
        <v>2773</v>
      </c>
      <c r="F78" s="849">
        <v>30</v>
      </c>
      <c r="G78" s="849">
        <v>16882.5</v>
      </c>
      <c r="H78" s="849">
        <v>1.7647058823529411</v>
      </c>
      <c r="I78" s="849">
        <v>562.75</v>
      </c>
      <c r="J78" s="849">
        <v>17</v>
      </c>
      <c r="K78" s="849">
        <v>9566.75</v>
      </c>
      <c r="L78" s="849">
        <v>1</v>
      </c>
      <c r="M78" s="849">
        <v>562.75</v>
      </c>
      <c r="N78" s="849">
        <v>19</v>
      </c>
      <c r="O78" s="849">
        <v>10692.25</v>
      </c>
      <c r="P78" s="837">
        <v>1.1176470588235294</v>
      </c>
      <c r="Q78" s="850">
        <v>562.75</v>
      </c>
    </row>
    <row r="79" spans="1:17" ht="14.4" customHeight="1" x14ac:dyDescent="0.3">
      <c r="A79" s="831" t="s">
        <v>564</v>
      </c>
      <c r="B79" s="832" t="s">
        <v>2668</v>
      </c>
      <c r="C79" s="832" t="s">
        <v>2729</v>
      </c>
      <c r="D79" s="832" t="s">
        <v>2774</v>
      </c>
      <c r="E79" s="832" t="s">
        <v>2761</v>
      </c>
      <c r="F79" s="849"/>
      <c r="G79" s="849"/>
      <c r="H79" s="849"/>
      <c r="I79" s="849"/>
      <c r="J79" s="849"/>
      <c r="K79" s="849"/>
      <c r="L79" s="849"/>
      <c r="M79" s="849"/>
      <c r="N79" s="849">
        <v>1</v>
      </c>
      <c r="O79" s="849">
        <v>376.2</v>
      </c>
      <c r="P79" s="837"/>
      <c r="Q79" s="850">
        <v>376.2</v>
      </c>
    </row>
    <row r="80" spans="1:17" ht="14.4" customHeight="1" x14ac:dyDescent="0.3">
      <c r="A80" s="831" t="s">
        <v>564</v>
      </c>
      <c r="B80" s="832" t="s">
        <v>2668</v>
      </c>
      <c r="C80" s="832" t="s">
        <v>2729</v>
      </c>
      <c r="D80" s="832" t="s">
        <v>2775</v>
      </c>
      <c r="E80" s="832" t="s">
        <v>2776</v>
      </c>
      <c r="F80" s="849"/>
      <c r="G80" s="849"/>
      <c r="H80" s="849"/>
      <c r="I80" s="849"/>
      <c r="J80" s="849">
        <v>7</v>
      </c>
      <c r="K80" s="849">
        <v>13435.45</v>
      </c>
      <c r="L80" s="849">
        <v>1</v>
      </c>
      <c r="M80" s="849">
        <v>1919.3500000000001</v>
      </c>
      <c r="N80" s="849"/>
      <c r="O80" s="849"/>
      <c r="P80" s="837"/>
      <c r="Q80" s="850"/>
    </row>
    <row r="81" spans="1:17" ht="14.4" customHeight="1" x14ac:dyDescent="0.3">
      <c r="A81" s="831" t="s">
        <v>564</v>
      </c>
      <c r="B81" s="832" t="s">
        <v>2668</v>
      </c>
      <c r="C81" s="832" t="s">
        <v>2729</v>
      </c>
      <c r="D81" s="832" t="s">
        <v>2777</v>
      </c>
      <c r="E81" s="832" t="s">
        <v>2740</v>
      </c>
      <c r="F81" s="849"/>
      <c r="G81" s="849"/>
      <c r="H81" s="849"/>
      <c r="I81" s="849"/>
      <c r="J81" s="849">
        <v>94</v>
      </c>
      <c r="K81" s="849">
        <v>55430.86</v>
      </c>
      <c r="L81" s="849">
        <v>1</v>
      </c>
      <c r="M81" s="849">
        <v>589.69000000000005</v>
      </c>
      <c r="N81" s="849">
        <v>67</v>
      </c>
      <c r="O81" s="849">
        <v>39509.229999999996</v>
      </c>
      <c r="P81" s="837">
        <v>0.71276595744680848</v>
      </c>
      <c r="Q81" s="850">
        <v>589.68999999999994</v>
      </c>
    </row>
    <row r="82" spans="1:17" ht="14.4" customHeight="1" x14ac:dyDescent="0.3">
      <c r="A82" s="831" t="s">
        <v>564</v>
      </c>
      <c r="B82" s="832" t="s">
        <v>2668</v>
      </c>
      <c r="C82" s="832" t="s">
        <v>2729</v>
      </c>
      <c r="D82" s="832" t="s">
        <v>2778</v>
      </c>
      <c r="E82" s="832" t="s">
        <v>2740</v>
      </c>
      <c r="F82" s="849"/>
      <c r="G82" s="849"/>
      <c r="H82" s="849"/>
      <c r="I82" s="849"/>
      <c r="J82" s="849">
        <v>28</v>
      </c>
      <c r="K82" s="849">
        <v>7984.2</v>
      </c>
      <c r="L82" s="849">
        <v>1</v>
      </c>
      <c r="M82" s="849">
        <v>285.14999999999998</v>
      </c>
      <c r="N82" s="849">
        <v>102</v>
      </c>
      <c r="O82" s="849">
        <v>29085.300000000003</v>
      </c>
      <c r="P82" s="837">
        <v>3.6428571428571432</v>
      </c>
      <c r="Q82" s="850">
        <v>285.15000000000003</v>
      </c>
    </row>
    <row r="83" spans="1:17" ht="14.4" customHeight="1" x14ac:dyDescent="0.3">
      <c r="A83" s="831" t="s">
        <v>564</v>
      </c>
      <c r="B83" s="832" t="s">
        <v>2668</v>
      </c>
      <c r="C83" s="832" t="s">
        <v>2729</v>
      </c>
      <c r="D83" s="832" t="s">
        <v>2779</v>
      </c>
      <c r="E83" s="832" t="s">
        <v>2740</v>
      </c>
      <c r="F83" s="849"/>
      <c r="G83" s="849"/>
      <c r="H83" s="849"/>
      <c r="I83" s="849"/>
      <c r="J83" s="849">
        <v>1</v>
      </c>
      <c r="K83" s="849">
        <v>612.49</v>
      </c>
      <c r="L83" s="849">
        <v>1</v>
      </c>
      <c r="M83" s="849">
        <v>612.49</v>
      </c>
      <c r="N83" s="849"/>
      <c r="O83" s="849"/>
      <c r="P83" s="837"/>
      <c r="Q83" s="850"/>
    </row>
    <row r="84" spans="1:17" ht="14.4" customHeight="1" x14ac:dyDescent="0.3">
      <c r="A84" s="831" t="s">
        <v>564</v>
      </c>
      <c r="B84" s="832" t="s">
        <v>2668</v>
      </c>
      <c r="C84" s="832" t="s">
        <v>2729</v>
      </c>
      <c r="D84" s="832" t="s">
        <v>2780</v>
      </c>
      <c r="E84" s="832" t="s">
        <v>2740</v>
      </c>
      <c r="F84" s="849"/>
      <c r="G84" s="849"/>
      <c r="H84" s="849"/>
      <c r="I84" s="849"/>
      <c r="J84" s="849">
        <v>5</v>
      </c>
      <c r="K84" s="849">
        <v>3455.2</v>
      </c>
      <c r="L84" s="849">
        <v>1</v>
      </c>
      <c r="M84" s="849">
        <v>691.04</v>
      </c>
      <c r="N84" s="849">
        <v>10</v>
      </c>
      <c r="O84" s="849">
        <v>6910.4</v>
      </c>
      <c r="P84" s="837">
        <v>2</v>
      </c>
      <c r="Q84" s="850">
        <v>691.04</v>
      </c>
    </row>
    <row r="85" spans="1:17" ht="14.4" customHeight="1" x14ac:dyDescent="0.3">
      <c r="A85" s="831" t="s">
        <v>564</v>
      </c>
      <c r="B85" s="832" t="s">
        <v>2668</v>
      </c>
      <c r="C85" s="832" t="s">
        <v>2729</v>
      </c>
      <c r="D85" s="832" t="s">
        <v>2781</v>
      </c>
      <c r="E85" s="832" t="s">
        <v>2740</v>
      </c>
      <c r="F85" s="849"/>
      <c r="G85" s="849"/>
      <c r="H85" s="849"/>
      <c r="I85" s="849"/>
      <c r="J85" s="849"/>
      <c r="K85" s="849"/>
      <c r="L85" s="849"/>
      <c r="M85" s="849"/>
      <c r="N85" s="849">
        <v>10</v>
      </c>
      <c r="O85" s="849">
        <v>3254.8999999999996</v>
      </c>
      <c r="P85" s="837"/>
      <c r="Q85" s="850">
        <v>325.48999999999995</v>
      </c>
    </row>
    <row r="86" spans="1:17" ht="14.4" customHeight="1" x14ac:dyDescent="0.3">
      <c r="A86" s="831" t="s">
        <v>564</v>
      </c>
      <c r="B86" s="832" t="s">
        <v>2668</v>
      </c>
      <c r="C86" s="832" t="s">
        <v>2729</v>
      </c>
      <c r="D86" s="832" t="s">
        <v>2782</v>
      </c>
      <c r="E86" s="832" t="s">
        <v>2740</v>
      </c>
      <c r="F86" s="849"/>
      <c r="G86" s="849"/>
      <c r="H86" s="849"/>
      <c r="I86" s="849"/>
      <c r="J86" s="849"/>
      <c r="K86" s="849"/>
      <c r="L86" s="849"/>
      <c r="M86" s="849"/>
      <c r="N86" s="849">
        <v>3</v>
      </c>
      <c r="O86" s="849">
        <v>2321.52</v>
      </c>
      <c r="P86" s="837"/>
      <c r="Q86" s="850">
        <v>773.84</v>
      </c>
    </row>
    <row r="87" spans="1:17" ht="14.4" customHeight="1" x14ac:dyDescent="0.3">
      <c r="A87" s="831" t="s">
        <v>564</v>
      </c>
      <c r="B87" s="832" t="s">
        <v>2668</v>
      </c>
      <c r="C87" s="832" t="s">
        <v>2729</v>
      </c>
      <c r="D87" s="832" t="s">
        <v>2783</v>
      </c>
      <c r="E87" s="832" t="s">
        <v>2740</v>
      </c>
      <c r="F87" s="849"/>
      <c r="G87" s="849"/>
      <c r="H87" s="849"/>
      <c r="I87" s="849"/>
      <c r="J87" s="849"/>
      <c r="K87" s="849"/>
      <c r="L87" s="849"/>
      <c r="M87" s="849"/>
      <c r="N87" s="849">
        <v>2</v>
      </c>
      <c r="O87" s="849">
        <v>1644.52</v>
      </c>
      <c r="P87" s="837"/>
      <c r="Q87" s="850">
        <v>822.26</v>
      </c>
    </row>
    <row r="88" spans="1:17" ht="14.4" customHeight="1" x14ac:dyDescent="0.3">
      <c r="A88" s="831" t="s">
        <v>564</v>
      </c>
      <c r="B88" s="832" t="s">
        <v>2668</v>
      </c>
      <c r="C88" s="832" t="s">
        <v>2729</v>
      </c>
      <c r="D88" s="832" t="s">
        <v>2784</v>
      </c>
      <c r="E88" s="832" t="s">
        <v>2785</v>
      </c>
      <c r="F88" s="849"/>
      <c r="G88" s="849"/>
      <c r="H88" s="849"/>
      <c r="I88" s="849"/>
      <c r="J88" s="849"/>
      <c r="K88" s="849"/>
      <c r="L88" s="849"/>
      <c r="M88" s="849"/>
      <c r="N88" s="849">
        <v>14</v>
      </c>
      <c r="O88" s="849">
        <v>3992.1</v>
      </c>
      <c r="P88" s="837"/>
      <c r="Q88" s="850">
        <v>285.14999999999998</v>
      </c>
    </row>
    <row r="89" spans="1:17" ht="14.4" customHeight="1" x14ac:dyDescent="0.3">
      <c r="A89" s="831" t="s">
        <v>564</v>
      </c>
      <c r="B89" s="832" t="s">
        <v>2668</v>
      </c>
      <c r="C89" s="832" t="s">
        <v>2729</v>
      </c>
      <c r="D89" s="832" t="s">
        <v>2786</v>
      </c>
      <c r="E89" s="832" t="s">
        <v>2740</v>
      </c>
      <c r="F89" s="849"/>
      <c r="G89" s="849"/>
      <c r="H89" s="849"/>
      <c r="I89" s="849"/>
      <c r="J89" s="849"/>
      <c r="K89" s="849"/>
      <c r="L89" s="849"/>
      <c r="M89" s="849"/>
      <c r="N89" s="849">
        <v>1</v>
      </c>
      <c r="O89" s="849">
        <v>1209.6199999999999</v>
      </c>
      <c r="P89" s="837"/>
      <c r="Q89" s="850">
        <v>1209.6199999999999</v>
      </c>
    </row>
    <row r="90" spans="1:17" ht="14.4" customHeight="1" x14ac:dyDescent="0.3">
      <c r="A90" s="831" t="s">
        <v>564</v>
      </c>
      <c r="B90" s="832" t="s">
        <v>2668</v>
      </c>
      <c r="C90" s="832" t="s">
        <v>2729</v>
      </c>
      <c r="D90" s="832" t="s">
        <v>2787</v>
      </c>
      <c r="E90" s="832" t="s">
        <v>2788</v>
      </c>
      <c r="F90" s="849"/>
      <c r="G90" s="849"/>
      <c r="H90" s="849"/>
      <c r="I90" s="849"/>
      <c r="J90" s="849"/>
      <c r="K90" s="849"/>
      <c r="L90" s="849"/>
      <c r="M90" s="849"/>
      <c r="N90" s="849">
        <v>24</v>
      </c>
      <c r="O90" s="849">
        <v>7919.52</v>
      </c>
      <c r="P90" s="837"/>
      <c r="Q90" s="850">
        <v>329.98</v>
      </c>
    </row>
    <row r="91" spans="1:17" ht="14.4" customHeight="1" x14ac:dyDescent="0.3">
      <c r="A91" s="831" t="s">
        <v>564</v>
      </c>
      <c r="B91" s="832" t="s">
        <v>2668</v>
      </c>
      <c r="C91" s="832" t="s">
        <v>2729</v>
      </c>
      <c r="D91" s="832" t="s">
        <v>2789</v>
      </c>
      <c r="E91" s="832" t="s">
        <v>2740</v>
      </c>
      <c r="F91" s="849"/>
      <c r="G91" s="849"/>
      <c r="H91" s="849"/>
      <c r="I91" s="849"/>
      <c r="J91" s="849"/>
      <c r="K91" s="849"/>
      <c r="L91" s="849"/>
      <c r="M91" s="849"/>
      <c r="N91" s="849">
        <v>1</v>
      </c>
      <c r="O91" s="849">
        <v>408.59</v>
      </c>
      <c r="P91" s="837"/>
      <c r="Q91" s="850">
        <v>408.59</v>
      </c>
    </row>
    <row r="92" spans="1:17" ht="14.4" customHeight="1" x14ac:dyDescent="0.3">
      <c r="A92" s="831" t="s">
        <v>564</v>
      </c>
      <c r="B92" s="832" t="s">
        <v>2668</v>
      </c>
      <c r="C92" s="832" t="s">
        <v>2729</v>
      </c>
      <c r="D92" s="832" t="s">
        <v>2790</v>
      </c>
      <c r="E92" s="832" t="s">
        <v>2788</v>
      </c>
      <c r="F92" s="849"/>
      <c r="G92" s="849"/>
      <c r="H92" s="849"/>
      <c r="I92" s="849"/>
      <c r="J92" s="849"/>
      <c r="K92" s="849"/>
      <c r="L92" s="849"/>
      <c r="M92" s="849"/>
      <c r="N92" s="849">
        <v>5</v>
      </c>
      <c r="O92" s="849">
        <v>1521.35</v>
      </c>
      <c r="P92" s="837"/>
      <c r="Q92" s="850">
        <v>304.27</v>
      </c>
    </row>
    <row r="93" spans="1:17" ht="14.4" customHeight="1" x14ac:dyDescent="0.3">
      <c r="A93" s="831" t="s">
        <v>564</v>
      </c>
      <c r="B93" s="832" t="s">
        <v>2668</v>
      </c>
      <c r="C93" s="832" t="s">
        <v>2729</v>
      </c>
      <c r="D93" s="832" t="s">
        <v>2791</v>
      </c>
      <c r="E93" s="832" t="s">
        <v>2788</v>
      </c>
      <c r="F93" s="849"/>
      <c r="G93" s="849"/>
      <c r="H93" s="849"/>
      <c r="I93" s="849"/>
      <c r="J93" s="849"/>
      <c r="K93" s="849"/>
      <c r="L93" s="849"/>
      <c r="M93" s="849"/>
      <c r="N93" s="849">
        <v>9</v>
      </c>
      <c r="O93" s="849">
        <v>2353.77</v>
      </c>
      <c r="P93" s="837"/>
      <c r="Q93" s="850">
        <v>261.52999999999997</v>
      </c>
    </row>
    <row r="94" spans="1:17" ht="14.4" customHeight="1" x14ac:dyDescent="0.3">
      <c r="A94" s="831" t="s">
        <v>564</v>
      </c>
      <c r="B94" s="832" t="s">
        <v>2668</v>
      </c>
      <c r="C94" s="832" t="s">
        <v>2729</v>
      </c>
      <c r="D94" s="832" t="s">
        <v>2792</v>
      </c>
      <c r="E94" s="832" t="s">
        <v>2740</v>
      </c>
      <c r="F94" s="849"/>
      <c r="G94" s="849"/>
      <c r="H94" s="849"/>
      <c r="I94" s="849"/>
      <c r="J94" s="849"/>
      <c r="K94" s="849"/>
      <c r="L94" s="849"/>
      <c r="M94" s="849"/>
      <c r="N94" s="849">
        <v>1</v>
      </c>
      <c r="O94" s="849">
        <v>505.43</v>
      </c>
      <c r="P94" s="837"/>
      <c r="Q94" s="850">
        <v>505.43</v>
      </c>
    </row>
    <row r="95" spans="1:17" ht="14.4" customHeight="1" x14ac:dyDescent="0.3">
      <c r="A95" s="831" t="s">
        <v>564</v>
      </c>
      <c r="B95" s="832" t="s">
        <v>2668</v>
      </c>
      <c r="C95" s="832" t="s">
        <v>2729</v>
      </c>
      <c r="D95" s="832" t="s">
        <v>2793</v>
      </c>
      <c r="E95" s="832" t="s">
        <v>2740</v>
      </c>
      <c r="F95" s="849"/>
      <c r="G95" s="849"/>
      <c r="H95" s="849"/>
      <c r="I95" s="849"/>
      <c r="J95" s="849"/>
      <c r="K95" s="849"/>
      <c r="L95" s="849"/>
      <c r="M95" s="849"/>
      <c r="N95" s="849">
        <v>1</v>
      </c>
      <c r="O95" s="849">
        <v>608.25</v>
      </c>
      <c r="P95" s="837"/>
      <c r="Q95" s="850">
        <v>608.25</v>
      </c>
    </row>
    <row r="96" spans="1:17" ht="14.4" customHeight="1" x14ac:dyDescent="0.3">
      <c r="A96" s="831" t="s">
        <v>564</v>
      </c>
      <c r="B96" s="832" t="s">
        <v>2668</v>
      </c>
      <c r="C96" s="832" t="s">
        <v>2729</v>
      </c>
      <c r="D96" s="832" t="s">
        <v>2794</v>
      </c>
      <c r="E96" s="832" t="s">
        <v>2795</v>
      </c>
      <c r="F96" s="849"/>
      <c r="G96" s="849"/>
      <c r="H96" s="849"/>
      <c r="I96" s="849"/>
      <c r="J96" s="849"/>
      <c r="K96" s="849"/>
      <c r="L96" s="849"/>
      <c r="M96" s="849"/>
      <c r="N96" s="849">
        <v>2</v>
      </c>
      <c r="O96" s="849">
        <v>16538.419999999998</v>
      </c>
      <c r="P96" s="837"/>
      <c r="Q96" s="850">
        <v>8269.2099999999991</v>
      </c>
    </row>
    <row r="97" spans="1:17" ht="14.4" customHeight="1" x14ac:dyDescent="0.3">
      <c r="A97" s="831" t="s">
        <v>564</v>
      </c>
      <c r="B97" s="832" t="s">
        <v>2668</v>
      </c>
      <c r="C97" s="832" t="s">
        <v>2729</v>
      </c>
      <c r="D97" s="832" t="s">
        <v>2796</v>
      </c>
      <c r="E97" s="832" t="s">
        <v>2761</v>
      </c>
      <c r="F97" s="849"/>
      <c r="G97" s="849"/>
      <c r="H97" s="849"/>
      <c r="I97" s="849"/>
      <c r="J97" s="849"/>
      <c r="K97" s="849"/>
      <c r="L97" s="849"/>
      <c r="M97" s="849"/>
      <c r="N97" s="849">
        <v>1</v>
      </c>
      <c r="O97" s="849">
        <v>312.98</v>
      </c>
      <c r="P97" s="837"/>
      <c r="Q97" s="850">
        <v>312.98</v>
      </c>
    </row>
    <row r="98" spans="1:17" ht="14.4" customHeight="1" x14ac:dyDescent="0.3">
      <c r="A98" s="831" t="s">
        <v>564</v>
      </c>
      <c r="B98" s="832" t="s">
        <v>2668</v>
      </c>
      <c r="C98" s="832" t="s">
        <v>2484</v>
      </c>
      <c r="D98" s="832" t="s">
        <v>2797</v>
      </c>
      <c r="E98" s="832"/>
      <c r="F98" s="849"/>
      <c r="G98" s="849"/>
      <c r="H98" s="849"/>
      <c r="I98" s="849"/>
      <c r="J98" s="849">
        <v>1</v>
      </c>
      <c r="K98" s="849">
        <v>1107</v>
      </c>
      <c r="L98" s="849">
        <v>1</v>
      </c>
      <c r="M98" s="849">
        <v>1107</v>
      </c>
      <c r="N98" s="849"/>
      <c r="O98" s="849"/>
      <c r="P98" s="837"/>
      <c r="Q98" s="850"/>
    </row>
    <row r="99" spans="1:17" ht="14.4" customHeight="1" x14ac:dyDescent="0.3">
      <c r="A99" s="831" t="s">
        <v>564</v>
      </c>
      <c r="B99" s="832" t="s">
        <v>2668</v>
      </c>
      <c r="C99" s="832" t="s">
        <v>2484</v>
      </c>
      <c r="D99" s="832" t="s">
        <v>2499</v>
      </c>
      <c r="E99" s="832"/>
      <c r="F99" s="849">
        <v>1</v>
      </c>
      <c r="G99" s="849">
        <v>703</v>
      </c>
      <c r="H99" s="849">
        <v>1</v>
      </c>
      <c r="I99" s="849">
        <v>703</v>
      </c>
      <c r="J99" s="849">
        <v>1</v>
      </c>
      <c r="K99" s="849">
        <v>703</v>
      </c>
      <c r="L99" s="849">
        <v>1</v>
      </c>
      <c r="M99" s="849">
        <v>703</v>
      </c>
      <c r="N99" s="849"/>
      <c r="O99" s="849"/>
      <c r="P99" s="837"/>
      <c r="Q99" s="850"/>
    </row>
    <row r="100" spans="1:17" ht="14.4" customHeight="1" x14ac:dyDescent="0.3">
      <c r="A100" s="831" t="s">
        <v>564</v>
      </c>
      <c r="B100" s="832" t="s">
        <v>2668</v>
      </c>
      <c r="C100" s="832" t="s">
        <v>2480</v>
      </c>
      <c r="D100" s="832" t="s">
        <v>2798</v>
      </c>
      <c r="E100" s="832" t="s">
        <v>2799</v>
      </c>
      <c r="F100" s="849">
        <v>2</v>
      </c>
      <c r="G100" s="849">
        <v>150</v>
      </c>
      <c r="H100" s="849">
        <v>0.5</v>
      </c>
      <c r="I100" s="849">
        <v>75</v>
      </c>
      <c r="J100" s="849">
        <v>4</v>
      </c>
      <c r="K100" s="849">
        <v>300</v>
      </c>
      <c r="L100" s="849">
        <v>1</v>
      </c>
      <c r="M100" s="849">
        <v>75</v>
      </c>
      <c r="N100" s="849"/>
      <c r="O100" s="849"/>
      <c r="P100" s="837"/>
      <c r="Q100" s="850"/>
    </row>
    <row r="101" spans="1:17" ht="14.4" customHeight="1" x14ac:dyDescent="0.3">
      <c r="A101" s="831" t="s">
        <v>564</v>
      </c>
      <c r="B101" s="832" t="s">
        <v>2668</v>
      </c>
      <c r="C101" s="832" t="s">
        <v>2480</v>
      </c>
      <c r="D101" s="832" t="s">
        <v>2800</v>
      </c>
      <c r="E101" s="832" t="s">
        <v>2538</v>
      </c>
      <c r="F101" s="849">
        <v>102</v>
      </c>
      <c r="G101" s="849">
        <v>29988</v>
      </c>
      <c r="H101" s="849">
        <v>0.92412942989214175</v>
      </c>
      <c r="I101" s="849">
        <v>294</v>
      </c>
      <c r="J101" s="849">
        <v>110</v>
      </c>
      <c r="K101" s="849">
        <v>32450</v>
      </c>
      <c r="L101" s="849">
        <v>1</v>
      </c>
      <c r="M101" s="849">
        <v>295</v>
      </c>
      <c r="N101" s="849">
        <v>79</v>
      </c>
      <c r="O101" s="849">
        <v>23384</v>
      </c>
      <c r="P101" s="837">
        <v>0.7206163328197227</v>
      </c>
      <c r="Q101" s="850">
        <v>296</v>
      </c>
    </row>
    <row r="102" spans="1:17" ht="14.4" customHeight="1" x14ac:dyDescent="0.3">
      <c r="A102" s="831" t="s">
        <v>564</v>
      </c>
      <c r="B102" s="832" t="s">
        <v>2668</v>
      </c>
      <c r="C102" s="832" t="s">
        <v>2480</v>
      </c>
      <c r="D102" s="832" t="s">
        <v>2801</v>
      </c>
      <c r="E102" s="832" t="s">
        <v>2549</v>
      </c>
      <c r="F102" s="849">
        <v>190</v>
      </c>
      <c r="G102" s="849">
        <v>15580</v>
      </c>
      <c r="H102" s="849">
        <v>0.91787439613526567</v>
      </c>
      <c r="I102" s="849">
        <v>82</v>
      </c>
      <c r="J102" s="849">
        <v>207</v>
      </c>
      <c r="K102" s="849">
        <v>16974</v>
      </c>
      <c r="L102" s="849">
        <v>1</v>
      </c>
      <c r="M102" s="849">
        <v>82</v>
      </c>
      <c r="N102" s="849">
        <v>178</v>
      </c>
      <c r="O102" s="849">
        <v>14596</v>
      </c>
      <c r="P102" s="837">
        <v>0.85990338164251212</v>
      </c>
      <c r="Q102" s="850">
        <v>82</v>
      </c>
    </row>
    <row r="103" spans="1:17" ht="14.4" customHeight="1" x14ac:dyDescent="0.3">
      <c r="A103" s="831" t="s">
        <v>564</v>
      </c>
      <c r="B103" s="832" t="s">
        <v>2668</v>
      </c>
      <c r="C103" s="832" t="s">
        <v>2480</v>
      </c>
      <c r="D103" s="832" t="s">
        <v>2802</v>
      </c>
      <c r="E103" s="832" t="s">
        <v>2803</v>
      </c>
      <c r="F103" s="849">
        <v>178</v>
      </c>
      <c r="G103" s="849">
        <v>24386</v>
      </c>
      <c r="H103" s="849">
        <v>0.74476987447698739</v>
      </c>
      <c r="I103" s="849">
        <v>137</v>
      </c>
      <c r="J103" s="849">
        <v>239</v>
      </c>
      <c r="K103" s="849">
        <v>32743</v>
      </c>
      <c r="L103" s="849">
        <v>1</v>
      </c>
      <c r="M103" s="849">
        <v>137</v>
      </c>
      <c r="N103" s="849">
        <v>190</v>
      </c>
      <c r="O103" s="849">
        <v>26030</v>
      </c>
      <c r="P103" s="837">
        <v>0.79497907949790791</v>
      </c>
      <c r="Q103" s="850">
        <v>137</v>
      </c>
    </row>
    <row r="104" spans="1:17" ht="14.4" customHeight="1" x14ac:dyDescent="0.3">
      <c r="A104" s="831" t="s">
        <v>564</v>
      </c>
      <c r="B104" s="832" t="s">
        <v>2668</v>
      </c>
      <c r="C104" s="832" t="s">
        <v>2480</v>
      </c>
      <c r="D104" s="832" t="s">
        <v>2804</v>
      </c>
      <c r="E104" s="832" t="s">
        <v>2805</v>
      </c>
      <c r="F104" s="849">
        <v>229</v>
      </c>
      <c r="G104" s="849">
        <v>21984</v>
      </c>
      <c r="H104" s="849">
        <v>0.95815899581589958</v>
      </c>
      <c r="I104" s="849">
        <v>96</v>
      </c>
      <c r="J104" s="849">
        <v>239</v>
      </c>
      <c r="K104" s="849">
        <v>22944</v>
      </c>
      <c r="L104" s="849">
        <v>1</v>
      </c>
      <c r="M104" s="849">
        <v>96</v>
      </c>
      <c r="N104" s="849">
        <v>212</v>
      </c>
      <c r="O104" s="849">
        <v>20352</v>
      </c>
      <c r="P104" s="837">
        <v>0.88702928870292885</v>
      </c>
      <c r="Q104" s="850">
        <v>96</v>
      </c>
    </row>
    <row r="105" spans="1:17" ht="14.4" customHeight="1" x14ac:dyDescent="0.3">
      <c r="A105" s="831" t="s">
        <v>564</v>
      </c>
      <c r="B105" s="832" t="s">
        <v>2668</v>
      </c>
      <c r="C105" s="832" t="s">
        <v>2480</v>
      </c>
      <c r="D105" s="832" t="s">
        <v>2806</v>
      </c>
      <c r="E105" s="832" t="s">
        <v>2807</v>
      </c>
      <c r="F105" s="849">
        <v>34</v>
      </c>
      <c r="G105" s="849">
        <v>5644</v>
      </c>
      <c r="H105" s="849">
        <v>0.55737704918032782</v>
      </c>
      <c r="I105" s="849">
        <v>166</v>
      </c>
      <c r="J105" s="849">
        <v>61</v>
      </c>
      <c r="K105" s="849">
        <v>10126</v>
      </c>
      <c r="L105" s="849">
        <v>1</v>
      </c>
      <c r="M105" s="849">
        <v>166</v>
      </c>
      <c r="N105" s="849">
        <v>17</v>
      </c>
      <c r="O105" s="849">
        <v>2822</v>
      </c>
      <c r="P105" s="837">
        <v>0.27868852459016391</v>
      </c>
      <c r="Q105" s="850">
        <v>166</v>
      </c>
    </row>
    <row r="106" spans="1:17" ht="14.4" customHeight="1" x14ac:dyDescent="0.3">
      <c r="A106" s="831" t="s">
        <v>564</v>
      </c>
      <c r="B106" s="832" t="s">
        <v>2668</v>
      </c>
      <c r="C106" s="832" t="s">
        <v>2480</v>
      </c>
      <c r="D106" s="832" t="s">
        <v>2808</v>
      </c>
      <c r="E106" s="832" t="s">
        <v>2809</v>
      </c>
      <c r="F106" s="849">
        <v>271</v>
      </c>
      <c r="G106" s="849">
        <v>138752</v>
      </c>
      <c r="H106" s="849">
        <v>0.59041394335511987</v>
      </c>
      <c r="I106" s="849">
        <v>512</v>
      </c>
      <c r="J106" s="849">
        <v>459</v>
      </c>
      <c r="K106" s="849">
        <v>235008</v>
      </c>
      <c r="L106" s="849">
        <v>1</v>
      </c>
      <c r="M106" s="849">
        <v>512</v>
      </c>
      <c r="N106" s="849">
        <v>234</v>
      </c>
      <c r="O106" s="849">
        <v>120276</v>
      </c>
      <c r="P106" s="837">
        <v>0.51179534313725494</v>
      </c>
      <c r="Q106" s="850">
        <v>514</v>
      </c>
    </row>
    <row r="107" spans="1:17" ht="14.4" customHeight="1" x14ac:dyDescent="0.3">
      <c r="A107" s="831" t="s">
        <v>564</v>
      </c>
      <c r="B107" s="832" t="s">
        <v>2668</v>
      </c>
      <c r="C107" s="832" t="s">
        <v>2480</v>
      </c>
      <c r="D107" s="832" t="s">
        <v>2810</v>
      </c>
      <c r="E107" s="832" t="s">
        <v>2811</v>
      </c>
      <c r="F107" s="849">
        <v>92</v>
      </c>
      <c r="G107" s="849">
        <v>91816</v>
      </c>
      <c r="H107" s="849">
        <v>0.89230978551366902</v>
      </c>
      <c r="I107" s="849">
        <v>998</v>
      </c>
      <c r="J107" s="849">
        <v>103</v>
      </c>
      <c r="K107" s="849">
        <v>102897</v>
      </c>
      <c r="L107" s="849">
        <v>1</v>
      </c>
      <c r="M107" s="849">
        <v>999</v>
      </c>
      <c r="N107" s="849">
        <v>100</v>
      </c>
      <c r="O107" s="849">
        <v>100200</v>
      </c>
      <c r="P107" s="837">
        <v>0.97378932330388646</v>
      </c>
      <c r="Q107" s="850">
        <v>1002</v>
      </c>
    </row>
    <row r="108" spans="1:17" ht="14.4" customHeight="1" x14ac:dyDescent="0.3">
      <c r="A108" s="831" t="s">
        <v>564</v>
      </c>
      <c r="B108" s="832" t="s">
        <v>2668</v>
      </c>
      <c r="C108" s="832" t="s">
        <v>2480</v>
      </c>
      <c r="D108" s="832" t="s">
        <v>2812</v>
      </c>
      <c r="E108" s="832" t="s">
        <v>2813</v>
      </c>
      <c r="F108" s="849">
        <v>200</v>
      </c>
      <c r="G108" s="849">
        <v>407800</v>
      </c>
      <c r="H108" s="849">
        <v>0.98961366724907784</v>
      </c>
      <c r="I108" s="849">
        <v>2039</v>
      </c>
      <c r="J108" s="849">
        <v>202</v>
      </c>
      <c r="K108" s="849">
        <v>412080</v>
      </c>
      <c r="L108" s="849">
        <v>1</v>
      </c>
      <c r="M108" s="849">
        <v>2040</v>
      </c>
      <c r="N108" s="849">
        <v>180</v>
      </c>
      <c r="O108" s="849">
        <v>368100</v>
      </c>
      <c r="P108" s="837">
        <v>0.89327315084449621</v>
      </c>
      <c r="Q108" s="850">
        <v>2045</v>
      </c>
    </row>
    <row r="109" spans="1:17" ht="14.4" customHeight="1" x14ac:dyDescent="0.3">
      <c r="A109" s="831" t="s">
        <v>564</v>
      </c>
      <c r="B109" s="832" t="s">
        <v>2668</v>
      </c>
      <c r="C109" s="832" t="s">
        <v>2480</v>
      </c>
      <c r="D109" s="832" t="s">
        <v>2814</v>
      </c>
      <c r="E109" s="832" t="s">
        <v>2815</v>
      </c>
      <c r="F109" s="849">
        <v>26</v>
      </c>
      <c r="G109" s="849">
        <v>2184</v>
      </c>
      <c r="H109" s="849">
        <v>0.72222222222222221</v>
      </c>
      <c r="I109" s="849">
        <v>84</v>
      </c>
      <c r="J109" s="849">
        <v>36</v>
      </c>
      <c r="K109" s="849">
        <v>3024</v>
      </c>
      <c r="L109" s="849">
        <v>1</v>
      </c>
      <c r="M109" s="849">
        <v>84</v>
      </c>
      <c r="N109" s="849">
        <v>37</v>
      </c>
      <c r="O109" s="849">
        <v>3108</v>
      </c>
      <c r="P109" s="837">
        <v>1.0277777777777777</v>
      </c>
      <c r="Q109" s="850">
        <v>84</v>
      </c>
    </row>
    <row r="110" spans="1:17" ht="14.4" customHeight="1" x14ac:dyDescent="0.3">
      <c r="A110" s="831" t="s">
        <v>564</v>
      </c>
      <c r="B110" s="832" t="s">
        <v>2668</v>
      </c>
      <c r="C110" s="832" t="s">
        <v>2480</v>
      </c>
      <c r="D110" s="832" t="s">
        <v>2816</v>
      </c>
      <c r="E110" s="832" t="s">
        <v>2817</v>
      </c>
      <c r="F110" s="849">
        <v>4</v>
      </c>
      <c r="G110" s="849">
        <v>672</v>
      </c>
      <c r="H110" s="849">
        <v>0.8</v>
      </c>
      <c r="I110" s="849">
        <v>168</v>
      </c>
      <c r="J110" s="849">
        <v>5</v>
      </c>
      <c r="K110" s="849">
        <v>840</v>
      </c>
      <c r="L110" s="849">
        <v>1</v>
      </c>
      <c r="M110" s="849">
        <v>168</v>
      </c>
      <c r="N110" s="849">
        <v>2</v>
      </c>
      <c r="O110" s="849">
        <v>336</v>
      </c>
      <c r="P110" s="837">
        <v>0.4</v>
      </c>
      <c r="Q110" s="850">
        <v>168</v>
      </c>
    </row>
    <row r="111" spans="1:17" ht="14.4" customHeight="1" x14ac:dyDescent="0.3">
      <c r="A111" s="831" t="s">
        <v>564</v>
      </c>
      <c r="B111" s="832" t="s">
        <v>2668</v>
      </c>
      <c r="C111" s="832" t="s">
        <v>2480</v>
      </c>
      <c r="D111" s="832" t="s">
        <v>2816</v>
      </c>
      <c r="E111" s="832" t="s">
        <v>2818</v>
      </c>
      <c r="F111" s="849"/>
      <c r="G111" s="849"/>
      <c r="H111" s="849"/>
      <c r="I111" s="849"/>
      <c r="J111" s="849">
        <v>1</v>
      </c>
      <c r="K111" s="849">
        <v>168</v>
      </c>
      <c r="L111" s="849">
        <v>1</v>
      </c>
      <c r="M111" s="849">
        <v>168</v>
      </c>
      <c r="N111" s="849">
        <v>1</v>
      </c>
      <c r="O111" s="849">
        <v>168</v>
      </c>
      <c r="P111" s="837">
        <v>1</v>
      </c>
      <c r="Q111" s="850">
        <v>168</v>
      </c>
    </row>
    <row r="112" spans="1:17" ht="14.4" customHeight="1" x14ac:dyDescent="0.3">
      <c r="A112" s="831" t="s">
        <v>564</v>
      </c>
      <c r="B112" s="832" t="s">
        <v>2668</v>
      </c>
      <c r="C112" s="832" t="s">
        <v>2480</v>
      </c>
      <c r="D112" s="832" t="s">
        <v>2648</v>
      </c>
      <c r="E112" s="832" t="s">
        <v>2819</v>
      </c>
      <c r="F112" s="849"/>
      <c r="G112" s="849"/>
      <c r="H112" s="849"/>
      <c r="I112" s="849"/>
      <c r="J112" s="849">
        <v>1</v>
      </c>
      <c r="K112" s="849">
        <v>1471</v>
      </c>
      <c r="L112" s="849">
        <v>1</v>
      </c>
      <c r="M112" s="849">
        <v>1471</v>
      </c>
      <c r="N112" s="849">
        <v>1</v>
      </c>
      <c r="O112" s="849">
        <v>1474</v>
      </c>
      <c r="P112" s="837">
        <v>1.0020394289598913</v>
      </c>
      <c r="Q112" s="850">
        <v>1474</v>
      </c>
    </row>
    <row r="113" spans="1:17" ht="14.4" customHeight="1" x14ac:dyDescent="0.3">
      <c r="A113" s="831" t="s">
        <v>564</v>
      </c>
      <c r="B113" s="832" t="s">
        <v>2668</v>
      </c>
      <c r="C113" s="832" t="s">
        <v>2480</v>
      </c>
      <c r="D113" s="832" t="s">
        <v>2648</v>
      </c>
      <c r="E113" s="832" t="s">
        <v>2649</v>
      </c>
      <c r="F113" s="849">
        <v>16</v>
      </c>
      <c r="G113" s="849">
        <v>23520</v>
      </c>
      <c r="H113" s="849">
        <v>3.1978246091094493</v>
      </c>
      <c r="I113" s="849">
        <v>1470</v>
      </c>
      <c r="J113" s="849">
        <v>5</v>
      </c>
      <c r="K113" s="849">
        <v>7355</v>
      </c>
      <c r="L113" s="849">
        <v>1</v>
      </c>
      <c r="M113" s="849">
        <v>1471</v>
      </c>
      <c r="N113" s="849">
        <v>12</v>
      </c>
      <c r="O113" s="849">
        <v>17688</v>
      </c>
      <c r="P113" s="837">
        <v>2.404894629503739</v>
      </c>
      <c r="Q113" s="850">
        <v>1474</v>
      </c>
    </row>
    <row r="114" spans="1:17" ht="14.4" customHeight="1" x14ac:dyDescent="0.3">
      <c r="A114" s="831" t="s">
        <v>564</v>
      </c>
      <c r="B114" s="832" t="s">
        <v>2668</v>
      </c>
      <c r="C114" s="832" t="s">
        <v>2480</v>
      </c>
      <c r="D114" s="832" t="s">
        <v>2650</v>
      </c>
      <c r="E114" s="832" t="s">
        <v>2651</v>
      </c>
      <c r="F114" s="849"/>
      <c r="G114" s="849"/>
      <c r="H114" s="849"/>
      <c r="I114" s="849"/>
      <c r="J114" s="849"/>
      <c r="K114" s="849"/>
      <c r="L114" s="849"/>
      <c r="M114" s="849"/>
      <c r="N114" s="849">
        <v>2</v>
      </c>
      <c r="O114" s="849">
        <v>2198</v>
      </c>
      <c r="P114" s="837"/>
      <c r="Q114" s="850">
        <v>1099</v>
      </c>
    </row>
    <row r="115" spans="1:17" ht="14.4" customHeight="1" x14ac:dyDescent="0.3">
      <c r="A115" s="831" t="s">
        <v>564</v>
      </c>
      <c r="B115" s="832" t="s">
        <v>2668</v>
      </c>
      <c r="C115" s="832" t="s">
        <v>2480</v>
      </c>
      <c r="D115" s="832" t="s">
        <v>2650</v>
      </c>
      <c r="E115" s="832" t="s">
        <v>2820</v>
      </c>
      <c r="F115" s="849">
        <v>9</v>
      </c>
      <c r="G115" s="849">
        <v>9855</v>
      </c>
      <c r="H115" s="849">
        <v>0.81743530192435299</v>
      </c>
      <c r="I115" s="849">
        <v>1095</v>
      </c>
      <c r="J115" s="849">
        <v>11</v>
      </c>
      <c r="K115" s="849">
        <v>12056</v>
      </c>
      <c r="L115" s="849">
        <v>1</v>
      </c>
      <c r="M115" s="849">
        <v>1096</v>
      </c>
      <c r="N115" s="849">
        <v>4</v>
      </c>
      <c r="O115" s="849">
        <v>4396</v>
      </c>
      <c r="P115" s="837">
        <v>0.36463171864631716</v>
      </c>
      <c r="Q115" s="850">
        <v>1099</v>
      </c>
    </row>
    <row r="116" spans="1:17" ht="14.4" customHeight="1" x14ac:dyDescent="0.3">
      <c r="A116" s="831" t="s">
        <v>564</v>
      </c>
      <c r="B116" s="832" t="s">
        <v>2668</v>
      </c>
      <c r="C116" s="832" t="s">
        <v>2480</v>
      </c>
      <c r="D116" s="832" t="s">
        <v>2821</v>
      </c>
      <c r="E116" s="832" t="s">
        <v>2572</v>
      </c>
      <c r="F116" s="849">
        <v>6</v>
      </c>
      <c r="G116" s="849">
        <v>1278</v>
      </c>
      <c r="H116" s="849">
        <v>1.2</v>
      </c>
      <c r="I116" s="849">
        <v>213</v>
      </c>
      <c r="J116" s="849">
        <v>5</v>
      </c>
      <c r="K116" s="849">
        <v>1065</v>
      </c>
      <c r="L116" s="849">
        <v>1</v>
      </c>
      <c r="M116" s="849">
        <v>213</v>
      </c>
      <c r="N116" s="849">
        <v>1</v>
      </c>
      <c r="O116" s="849">
        <v>214</v>
      </c>
      <c r="P116" s="837">
        <v>0.20093896713615023</v>
      </c>
      <c r="Q116" s="850">
        <v>214</v>
      </c>
    </row>
    <row r="117" spans="1:17" ht="14.4" customHeight="1" x14ac:dyDescent="0.3">
      <c r="A117" s="831" t="s">
        <v>564</v>
      </c>
      <c r="B117" s="832" t="s">
        <v>2668</v>
      </c>
      <c r="C117" s="832" t="s">
        <v>2480</v>
      </c>
      <c r="D117" s="832" t="s">
        <v>2821</v>
      </c>
      <c r="E117" s="832" t="s">
        <v>2573</v>
      </c>
      <c r="F117" s="849">
        <v>1</v>
      </c>
      <c r="G117" s="849">
        <v>213</v>
      </c>
      <c r="H117" s="849"/>
      <c r="I117" s="849">
        <v>213</v>
      </c>
      <c r="J117" s="849"/>
      <c r="K117" s="849"/>
      <c r="L117" s="849"/>
      <c r="M117" s="849"/>
      <c r="N117" s="849">
        <v>1</v>
      </c>
      <c r="O117" s="849">
        <v>214</v>
      </c>
      <c r="P117" s="837"/>
      <c r="Q117" s="850">
        <v>214</v>
      </c>
    </row>
    <row r="118" spans="1:17" ht="14.4" customHeight="1" x14ac:dyDescent="0.3">
      <c r="A118" s="831" t="s">
        <v>564</v>
      </c>
      <c r="B118" s="832" t="s">
        <v>2668</v>
      </c>
      <c r="C118" s="832" t="s">
        <v>2480</v>
      </c>
      <c r="D118" s="832" t="s">
        <v>2608</v>
      </c>
      <c r="E118" s="832" t="s">
        <v>2822</v>
      </c>
      <c r="F118" s="849">
        <v>2</v>
      </c>
      <c r="G118" s="849">
        <v>1502</v>
      </c>
      <c r="H118" s="849"/>
      <c r="I118" s="849">
        <v>751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564</v>
      </c>
      <c r="B119" s="832" t="s">
        <v>2668</v>
      </c>
      <c r="C119" s="832" t="s">
        <v>2480</v>
      </c>
      <c r="D119" s="832" t="s">
        <v>2608</v>
      </c>
      <c r="E119" s="832" t="s">
        <v>2609</v>
      </c>
      <c r="F119" s="849">
        <v>22</v>
      </c>
      <c r="G119" s="849">
        <v>16522</v>
      </c>
      <c r="H119" s="849">
        <v>0.84615384615384615</v>
      </c>
      <c r="I119" s="849">
        <v>751</v>
      </c>
      <c r="J119" s="849">
        <v>26</v>
      </c>
      <c r="K119" s="849">
        <v>19526</v>
      </c>
      <c r="L119" s="849">
        <v>1</v>
      </c>
      <c r="M119" s="849">
        <v>751</v>
      </c>
      <c r="N119" s="849">
        <v>35</v>
      </c>
      <c r="O119" s="849">
        <v>26355</v>
      </c>
      <c r="P119" s="837">
        <v>1.3497388097920722</v>
      </c>
      <c r="Q119" s="850">
        <v>753</v>
      </c>
    </row>
    <row r="120" spans="1:17" ht="14.4" customHeight="1" x14ac:dyDescent="0.3">
      <c r="A120" s="831" t="s">
        <v>564</v>
      </c>
      <c r="B120" s="832" t="s">
        <v>2668</v>
      </c>
      <c r="C120" s="832" t="s">
        <v>2480</v>
      </c>
      <c r="D120" s="832" t="s">
        <v>2823</v>
      </c>
      <c r="E120" s="832" t="s">
        <v>2824</v>
      </c>
      <c r="F120" s="849">
        <v>1</v>
      </c>
      <c r="G120" s="849">
        <v>701</v>
      </c>
      <c r="H120" s="849"/>
      <c r="I120" s="849">
        <v>701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" customHeight="1" x14ac:dyDescent="0.3">
      <c r="A121" s="831" t="s">
        <v>564</v>
      </c>
      <c r="B121" s="832" t="s">
        <v>2668</v>
      </c>
      <c r="C121" s="832" t="s">
        <v>2480</v>
      </c>
      <c r="D121" s="832" t="s">
        <v>2823</v>
      </c>
      <c r="E121" s="832" t="s">
        <v>2825</v>
      </c>
      <c r="F121" s="849">
        <v>12</v>
      </c>
      <c r="G121" s="849">
        <v>8412</v>
      </c>
      <c r="H121" s="849">
        <v>1.7118437118437118</v>
      </c>
      <c r="I121" s="849">
        <v>701</v>
      </c>
      <c r="J121" s="849">
        <v>7</v>
      </c>
      <c r="K121" s="849">
        <v>4914</v>
      </c>
      <c r="L121" s="849">
        <v>1</v>
      </c>
      <c r="M121" s="849">
        <v>702</v>
      </c>
      <c r="N121" s="849">
        <v>11</v>
      </c>
      <c r="O121" s="849">
        <v>7755</v>
      </c>
      <c r="P121" s="837">
        <v>1.5781440781440781</v>
      </c>
      <c r="Q121" s="850">
        <v>705</v>
      </c>
    </row>
    <row r="122" spans="1:17" ht="14.4" customHeight="1" x14ac:dyDescent="0.3">
      <c r="A122" s="831" t="s">
        <v>564</v>
      </c>
      <c r="B122" s="832" t="s">
        <v>2668</v>
      </c>
      <c r="C122" s="832" t="s">
        <v>2480</v>
      </c>
      <c r="D122" s="832" t="s">
        <v>2826</v>
      </c>
      <c r="E122" s="832" t="s">
        <v>2827</v>
      </c>
      <c r="F122" s="849">
        <v>1</v>
      </c>
      <c r="G122" s="849">
        <v>784</v>
      </c>
      <c r="H122" s="849">
        <v>0.49936305732484076</v>
      </c>
      <c r="I122" s="849">
        <v>784</v>
      </c>
      <c r="J122" s="849">
        <v>2</v>
      </c>
      <c r="K122" s="849">
        <v>1570</v>
      </c>
      <c r="L122" s="849">
        <v>1</v>
      </c>
      <c r="M122" s="849">
        <v>785</v>
      </c>
      <c r="N122" s="849"/>
      <c r="O122" s="849"/>
      <c r="P122" s="837"/>
      <c r="Q122" s="850"/>
    </row>
    <row r="123" spans="1:17" ht="14.4" customHeight="1" x14ac:dyDescent="0.3">
      <c r="A123" s="831" t="s">
        <v>564</v>
      </c>
      <c r="B123" s="832" t="s">
        <v>2668</v>
      </c>
      <c r="C123" s="832" t="s">
        <v>2480</v>
      </c>
      <c r="D123" s="832" t="s">
        <v>2828</v>
      </c>
      <c r="E123" s="832" t="s">
        <v>2829</v>
      </c>
      <c r="F123" s="849">
        <v>1</v>
      </c>
      <c r="G123" s="849">
        <v>1159</v>
      </c>
      <c r="H123" s="849">
        <v>0.19982758620689656</v>
      </c>
      <c r="I123" s="849">
        <v>1159</v>
      </c>
      <c r="J123" s="849">
        <v>5</v>
      </c>
      <c r="K123" s="849">
        <v>5800</v>
      </c>
      <c r="L123" s="849">
        <v>1</v>
      </c>
      <c r="M123" s="849">
        <v>1160</v>
      </c>
      <c r="N123" s="849">
        <v>3</v>
      </c>
      <c r="O123" s="849">
        <v>3489</v>
      </c>
      <c r="P123" s="837">
        <v>0.60155172413793101</v>
      </c>
      <c r="Q123" s="850">
        <v>1163</v>
      </c>
    </row>
    <row r="124" spans="1:17" ht="14.4" customHeight="1" x14ac:dyDescent="0.3">
      <c r="A124" s="831" t="s">
        <v>564</v>
      </c>
      <c r="B124" s="832" t="s">
        <v>2668</v>
      </c>
      <c r="C124" s="832" t="s">
        <v>2480</v>
      </c>
      <c r="D124" s="832" t="s">
        <v>2828</v>
      </c>
      <c r="E124" s="832" t="s">
        <v>2830</v>
      </c>
      <c r="F124" s="849"/>
      <c r="G124" s="849"/>
      <c r="H124" s="849"/>
      <c r="I124" s="849"/>
      <c r="J124" s="849">
        <v>1</v>
      </c>
      <c r="K124" s="849">
        <v>1160</v>
      </c>
      <c r="L124" s="849">
        <v>1</v>
      </c>
      <c r="M124" s="849">
        <v>1160</v>
      </c>
      <c r="N124" s="849"/>
      <c r="O124" s="849"/>
      <c r="P124" s="837"/>
      <c r="Q124" s="850"/>
    </row>
    <row r="125" spans="1:17" ht="14.4" customHeight="1" x14ac:dyDescent="0.3">
      <c r="A125" s="831" t="s">
        <v>564</v>
      </c>
      <c r="B125" s="832" t="s">
        <v>2668</v>
      </c>
      <c r="C125" s="832" t="s">
        <v>2480</v>
      </c>
      <c r="D125" s="832" t="s">
        <v>2652</v>
      </c>
      <c r="E125" s="832" t="s">
        <v>2653</v>
      </c>
      <c r="F125" s="849"/>
      <c r="G125" s="849"/>
      <c r="H125" s="849"/>
      <c r="I125" s="849"/>
      <c r="J125" s="849"/>
      <c r="K125" s="849"/>
      <c r="L125" s="849"/>
      <c r="M125" s="849"/>
      <c r="N125" s="849">
        <v>1</v>
      </c>
      <c r="O125" s="849">
        <v>1918</v>
      </c>
      <c r="P125" s="837"/>
      <c r="Q125" s="850">
        <v>1918</v>
      </c>
    </row>
    <row r="126" spans="1:17" ht="14.4" customHeight="1" x14ac:dyDescent="0.3">
      <c r="A126" s="831" t="s">
        <v>564</v>
      </c>
      <c r="B126" s="832" t="s">
        <v>2668</v>
      </c>
      <c r="C126" s="832" t="s">
        <v>2480</v>
      </c>
      <c r="D126" s="832" t="s">
        <v>2652</v>
      </c>
      <c r="E126" s="832" t="s">
        <v>2654</v>
      </c>
      <c r="F126" s="849">
        <v>50</v>
      </c>
      <c r="G126" s="849">
        <v>95600</v>
      </c>
      <c r="H126" s="849">
        <v>0.96053371915440877</v>
      </c>
      <c r="I126" s="849">
        <v>1912</v>
      </c>
      <c r="J126" s="849">
        <v>52</v>
      </c>
      <c r="K126" s="849">
        <v>99528</v>
      </c>
      <c r="L126" s="849">
        <v>1</v>
      </c>
      <c r="M126" s="849">
        <v>1914</v>
      </c>
      <c r="N126" s="849">
        <v>37</v>
      </c>
      <c r="O126" s="849">
        <v>70966</v>
      </c>
      <c r="P126" s="837">
        <v>0.71302548026685952</v>
      </c>
      <c r="Q126" s="850">
        <v>1918</v>
      </c>
    </row>
    <row r="127" spans="1:17" ht="14.4" customHeight="1" x14ac:dyDescent="0.3">
      <c r="A127" s="831" t="s">
        <v>564</v>
      </c>
      <c r="B127" s="832" t="s">
        <v>2668</v>
      </c>
      <c r="C127" s="832" t="s">
        <v>2480</v>
      </c>
      <c r="D127" s="832" t="s">
        <v>2831</v>
      </c>
      <c r="E127" s="832" t="s">
        <v>2832</v>
      </c>
      <c r="F127" s="849">
        <v>2</v>
      </c>
      <c r="G127" s="849">
        <v>722</v>
      </c>
      <c r="H127" s="849">
        <v>1.9944751381215469</v>
      </c>
      <c r="I127" s="849">
        <v>361</v>
      </c>
      <c r="J127" s="849">
        <v>1</v>
      </c>
      <c r="K127" s="849">
        <v>362</v>
      </c>
      <c r="L127" s="849">
        <v>1</v>
      </c>
      <c r="M127" s="849">
        <v>362</v>
      </c>
      <c r="N127" s="849">
        <v>2</v>
      </c>
      <c r="O127" s="849">
        <v>726</v>
      </c>
      <c r="P127" s="837">
        <v>2.0055248618784529</v>
      </c>
      <c r="Q127" s="850">
        <v>363</v>
      </c>
    </row>
    <row r="128" spans="1:17" ht="14.4" customHeight="1" x14ac:dyDescent="0.3">
      <c r="A128" s="831" t="s">
        <v>564</v>
      </c>
      <c r="B128" s="832" t="s">
        <v>2668</v>
      </c>
      <c r="C128" s="832" t="s">
        <v>2480</v>
      </c>
      <c r="D128" s="832" t="s">
        <v>2831</v>
      </c>
      <c r="E128" s="832" t="s">
        <v>2833</v>
      </c>
      <c r="F128" s="849">
        <v>9</v>
      </c>
      <c r="G128" s="849">
        <v>3249</v>
      </c>
      <c r="H128" s="849">
        <v>0.99723756906077343</v>
      </c>
      <c r="I128" s="849">
        <v>361</v>
      </c>
      <c r="J128" s="849">
        <v>9</v>
      </c>
      <c r="K128" s="849">
        <v>3258</v>
      </c>
      <c r="L128" s="849">
        <v>1</v>
      </c>
      <c r="M128" s="849">
        <v>362</v>
      </c>
      <c r="N128" s="849">
        <v>2</v>
      </c>
      <c r="O128" s="849">
        <v>726</v>
      </c>
      <c r="P128" s="837">
        <v>0.22283609576427257</v>
      </c>
      <c r="Q128" s="850">
        <v>363</v>
      </c>
    </row>
    <row r="129" spans="1:17" ht="14.4" customHeight="1" x14ac:dyDescent="0.3">
      <c r="A129" s="831" t="s">
        <v>564</v>
      </c>
      <c r="B129" s="832" t="s">
        <v>2668</v>
      </c>
      <c r="C129" s="832" t="s">
        <v>2480</v>
      </c>
      <c r="D129" s="832" t="s">
        <v>2834</v>
      </c>
      <c r="E129" s="832" t="s">
        <v>2835</v>
      </c>
      <c r="F129" s="849"/>
      <c r="G129" s="849"/>
      <c r="H129" s="849"/>
      <c r="I129" s="849"/>
      <c r="J129" s="849">
        <v>1</v>
      </c>
      <c r="K129" s="849">
        <v>370</v>
      </c>
      <c r="L129" s="849">
        <v>1</v>
      </c>
      <c r="M129" s="849">
        <v>370</v>
      </c>
      <c r="N129" s="849"/>
      <c r="O129" s="849"/>
      <c r="P129" s="837"/>
      <c r="Q129" s="850"/>
    </row>
    <row r="130" spans="1:17" ht="14.4" customHeight="1" x14ac:dyDescent="0.3">
      <c r="A130" s="831" t="s">
        <v>564</v>
      </c>
      <c r="B130" s="832" t="s">
        <v>2668</v>
      </c>
      <c r="C130" s="832" t="s">
        <v>2480</v>
      </c>
      <c r="D130" s="832" t="s">
        <v>2836</v>
      </c>
      <c r="E130" s="832" t="s">
        <v>2837</v>
      </c>
      <c r="F130" s="849">
        <v>1</v>
      </c>
      <c r="G130" s="849">
        <v>980</v>
      </c>
      <c r="H130" s="849">
        <v>1</v>
      </c>
      <c r="I130" s="849">
        <v>980</v>
      </c>
      <c r="J130" s="849">
        <v>1</v>
      </c>
      <c r="K130" s="849">
        <v>980</v>
      </c>
      <c r="L130" s="849">
        <v>1</v>
      </c>
      <c r="M130" s="849">
        <v>980</v>
      </c>
      <c r="N130" s="849"/>
      <c r="O130" s="849"/>
      <c r="P130" s="837"/>
      <c r="Q130" s="850"/>
    </row>
    <row r="131" spans="1:17" ht="14.4" customHeight="1" x14ac:dyDescent="0.3">
      <c r="A131" s="831" t="s">
        <v>564</v>
      </c>
      <c r="B131" s="832" t="s">
        <v>2668</v>
      </c>
      <c r="C131" s="832" t="s">
        <v>2480</v>
      </c>
      <c r="D131" s="832" t="s">
        <v>2836</v>
      </c>
      <c r="E131" s="832" t="s">
        <v>2838</v>
      </c>
      <c r="F131" s="849">
        <v>1</v>
      </c>
      <c r="G131" s="849">
        <v>980</v>
      </c>
      <c r="H131" s="849"/>
      <c r="I131" s="849">
        <v>980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" customHeight="1" x14ac:dyDescent="0.3">
      <c r="A132" s="831" t="s">
        <v>564</v>
      </c>
      <c r="B132" s="832" t="s">
        <v>2668</v>
      </c>
      <c r="C132" s="832" t="s">
        <v>2480</v>
      </c>
      <c r="D132" s="832" t="s">
        <v>2839</v>
      </c>
      <c r="E132" s="832" t="s">
        <v>2840</v>
      </c>
      <c r="F132" s="849">
        <v>12</v>
      </c>
      <c r="G132" s="849">
        <v>18432</v>
      </c>
      <c r="H132" s="849">
        <v>0.99934938191281719</v>
      </c>
      <c r="I132" s="849">
        <v>1536</v>
      </c>
      <c r="J132" s="849">
        <v>12</v>
      </c>
      <c r="K132" s="849">
        <v>18444</v>
      </c>
      <c r="L132" s="849">
        <v>1</v>
      </c>
      <c r="M132" s="849">
        <v>1537</v>
      </c>
      <c r="N132" s="849">
        <v>10</v>
      </c>
      <c r="O132" s="849">
        <v>15400</v>
      </c>
      <c r="P132" s="837">
        <v>0.83495987855129039</v>
      </c>
      <c r="Q132" s="850">
        <v>1540</v>
      </c>
    </row>
    <row r="133" spans="1:17" ht="14.4" customHeight="1" x14ac:dyDescent="0.3">
      <c r="A133" s="831" t="s">
        <v>564</v>
      </c>
      <c r="B133" s="832" t="s">
        <v>2668</v>
      </c>
      <c r="C133" s="832" t="s">
        <v>2480</v>
      </c>
      <c r="D133" s="832" t="s">
        <v>2839</v>
      </c>
      <c r="E133" s="832" t="s">
        <v>2841</v>
      </c>
      <c r="F133" s="849"/>
      <c r="G133" s="849"/>
      <c r="H133" s="849"/>
      <c r="I133" s="849"/>
      <c r="J133" s="849">
        <v>2</v>
      </c>
      <c r="K133" s="849">
        <v>3074</v>
      </c>
      <c r="L133" s="849">
        <v>1</v>
      </c>
      <c r="M133" s="849">
        <v>1537</v>
      </c>
      <c r="N133" s="849"/>
      <c r="O133" s="849"/>
      <c r="P133" s="837"/>
      <c r="Q133" s="850"/>
    </row>
    <row r="134" spans="1:17" ht="14.4" customHeight="1" x14ac:dyDescent="0.3">
      <c r="A134" s="831" t="s">
        <v>564</v>
      </c>
      <c r="B134" s="832" t="s">
        <v>2668</v>
      </c>
      <c r="C134" s="832" t="s">
        <v>2480</v>
      </c>
      <c r="D134" s="832" t="s">
        <v>2842</v>
      </c>
      <c r="E134" s="832" t="s">
        <v>2843</v>
      </c>
      <c r="F134" s="849">
        <v>7</v>
      </c>
      <c r="G134" s="849">
        <v>10962</v>
      </c>
      <c r="H134" s="849">
        <v>0.99936183790682831</v>
      </c>
      <c r="I134" s="849">
        <v>1566</v>
      </c>
      <c r="J134" s="849">
        <v>7</v>
      </c>
      <c r="K134" s="849">
        <v>10969</v>
      </c>
      <c r="L134" s="849">
        <v>1</v>
      </c>
      <c r="M134" s="849">
        <v>1567</v>
      </c>
      <c r="N134" s="849">
        <v>7</v>
      </c>
      <c r="O134" s="849">
        <v>10990</v>
      </c>
      <c r="P134" s="837">
        <v>1.0019144862795151</v>
      </c>
      <c r="Q134" s="850">
        <v>1570</v>
      </c>
    </row>
    <row r="135" spans="1:17" ht="14.4" customHeight="1" x14ac:dyDescent="0.3">
      <c r="A135" s="831" t="s">
        <v>564</v>
      </c>
      <c r="B135" s="832" t="s">
        <v>2668</v>
      </c>
      <c r="C135" s="832" t="s">
        <v>2480</v>
      </c>
      <c r="D135" s="832" t="s">
        <v>2844</v>
      </c>
      <c r="E135" s="832" t="s">
        <v>2845</v>
      </c>
      <c r="F135" s="849">
        <v>1</v>
      </c>
      <c r="G135" s="849">
        <v>1532</v>
      </c>
      <c r="H135" s="849">
        <v>0.19986953685583822</v>
      </c>
      <c r="I135" s="849">
        <v>1532</v>
      </c>
      <c r="J135" s="849">
        <v>5</v>
      </c>
      <c r="K135" s="849">
        <v>7665</v>
      </c>
      <c r="L135" s="849">
        <v>1</v>
      </c>
      <c r="M135" s="849">
        <v>1533</v>
      </c>
      <c r="N135" s="849">
        <v>3</v>
      </c>
      <c r="O135" s="849">
        <v>4608</v>
      </c>
      <c r="P135" s="837">
        <v>0.60117416829745596</v>
      </c>
      <c r="Q135" s="850">
        <v>1536</v>
      </c>
    </row>
    <row r="136" spans="1:17" ht="14.4" customHeight="1" x14ac:dyDescent="0.3">
      <c r="A136" s="831" t="s">
        <v>564</v>
      </c>
      <c r="B136" s="832" t="s">
        <v>2668</v>
      </c>
      <c r="C136" s="832" t="s">
        <v>2480</v>
      </c>
      <c r="D136" s="832" t="s">
        <v>2844</v>
      </c>
      <c r="E136" s="832" t="s">
        <v>2846</v>
      </c>
      <c r="F136" s="849">
        <v>1</v>
      </c>
      <c r="G136" s="849">
        <v>1532</v>
      </c>
      <c r="H136" s="849"/>
      <c r="I136" s="849">
        <v>1532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" customHeight="1" x14ac:dyDescent="0.3">
      <c r="A137" s="831" t="s">
        <v>564</v>
      </c>
      <c r="B137" s="832" t="s">
        <v>2668</v>
      </c>
      <c r="C137" s="832" t="s">
        <v>2480</v>
      </c>
      <c r="D137" s="832" t="s">
        <v>2610</v>
      </c>
      <c r="E137" s="832" t="s">
        <v>2611</v>
      </c>
      <c r="F137" s="849">
        <v>24</v>
      </c>
      <c r="G137" s="849">
        <v>9096</v>
      </c>
      <c r="H137" s="849">
        <v>0.8865497076023392</v>
      </c>
      <c r="I137" s="849">
        <v>379</v>
      </c>
      <c r="J137" s="849">
        <v>27</v>
      </c>
      <c r="K137" s="849">
        <v>10260</v>
      </c>
      <c r="L137" s="849">
        <v>1</v>
      </c>
      <c r="M137" s="849">
        <v>380</v>
      </c>
      <c r="N137" s="849">
        <v>18</v>
      </c>
      <c r="O137" s="849">
        <v>6858</v>
      </c>
      <c r="P137" s="837">
        <v>0.66842105263157892</v>
      </c>
      <c r="Q137" s="850">
        <v>381</v>
      </c>
    </row>
    <row r="138" spans="1:17" ht="14.4" customHeight="1" x14ac:dyDescent="0.3">
      <c r="A138" s="831" t="s">
        <v>564</v>
      </c>
      <c r="B138" s="832" t="s">
        <v>2668</v>
      </c>
      <c r="C138" s="832" t="s">
        <v>2480</v>
      </c>
      <c r="D138" s="832" t="s">
        <v>2613</v>
      </c>
      <c r="E138" s="832" t="s">
        <v>2614</v>
      </c>
      <c r="F138" s="849">
        <v>1</v>
      </c>
      <c r="G138" s="849">
        <v>164</v>
      </c>
      <c r="H138" s="849"/>
      <c r="I138" s="849">
        <v>164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" customHeight="1" x14ac:dyDescent="0.3">
      <c r="A139" s="831" t="s">
        <v>564</v>
      </c>
      <c r="B139" s="832" t="s">
        <v>2668</v>
      </c>
      <c r="C139" s="832" t="s">
        <v>2480</v>
      </c>
      <c r="D139" s="832" t="s">
        <v>2616</v>
      </c>
      <c r="E139" s="832" t="s">
        <v>2847</v>
      </c>
      <c r="F139" s="849">
        <v>262</v>
      </c>
      <c r="G139" s="849">
        <v>42968</v>
      </c>
      <c r="H139" s="849">
        <v>0.94244604316546765</v>
      </c>
      <c r="I139" s="849">
        <v>164</v>
      </c>
      <c r="J139" s="849">
        <v>278</v>
      </c>
      <c r="K139" s="849">
        <v>45592</v>
      </c>
      <c r="L139" s="849">
        <v>1</v>
      </c>
      <c r="M139" s="849">
        <v>164</v>
      </c>
      <c r="N139" s="849">
        <v>284</v>
      </c>
      <c r="O139" s="849">
        <v>46576</v>
      </c>
      <c r="P139" s="837">
        <v>1.0215827338129497</v>
      </c>
      <c r="Q139" s="850">
        <v>164</v>
      </c>
    </row>
    <row r="140" spans="1:17" ht="14.4" customHeight="1" x14ac:dyDescent="0.3">
      <c r="A140" s="831" t="s">
        <v>564</v>
      </c>
      <c r="B140" s="832" t="s">
        <v>2668</v>
      </c>
      <c r="C140" s="832" t="s">
        <v>2480</v>
      </c>
      <c r="D140" s="832" t="s">
        <v>2616</v>
      </c>
      <c r="E140" s="832" t="s">
        <v>2617</v>
      </c>
      <c r="F140" s="849"/>
      <c r="G140" s="849"/>
      <c r="H140" s="849"/>
      <c r="I140" s="849"/>
      <c r="J140" s="849"/>
      <c r="K140" s="849"/>
      <c r="L140" s="849"/>
      <c r="M140" s="849"/>
      <c r="N140" s="849">
        <v>1</v>
      </c>
      <c r="O140" s="849">
        <v>164</v>
      </c>
      <c r="P140" s="837"/>
      <c r="Q140" s="850">
        <v>164</v>
      </c>
    </row>
    <row r="141" spans="1:17" ht="14.4" customHeight="1" x14ac:dyDescent="0.3">
      <c r="A141" s="831" t="s">
        <v>564</v>
      </c>
      <c r="B141" s="832" t="s">
        <v>2668</v>
      </c>
      <c r="C141" s="832" t="s">
        <v>2480</v>
      </c>
      <c r="D141" s="832" t="s">
        <v>2848</v>
      </c>
      <c r="E141" s="832" t="s">
        <v>2849</v>
      </c>
      <c r="F141" s="849">
        <v>15</v>
      </c>
      <c r="G141" s="849">
        <v>2925</v>
      </c>
      <c r="H141" s="849">
        <v>0.93271683673469385</v>
      </c>
      <c r="I141" s="849">
        <v>195</v>
      </c>
      <c r="J141" s="849">
        <v>16</v>
      </c>
      <c r="K141" s="849">
        <v>3136</v>
      </c>
      <c r="L141" s="849">
        <v>1</v>
      </c>
      <c r="M141" s="849">
        <v>196</v>
      </c>
      <c r="N141" s="849">
        <v>11</v>
      </c>
      <c r="O141" s="849">
        <v>2156</v>
      </c>
      <c r="P141" s="837">
        <v>0.6875</v>
      </c>
      <c r="Q141" s="850">
        <v>196</v>
      </c>
    </row>
    <row r="142" spans="1:17" ht="14.4" customHeight="1" x14ac:dyDescent="0.3">
      <c r="A142" s="831" t="s">
        <v>564</v>
      </c>
      <c r="B142" s="832" t="s">
        <v>2668</v>
      </c>
      <c r="C142" s="832" t="s">
        <v>2480</v>
      </c>
      <c r="D142" s="832" t="s">
        <v>2850</v>
      </c>
      <c r="E142" s="832" t="s">
        <v>2851</v>
      </c>
      <c r="F142" s="849">
        <v>23</v>
      </c>
      <c r="G142" s="849">
        <v>11500</v>
      </c>
      <c r="H142" s="849">
        <v>0.88284968524489482</v>
      </c>
      <c r="I142" s="849">
        <v>500</v>
      </c>
      <c r="J142" s="849">
        <v>26</v>
      </c>
      <c r="K142" s="849">
        <v>13026</v>
      </c>
      <c r="L142" s="849">
        <v>1</v>
      </c>
      <c r="M142" s="849">
        <v>501</v>
      </c>
      <c r="N142" s="849">
        <v>32</v>
      </c>
      <c r="O142" s="849">
        <v>16064</v>
      </c>
      <c r="P142" s="837">
        <v>1.2332258559803471</v>
      </c>
      <c r="Q142" s="850">
        <v>502</v>
      </c>
    </row>
    <row r="143" spans="1:17" ht="14.4" customHeight="1" x14ac:dyDescent="0.3">
      <c r="A143" s="831" t="s">
        <v>564</v>
      </c>
      <c r="B143" s="832" t="s">
        <v>2668</v>
      </c>
      <c r="C143" s="832" t="s">
        <v>2480</v>
      </c>
      <c r="D143" s="832" t="s">
        <v>2623</v>
      </c>
      <c r="E143" s="832" t="s">
        <v>2624</v>
      </c>
      <c r="F143" s="849">
        <v>24</v>
      </c>
      <c r="G143" s="849">
        <v>24744</v>
      </c>
      <c r="H143" s="849">
        <v>0.92218246869409659</v>
      </c>
      <c r="I143" s="849">
        <v>1031</v>
      </c>
      <c r="J143" s="849">
        <v>26</v>
      </c>
      <c r="K143" s="849">
        <v>26832</v>
      </c>
      <c r="L143" s="849">
        <v>1</v>
      </c>
      <c r="M143" s="849">
        <v>1032</v>
      </c>
      <c r="N143" s="849">
        <v>29</v>
      </c>
      <c r="O143" s="849">
        <v>29986</v>
      </c>
      <c r="P143" s="837">
        <v>1.117546213476446</v>
      </c>
      <c r="Q143" s="850">
        <v>1034</v>
      </c>
    </row>
    <row r="144" spans="1:17" ht="14.4" customHeight="1" x14ac:dyDescent="0.3">
      <c r="A144" s="831" t="s">
        <v>564</v>
      </c>
      <c r="B144" s="832" t="s">
        <v>2668</v>
      </c>
      <c r="C144" s="832" t="s">
        <v>2480</v>
      </c>
      <c r="D144" s="832" t="s">
        <v>2655</v>
      </c>
      <c r="E144" s="832" t="s">
        <v>2656</v>
      </c>
      <c r="F144" s="849">
        <v>4</v>
      </c>
      <c r="G144" s="849">
        <v>8392</v>
      </c>
      <c r="H144" s="849">
        <v>0.99904761904761907</v>
      </c>
      <c r="I144" s="849">
        <v>2098</v>
      </c>
      <c r="J144" s="849">
        <v>4</v>
      </c>
      <c r="K144" s="849">
        <v>8400</v>
      </c>
      <c r="L144" s="849">
        <v>1</v>
      </c>
      <c r="M144" s="849">
        <v>2100</v>
      </c>
      <c r="N144" s="849">
        <v>9</v>
      </c>
      <c r="O144" s="849">
        <v>18927</v>
      </c>
      <c r="P144" s="837">
        <v>2.2532142857142858</v>
      </c>
      <c r="Q144" s="850">
        <v>2103</v>
      </c>
    </row>
    <row r="145" spans="1:17" ht="14.4" customHeight="1" x14ac:dyDescent="0.3">
      <c r="A145" s="831" t="s">
        <v>564</v>
      </c>
      <c r="B145" s="832" t="s">
        <v>2668</v>
      </c>
      <c r="C145" s="832" t="s">
        <v>2480</v>
      </c>
      <c r="D145" s="832" t="s">
        <v>2852</v>
      </c>
      <c r="E145" s="832" t="s">
        <v>2853</v>
      </c>
      <c r="F145" s="849"/>
      <c r="G145" s="849"/>
      <c r="H145" s="849"/>
      <c r="I145" s="849"/>
      <c r="J145" s="849">
        <v>2</v>
      </c>
      <c r="K145" s="849">
        <v>42864</v>
      </c>
      <c r="L145" s="849">
        <v>1</v>
      </c>
      <c r="M145" s="849">
        <v>21432</v>
      </c>
      <c r="N145" s="849">
        <v>3</v>
      </c>
      <c r="O145" s="849">
        <v>64389</v>
      </c>
      <c r="P145" s="837">
        <v>1.502169652855543</v>
      </c>
      <c r="Q145" s="850">
        <v>21463</v>
      </c>
    </row>
    <row r="146" spans="1:17" ht="14.4" customHeight="1" x14ac:dyDescent="0.3">
      <c r="A146" s="831" t="s">
        <v>564</v>
      </c>
      <c r="B146" s="832" t="s">
        <v>2668</v>
      </c>
      <c r="C146" s="832" t="s">
        <v>2480</v>
      </c>
      <c r="D146" s="832" t="s">
        <v>2625</v>
      </c>
      <c r="E146" s="832" t="s">
        <v>2626</v>
      </c>
      <c r="F146" s="849">
        <v>466</v>
      </c>
      <c r="G146" s="849">
        <v>116950</v>
      </c>
      <c r="H146" s="849">
        <v>1.012904902130608</v>
      </c>
      <c r="I146" s="849">
        <v>250.96566523605151</v>
      </c>
      <c r="J146" s="849">
        <v>460</v>
      </c>
      <c r="K146" s="849">
        <v>115460</v>
      </c>
      <c r="L146" s="849">
        <v>1</v>
      </c>
      <c r="M146" s="849">
        <v>251</v>
      </c>
      <c r="N146" s="849">
        <v>464</v>
      </c>
      <c r="O146" s="849">
        <v>116928</v>
      </c>
      <c r="P146" s="837">
        <v>1.0127143599514983</v>
      </c>
      <c r="Q146" s="850">
        <v>252</v>
      </c>
    </row>
    <row r="147" spans="1:17" ht="14.4" customHeight="1" x14ac:dyDescent="0.3">
      <c r="A147" s="831" t="s">
        <v>564</v>
      </c>
      <c r="B147" s="832" t="s">
        <v>2668</v>
      </c>
      <c r="C147" s="832" t="s">
        <v>2480</v>
      </c>
      <c r="D147" s="832" t="s">
        <v>2854</v>
      </c>
      <c r="E147" s="832" t="s">
        <v>2855</v>
      </c>
      <c r="F147" s="849"/>
      <c r="G147" s="849"/>
      <c r="H147" s="849"/>
      <c r="I147" s="849"/>
      <c r="J147" s="849">
        <v>1</v>
      </c>
      <c r="K147" s="849">
        <v>7326</v>
      </c>
      <c r="L147" s="849">
        <v>1</v>
      </c>
      <c r="M147" s="849">
        <v>7326</v>
      </c>
      <c r="N147" s="849"/>
      <c r="O147" s="849"/>
      <c r="P147" s="837"/>
      <c r="Q147" s="850"/>
    </row>
    <row r="148" spans="1:17" ht="14.4" customHeight="1" x14ac:dyDescent="0.3">
      <c r="A148" s="831" t="s">
        <v>564</v>
      </c>
      <c r="B148" s="832" t="s">
        <v>2668</v>
      </c>
      <c r="C148" s="832" t="s">
        <v>2480</v>
      </c>
      <c r="D148" s="832" t="s">
        <v>2856</v>
      </c>
      <c r="E148" s="832" t="s">
        <v>2857</v>
      </c>
      <c r="F148" s="849">
        <v>2</v>
      </c>
      <c r="G148" s="849">
        <v>10818</v>
      </c>
      <c r="H148" s="849"/>
      <c r="I148" s="849">
        <v>5409</v>
      </c>
      <c r="J148" s="849"/>
      <c r="K148" s="849"/>
      <c r="L148" s="849"/>
      <c r="M148" s="849"/>
      <c r="N148" s="849"/>
      <c r="O148" s="849"/>
      <c r="P148" s="837"/>
      <c r="Q148" s="850"/>
    </row>
    <row r="149" spans="1:17" ht="14.4" customHeight="1" x14ac:dyDescent="0.3">
      <c r="A149" s="831" t="s">
        <v>564</v>
      </c>
      <c r="B149" s="832" t="s">
        <v>2668</v>
      </c>
      <c r="C149" s="832" t="s">
        <v>2480</v>
      </c>
      <c r="D149" s="832" t="s">
        <v>2858</v>
      </c>
      <c r="E149" s="832" t="s">
        <v>2859</v>
      </c>
      <c r="F149" s="849">
        <v>5</v>
      </c>
      <c r="G149" s="849">
        <v>12430</v>
      </c>
      <c r="H149" s="849">
        <v>1.2484933708316592</v>
      </c>
      <c r="I149" s="849">
        <v>2486</v>
      </c>
      <c r="J149" s="849">
        <v>4</v>
      </c>
      <c r="K149" s="849">
        <v>9956</v>
      </c>
      <c r="L149" s="849">
        <v>1</v>
      </c>
      <c r="M149" s="849">
        <v>2489</v>
      </c>
      <c r="N149" s="849">
        <v>2</v>
      </c>
      <c r="O149" s="849">
        <v>4992</v>
      </c>
      <c r="P149" s="837">
        <v>0.50140618722378461</v>
      </c>
      <c r="Q149" s="850">
        <v>2496</v>
      </c>
    </row>
    <row r="150" spans="1:17" ht="14.4" customHeight="1" x14ac:dyDescent="0.3">
      <c r="A150" s="831" t="s">
        <v>564</v>
      </c>
      <c r="B150" s="832" t="s">
        <v>2668</v>
      </c>
      <c r="C150" s="832" t="s">
        <v>2480</v>
      </c>
      <c r="D150" s="832" t="s">
        <v>2860</v>
      </c>
      <c r="E150" s="832" t="s">
        <v>2861</v>
      </c>
      <c r="F150" s="849">
        <v>6</v>
      </c>
      <c r="G150" s="849">
        <v>33606</v>
      </c>
      <c r="H150" s="849">
        <v>2.9973242953977879</v>
      </c>
      <c r="I150" s="849">
        <v>5601</v>
      </c>
      <c r="J150" s="849">
        <v>2</v>
      </c>
      <c r="K150" s="849">
        <v>11212</v>
      </c>
      <c r="L150" s="849">
        <v>1</v>
      </c>
      <c r="M150" s="849">
        <v>5606</v>
      </c>
      <c r="N150" s="849"/>
      <c r="O150" s="849"/>
      <c r="P150" s="837"/>
      <c r="Q150" s="850"/>
    </row>
    <row r="151" spans="1:17" ht="14.4" customHeight="1" x14ac:dyDescent="0.3">
      <c r="A151" s="831" t="s">
        <v>564</v>
      </c>
      <c r="B151" s="832" t="s">
        <v>2668</v>
      </c>
      <c r="C151" s="832" t="s">
        <v>2480</v>
      </c>
      <c r="D151" s="832" t="s">
        <v>2862</v>
      </c>
      <c r="E151" s="832" t="s">
        <v>2863</v>
      </c>
      <c r="F151" s="849">
        <v>10</v>
      </c>
      <c r="G151" s="849">
        <v>11420</v>
      </c>
      <c r="H151" s="849">
        <v>1.1101390104014777</v>
      </c>
      <c r="I151" s="849">
        <v>1142</v>
      </c>
      <c r="J151" s="849">
        <v>9</v>
      </c>
      <c r="K151" s="849">
        <v>10287</v>
      </c>
      <c r="L151" s="849">
        <v>1</v>
      </c>
      <c r="M151" s="849">
        <v>1143</v>
      </c>
      <c r="N151" s="849">
        <v>7</v>
      </c>
      <c r="O151" s="849">
        <v>8029</v>
      </c>
      <c r="P151" s="837">
        <v>0.78049965976475166</v>
      </c>
      <c r="Q151" s="850">
        <v>1147</v>
      </c>
    </row>
    <row r="152" spans="1:17" ht="14.4" customHeight="1" x14ac:dyDescent="0.3">
      <c r="A152" s="831" t="s">
        <v>564</v>
      </c>
      <c r="B152" s="832" t="s">
        <v>2668</v>
      </c>
      <c r="C152" s="832" t="s">
        <v>2480</v>
      </c>
      <c r="D152" s="832" t="s">
        <v>2864</v>
      </c>
      <c r="E152" s="832" t="s">
        <v>2865</v>
      </c>
      <c r="F152" s="849">
        <v>20</v>
      </c>
      <c r="G152" s="849">
        <v>24260</v>
      </c>
      <c r="H152" s="849">
        <v>1.3322350356946733</v>
      </c>
      <c r="I152" s="849">
        <v>1213</v>
      </c>
      <c r="J152" s="849">
        <v>15</v>
      </c>
      <c r="K152" s="849">
        <v>18210</v>
      </c>
      <c r="L152" s="849">
        <v>1</v>
      </c>
      <c r="M152" s="849">
        <v>1214</v>
      </c>
      <c r="N152" s="849">
        <v>7</v>
      </c>
      <c r="O152" s="849">
        <v>8526</v>
      </c>
      <c r="P152" s="837">
        <v>0.46820428336079079</v>
      </c>
      <c r="Q152" s="850">
        <v>1218</v>
      </c>
    </row>
    <row r="153" spans="1:17" ht="14.4" customHeight="1" x14ac:dyDescent="0.3">
      <c r="A153" s="831" t="s">
        <v>564</v>
      </c>
      <c r="B153" s="832" t="s">
        <v>2668</v>
      </c>
      <c r="C153" s="832" t="s">
        <v>2480</v>
      </c>
      <c r="D153" s="832" t="s">
        <v>2866</v>
      </c>
      <c r="E153" s="832" t="s">
        <v>2867</v>
      </c>
      <c r="F153" s="849">
        <v>21</v>
      </c>
      <c r="G153" s="849">
        <v>14931</v>
      </c>
      <c r="H153" s="849">
        <v>0.8737710674157303</v>
      </c>
      <c r="I153" s="849">
        <v>711</v>
      </c>
      <c r="J153" s="849">
        <v>24</v>
      </c>
      <c r="K153" s="849">
        <v>17088</v>
      </c>
      <c r="L153" s="849">
        <v>1</v>
      </c>
      <c r="M153" s="849">
        <v>712</v>
      </c>
      <c r="N153" s="849">
        <v>28</v>
      </c>
      <c r="O153" s="849">
        <v>19992</v>
      </c>
      <c r="P153" s="837">
        <v>1.1699438202247192</v>
      </c>
      <c r="Q153" s="850">
        <v>714</v>
      </c>
    </row>
    <row r="154" spans="1:17" ht="14.4" customHeight="1" x14ac:dyDescent="0.3">
      <c r="A154" s="831" t="s">
        <v>564</v>
      </c>
      <c r="B154" s="832" t="s">
        <v>2668</v>
      </c>
      <c r="C154" s="832" t="s">
        <v>2480</v>
      </c>
      <c r="D154" s="832" t="s">
        <v>2866</v>
      </c>
      <c r="E154" s="832" t="s">
        <v>2868</v>
      </c>
      <c r="F154" s="849">
        <v>2</v>
      </c>
      <c r="G154" s="849">
        <v>1422</v>
      </c>
      <c r="H154" s="849"/>
      <c r="I154" s="849">
        <v>711</v>
      </c>
      <c r="J154" s="849"/>
      <c r="K154" s="849"/>
      <c r="L154" s="849"/>
      <c r="M154" s="849"/>
      <c r="N154" s="849">
        <v>1</v>
      </c>
      <c r="O154" s="849">
        <v>714</v>
      </c>
      <c r="P154" s="837"/>
      <c r="Q154" s="850">
        <v>714</v>
      </c>
    </row>
    <row r="155" spans="1:17" ht="14.4" customHeight="1" x14ac:dyDescent="0.3">
      <c r="A155" s="831" t="s">
        <v>564</v>
      </c>
      <c r="B155" s="832" t="s">
        <v>2668</v>
      </c>
      <c r="C155" s="832" t="s">
        <v>2480</v>
      </c>
      <c r="D155" s="832" t="s">
        <v>2869</v>
      </c>
      <c r="E155" s="832" t="s">
        <v>2870</v>
      </c>
      <c r="F155" s="849"/>
      <c r="G155" s="849"/>
      <c r="H155" s="849"/>
      <c r="I155" s="849"/>
      <c r="J155" s="849">
        <v>2</v>
      </c>
      <c r="K155" s="849">
        <v>9696</v>
      </c>
      <c r="L155" s="849">
        <v>1</v>
      </c>
      <c r="M155" s="849">
        <v>4848</v>
      </c>
      <c r="N155" s="849">
        <v>1</v>
      </c>
      <c r="O155" s="849">
        <v>4863</v>
      </c>
      <c r="P155" s="837">
        <v>0.50154702970297027</v>
      </c>
      <c r="Q155" s="850">
        <v>4863</v>
      </c>
    </row>
    <row r="156" spans="1:17" ht="14.4" customHeight="1" x14ac:dyDescent="0.3">
      <c r="A156" s="831" t="s">
        <v>564</v>
      </c>
      <c r="B156" s="832" t="s">
        <v>2668</v>
      </c>
      <c r="C156" s="832" t="s">
        <v>2480</v>
      </c>
      <c r="D156" s="832" t="s">
        <v>2871</v>
      </c>
      <c r="E156" s="832" t="s">
        <v>2872</v>
      </c>
      <c r="F156" s="849">
        <v>1</v>
      </c>
      <c r="G156" s="849">
        <v>2039</v>
      </c>
      <c r="H156" s="849">
        <v>0.49951004409603134</v>
      </c>
      <c r="I156" s="849">
        <v>2039</v>
      </c>
      <c r="J156" s="849">
        <v>2</v>
      </c>
      <c r="K156" s="849">
        <v>4082</v>
      </c>
      <c r="L156" s="849">
        <v>1</v>
      </c>
      <c r="M156" s="849">
        <v>2041</v>
      </c>
      <c r="N156" s="849">
        <v>4</v>
      </c>
      <c r="O156" s="849">
        <v>8188</v>
      </c>
      <c r="P156" s="837">
        <v>2.0058794708476237</v>
      </c>
      <c r="Q156" s="850">
        <v>2047</v>
      </c>
    </row>
    <row r="157" spans="1:17" ht="14.4" customHeight="1" x14ac:dyDescent="0.3">
      <c r="A157" s="831" t="s">
        <v>564</v>
      </c>
      <c r="B157" s="832" t="s">
        <v>2668</v>
      </c>
      <c r="C157" s="832" t="s">
        <v>2480</v>
      </c>
      <c r="D157" s="832" t="s">
        <v>2873</v>
      </c>
      <c r="E157" s="832" t="s">
        <v>2874</v>
      </c>
      <c r="F157" s="849">
        <v>1</v>
      </c>
      <c r="G157" s="849">
        <v>417</v>
      </c>
      <c r="H157" s="849"/>
      <c r="I157" s="849">
        <v>417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" customHeight="1" x14ac:dyDescent="0.3">
      <c r="A158" s="831" t="s">
        <v>564</v>
      </c>
      <c r="B158" s="832" t="s">
        <v>2668</v>
      </c>
      <c r="C158" s="832" t="s">
        <v>2480</v>
      </c>
      <c r="D158" s="832" t="s">
        <v>2875</v>
      </c>
      <c r="E158" s="832" t="s">
        <v>2876</v>
      </c>
      <c r="F158" s="849">
        <v>13</v>
      </c>
      <c r="G158" s="849">
        <v>25753</v>
      </c>
      <c r="H158" s="849">
        <v>1.0822407127248277</v>
      </c>
      <c r="I158" s="849">
        <v>1981</v>
      </c>
      <c r="J158" s="849">
        <v>12</v>
      </c>
      <c r="K158" s="849">
        <v>23796</v>
      </c>
      <c r="L158" s="849">
        <v>1</v>
      </c>
      <c r="M158" s="849">
        <v>1983</v>
      </c>
      <c r="N158" s="849">
        <v>7</v>
      </c>
      <c r="O158" s="849">
        <v>13923</v>
      </c>
      <c r="P158" s="837">
        <v>0.58509833585476556</v>
      </c>
      <c r="Q158" s="850">
        <v>1989</v>
      </c>
    </row>
    <row r="159" spans="1:17" ht="14.4" customHeight="1" x14ac:dyDescent="0.3">
      <c r="A159" s="831" t="s">
        <v>564</v>
      </c>
      <c r="B159" s="832" t="s">
        <v>2668</v>
      </c>
      <c r="C159" s="832" t="s">
        <v>2480</v>
      </c>
      <c r="D159" s="832" t="s">
        <v>2877</v>
      </c>
      <c r="E159" s="832" t="s">
        <v>2878</v>
      </c>
      <c r="F159" s="849"/>
      <c r="G159" s="849"/>
      <c r="H159" s="849"/>
      <c r="I159" s="849"/>
      <c r="J159" s="849">
        <v>1</v>
      </c>
      <c r="K159" s="849">
        <v>837</v>
      </c>
      <c r="L159" s="849">
        <v>1</v>
      </c>
      <c r="M159" s="849">
        <v>837</v>
      </c>
      <c r="N159" s="849"/>
      <c r="O159" s="849"/>
      <c r="P159" s="837"/>
      <c r="Q159" s="850"/>
    </row>
    <row r="160" spans="1:17" ht="14.4" customHeight="1" x14ac:dyDescent="0.3">
      <c r="A160" s="831" t="s">
        <v>564</v>
      </c>
      <c r="B160" s="832" t="s">
        <v>2668</v>
      </c>
      <c r="C160" s="832" t="s">
        <v>2480</v>
      </c>
      <c r="D160" s="832" t="s">
        <v>2877</v>
      </c>
      <c r="E160" s="832" t="s">
        <v>2879</v>
      </c>
      <c r="F160" s="849">
        <v>8</v>
      </c>
      <c r="G160" s="849">
        <v>6688</v>
      </c>
      <c r="H160" s="849">
        <v>1.5980884109916369</v>
      </c>
      <c r="I160" s="849">
        <v>836</v>
      </c>
      <c r="J160" s="849">
        <v>5</v>
      </c>
      <c r="K160" s="849">
        <v>4185</v>
      </c>
      <c r="L160" s="849">
        <v>1</v>
      </c>
      <c r="M160" s="849">
        <v>837</v>
      </c>
      <c r="N160" s="849">
        <v>2</v>
      </c>
      <c r="O160" s="849">
        <v>1678</v>
      </c>
      <c r="P160" s="837">
        <v>0.40095579450418162</v>
      </c>
      <c r="Q160" s="850">
        <v>839</v>
      </c>
    </row>
    <row r="161" spans="1:17" ht="14.4" customHeight="1" x14ac:dyDescent="0.3">
      <c r="A161" s="831" t="s">
        <v>564</v>
      </c>
      <c r="B161" s="832" t="s">
        <v>2668</v>
      </c>
      <c r="C161" s="832" t="s">
        <v>2480</v>
      </c>
      <c r="D161" s="832" t="s">
        <v>2880</v>
      </c>
      <c r="E161" s="832" t="s">
        <v>2881</v>
      </c>
      <c r="F161" s="849">
        <v>1</v>
      </c>
      <c r="G161" s="849">
        <v>2500</v>
      </c>
      <c r="H161" s="849"/>
      <c r="I161" s="849">
        <v>2500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564</v>
      </c>
      <c r="B162" s="832" t="s">
        <v>2668</v>
      </c>
      <c r="C162" s="832" t="s">
        <v>2480</v>
      </c>
      <c r="D162" s="832" t="s">
        <v>2880</v>
      </c>
      <c r="E162" s="832" t="s">
        <v>2882</v>
      </c>
      <c r="F162" s="849">
        <v>18</v>
      </c>
      <c r="G162" s="849">
        <v>45000</v>
      </c>
      <c r="H162" s="849">
        <v>1.38406175991142</v>
      </c>
      <c r="I162" s="849">
        <v>2500</v>
      </c>
      <c r="J162" s="849">
        <v>13</v>
      </c>
      <c r="K162" s="849">
        <v>32513</v>
      </c>
      <c r="L162" s="849">
        <v>1</v>
      </c>
      <c r="M162" s="849">
        <v>2501</v>
      </c>
      <c r="N162" s="849">
        <v>16</v>
      </c>
      <c r="O162" s="849">
        <v>40096</v>
      </c>
      <c r="P162" s="837">
        <v>1.2332297850090732</v>
      </c>
      <c r="Q162" s="850">
        <v>2506</v>
      </c>
    </row>
    <row r="163" spans="1:17" ht="14.4" customHeight="1" x14ac:dyDescent="0.3">
      <c r="A163" s="831" t="s">
        <v>564</v>
      </c>
      <c r="B163" s="832" t="s">
        <v>2668</v>
      </c>
      <c r="C163" s="832" t="s">
        <v>2480</v>
      </c>
      <c r="D163" s="832" t="s">
        <v>2883</v>
      </c>
      <c r="E163" s="832" t="s">
        <v>2884</v>
      </c>
      <c r="F163" s="849"/>
      <c r="G163" s="849"/>
      <c r="H163" s="849"/>
      <c r="I163" s="849"/>
      <c r="J163" s="849">
        <v>8</v>
      </c>
      <c r="K163" s="849">
        <v>10872</v>
      </c>
      <c r="L163" s="849">
        <v>1</v>
      </c>
      <c r="M163" s="849">
        <v>1359</v>
      </c>
      <c r="N163" s="849">
        <v>2</v>
      </c>
      <c r="O163" s="849">
        <v>2724</v>
      </c>
      <c r="P163" s="837">
        <v>0.25055187637969095</v>
      </c>
      <c r="Q163" s="850">
        <v>1362</v>
      </c>
    </row>
    <row r="164" spans="1:17" ht="14.4" customHeight="1" x14ac:dyDescent="0.3">
      <c r="A164" s="831" t="s">
        <v>564</v>
      </c>
      <c r="B164" s="832" t="s">
        <v>2668</v>
      </c>
      <c r="C164" s="832" t="s">
        <v>2480</v>
      </c>
      <c r="D164" s="832" t="s">
        <v>2885</v>
      </c>
      <c r="E164" s="832" t="s">
        <v>2886</v>
      </c>
      <c r="F164" s="849">
        <v>2</v>
      </c>
      <c r="G164" s="849">
        <v>1118</v>
      </c>
      <c r="H164" s="849">
        <v>0.99821428571428572</v>
      </c>
      <c r="I164" s="849">
        <v>559</v>
      </c>
      <c r="J164" s="849">
        <v>2</v>
      </c>
      <c r="K164" s="849">
        <v>1120</v>
      </c>
      <c r="L164" s="849">
        <v>1</v>
      </c>
      <c r="M164" s="849">
        <v>560</v>
      </c>
      <c r="N164" s="849">
        <v>3</v>
      </c>
      <c r="O164" s="849">
        <v>1686</v>
      </c>
      <c r="P164" s="837">
        <v>1.5053571428571428</v>
      </c>
      <c r="Q164" s="850">
        <v>562</v>
      </c>
    </row>
    <row r="165" spans="1:17" ht="14.4" customHeight="1" x14ac:dyDescent="0.3">
      <c r="A165" s="831" t="s">
        <v>564</v>
      </c>
      <c r="B165" s="832" t="s">
        <v>2668</v>
      </c>
      <c r="C165" s="832" t="s">
        <v>2480</v>
      </c>
      <c r="D165" s="832" t="s">
        <v>2887</v>
      </c>
      <c r="E165" s="832" t="s">
        <v>2888</v>
      </c>
      <c r="F165" s="849"/>
      <c r="G165" s="849"/>
      <c r="H165" s="849"/>
      <c r="I165" s="849"/>
      <c r="J165" s="849"/>
      <c r="K165" s="849"/>
      <c r="L165" s="849"/>
      <c r="M165" s="849"/>
      <c r="N165" s="849">
        <v>1</v>
      </c>
      <c r="O165" s="849">
        <v>5753</v>
      </c>
      <c r="P165" s="837"/>
      <c r="Q165" s="850">
        <v>5753</v>
      </c>
    </row>
    <row r="166" spans="1:17" ht="14.4" customHeight="1" x14ac:dyDescent="0.3">
      <c r="A166" s="831" t="s">
        <v>564</v>
      </c>
      <c r="B166" s="832" t="s">
        <v>2668</v>
      </c>
      <c r="C166" s="832" t="s">
        <v>2480</v>
      </c>
      <c r="D166" s="832" t="s">
        <v>2889</v>
      </c>
      <c r="E166" s="832" t="s">
        <v>2890</v>
      </c>
      <c r="F166" s="849"/>
      <c r="G166" s="849"/>
      <c r="H166" s="849"/>
      <c r="I166" s="849"/>
      <c r="J166" s="849"/>
      <c r="K166" s="849"/>
      <c r="L166" s="849"/>
      <c r="M166" s="849"/>
      <c r="N166" s="849">
        <v>2</v>
      </c>
      <c r="O166" s="849">
        <v>10950</v>
      </c>
      <c r="P166" s="837"/>
      <c r="Q166" s="850">
        <v>5475</v>
      </c>
    </row>
    <row r="167" spans="1:17" ht="14.4" customHeight="1" x14ac:dyDescent="0.3">
      <c r="A167" s="831" t="s">
        <v>564</v>
      </c>
      <c r="B167" s="832" t="s">
        <v>2668</v>
      </c>
      <c r="C167" s="832" t="s">
        <v>2480</v>
      </c>
      <c r="D167" s="832" t="s">
        <v>2891</v>
      </c>
      <c r="E167" s="832" t="s">
        <v>2892</v>
      </c>
      <c r="F167" s="849"/>
      <c r="G167" s="849"/>
      <c r="H167" s="849"/>
      <c r="I167" s="849"/>
      <c r="J167" s="849">
        <v>1</v>
      </c>
      <c r="K167" s="849">
        <v>1780</v>
      </c>
      <c r="L167" s="849">
        <v>1</v>
      </c>
      <c r="M167" s="849">
        <v>1780</v>
      </c>
      <c r="N167" s="849"/>
      <c r="O167" s="849"/>
      <c r="P167" s="837"/>
      <c r="Q167" s="850"/>
    </row>
    <row r="168" spans="1:17" ht="14.4" customHeight="1" x14ac:dyDescent="0.3">
      <c r="A168" s="831" t="s">
        <v>564</v>
      </c>
      <c r="B168" s="832" t="s">
        <v>2668</v>
      </c>
      <c r="C168" s="832" t="s">
        <v>2480</v>
      </c>
      <c r="D168" s="832" t="s">
        <v>2893</v>
      </c>
      <c r="E168" s="832" t="s">
        <v>2894</v>
      </c>
      <c r="F168" s="849"/>
      <c r="G168" s="849"/>
      <c r="H168" s="849"/>
      <c r="I168" s="849"/>
      <c r="J168" s="849"/>
      <c r="K168" s="849"/>
      <c r="L168" s="849"/>
      <c r="M168" s="849"/>
      <c r="N168" s="849">
        <v>1</v>
      </c>
      <c r="O168" s="849">
        <v>164</v>
      </c>
      <c r="P168" s="837"/>
      <c r="Q168" s="850">
        <v>164</v>
      </c>
    </row>
    <row r="169" spans="1:17" ht="14.4" customHeight="1" x14ac:dyDescent="0.3">
      <c r="A169" s="831" t="s">
        <v>564</v>
      </c>
      <c r="B169" s="832" t="s">
        <v>2668</v>
      </c>
      <c r="C169" s="832" t="s">
        <v>2480</v>
      </c>
      <c r="D169" s="832" t="s">
        <v>2895</v>
      </c>
      <c r="E169" s="832" t="s">
        <v>2896</v>
      </c>
      <c r="F169" s="849">
        <v>1</v>
      </c>
      <c r="G169" s="849">
        <v>1709</v>
      </c>
      <c r="H169" s="849"/>
      <c r="I169" s="849">
        <v>1709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564</v>
      </c>
      <c r="B170" s="832" t="s">
        <v>2668</v>
      </c>
      <c r="C170" s="832" t="s">
        <v>2480</v>
      </c>
      <c r="D170" s="832" t="s">
        <v>2897</v>
      </c>
      <c r="E170" s="832" t="s">
        <v>2898</v>
      </c>
      <c r="F170" s="849">
        <v>2</v>
      </c>
      <c r="G170" s="849">
        <v>4370</v>
      </c>
      <c r="H170" s="849"/>
      <c r="I170" s="849">
        <v>2185</v>
      </c>
      <c r="J170" s="849"/>
      <c r="K170" s="849"/>
      <c r="L170" s="849"/>
      <c r="M170" s="849"/>
      <c r="N170" s="849">
        <v>2</v>
      </c>
      <c r="O170" s="849">
        <v>4382</v>
      </c>
      <c r="P170" s="837"/>
      <c r="Q170" s="850">
        <v>2191</v>
      </c>
    </row>
    <row r="171" spans="1:17" ht="14.4" customHeight="1" x14ac:dyDescent="0.3">
      <c r="A171" s="831" t="s">
        <v>564</v>
      </c>
      <c r="B171" s="832" t="s">
        <v>2668</v>
      </c>
      <c r="C171" s="832" t="s">
        <v>2480</v>
      </c>
      <c r="D171" s="832" t="s">
        <v>2899</v>
      </c>
      <c r="E171" s="832" t="s">
        <v>2900</v>
      </c>
      <c r="F171" s="849">
        <v>1</v>
      </c>
      <c r="G171" s="849">
        <v>285</v>
      </c>
      <c r="H171" s="849">
        <v>0.12456293706293706</v>
      </c>
      <c r="I171" s="849">
        <v>285</v>
      </c>
      <c r="J171" s="849">
        <v>8</v>
      </c>
      <c r="K171" s="849">
        <v>2288</v>
      </c>
      <c r="L171" s="849">
        <v>1</v>
      </c>
      <c r="M171" s="849">
        <v>286</v>
      </c>
      <c r="N171" s="849"/>
      <c r="O171" s="849"/>
      <c r="P171" s="837"/>
      <c r="Q171" s="850"/>
    </row>
    <row r="172" spans="1:17" ht="14.4" customHeight="1" x14ac:dyDescent="0.3">
      <c r="A172" s="831" t="s">
        <v>564</v>
      </c>
      <c r="B172" s="832" t="s">
        <v>2668</v>
      </c>
      <c r="C172" s="832" t="s">
        <v>2480</v>
      </c>
      <c r="D172" s="832" t="s">
        <v>2901</v>
      </c>
      <c r="E172" s="832" t="s">
        <v>2902</v>
      </c>
      <c r="F172" s="849">
        <v>1</v>
      </c>
      <c r="G172" s="849">
        <v>721</v>
      </c>
      <c r="H172" s="849">
        <v>0.2</v>
      </c>
      <c r="I172" s="849">
        <v>721</v>
      </c>
      <c r="J172" s="849">
        <v>5</v>
      </c>
      <c r="K172" s="849">
        <v>3605</v>
      </c>
      <c r="L172" s="849">
        <v>1</v>
      </c>
      <c r="M172" s="849">
        <v>721</v>
      </c>
      <c r="N172" s="849">
        <v>4</v>
      </c>
      <c r="O172" s="849">
        <v>2892</v>
      </c>
      <c r="P172" s="837">
        <v>0.80221914008321771</v>
      </c>
      <c r="Q172" s="850">
        <v>723</v>
      </c>
    </row>
    <row r="173" spans="1:17" ht="14.4" customHeight="1" x14ac:dyDescent="0.3">
      <c r="A173" s="831" t="s">
        <v>564</v>
      </c>
      <c r="B173" s="832" t="s">
        <v>2668</v>
      </c>
      <c r="C173" s="832" t="s">
        <v>2480</v>
      </c>
      <c r="D173" s="832" t="s">
        <v>2903</v>
      </c>
      <c r="E173" s="832" t="s">
        <v>2904</v>
      </c>
      <c r="F173" s="849"/>
      <c r="G173" s="849"/>
      <c r="H173" s="849"/>
      <c r="I173" s="849"/>
      <c r="J173" s="849">
        <v>1</v>
      </c>
      <c r="K173" s="849">
        <v>6127</v>
      </c>
      <c r="L173" s="849">
        <v>1</v>
      </c>
      <c r="M173" s="849">
        <v>6127</v>
      </c>
      <c r="N173" s="849"/>
      <c r="O173" s="849"/>
      <c r="P173" s="837"/>
      <c r="Q173" s="850"/>
    </row>
    <row r="174" spans="1:17" ht="14.4" customHeight="1" x14ac:dyDescent="0.3">
      <c r="A174" s="831" t="s">
        <v>564</v>
      </c>
      <c r="B174" s="832" t="s">
        <v>2668</v>
      </c>
      <c r="C174" s="832" t="s">
        <v>2480</v>
      </c>
      <c r="D174" s="832" t="s">
        <v>2905</v>
      </c>
      <c r="E174" s="832" t="s">
        <v>2906</v>
      </c>
      <c r="F174" s="849">
        <v>1</v>
      </c>
      <c r="G174" s="849">
        <v>3076</v>
      </c>
      <c r="H174" s="849">
        <v>0.33300855256035511</v>
      </c>
      <c r="I174" s="849">
        <v>3076</v>
      </c>
      <c r="J174" s="849">
        <v>3</v>
      </c>
      <c r="K174" s="849">
        <v>9237</v>
      </c>
      <c r="L174" s="849">
        <v>1</v>
      </c>
      <c r="M174" s="849">
        <v>3079</v>
      </c>
      <c r="N174" s="849"/>
      <c r="O174" s="849"/>
      <c r="P174" s="837"/>
      <c r="Q174" s="850"/>
    </row>
    <row r="175" spans="1:17" ht="14.4" customHeight="1" x14ac:dyDescent="0.3">
      <c r="A175" s="831" t="s">
        <v>564</v>
      </c>
      <c r="B175" s="832" t="s">
        <v>2668</v>
      </c>
      <c r="C175" s="832" t="s">
        <v>2480</v>
      </c>
      <c r="D175" s="832" t="s">
        <v>2907</v>
      </c>
      <c r="E175" s="832" t="s">
        <v>2908</v>
      </c>
      <c r="F175" s="849">
        <v>0</v>
      </c>
      <c r="G175" s="849">
        <v>0</v>
      </c>
      <c r="H175" s="849"/>
      <c r="I175" s="849"/>
      <c r="J175" s="849">
        <v>0</v>
      </c>
      <c r="K175" s="849">
        <v>0</v>
      </c>
      <c r="L175" s="849"/>
      <c r="M175" s="849"/>
      <c r="N175" s="849">
        <v>0</v>
      </c>
      <c r="O175" s="849">
        <v>0</v>
      </c>
      <c r="P175" s="837"/>
      <c r="Q175" s="850"/>
    </row>
    <row r="176" spans="1:17" ht="14.4" customHeight="1" x14ac:dyDescent="0.3">
      <c r="A176" s="831" t="s">
        <v>564</v>
      </c>
      <c r="B176" s="832" t="s">
        <v>2668</v>
      </c>
      <c r="C176" s="832" t="s">
        <v>2480</v>
      </c>
      <c r="D176" s="832" t="s">
        <v>2909</v>
      </c>
      <c r="E176" s="832" t="s">
        <v>2910</v>
      </c>
      <c r="F176" s="849">
        <v>164</v>
      </c>
      <c r="G176" s="849">
        <v>0</v>
      </c>
      <c r="H176" s="849"/>
      <c r="I176" s="849">
        <v>0</v>
      </c>
      <c r="J176" s="849">
        <v>90</v>
      </c>
      <c r="K176" s="849">
        <v>0</v>
      </c>
      <c r="L176" s="849"/>
      <c r="M176" s="849">
        <v>0</v>
      </c>
      <c r="N176" s="849">
        <v>175</v>
      </c>
      <c r="O176" s="849">
        <v>0</v>
      </c>
      <c r="P176" s="837"/>
      <c r="Q176" s="850">
        <v>0</v>
      </c>
    </row>
    <row r="177" spans="1:17" ht="14.4" customHeight="1" x14ac:dyDescent="0.3">
      <c r="A177" s="831" t="s">
        <v>564</v>
      </c>
      <c r="B177" s="832" t="s">
        <v>2668</v>
      </c>
      <c r="C177" s="832" t="s">
        <v>2480</v>
      </c>
      <c r="D177" s="832" t="s">
        <v>2911</v>
      </c>
      <c r="E177" s="832" t="s">
        <v>2912</v>
      </c>
      <c r="F177" s="849">
        <v>19</v>
      </c>
      <c r="G177" s="849">
        <v>0</v>
      </c>
      <c r="H177" s="849"/>
      <c r="I177" s="849">
        <v>0</v>
      </c>
      <c r="J177" s="849">
        <v>25</v>
      </c>
      <c r="K177" s="849">
        <v>0</v>
      </c>
      <c r="L177" s="849"/>
      <c r="M177" s="849">
        <v>0</v>
      </c>
      <c r="N177" s="849">
        <v>24</v>
      </c>
      <c r="O177" s="849">
        <v>0</v>
      </c>
      <c r="P177" s="837"/>
      <c r="Q177" s="850">
        <v>0</v>
      </c>
    </row>
    <row r="178" spans="1:17" ht="14.4" customHeight="1" x14ac:dyDescent="0.3">
      <c r="A178" s="831" t="s">
        <v>564</v>
      </c>
      <c r="B178" s="832" t="s">
        <v>2668</v>
      </c>
      <c r="C178" s="832" t="s">
        <v>2480</v>
      </c>
      <c r="D178" s="832" t="s">
        <v>2631</v>
      </c>
      <c r="E178" s="832" t="s">
        <v>2632</v>
      </c>
      <c r="F178" s="849">
        <v>20</v>
      </c>
      <c r="G178" s="849">
        <v>1720</v>
      </c>
      <c r="H178" s="849">
        <v>0.60606060606060608</v>
      </c>
      <c r="I178" s="849">
        <v>86</v>
      </c>
      <c r="J178" s="849">
        <v>33</v>
      </c>
      <c r="K178" s="849">
        <v>2838</v>
      </c>
      <c r="L178" s="849">
        <v>1</v>
      </c>
      <c r="M178" s="849">
        <v>86</v>
      </c>
      <c r="N178" s="849">
        <v>33</v>
      </c>
      <c r="O178" s="849">
        <v>2838</v>
      </c>
      <c r="P178" s="837">
        <v>1</v>
      </c>
      <c r="Q178" s="850">
        <v>86</v>
      </c>
    </row>
    <row r="179" spans="1:17" ht="14.4" customHeight="1" x14ac:dyDescent="0.3">
      <c r="A179" s="831" t="s">
        <v>564</v>
      </c>
      <c r="B179" s="832" t="s">
        <v>2668</v>
      </c>
      <c r="C179" s="832" t="s">
        <v>2480</v>
      </c>
      <c r="D179" s="832" t="s">
        <v>2631</v>
      </c>
      <c r="E179" s="832" t="s">
        <v>2633</v>
      </c>
      <c r="F179" s="849"/>
      <c r="G179" s="849"/>
      <c r="H179" s="849"/>
      <c r="I179" s="849"/>
      <c r="J179" s="849"/>
      <c r="K179" s="849"/>
      <c r="L179" s="849"/>
      <c r="M179" s="849"/>
      <c r="N179" s="849">
        <v>1</v>
      </c>
      <c r="O179" s="849">
        <v>86</v>
      </c>
      <c r="P179" s="837"/>
      <c r="Q179" s="850">
        <v>86</v>
      </c>
    </row>
    <row r="180" spans="1:17" ht="14.4" customHeight="1" x14ac:dyDescent="0.3">
      <c r="A180" s="831" t="s">
        <v>564</v>
      </c>
      <c r="B180" s="832" t="s">
        <v>2668</v>
      </c>
      <c r="C180" s="832" t="s">
        <v>2480</v>
      </c>
      <c r="D180" s="832" t="s">
        <v>2913</v>
      </c>
      <c r="E180" s="832" t="s">
        <v>2914</v>
      </c>
      <c r="F180" s="849">
        <v>1577</v>
      </c>
      <c r="G180" s="849">
        <v>1622823</v>
      </c>
      <c r="H180" s="849">
        <v>1.1061841278323925</v>
      </c>
      <c r="I180" s="849">
        <v>1029.0570703868104</v>
      </c>
      <c r="J180" s="849">
        <v>1353</v>
      </c>
      <c r="K180" s="849">
        <v>1467046</v>
      </c>
      <c r="L180" s="849">
        <v>1</v>
      </c>
      <c r="M180" s="849">
        <v>1084.2912047302291</v>
      </c>
      <c r="N180" s="849">
        <v>1290</v>
      </c>
      <c r="O180" s="849">
        <v>1392010</v>
      </c>
      <c r="P180" s="837">
        <v>0.9488523195591686</v>
      </c>
      <c r="Q180" s="850">
        <v>1079.0775193798449</v>
      </c>
    </row>
    <row r="181" spans="1:17" ht="14.4" customHeight="1" x14ac:dyDescent="0.3">
      <c r="A181" s="831" t="s">
        <v>564</v>
      </c>
      <c r="B181" s="832" t="s">
        <v>2668</v>
      </c>
      <c r="C181" s="832" t="s">
        <v>2480</v>
      </c>
      <c r="D181" s="832" t="s">
        <v>2551</v>
      </c>
      <c r="E181" s="832" t="s">
        <v>2552</v>
      </c>
      <c r="F181" s="849">
        <v>24</v>
      </c>
      <c r="G181" s="849">
        <v>0</v>
      </c>
      <c r="H181" s="849"/>
      <c r="I181" s="849">
        <v>0</v>
      </c>
      <c r="J181" s="849">
        <v>8</v>
      </c>
      <c r="K181" s="849">
        <v>0</v>
      </c>
      <c r="L181" s="849"/>
      <c r="M181" s="849">
        <v>0</v>
      </c>
      <c r="N181" s="849">
        <v>4</v>
      </c>
      <c r="O181" s="849">
        <v>0</v>
      </c>
      <c r="P181" s="837"/>
      <c r="Q181" s="850">
        <v>0</v>
      </c>
    </row>
    <row r="182" spans="1:17" ht="14.4" customHeight="1" x14ac:dyDescent="0.3">
      <c r="A182" s="831" t="s">
        <v>564</v>
      </c>
      <c r="B182" s="832" t="s">
        <v>2668</v>
      </c>
      <c r="C182" s="832" t="s">
        <v>2480</v>
      </c>
      <c r="D182" s="832" t="s">
        <v>2915</v>
      </c>
      <c r="E182" s="832" t="s">
        <v>2916</v>
      </c>
      <c r="F182" s="849"/>
      <c r="G182" s="849"/>
      <c r="H182" s="849"/>
      <c r="I182" s="849"/>
      <c r="J182" s="849">
        <v>1</v>
      </c>
      <c r="K182" s="849">
        <v>1962</v>
      </c>
      <c r="L182" s="849">
        <v>1</v>
      </c>
      <c r="M182" s="849">
        <v>1962</v>
      </c>
      <c r="N182" s="849">
        <v>3</v>
      </c>
      <c r="O182" s="849">
        <v>5901</v>
      </c>
      <c r="P182" s="837">
        <v>3.0076452599388381</v>
      </c>
      <c r="Q182" s="850">
        <v>1967</v>
      </c>
    </row>
    <row r="183" spans="1:17" ht="14.4" customHeight="1" x14ac:dyDescent="0.3">
      <c r="A183" s="831" t="s">
        <v>564</v>
      </c>
      <c r="B183" s="832" t="s">
        <v>2668</v>
      </c>
      <c r="C183" s="832" t="s">
        <v>2480</v>
      </c>
      <c r="D183" s="832" t="s">
        <v>2917</v>
      </c>
      <c r="E183" s="832" t="s">
        <v>2918</v>
      </c>
      <c r="F183" s="849">
        <v>4</v>
      </c>
      <c r="G183" s="849">
        <v>2864</v>
      </c>
      <c r="H183" s="849">
        <v>1</v>
      </c>
      <c r="I183" s="849">
        <v>716</v>
      </c>
      <c r="J183" s="849">
        <v>4</v>
      </c>
      <c r="K183" s="849">
        <v>2864</v>
      </c>
      <c r="L183" s="849">
        <v>1</v>
      </c>
      <c r="M183" s="849">
        <v>716</v>
      </c>
      <c r="N183" s="849">
        <v>9</v>
      </c>
      <c r="O183" s="849">
        <v>6453</v>
      </c>
      <c r="P183" s="837">
        <v>2.2531424581005588</v>
      </c>
      <c r="Q183" s="850">
        <v>717</v>
      </c>
    </row>
    <row r="184" spans="1:17" ht="14.4" customHeight="1" x14ac:dyDescent="0.3">
      <c r="A184" s="831" t="s">
        <v>564</v>
      </c>
      <c r="B184" s="832" t="s">
        <v>2668</v>
      </c>
      <c r="C184" s="832" t="s">
        <v>2480</v>
      </c>
      <c r="D184" s="832" t="s">
        <v>2919</v>
      </c>
      <c r="E184" s="832" t="s">
        <v>2920</v>
      </c>
      <c r="F184" s="849">
        <v>1</v>
      </c>
      <c r="G184" s="849">
        <v>3027</v>
      </c>
      <c r="H184" s="849">
        <v>0.33311323869263781</v>
      </c>
      <c r="I184" s="849">
        <v>3027</v>
      </c>
      <c r="J184" s="849">
        <v>3</v>
      </c>
      <c r="K184" s="849">
        <v>9087</v>
      </c>
      <c r="L184" s="849">
        <v>1</v>
      </c>
      <c r="M184" s="849">
        <v>3029</v>
      </c>
      <c r="N184" s="849">
        <v>1</v>
      </c>
      <c r="O184" s="849">
        <v>3035</v>
      </c>
      <c r="P184" s="837">
        <v>0.33399361725541982</v>
      </c>
      <c r="Q184" s="850">
        <v>3035</v>
      </c>
    </row>
    <row r="185" spans="1:17" ht="14.4" customHeight="1" x14ac:dyDescent="0.3">
      <c r="A185" s="831" t="s">
        <v>564</v>
      </c>
      <c r="B185" s="832" t="s">
        <v>2668</v>
      </c>
      <c r="C185" s="832" t="s">
        <v>2480</v>
      </c>
      <c r="D185" s="832" t="s">
        <v>2659</v>
      </c>
      <c r="E185" s="832" t="s">
        <v>2660</v>
      </c>
      <c r="F185" s="849">
        <v>7</v>
      </c>
      <c r="G185" s="849">
        <v>19320</v>
      </c>
      <c r="H185" s="849">
        <v>6.9949312092686462</v>
      </c>
      <c r="I185" s="849">
        <v>2760</v>
      </c>
      <c r="J185" s="849">
        <v>1</v>
      </c>
      <c r="K185" s="849">
        <v>2762</v>
      </c>
      <c r="L185" s="849">
        <v>1</v>
      </c>
      <c r="M185" s="849">
        <v>2762</v>
      </c>
      <c r="N185" s="849">
        <v>5</v>
      </c>
      <c r="O185" s="849">
        <v>13825</v>
      </c>
      <c r="P185" s="837">
        <v>5.0054308472121649</v>
      </c>
      <c r="Q185" s="850">
        <v>2765</v>
      </c>
    </row>
    <row r="186" spans="1:17" ht="14.4" customHeight="1" x14ac:dyDescent="0.3">
      <c r="A186" s="831" t="s">
        <v>564</v>
      </c>
      <c r="B186" s="832" t="s">
        <v>2668</v>
      </c>
      <c r="C186" s="832" t="s">
        <v>2480</v>
      </c>
      <c r="D186" s="832" t="s">
        <v>2921</v>
      </c>
      <c r="E186" s="832" t="s">
        <v>2922</v>
      </c>
      <c r="F186" s="849">
        <v>2</v>
      </c>
      <c r="G186" s="849">
        <v>5242</v>
      </c>
      <c r="H186" s="849">
        <v>0.66590447154471544</v>
      </c>
      <c r="I186" s="849">
        <v>2621</v>
      </c>
      <c r="J186" s="849">
        <v>3</v>
      </c>
      <c r="K186" s="849">
        <v>7872</v>
      </c>
      <c r="L186" s="849">
        <v>1</v>
      </c>
      <c r="M186" s="849">
        <v>2624</v>
      </c>
      <c r="N186" s="849">
        <v>5</v>
      </c>
      <c r="O186" s="849">
        <v>13155</v>
      </c>
      <c r="P186" s="837">
        <v>1.6711128048780488</v>
      </c>
      <c r="Q186" s="850">
        <v>2631</v>
      </c>
    </row>
    <row r="187" spans="1:17" ht="14.4" customHeight="1" x14ac:dyDescent="0.3">
      <c r="A187" s="831" t="s">
        <v>564</v>
      </c>
      <c r="B187" s="832" t="s">
        <v>2668</v>
      </c>
      <c r="C187" s="832" t="s">
        <v>2480</v>
      </c>
      <c r="D187" s="832" t="s">
        <v>2923</v>
      </c>
      <c r="E187" s="832" t="s">
        <v>2924</v>
      </c>
      <c r="F187" s="849"/>
      <c r="G187" s="849"/>
      <c r="H187" s="849"/>
      <c r="I187" s="849"/>
      <c r="J187" s="849">
        <v>1</v>
      </c>
      <c r="K187" s="849">
        <v>5574</v>
      </c>
      <c r="L187" s="849">
        <v>1</v>
      </c>
      <c r="M187" s="849">
        <v>5574</v>
      </c>
      <c r="N187" s="849"/>
      <c r="O187" s="849"/>
      <c r="P187" s="837"/>
      <c r="Q187" s="850"/>
    </row>
    <row r="188" spans="1:17" ht="14.4" customHeight="1" x14ac:dyDescent="0.3">
      <c r="A188" s="831" t="s">
        <v>564</v>
      </c>
      <c r="B188" s="832" t="s">
        <v>2668</v>
      </c>
      <c r="C188" s="832" t="s">
        <v>2480</v>
      </c>
      <c r="D188" s="832" t="s">
        <v>2923</v>
      </c>
      <c r="E188" s="832" t="s">
        <v>2925</v>
      </c>
      <c r="F188" s="849">
        <v>1</v>
      </c>
      <c r="G188" s="849">
        <v>5568</v>
      </c>
      <c r="H188" s="849">
        <v>0.49946178686759957</v>
      </c>
      <c r="I188" s="849">
        <v>5568</v>
      </c>
      <c r="J188" s="849">
        <v>2</v>
      </c>
      <c r="K188" s="849">
        <v>11148</v>
      </c>
      <c r="L188" s="849">
        <v>1</v>
      </c>
      <c r="M188" s="849">
        <v>5574</v>
      </c>
      <c r="N188" s="849">
        <v>1</v>
      </c>
      <c r="O188" s="849">
        <v>5590</v>
      </c>
      <c r="P188" s="837">
        <v>0.50143523501973453</v>
      </c>
      <c r="Q188" s="850">
        <v>5590</v>
      </c>
    </row>
    <row r="189" spans="1:17" ht="14.4" customHeight="1" x14ac:dyDescent="0.3">
      <c r="A189" s="831" t="s">
        <v>564</v>
      </c>
      <c r="B189" s="832" t="s">
        <v>2668</v>
      </c>
      <c r="C189" s="832" t="s">
        <v>2480</v>
      </c>
      <c r="D189" s="832" t="s">
        <v>2926</v>
      </c>
      <c r="E189" s="832" t="s">
        <v>2927</v>
      </c>
      <c r="F189" s="849">
        <v>1</v>
      </c>
      <c r="G189" s="849">
        <v>2342</v>
      </c>
      <c r="H189" s="849">
        <v>0.99872068230277189</v>
      </c>
      <c r="I189" s="849">
        <v>2342</v>
      </c>
      <c r="J189" s="849">
        <v>1</v>
      </c>
      <c r="K189" s="849">
        <v>2345</v>
      </c>
      <c r="L189" s="849">
        <v>1</v>
      </c>
      <c r="M189" s="849">
        <v>2345</v>
      </c>
      <c r="N189" s="849"/>
      <c r="O189" s="849"/>
      <c r="P189" s="837"/>
      <c r="Q189" s="850"/>
    </row>
    <row r="190" spans="1:17" ht="14.4" customHeight="1" x14ac:dyDescent="0.3">
      <c r="A190" s="831" t="s">
        <v>564</v>
      </c>
      <c r="B190" s="832" t="s">
        <v>2668</v>
      </c>
      <c r="C190" s="832" t="s">
        <v>2480</v>
      </c>
      <c r="D190" s="832" t="s">
        <v>2926</v>
      </c>
      <c r="E190" s="832" t="s">
        <v>2928</v>
      </c>
      <c r="F190" s="849">
        <v>5</v>
      </c>
      <c r="G190" s="849">
        <v>11710</v>
      </c>
      <c r="H190" s="849">
        <v>0.49936034115138594</v>
      </c>
      <c r="I190" s="849">
        <v>2342</v>
      </c>
      <c r="J190" s="849">
        <v>10</v>
      </c>
      <c r="K190" s="849">
        <v>23450</v>
      </c>
      <c r="L190" s="849">
        <v>1</v>
      </c>
      <c r="M190" s="849">
        <v>2345</v>
      </c>
      <c r="N190" s="849">
        <v>7</v>
      </c>
      <c r="O190" s="849">
        <v>16464</v>
      </c>
      <c r="P190" s="837">
        <v>0.70208955223880598</v>
      </c>
      <c r="Q190" s="850">
        <v>2352</v>
      </c>
    </row>
    <row r="191" spans="1:17" ht="14.4" customHeight="1" x14ac:dyDescent="0.3">
      <c r="A191" s="831" t="s">
        <v>564</v>
      </c>
      <c r="B191" s="832" t="s">
        <v>2668</v>
      </c>
      <c r="C191" s="832" t="s">
        <v>2480</v>
      </c>
      <c r="D191" s="832" t="s">
        <v>2644</v>
      </c>
      <c r="E191" s="832" t="s">
        <v>2645</v>
      </c>
      <c r="F191" s="849"/>
      <c r="G191" s="849"/>
      <c r="H191" s="849"/>
      <c r="I191" s="849"/>
      <c r="J191" s="849">
        <v>1</v>
      </c>
      <c r="K191" s="849">
        <v>334</v>
      </c>
      <c r="L191" s="849">
        <v>1</v>
      </c>
      <c r="M191" s="849">
        <v>334</v>
      </c>
      <c r="N191" s="849"/>
      <c r="O191" s="849"/>
      <c r="P191" s="837"/>
      <c r="Q191" s="850"/>
    </row>
    <row r="192" spans="1:17" ht="14.4" customHeight="1" x14ac:dyDescent="0.3">
      <c r="A192" s="831" t="s">
        <v>564</v>
      </c>
      <c r="B192" s="832" t="s">
        <v>2668</v>
      </c>
      <c r="C192" s="832" t="s">
        <v>2480</v>
      </c>
      <c r="D192" s="832" t="s">
        <v>2929</v>
      </c>
      <c r="E192" s="832" t="s">
        <v>2930</v>
      </c>
      <c r="F192" s="849">
        <v>343</v>
      </c>
      <c r="G192" s="849">
        <v>127596</v>
      </c>
      <c r="H192" s="849">
        <v>0.97181940043870341</v>
      </c>
      <c r="I192" s="849">
        <v>372</v>
      </c>
      <c r="J192" s="849">
        <v>352</v>
      </c>
      <c r="K192" s="849">
        <v>131296</v>
      </c>
      <c r="L192" s="849">
        <v>1</v>
      </c>
      <c r="M192" s="849">
        <v>373</v>
      </c>
      <c r="N192" s="849">
        <v>343</v>
      </c>
      <c r="O192" s="849">
        <v>128281</v>
      </c>
      <c r="P192" s="837">
        <v>0.9770366195466732</v>
      </c>
      <c r="Q192" s="850">
        <v>373.99708454810497</v>
      </c>
    </row>
    <row r="193" spans="1:17" ht="14.4" customHeight="1" x14ac:dyDescent="0.3">
      <c r="A193" s="831" t="s">
        <v>564</v>
      </c>
      <c r="B193" s="832" t="s">
        <v>2668</v>
      </c>
      <c r="C193" s="832" t="s">
        <v>2480</v>
      </c>
      <c r="D193" s="832" t="s">
        <v>2931</v>
      </c>
      <c r="E193" s="832" t="s">
        <v>2932</v>
      </c>
      <c r="F193" s="849">
        <v>3</v>
      </c>
      <c r="G193" s="849">
        <v>4290</v>
      </c>
      <c r="H193" s="849">
        <v>0.59958071278825997</v>
      </c>
      <c r="I193" s="849">
        <v>1430</v>
      </c>
      <c r="J193" s="849">
        <v>5</v>
      </c>
      <c r="K193" s="849">
        <v>7155</v>
      </c>
      <c r="L193" s="849">
        <v>1</v>
      </c>
      <c r="M193" s="849">
        <v>1431</v>
      </c>
      <c r="N193" s="849">
        <v>3</v>
      </c>
      <c r="O193" s="849">
        <v>4302</v>
      </c>
      <c r="P193" s="837">
        <v>0.6012578616352201</v>
      </c>
      <c r="Q193" s="850">
        <v>1434</v>
      </c>
    </row>
    <row r="194" spans="1:17" ht="14.4" customHeight="1" x14ac:dyDescent="0.3">
      <c r="A194" s="831" t="s">
        <v>564</v>
      </c>
      <c r="B194" s="832" t="s">
        <v>2668</v>
      </c>
      <c r="C194" s="832" t="s">
        <v>2480</v>
      </c>
      <c r="D194" s="832" t="s">
        <v>2933</v>
      </c>
      <c r="E194" s="832" t="s">
        <v>2934</v>
      </c>
      <c r="F194" s="849">
        <v>60</v>
      </c>
      <c r="G194" s="849">
        <v>153660</v>
      </c>
      <c r="H194" s="849">
        <v>0.95126662209345514</v>
      </c>
      <c r="I194" s="849">
        <v>2561</v>
      </c>
      <c r="J194" s="849">
        <v>63</v>
      </c>
      <c r="K194" s="849">
        <v>161532</v>
      </c>
      <c r="L194" s="849">
        <v>1</v>
      </c>
      <c r="M194" s="849">
        <v>2564</v>
      </c>
      <c r="N194" s="849">
        <v>45</v>
      </c>
      <c r="O194" s="849">
        <v>115695</v>
      </c>
      <c r="P194" s="837">
        <v>0.71623579228883438</v>
      </c>
      <c r="Q194" s="850">
        <v>2571</v>
      </c>
    </row>
    <row r="195" spans="1:17" ht="14.4" customHeight="1" x14ac:dyDescent="0.3">
      <c r="A195" s="831" t="s">
        <v>564</v>
      </c>
      <c r="B195" s="832" t="s">
        <v>2668</v>
      </c>
      <c r="C195" s="832" t="s">
        <v>2480</v>
      </c>
      <c r="D195" s="832" t="s">
        <v>2935</v>
      </c>
      <c r="E195" s="832" t="s">
        <v>2936</v>
      </c>
      <c r="F195" s="849">
        <v>3</v>
      </c>
      <c r="G195" s="849">
        <v>14490</v>
      </c>
      <c r="H195" s="849"/>
      <c r="I195" s="849">
        <v>4830</v>
      </c>
      <c r="J195" s="849"/>
      <c r="K195" s="849"/>
      <c r="L195" s="849"/>
      <c r="M195" s="849"/>
      <c r="N195" s="849">
        <v>3</v>
      </c>
      <c r="O195" s="849">
        <v>14550</v>
      </c>
      <c r="P195" s="837"/>
      <c r="Q195" s="850">
        <v>4850</v>
      </c>
    </row>
    <row r="196" spans="1:17" ht="14.4" customHeight="1" x14ac:dyDescent="0.3">
      <c r="A196" s="831" t="s">
        <v>564</v>
      </c>
      <c r="B196" s="832" t="s">
        <v>2668</v>
      </c>
      <c r="C196" s="832" t="s">
        <v>2480</v>
      </c>
      <c r="D196" s="832" t="s">
        <v>2937</v>
      </c>
      <c r="E196" s="832" t="s">
        <v>2938</v>
      </c>
      <c r="F196" s="849">
        <v>6</v>
      </c>
      <c r="G196" s="849">
        <v>32508</v>
      </c>
      <c r="H196" s="849">
        <v>0.66605200073759907</v>
      </c>
      <c r="I196" s="849">
        <v>5418</v>
      </c>
      <c r="J196" s="849">
        <v>9</v>
      </c>
      <c r="K196" s="849">
        <v>48807</v>
      </c>
      <c r="L196" s="849">
        <v>1</v>
      </c>
      <c r="M196" s="849">
        <v>5423</v>
      </c>
      <c r="N196" s="849">
        <v>4</v>
      </c>
      <c r="O196" s="849">
        <v>21752</v>
      </c>
      <c r="P196" s="837">
        <v>0.44567377630257954</v>
      </c>
      <c r="Q196" s="850">
        <v>5438</v>
      </c>
    </row>
    <row r="197" spans="1:17" ht="14.4" customHeight="1" x14ac:dyDescent="0.3">
      <c r="A197" s="831" t="s">
        <v>564</v>
      </c>
      <c r="B197" s="832" t="s">
        <v>2668</v>
      </c>
      <c r="C197" s="832" t="s">
        <v>2480</v>
      </c>
      <c r="D197" s="832" t="s">
        <v>2939</v>
      </c>
      <c r="E197" s="832" t="s">
        <v>2940</v>
      </c>
      <c r="F197" s="849">
        <v>1</v>
      </c>
      <c r="G197" s="849">
        <v>3117</v>
      </c>
      <c r="H197" s="849">
        <v>0.99871835950016019</v>
      </c>
      <c r="I197" s="849">
        <v>3117</v>
      </c>
      <c r="J197" s="849">
        <v>1</v>
      </c>
      <c r="K197" s="849">
        <v>3121</v>
      </c>
      <c r="L197" s="849">
        <v>1</v>
      </c>
      <c r="M197" s="849">
        <v>3121</v>
      </c>
      <c r="N197" s="849">
        <v>2</v>
      </c>
      <c r="O197" s="849">
        <v>6260</v>
      </c>
      <c r="P197" s="837">
        <v>2.005767382249279</v>
      </c>
      <c r="Q197" s="850">
        <v>3130</v>
      </c>
    </row>
    <row r="198" spans="1:17" ht="14.4" customHeight="1" x14ac:dyDescent="0.3">
      <c r="A198" s="831" t="s">
        <v>564</v>
      </c>
      <c r="B198" s="832" t="s">
        <v>2668</v>
      </c>
      <c r="C198" s="832" t="s">
        <v>2480</v>
      </c>
      <c r="D198" s="832" t="s">
        <v>2941</v>
      </c>
      <c r="E198" s="832" t="s">
        <v>2942</v>
      </c>
      <c r="F198" s="849"/>
      <c r="G198" s="849"/>
      <c r="H198" s="849"/>
      <c r="I198" s="849"/>
      <c r="J198" s="849">
        <v>1</v>
      </c>
      <c r="K198" s="849">
        <v>1329</v>
      </c>
      <c r="L198" s="849">
        <v>1</v>
      </c>
      <c r="M198" s="849">
        <v>1329</v>
      </c>
      <c r="N198" s="849"/>
      <c r="O198" s="849"/>
      <c r="P198" s="837"/>
      <c r="Q198" s="850"/>
    </row>
    <row r="199" spans="1:17" ht="14.4" customHeight="1" x14ac:dyDescent="0.3">
      <c r="A199" s="831" t="s">
        <v>564</v>
      </c>
      <c r="B199" s="832" t="s">
        <v>2668</v>
      </c>
      <c r="C199" s="832" t="s">
        <v>2480</v>
      </c>
      <c r="D199" s="832" t="s">
        <v>2943</v>
      </c>
      <c r="E199" s="832" t="s">
        <v>2944</v>
      </c>
      <c r="F199" s="849">
        <v>23</v>
      </c>
      <c r="G199" s="849">
        <v>14812</v>
      </c>
      <c r="H199" s="849">
        <v>2.0876673713883016</v>
      </c>
      <c r="I199" s="849">
        <v>644</v>
      </c>
      <c r="J199" s="849">
        <v>11</v>
      </c>
      <c r="K199" s="849">
        <v>7095</v>
      </c>
      <c r="L199" s="849">
        <v>1</v>
      </c>
      <c r="M199" s="849">
        <v>645</v>
      </c>
      <c r="N199" s="849">
        <v>4</v>
      </c>
      <c r="O199" s="849">
        <v>2588</v>
      </c>
      <c r="P199" s="837">
        <v>0.36476391825229032</v>
      </c>
      <c r="Q199" s="850">
        <v>647</v>
      </c>
    </row>
    <row r="200" spans="1:17" ht="14.4" customHeight="1" x14ac:dyDescent="0.3">
      <c r="A200" s="831" t="s">
        <v>564</v>
      </c>
      <c r="B200" s="832" t="s">
        <v>2668</v>
      </c>
      <c r="C200" s="832" t="s">
        <v>2480</v>
      </c>
      <c r="D200" s="832" t="s">
        <v>2945</v>
      </c>
      <c r="E200" s="832" t="s">
        <v>2946</v>
      </c>
      <c r="F200" s="849">
        <v>17</v>
      </c>
      <c r="G200" s="849">
        <v>26316</v>
      </c>
      <c r="H200" s="849">
        <v>0.99935442220787607</v>
      </c>
      <c r="I200" s="849">
        <v>1548</v>
      </c>
      <c r="J200" s="849">
        <v>17</v>
      </c>
      <c r="K200" s="849">
        <v>26333</v>
      </c>
      <c r="L200" s="849">
        <v>1</v>
      </c>
      <c r="M200" s="849">
        <v>1549</v>
      </c>
      <c r="N200" s="849">
        <v>10</v>
      </c>
      <c r="O200" s="849">
        <v>15540</v>
      </c>
      <c r="P200" s="837">
        <v>0.59013405232977634</v>
      </c>
      <c r="Q200" s="850">
        <v>1554</v>
      </c>
    </row>
    <row r="201" spans="1:17" ht="14.4" customHeight="1" x14ac:dyDescent="0.3">
      <c r="A201" s="831" t="s">
        <v>564</v>
      </c>
      <c r="B201" s="832" t="s">
        <v>2668</v>
      </c>
      <c r="C201" s="832" t="s">
        <v>2480</v>
      </c>
      <c r="D201" s="832" t="s">
        <v>2947</v>
      </c>
      <c r="E201" s="832" t="s">
        <v>2948</v>
      </c>
      <c r="F201" s="849">
        <v>2</v>
      </c>
      <c r="G201" s="849">
        <v>4918</v>
      </c>
      <c r="H201" s="849">
        <v>0.99918732222673712</v>
      </c>
      <c r="I201" s="849">
        <v>2459</v>
      </c>
      <c r="J201" s="849">
        <v>2</v>
      </c>
      <c r="K201" s="849">
        <v>4922</v>
      </c>
      <c r="L201" s="849">
        <v>1</v>
      </c>
      <c r="M201" s="849">
        <v>2461</v>
      </c>
      <c r="N201" s="849">
        <v>2</v>
      </c>
      <c r="O201" s="849">
        <v>4936</v>
      </c>
      <c r="P201" s="837">
        <v>1.0028443722064202</v>
      </c>
      <c r="Q201" s="850">
        <v>2468</v>
      </c>
    </row>
    <row r="202" spans="1:17" ht="14.4" customHeight="1" x14ac:dyDescent="0.3">
      <c r="A202" s="831" t="s">
        <v>564</v>
      </c>
      <c r="B202" s="832" t="s">
        <v>2668</v>
      </c>
      <c r="C202" s="832" t="s">
        <v>2480</v>
      </c>
      <c r="D202" s="832" t="s">
        <v>2949</v>
      </c>
      <c r="E202" s="832" t="s">
        <v>2950</v>
      </c>
      <c r="F202" s="849"/>
      <c r="G202" s="849"/>
      <c r="H202" s="849"/>
      <c r="I202" s="849"/>
      <c r="J202" s="849">
        <v>5</v>
      </c>
      <c r="K202" s="849">
        <v>16550</v>
      </c>
      <c r="L202" s="849">
        <v>1</v>
      </c>
      <c r="M202" s="849">
        <v>3310</v>
      </c>
      <c r="N202" s="849">
        <v>10</v>
      </c>
      <c r="O202" s="849">
        <v>33160</v>
      </c>
      <c r="P202" s="837">
        <v>2.0036253776435045</v>
      </c>
      <c r="Q202" s="850">
        <v>3316</v>
      </c>
    </row>
    <row r="203" spans="1:17" ht="14.4" customHeight="1" x14ac:dyDescent="0.3">
      <c r="A203" s="831" t="s">
        <v>564</v>
      </c>
      <c r="B203" s="832" t="s">
        <v>2668</v>
      </c>
      <c r="C203" s="832" t="s">
        <v>2480</v>
      </c>
      <c r="D203" s="832" t="s">
        <v>2949</v>
      </c>
      <c r="E203" s="832" t="s">
        <v>2951</v>
      </c>
      <c r="F203" s="849">
        <v>2</v>
      </c>
      <c r="G203" s="849">
        <v>6616</v>
      </c>
      <c r="H203" s="849">
        <v>1.9987915407854986</v>
      </c>
      <c r="I203" s="849">
        <v>3308</v>
      </c>
      <c r="J203" s="849">
        <v>1</v>
      </c>
      <c r="K203" s="849">
        <v>3310</v>
      </c>
      <c r="L203" s="849">
        <v>1</v>
      </c>
      <c r="M203" s="849">
        <v>3310</v>
      </c>
      <c r="N203" s="849"/>
      <c r="O203" s="849"/>
      <c r="P203" s="837"/>
      <c r="Q203" s="850"/>
    </row>
    <row r="204" spans="1:17" ht="14.4" customHeight="1" x14ac:dyDescent="0.3">
      <c r="A204" s="831" t="s">
        <v>564</v>
      </c>
      <c r="B204" s="832" t="s">
        <v>2668</v>
      </c>
      <c r="C204" s="832" t="s">
        <v>2480</v>
      </c>
      <c r="D204" s="832" t="s">
        <v>2952</v>
      </c>
      <c r="E204" s="832" t="s">
        <v>2953</v>
      </c>
      <c r="F204" s="849">
        <v>7</v>
      </c>
      <c r="G204" s="849">
        <v>22694</v>
      </c>
      <c r="H204" s="849">
        <v>1.1659473900534321</v>
      </c>
      <c r="I204" s="849">
        <v>3242</v>
      </c>
      <c r="J204" s="849">
        <v>6</v>
      </c>
      <c r="K204" s="849">
        <v>19464</v>
      </c>
      <c r="L204" s="849">
        <v>1</v>
      </c>
      <c r="M204" s="849">
        <v>3244</v>
      </c>
      <c r="N204" s="849">
        <v>6</v>
      </c>
      <c r="O204" s="849">
        <v>19500</v>
      </c>
      <c r="P204" s="837">
        <v>1.0018495684340321</v>
      </c>
      <c r="Q204" s="850">
        <v>3250</v>
      </c>
    </row>
    <row r="205" spans="1:17" ht="14.4" customHeight="1" x14ac:dyDescent="0.3">
      <c r="A205" s="831" t="s">
        <v>564</v>
      </c>
      <c r="B205" s="832" t="s">
        <v>2668</v>
      </c>
      <c r="C205" s="832" t="s">
        <v>2480</v>
      </c>
      <c r="D205" s="832" t="s">
        <v>2954</v>
      </c>
      <c r="E205" s="832" t="s">
        <v>2955</v>
      </c>
      <c r="F205" s="849">
        <v>12</v>
      </c>
      <c r="G205" s="849">
        <v>46548</v>
      </c>
      <c r="H205" s="849">
        <v>0.8562598874213605</v>
      </c>
      <c r="I205" s="849">
        <v>3879</v>
      </c>
      <c r="J205" s="849">
        <v>14</v>
      </c>
      <c r="K205" s="849">
        <v>54362</v>
      </c>
      <c r="L205" s="849">
        <v>1</v>
      </c>
      <c r="M205" s="849">
        <v>3883</v>
      </c>
      <c r="N205" s="849">
        <v>11</v>
      </c>
      <c r="O205" s="849">
        <v>42812</v>
      </c>
      <c r="P205" s="837">
        <v>0.78753541076487255</v>
      </c>
      <c r="Q205" s="850">
        <v>3892</v>
      </c>
    </row>
    <row r="206" spans="1:17" ht="14.4" customHeight="1" x14ac:dyDescent="0.3">
      <c r="A206" s="831" t="s">
        <v>564</v>
      </c>
      <c r="B206" s="832" t="s">
        <v>2668</v>
      </c>
      <c r="C206" s="832" t="s">
        <v>2480</v>
      </c>
      <c r="D206" s="832" t="s">
        <v>2956</v>
      </c>
      <c r="E206" s="832" t="s">
        <v>2957</v>
      </c>
      <c r="F206" s="849"/>
      <c r="G206" s="849"/>
      <c r="H206" s="849"/>
      <c r="I206" s="849"/>
      <c r="J206" s="849">
        <v>6</v>
      </c>
      <c r="K206" s="849">
        <v>31386</v>
      </c>
      <c r="L206" s="849">
        <v>1</v>
      </c>
      <c r="M206" s="849">
        <v>5231</v>
      </c>
      <c r="N206" s="849">
        <v>3</v>
      </c>
      <c r="O206" s="849">
        <v>15714</v>
      </c>
      <c r="P206" s="837">
        <v>0.50066908812846489</v>
      </c>
      <c r="Q206" s="850">
        <v>5238</v>
      </c>
    </row>
    <row r="207" spans="1:17" ht="14.4" customHeight="1" x14ac:dyDescent="0.3">
      <c r="A207" s="831" t="s">
        <v>564</v>
      </c>
      <c r="B207" s="832" t="s">
        <v>2668</v>
      </c>
      <c r="C207" s="832" t="s">
        <v>2480</v>
      </c>
      <c r="D207" s="832" t="s">
        <v>2958</v>
      </c>
      <c r="E207" s="832" t="s">
        <v>2959</v>
      </c>
      <c r="F207" s="849">
        <v>19</v>
      </c>
      <c r="G207" s="849">
        <v>35245</v>
      </c>
      <c r="H207" s="849">
        <v>2.1099736590038316</v>
      </c>
      <c r="I207" s="849">
        <v>1855</v>
      </c>
      <c r="J207" s="849">
        <v>9</v>
      </c>
      <c r="K207" s="849">
        <v>16704</v>
      </c>
      <c r="L207" s="849">
        <v>1</v>
      </c>
      <c r="M207" s="849">
        <v>1856</v>
      </c>
      <c r="N207" s="849">
        <v>19</v>
      </c>
      <c r="O207" s="849">
        <v>35359</v>
      </c>
      <c r="P207" s="837">
        <v>2.1167983716475094</v>
      </c>
      <c r="Q207" s="850">
        <v>1861</v>
      </c>
    </row>
    <row r="208" spans="1:17" ht="14.4" customHeight="1" x14ac:dyDescent="0.3">
      <c r="A208" s="831" t="s">
        <v>564</v>
      </c>
      <c r="B208" s="832" t="s">
        <v>2668</v>
      </c>
      <c r="C208" s="832" t="s">
        <v>2480</v>
      </c>
      <c r="D208" s="832" t="s">
        <v>2958</v>
      </c>
      <c r="E208" s="832" t="s">
        <v>2960</v>
      </c>
      <c r="F208" s="849">
        <v>2</v>
      </c>
      <c r="G208" s="849">
        <v>3710</v>
      </c>
      <c r="H208" s="849"/>
      <c r="I208" s="849">
        <v>1855</v>
      </c>
      <c r="J208" s="849"/>
      <c r="K208" s="849"/>
      <c r="L208" s="849"/>
      <c r="M208" s="849"/>
      <c r="N208" s="849">
        <v>1</v>
      </c>
      <c r="O208" s="849">
        <v>1861</v>
      </c>
      <c r="P208" s="837"/>
      <c r="Q208" s="850">
        <v>1861</v>
      </c>
    </row>
    <row r="209" spans="1:17" ht="14.4" customHeight="1" x14ac:dyDescent="0.3">
      <c r="A209" s="831" t="s">
        <v>564</v>
      </c>
      <c r="B209" s="832" t="s">
        <v>2668</v>
      </c>
      <c r="C209" s="832" t="s">
        <v>2480</v>
      </c>
      <c r="D209" s="832" t="s">
        <v>2961</v>
      </c>
      <c r="E209" s="832" t="s">
        <v>2962</v>
      </c>
      <c r="F209" s="849">
        <v>2</v>
      </c>
      <c r="G209" s="849">
        <v>5864</v>
      </c>
      <c r="H209" s="849">
        <v>0.99897785349233392</v>
      </c>
      <c r="I209" s="849">
        <v>2932</v>
      </c>
      <c r="J209" s="849">
        <v>2</v>
      </c>
      <c r="K209" s="849">
        <v>5870</v>
      </c>
      <c r="L209" s="849">
        <v>1</v>
      </c>
      <c r="M209" s="849">
        <v>2935</v>
      </c>
      <c r="N209" s="849">
        <v>2</v>
      </c>
      <c r="O209" s="849">
        <v>5884</v>
      </c>
      <c r="P209" s="837">
        <v>1.0023850085178876</v>
      </c>
      <c r="Q209" s="850">
        <v>2942</v>
      </c>
    </row>
    <row r="210" spans="1:17" ht="14.4" customHeight="1" x14ac:dyDescent="0.3">
      <c r="A210" s="831" t="s">
        <v>564</v>
      </c>
      <c r="B210" s="832" t="s">
        <v>2668</v>
      </c>
      <c r="C210" s="832" t="s">
        <v>2480</v>
      </c>
      <c r="D210" s="832" t="s">
        <v>2963</v>
      </c>
      <c r="E210" s="832" t="s">
        <v>2964</v>
      </c>
      <c r="F210" s="849">
        <v>2</v>
      </c>
      <c r="G210" s="849">
        <v>2274</v>
      </c>
      <c r="H210" s="849">
        <v>1.9982425307557117</v>
      </c>
      <c r="I210" s="849">
        <v>1137</v>
      </c>
      <c r="J210" s="849">
        <v>1</v>
      </c>
      <c r="K210" s="849">
        <v>1138</v>
      </c>
      <c r="L210" s="849">
        <v>1</v>
      </c>
      <c r="M210" s="849">
        <v>1138</v>
      </c>
      <c r="N210" s="849">
        <v>3</v>
      </c>
      <c r="O210" s="849">
        <v>3426</v>
      </c>
      <c r="P210" s="837">
        <v>3.0105448154657295</v>
      </c>
      <c r="Q210" s="850">
        <v>1142</v>
      </c>
    </row>
    <row r="211" spans="1:17" ht="14.4" customHeight="1" x14ac:dyDescent="0.3">
      <c r="A211" s="831" t="s">
        <v>564</v>
      </c>
      <c r="B211" s="832" t="s">
        <v>2668</v>
      </c>
      <c r="C211" s="832" t="s">
        <v>2480</v>
      </c>
      <c r="D211" s="832" t="s">
        <v>2963</v>
      </c>
      <c r="E211" s="832" t="s">
        <v>2965</v>
      </c>
      <c r="F211" s="849"/>
      <c r="G211" s="849"/>
      <c r="H211" s="849"/>
      <c r="I211" s="849"/>
      <c r="J211" s="849">
        <v>1</v>
      </c>
      <c r="K211" s="849">
        <v>1138</v>
      </c>
      <c r="L211" s="849">
        <v>1</v>
      </c>
      <c r="M211" s="849">
        <v>1138</v>
      </c>
      <c r="N211" s="849">
        <v>1</v>
      </c>
      <c r="O211" s="849">
        <v>1142</v>
      </c>
      <c r="P211" s="837">
        <v>1.0035149384885764</v>
      </c>
      <c r="Q211" s="850">
        <v>1142</v>
      </c>
    </row>
    <row r="212" spans="1:17" ht="14.4" customHeight="1" x14ac:dyDescent="0.3">
      <c r="A212" s="831" t="s">
        <v>564</v>
      </c>
      <c r="B212" s="832" t="s">
        <v>2668</v>
      </c>
      <c r="C212" s="832" t="s">
        <v>2480</v>
      </c>
      <c r="D212" s="832" t="s">
        <v>2966</v>
      </c>
      <c r="E212" s="832" t="s">
        <v>2967</v>
      </c>
      <c r="F212" s="849">
        <v>1</v>
      </c>
      <c r="G212" s="849">
        <v>574</v>
      </c>
      <c r="H212" s="849">
        <v>0.99826086956521742</v>
      </c>
      <c r="I212" s="849">
        <v>574</v>
      </c>
      <c r="J212" s="849">
        <v>1</v>
      </c>
      <c r="K212" s="849">
        <v>575</v>
      </c>
      <c r="L212" s="849">
        <v>1</v>
      </c>
      <c r="M212" s="849">
        <v>575</v>
      </c>
      <c r="N212" s="849">
        <v>1</v>
      </c>
      <c r="O212" s="849">
        <v>576</v>
      </c>
      <c r="P212" s="837">
        <v>1.0017391304347827</v>
      </c>
      <c r="Q212" s="850">
        <v>576</v>
      </c>
    </row>
    <row r="213" spans="1:17" ht="14.4" customHeight="1" x14ac:dyDescent="0.3">
      <c r="A213" s="831" t="s">
        <v>564</v>
      </c>
      <c r="B213" s="832" t="s">
        <v>2668</v>
      </c>
      <c r="C213" s="832" t="s">
        <v>2480</v>
      </c>
      <c r="D213" s="832" t="s">
        <v>2966</v>
      </c>
      <c r="E213" s="832" t="s">
        <v>2968</v>
      </c>
      <c r="F213" s="849">
        <v>5</v>
      </c>
      <c r="G213" s="849">
        <v>2870</v>
      </c>
      <c r="H213" s="849">
        <v>1.663768115942029</v>
      </c>
      <c r="I213" s="849">
        <v>574</v>
      </c>
      <c r="J213" s="849">
        <v>3</v>
      </c>
      <c r="K213" s="849">
        <v>1725</v>
      </c>
      <c r="L213" s="849">
        <v>1</v>
      </c>
      <c r="M213" s="849">
        <v>575</v>
      </c>
      <c r="N213" s="849">
        <v>2</v>
      </c>
      <c r="O213" s="849">
        <v>1152</v>
      </c>
      <c r="P213" s="837">
        <v>0.66782608695652179</v>
      </c>
      <c r="Q213" s="850">
        <v>576</v>
      </c>
    </row>
    <row r="214" spans="1:17" ht="14.4" customHeight="1" x14ac:dyDescent="0.3">
      <c r="A214" s="831" t="s">
        <v>564</v>
      </c>
      <c r="B214" s="832" t="s">
        <v>2668</v>
      </c>
      <c r="C214" s="832" t="s">
        <v>2480</v>
      </c>
      <c r="D214" s="832" t="s">
        <v>2969</v>
      </c>
      <c r="E214" s="832" t="s">
        <v>2970</v>
      </c>
      <c r="F214" s="849">
        <v>1</v>
      </c>
      <c r="G214" s="849">
        <v>499</v>
      </c>
      <c r="H214" s="849"/>
      <c r="I214" s="849">
        <v>499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" customHeight="1" x14ac:dyDescent="0.3">
      <c r="A215" s="831" t="s">
        <v>564</v>
      </c>
      <c r="B215" s="832" t="s">
        <v>2668</v>
      </c>
      <c r="C215" s="832" t="s">
        <v>2480</v>
      </c>
      <c r="D215" s="832" t="s">
        <v>2969</v>
      </c>
      <c r="E215" s="832" t="s">
        <v>2971</v>
      </c>
      <c r="F215" s="849">
        <v>3</v>
      </c>
      <c r="G215" s="849">
        <v>1497</v>
      </c>
      <c r="H215" s="849">
        <v>1.5</v>
      </c>
      <c r="I215" s="849">
        <v>499</v>
      </c>
      <c r="J215" s="849">
        <v>2</v>
      </c>
      <c r="K215" s="849">
        <v>998</v>
      </c>
      <c r="L215" s="849">
        <v>1</v>
      </c>
      <c r="M215" s="849">
        <v>499</v>
      </c>
      <c r="N215" s="849">
        <v>2</v>
      </c>
      <c r="O215" s="849">
        <v>1002</v>
      </c>
      <c r="P215" s="837">
        <v>1.0040080160320641</v>
      </c>
      <c r="Q215" s="850">
        <v>501</v>
      </c>
    </row>
    <row r="216" spans="1:17" ht="14.4" customHeight="1" x14ac:dyDescent="0.3">
      <c r="A216" s="831" t="s">
        <v>564</v>
      </c>
      <c r="B216" s="832" t="s">
        <v>2668</v>
      </c>
      <c r="C216" s="832" t="s">
        <v>2480</v>
      </c>
      <c r="D216" s="832" t="s">
        <v>2972</v>
      </c>
      <c r="E216" s="832" t="s">
        <v>2973</v>
      </c>
      <c r="F216" s="849"/>
      <c r="G216" s="849"/>
      <c r="H216" s="849"/>
      <c r="I216" s="849"/>
      <c r="J216" s="849"/>
      <c r="K216" s="849"/>
      <c r="L216" s="849"/>
      <c r="M216" s="849"/>
      <c r="N216" s="849">
        <v>3</v>
      </c>
      <c r="O216" s="849">
        <v>798</v>
      </c>
      <c r="P216" s="837"/>
      <c r="Q216" s="850">
        <v>266</v>
      </c>
    </row>
    <row r="217" spans="1:17" ht="14.4" customHeight="1" x14ac:dyDescent="0.3">
      <c r="A217" s="831" t="s">
        <v>564</v>
      </c>
      <c r="B217" s="832" t="s">
        <v>2668</v>
      </c>
      <c r="C217" s="832" t="s">
        <v>2480</v>
      </c>
      <c r="D217" s="832" t="s">
        <v>2972</v>
      </c>
      <c r="E217" s="832" t="s">
        <v>2974</v>
      </c>
      <c r="F217" s="849">
        <v>1</v>
      </c>
      <c r="G217" s="849">
        <v>264</v>
      </c>
      <c r="H217" s="849">
        <v>0.24905660377358491</v>
      </c>
      <c r="I217" s="849">
        <v>264</v>
      </c>
      <c r="J217" s="849">
        <v>4</v>
      </c>
      <c r="K217" s="849">
        <v>1060</v>
      </c>
      <c r="L217" s="849">
        <v>1</v>
      </c>
      <c r="M217" s="849">
        <v>265</v>
      </c>
      <c r="N217" s="849"/>
      <c r="O217" s="849"/>
      <c r="P217" s="837"/>
      <c r="Q217" s="850"/>
    </row>
    <row r="218" spans="1:17" ht="14.4" customHeight="1" x14ac:dyDescent="0.3">
      <c r="A218" s="831" t="s">
        <v>564</v>
      </c>
      <c r="B218" s="832" t="s">
        <v>2668</v>
      </c>
      <c r="C218" s="832" t="s">
        <v>2480</v>
      </c>
      <c r="D218" s="832" t="s">
        <v>2975</v>
      </c>
      <c r="E218" s="832" t="s">
        <v>2976</v>
      </c>
      <c r="F218" s="849">
        <v>1</v>
      </c>
      <c r="G218" s="849">
        <v>1307</v>
      </c>
      <c r="H218" s="849"/>
      <c r="I218" s="849">
        <v>1307</v>
      </c>
      <c r="J218" s="849"/>
      <c r="K218" s="849"/>
      <c r="L218" s="849"/>
      <c r="M218" s="849"/>
      <c r="N218" s="849">
        <v>1</v>
      </c>
      <c r="O218" s="849">
        <v>1311</v>
      </c>
      <c r="P218" s="837"/>
      <c r="Q218" s="850">
        <v>1311</v>
      </c>
    </row>
    <row r="219" spans="1:17" ht="14.4" customHeight="1" x14ac:dyDescent="0.3">
      <c r="A219" s="831" t="s">
        <v>564</v>
      </c>
      <c r="B219" s="832" t="s">
        <v>2668</v>
      </c>
      <c r="C219" s="832" t="s">
        <v>2480</v>
      </c>
      <c r="D219" s="832" t="s">
        <v>2977</v>
      </c>
      <c r="E219" s="832" t="s">
        <v>2978</v>
      </c>
      <c r="F219" s="849">
        <v>1</v>
      </c>
      <c r="G219" s="849">
        <v>3801</v>
      </c>
      <c r="H219" s="849"/>
      <c r="I219" s="849">
        <v>3801</v>
      </c>
      <c r="J219" s="849"/>
      <c r="K219" s="849"/>
      <c r="L219" s="849"/>
      <c r="M219" s="849"/>
      <c r="N219" s="849">
        <v>1</v>
      </c>
      <c r="O219" s="849">
        <v>3818</v>
      </c>
      <c r="P219" s="837"/>
      <c r="Q219" s="850">
        <v>3818</v>
      </c>
    </row>
    <row r="220" spans="1:17" ht="14.4" customHeight="1" x14ac:dyDescent="0.3">
      <c r="A220" s="831" t="s">
        <v>564</v>
      </c>
      <c r="B220" s="832" t="s">
        <v>2668</v>
      </c>
      <c r="C220" s="832" t="s">
        <v>2480</v>
      </c>
      <c r="D220" s="832" t="s">
        <v>2979</v>
      </c>
      <c r="E220" s="832" t="s">
        <v>2980</v>
      </c>
      <c r="F220" s="849"/>
      <c r="G220" s="849"/>
      <c r="H220" s="849"/>
      <c r="I220" s="849"/>
      <c r="J220" s="849"/>
      <c r="K220" s="849"/>
      <c r="L220" s="849"/>
      <c r="M220" s="849"/>
      <c r="N220" s="849">
        <v>1</v>
      </c>
      <c r="O220" s="849">
        <v>2169</v>
      </c>
      <c r="P220" s="837"/>
      <c r="Q220" s="850">
        <v>2169</v>
      </c>
    </row>
    <row r="221" spans="1:17" ht="14.4" customHeight="1" x14ac:dyDescent="0.3">
      <c r="A221" s="831" t="s">
        <v>564</v>
      </c>
      <c r="B221" s="832" t="s">
        <v>2668</v>
      </c>
      <c r="C221" s="832" t="s">
        <v>2480</v>
      </c>
      <c r="D221" s="832" t="s">
        <v>2981</v>
      </c>
      <c r="E221" s="832" t="s">
        <v>2982</v>
      </c>
      <c r="F221" s="849"/>
      <c r="G221" s="849"/>
      <c r="H221" s="849"/>
      <c r="I221" s="849"/>
      <c r="J221" s="849"/>
      <c r="K221" s="849"/>
      <c r="L221" s="849"/>
      <c r="M221" s="849"/>
      <c r="N221" s="849">
        <v>1</v>
      </c>
      <c r="O221" s="849">
        <v>1047</v>
      </c>
      <c r="P221" s="837"/>
      <c r="Q221" s="850">
        <v>1047</v>
      </c>
    </row>
    <row r="222" spans="1:17" ht="14.4" customHeight="1" x14ac:dyDescent="0.3">
      <c r="A222" s="831" t="s">
        <v>564</v>
      </c>
      <c r="B222" s="832" t="s">
        <v>2668</v>
      </c>
      <c r="C222" s="832" t="s">
        <v>2480</v>
      </c>
      <c r="D222" s="832" t="s">
        <v>2981</v>
      </c>
      <c r="E222" s="832" t="s">
        <v>2983</v>
      </c>
      <c r="F222" s="849">
        <v>1</v>
      </c>
      <c r="G222" s="849">
        <v>1043</v>
      </c>
      <c r="H222" s="849"/>
      <c r="I222" s="849">
        <v>1043</v>
      </c>
      <c r="J222" s="849"/>
      <c r="K222" s="849"/>
      <c r="L222" s="849"/>
      <c r="M222" s="849"/>
      <c r="N222" s="849"/>
      <c r="O222" s="849"/>
      <c r="P222" s="837"/>
      <c r="Q222" s="850"/>
    </row>
    <row r="223" spans="1:17" ht="14.4" customHeight="1" x14ac:dyDescent="0.3">
      <c r="A223" s="831" t="s">
        <v>564</v>
      </c>
      <c r="B223" s="832" t="s">
        <v>2668</v>
      </c>
      <c r="C223" s="832" t="s">
        <v>2480</v>
      </c>
      <c r="D223" s="832" t="s">
        <v>2984</v>
      </c>
      <c r="E223" s="832" t="s">
        <v>2985</v>
      </c>
      <c r="F223" s="849">
        <v>1</v>
      </c>
      <c r="G223" s="849">
        <v>1723</v>
      </c>
      <c r="H223" s="849"/>
      <c r="I223" s="849">
        <v>1723</v>
      </c>
      <c r="J223" s="849"/>
      <c r="K223" s="849"/>
      <c r="L223" s="849"/>
      <c r="M223" s="849"/>
      <c r="N223" s="849">
        <v>1</v>
      </c>
      <c r="O223" s="849">
        <v>1729</v>
      </c>
      <c r="P223" s="837"/>
      <c r="Q223" s="850">
        <v>1729</v>
      </c>
    </row>
    <row r="224" spans="1:17" ht="14.4" customHeight="1" x14ac:dyDescent="0.3">
      <c r="A224" s="831" t="s">
        <v>564</v>
      </c>
      <c r="B224" s="832" t="s">
        <v>2668</v>
      </c>
      <c r="C224" s="832" t="s">
        <v>2480</v>
      </c>
      <c r="D224" s="832" t="s">
        <v>2986</v>
      </c>
      <c r="E224" s="832" t="s">
        <v>2987</v>
      </c>
      <c r="F224" s="849">
        <v>1</v>
      </c>
      <c r="G224" s="849">
        <v>1642</v>
      </c>
      <c r="H224" s="849"/>
      <c r="I224" s="849">
        <v>1642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564</v>
      </c>
      <c r="B225" s="832" t="s">
        <v>2668</v>
      </c>
      <c r="C225" s="832" t="s">
        <v>2480</v>
      </c>
      <c r="D225" s="832" t="s">
        <v>2988</v>
      </c>
      <c r="E225" s="832" t="s">
        <v>2989</v>
      </c>
      <c r="F225" s="849">
        <v>5</v>
      </c>
      <c r="G225" s="849">
        <v>5230</v>
      </c>
      <c r="H225" s="849"/>
      <c r="I225" s="849">
        <v>1046</v>
      </c>
      <c r="J225" s="849"/>
      <c r="K225" s="849"/>
      <c r="L225" s="849"/>
      <c r="M225" s="849"/>
      <c r="N225" s="849"/>
      <c r="O225" s="849"/>
      <c r="P225" s="837"/>
      <c r="Q225" s="850"/>
    </row>
    <row r="226" spans="1:17" ht="14.4" customHeight="1" x14ac:dyDescent="0.3">
      <c r="A226" s="831" t="s">
        <v>564</v>
      </c>
      <c r="B226" s="832" t="s">
        <v>2668</v>
      </c>
      <c r="C226" s="832" t="s">
        <v>2480</v>
      </c>
      <c r="D226" s="832" t="s">
        <v>2990</v>
      </c>
      <c r="E226" s="832" t="s">
        <v>2991</v>
      </c>
      <c r="F226" s="849">
        <v>1</v>
      </c>
      <c r="G226" s="849">
        <v>278</v>
      </c>
      <c r="H226" s="849"/>
      <c r="I226" s="849">
        <v>278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" customHeight="1" x14ac:dyDescent="0.3">
      <c r="A227" s="831" t="s">
        <v>564</v>
      </c>
      <c r="B227" s="832" t="s">
        <v>2668</v>
      </c>
      <c r="C227" s="832" t="s">
        <v>2480</v>
      </c>
      <c r="D227" s="832" t="s">
        <v>2992</v>
      </c>
      <c r="E227" s="832" t="s">
        <v>2993</v>
      </c>
      <c r="F227" s="849"/>
      <c r="G227" s="849"/>
      <c r="H227" s="849"/>
      <c r="I227" s="849"/>
      <c r="J227" s="849"/>
      <c r="K227" s="849"/>
      <c r="L227" s="849"/>
      <c r="M227" s="849"/>
      <c r="N227" s="849">
        <v>2</v>
      </c>
      <c r="O227" s="849">
        <v>9620</v>
      </c>
      <c r="P227" s="837"/>
      <c r="Q227" s="850">
        <v>4810</v>
      </c>
    </row>
    <row r="228" spans="1:17" ht="14.4" customHeight="1" x14ac:dyDescent="0.3">
      <c r="A228" s="831" t="s">
        <v>564</v>
      </c>
      <c r="B228" s="832" t="s">
        <v>2668</v>
      </c>
      <c r="C228" s="832" t="s">
        <v>2480</v>
      </c>
      <c r="D228" s="832" t="s">
        <v>2994</v>
      </c>
      <c r="E228" s="832" t="s">
        <v>2995</v>
      </c>
      <c r="F228" s="849"/>
      <c r="G228" s="849"/>
      <c r="H228" s="849"/>
      <c r="I228" s="849"/>
      <c r="J228" s="849">
        <v>1</v>
      </c>
      <c r="K228" s="849">
        <v>2751</v>
      </c>
      <c r="L228" s="849">
        <v>1</v>
      </c>
      <c r="M228" s="849">
        <v>2751</v>
      </c>
      <c r="N228" s="849"/>
      <c r="O228" s="849"/>
      <c r="P228" s="837"/>
      <c r="Q228" s="850"/>
    </row>
    <row r="229" spans="1:17" ht="14.4" customHeight="1" x14ac:dyDescent="0.3">
      <c r="A229" s="831" t="s">
        <v>564</v>
      </c>
      <c r="B229" s="832" t="s">
        <v>2668</v>
      </c>
      <c r="C229" s="832" t="s">
        <v>2480</v>
      </c>
      <c r="D229" s="832" t="s">
        <v>2996</v>
      </c>
      <c r="E229" s="832" t="s">
        <v>2997</v>
      </c>
      <c r="F229" s="849"/>
      <c r="G229" s="849"/>
      <c r="H229" s="849"/>
      <c r="I229" s="849"/>
      <c r="J229" s="849">
        <v>2</v>
      </c>
      <c r="K229" s="849">
        <v>4912</v>
      </c>
      <c r="L229" s="849">
        <v>1</v>
      </c>
      <c r="M229" s="849">
        <v>2456</v>
      </c>
      <c r="N229" s="849"/>
      <c r="O229" s="849"/>
      <c r="P229" s="837"/>
      <c r="Q229" s="850"/>
    </row>
    <row r="230" spans="1:17" ht="14.4" customHeight="1" x14ac:dyDescent="0.3">
      <c r="A230" s="831" t="s">
        <v>564</v>
      </c>
      <c r="B230" s="832" t="s">
        <v>2668</v>
      </c>
      <c r="C230" s="832" t="s">
        <v>2480</v>
      </c>
      <c r="D230" s="832" t="s">
        <v>2998</v>
      </c>
      <c r="E230" s="832" t="s">
        <v>2999</v>
      </c>
      <c r="F230" s="849"/>
      <c r="G230" s="849"/>
      <c r="H230" s="849"/>
      <c r="I230" s="849"/>
      <c r="J230" s="849">
        <v>1</v>
      </c>
      <c r="K230" s="849">
        <v>3963</v>
      </c>
      <c r="L230" s="849">
        <v>1</v>
      </c>
      <c r="M230" s="849">
        <v>3963</v>
      </c>
      <c r="N230" s="849"/>
      <c r="O230" s="849"/>
      <c r="P230" s="837"/>
      <c r="Q230" s="850"/>
    </row>
    <row r="231" spans="1:17" ht="14.4" customHeight="1" x14ac:dyDescent="0.3">
      <c r="A231" s="831" t="s">
        <v>564</v>
      </c>
      <c r="B231" s="832" t="s">
        <v>2668</v>
      </c>
      <c r="C231" s="832" t="s">
        <v>2480</v>
      </c>
      <c r="D231" s="832" t="s">
        <v>3000</v>
      </c>
      <c r="E231" s="832" t="s">
        <v>3001</v>
      </c>
      <c r="F231" s="849"/>
      <c r="G231" s="849"/>
      <c r="H231" s="849"/>
      <c r="I231" s="849"/>
      <c r="J231" s="849"/>
      <c r="K231" s="849"/>
      <c r="L231" s="849"/>
      <c r="M231" s="849"/>
      <c r="N231" s="849">
        <v>1</v>
      </c>
      <c r="O231" s="849">
        <v>253</v>
      </c>
      <c r="P231" s="837"/>
      <c r="Q231" s="850">
        <v>253</v>
      </c>
    </row>
    <row r="232" spans="1:17" ht="14.4" customHeight="1" x14ac:dyDescent="0.3">
      <c r="A232" s="831" t="s">
        <v>564</v>
      </c>
      <c r="B232" s="832" t="s">
        <v>2668</v>
      </c>
      <c r="C232" s="832" t="s">
        <v>2480</v>
      </c>
      <c r="D232" s="832" t="s">
        <v>3002</v>
      </c>
      <c r="E232" s="832" t="s">
        <v>3003</v>
      </c>
      <c r="F232" s="849"/>
      <c r="G232" s="849"/>
      <c r="H232" s="849"/>
      <c r="I232" s="849"/>
      <c r="J232" s="849"/>
      <c r="K232" s="849"/>
      <c r="L232" s="849"/>
      <c r="M232" s="849"/>
      <c r="N232" s="849">
        <v>1</v>
      </c>
      <c r="O232" s="849">
        <v>2970</v>
      </c>
      <c r="P232" s="837"/>
      <c r="Q232" s="850">
        <v>2970</v>
      </c>
    </row>
    <row r="233" spans="1:17" ht="14.4" customHeight="1" thickBot="1" x14ac:dyDescent="0.35">
      <c r="A233" s="839" t="s">
        <v>564</v>
      </c>
      <c r="B233" s="840" t="s">
        <v>2668</v>
      </c>
      <c r="C233" s="840" t="s">
        <v>2480</v>
      </c>
      <c r="D233" s="840" t="s">
        <v>3004</v>
      </c>
      <c r="E233" s="840" t="s">
        <v>3005</v>
      </c>
      <c r="F233" s="851">
        <v>1</v>
      </c>
      <c r="G233" s="851">
        <v>414</v>
      </c>
      <c r="H233" s="851"/>
      <c r="I233" s="851">
        <v>414</v>
      </c>
      <c r="J233" s="851"/>
      <c r="K233" s="851"/>
      <c r="L233" s="851"/>
      <c r="M233" s="851"/>
      <c r="N233" s="851"/>
      <c r="O233" s="851"/>
      <c r="P233" s="845"/>
      <c r="Q233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255.76499999999999</v>
      </c>
      <c r="C5" s="114">
        <v>252.03700000000001</v>
      </c>
      <c r="D5" s="114">
        <v>258.947</v>
      </c>
      <c r="E5" s="424">
        <f>IF(OR(D5=0,B5=0),"",D5/B5)</f>
        <v>1.0124411080484039</v>
      </c>
      <c r="F5" s="129">
        <f>IF(OR(D5=0,C5=0),"",D5/C5)</f>
        <v>1.0274166094660704</v>
      </c>
      <c r="G5" s="130">
        <v>173</v>
      </c>
      <c r="H5" s="114">
        <v>179</v>
      </c>
      <c r="I5" s="114">
        <v>177</v>
      </c>
      <c r="J5" s="424">
        <f>IF(OR(I5=0,G5=0),"",I5/G5)</f>
        <v>1.023121387283237</v>
      </c>
      <c r="K5" s="131">
        <f>IF(OR(I5=0,H5=0),"",I5/H5)</f>
        <v>0.98882681564245811</v>
      </c>
      <c r="L5" s="121"/>
      <c r="M5" s="121"/>
      <c r="N5" s="7">
        <f>D5-C5</f>
        <v>6.9099999999999966</v>
      </c>
      <c r="O5" s="8">
        <f>I5-H5</f>
        <v>-2</v>
      </c>
      <c r="P5" s="7">
        <f>D5-B5</f>
        <v>3.1820000000000164</v>
      </c>
      <c r="Q5" s="8">
        <f>I5-G5</f>
        <v>4</v>
      </c>
    </row>
    <row r="6" spans="1:17" ht="14.4" hidden="1" customHeight="1" outlineLevel="1" x14ac:dyDescent="0.3">
      <c r="A6" s="441" t="s">
        <v>168</v>
      </c>
      <c r="B6" s="120">
        <v>53.34</v>
      </c>
      <c r="C6" s="113">
        <v>51.881</v>
      </c>
      <c r="D6" s="113">
        <v>49.325000000000003</v>
      </c>
      <c r="E6" s="424">
        <f t="shared" ref="E6:E12" si="0">IF(OR(D6=0,B6=0),"",D6/B6)</f>
        <v>0.9247281589801275</v>
      </c>
      <c r="F6" s="129">
        <f t="shared" ref="F6:F12" si="1">IF(OR(D6=0,C6=0),"",D6/C6)</f>
        <v>0.95073340914785764</v>
      </c>
      <c r="G6" s="133">
        <v>34</v>
      </c>
      <c r="H6" s="113">
        <v>34</v>
      </c>
      <c r="I6" s="113">
        <v>34</v>
      </c>
      <c r="J6" s="425">
        <f t="shared" ref="J6:J12" si="2">IF(OR(I6=0,G6=0),"",I6/G6)</f>
        <v>1</v>
      </c>
      <c r="K6" s="134">
        <f t="shared" ref="K6:K12" si="3">IF(OR(I6=0,H6=0),"",I6/H6)</f>
        <v>1</v>
      </c>
      <c r="L6" s="121"/>
      <c r="M6" s="121"/>
      <c r="N6" s="5">
        <f t="shared" ref="N6:N13" si="4">D6-C6</f>
        <v>-2.5559999999999974</v>
      </c>
      <c r="O6" s="6">
        <f t="shared" ref="O6:O13" si="5">I6-H6</f>
        <v>0</v>
      </c>
      <c r="P6" s="5">
        <f t="shared" ref="P6:P13" si="6">D6-B6</f>
        <v>-4.0150000000000006</v>
      </c>
      <c r="Q6" s="6">
        <f t="shared" ref="Q6:Q13" si="7">I6-G6</f>
        <v>0</v>
      </c>
    </row>
    <row r="7" spans="1:17" ht="14.4" hidden="1" customHeight="1" outlineLevel="1" x14ac:dyDescent="0.3">
      <c r="A7" s="441" t="s">
        <v>169</v>
      </c>
      <c r="B7" s="120">
        <v>122.173</v>
      </c>
      <c r="C7" s="113">
        <v>164.50899999999999</v>
      </c>
      <c r="D7" s="113">
        <v>125.29900000000001</v>
      </c>
      <c r="E7" s="424">
        <f t="shared" si="0"/>
        <v>1.02558666808542</v>
      </c>
      <c r="F7" s="129">
        <f t="shared" si="1"/>
        <v>0.76165437757204779</v>
      </c>
      <c r="G7" s="133">
        <v>85</v>
      </c>
      <c r="H7" s="113">
        <v>102</v>
      </c>
      <c r="I7" s="113">
        <v>89</v>
      </c>
      <c r="J7" s="425">
        <f t="shared" si="2"/>
        <v>1.0470588235294118</v>
      </c>
      <c r="K7" s="134">
        <f t="shared" si="3"/>
        <v>0.87254901960784315</v>
      </c>
      <c r="L7" s="121"/>
      <c r="M7" s="121"/>
      <c r="N7" s="5">
        <f t="shared" si="4"/>
        <v>-39.20999999999998</v>
      </c>
      <c r="O7" s="6">
        <f t="shared" si="5"/>
        <v>-13</v>
      </c>
      <c r="P7" s="5">
        <f t="shared" si="6"/>
        <v>3.1260000000000048</v>
      </c>
      <c r="Q7" s="6">
        <f t="shared" si="7"/>
        <v>4</v>
      </c>
    </row>
    <row r="8" spans="1:17" ht="14.4" hidden="1" customHeight="1" outlineLevel="1" x14ac:dyDescent="0.3">
      <c r="A8" s="441" t="s">
        <v>170</v>
      </c>
      <c r="B8" s="120">
        <v>18.692</v>
      </c>
      <c r="C8" s="113">
        <v>21.282</v>
      </c>
      <c r="D8" s="113">
        <v>10.705</v>
      </c>
      <c r="E8" s="424">
        <f t="shared" si="0"/>
        <v>0.57270490049218914</v>
      </c>
      <c r="F8" s="129">
        <f t="shared" si="1"/>
        <v>0.50300723616201481</v>
      </c>
      <c r="G8" s="133">
        <v>16</v>
      </c>
      <c r="H8" s="113">
        <v>17</v>
      </c>
      <c r="I8" s="113">
        <v>9</v>
      </c>
      <c r="J8" s="425">
        <f t="shared" si="2"/>
        <v>0.5625</v>
      </c>
      <c r="K8" s="134">
        <f t="shared" si="3"/>
        <v>0.52941176470588236</v>
      </c>
      <c r="L8" s="121"/>
      <c r="M8" s="121"/>
      <c r="N8" s="5">
        <f t="shared" si="4"/>
        <v>-10.577</v>
      </c>
      <c r="O8" s="6">
        <f t="shared" si="5"/>
        <v>-8</v>
      </c>
      <c r="P8" s="5">
        <f t="shared" si="6"/>
        <v>-7.9870000000000001</v>
      </c>
      <c r="Q8" s="6">
        <f t="shared" si="7"/>
        <v>-7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74.14</v>
      </c>
      <c r="C10" s="113">
        <v>61.210999999999999</v>
      </c>
      <c r="D10" s="113">
        <v>91.149000000000001</v>
      </c>
      <c r="E10" s="424">
        <f t="shared" si="0"/>
        <v>1.2294173185864581</v>
      </c>
      <c r="F10" s="129">
        <f t="shared" si="1"/>
        <v>1.4890950972864354</v>
      </c>
      <c r="G10" s="133">
        <v>56</v>
      </c>
      <c r="H10" s="113">
        <v>40</v>
      </c>
      <c r="I10" s="113">
        <v>54</v>
      </c>
      <c r="J10" s="425">
        <f t="shared" si="2"/>
        <v>0.9642857142857143</v>
      </c>
      <c r="K10" s="134">
        <f t="shared" si="3"/>
        <v>1.35</v>
      </c>
      <c r="L10" s="121"/>
      <c r="M10" s="121"/>
      <c r="N10" s="5">
        <f t="shared" si="4"/>
        <v>29.938000000000002</v>
      </c>
      <c r="O10" s="6">
        <f t="shared" si="5"/>
        <v>14</v>
      </c>
      <c r="P10" s="5">
        <f t="shared" si="6"/>
        <v>17.009</v>
      </c>
      <c r="Q10" s="6">
        <f t="shared" si="7"/>
        <v>-2</v>
      </c>
    </row>
    <row r="11" spans="1:17" ht="14.4" hidden="1" customHeight="1" outlineLevel="1" x14ac:dyDescent="0.3">
      <c r="A11" s="441" t="s">
        <v>173</v>
      </c>
      <c r="B11" s="120">
        <v>29.864000000000001</v>
      </c>
      <c r="C11" s="113">
        <v>29.489000000000001</v>
      </c>
      <c r="D11" s="113">
        <v>10.778</v>
      </c>
      <c r="E11" s="424">
        <f t="shared" si="0"/>
        <v>0.36090275917492631</v>
      </c>
      <c r="F11" s="129">
        <f t="shared" si="1"/>
        <v>0.36549221743701044</v>
      </c>
      <c r="G11" s="133">
        <v>23</v>
      </c>
      <c r="H11" s="113">
        <v>17</v>
      </c>
      <c r="I11" s="113">
        <v>8</v>
      </c>
      <c r="J11" s="425">
        <f t="shared" si="2"/>
        <v>0.34782608695652173</v>
      </c>
      <c r="K11" s="134">
        <f t="shared" si="3"/>
        <v>0.47058823529411764</v>
      </c>
      <c r="L11" s="121"/>
      <c r="M11" s="121"/>
      <c r="N11" s="5">
        <f t="shared" si="4"/>
        <v>-18.710999999999999</v>
      </c>
      <c r="O11" s="6">
        <f t="shared" si="5"/>
        <v>-9</v>
      </c>
      <c r="P11" s="5">
        <f t="shared" si="6"/>
        <v>-19.085999999999999</v>
      </c>
      <c r="Q11" s="6">
        <f t="shared" si="7"/>
        <v>-15</v>
      </c>
    </row>
    <row r="12" spans="1:17" ht="14.4" hidden="1" customHeight="1" outlineLevel="1" thickBot="1" x14ac:dyDescent="0.35">
      <c r="A12" s="442" t="s">
        <v>208</v>
      </c>
      <c r="B12" s="238">
        <v>6.6660000000000004</v>
      </c>
      <c r="C12" s="239">
        <v>9.7010000000000005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3</v>
      </c>
      <c r="H12" s="239">
        <v>7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-9.7010000000000005</v>
      </c>
      <c r="O12" s="244">
        <f t="shared" si="5"/>
        <v>-7</v>
      </c>
      <c r="P12" s="243">
        <f t="shared" si="6"/>
        <v>-6.6660000000000004</v>
      </c>
      <c r="Q12" s="244">
        <f t="shared" si="7"/>
        <v>-3</v>
      </c>
    </row>
    <row r="13" spans="1:17" ht="14.4" customHeight="1" collapsed="1" thickBot="1" x14ac:dyDescent="0.35">
      <c r="A13" s="117" t="s">
        <v>3</v>
      </c>
      <c r="B13" s="115">
        <f>SUM(B5:B12)</f>
        <v>560.6400000000001</v>
      </c>
      <c r="C13" s="116">
        <f>SUM(C5:C12)</f>
        <v>590.11</v>
      </c>
      <c r="D13" s="116">
        <f>SUM(D5:D12)</f>
        <v>546.20299999999997</v>
      </c>
      <c r="E13" s="420">
        <f>IF(OR(D13=0,B13=0),0,D13/B13)</f>
        <v>0.97424907248858428</v>
      </c>
      <c r="F13" s="135">
        <f>IF(OR(D13=0,C13=0),0,D13/C13)</f>
        <v>0.92559522800833738</v>
      </c>
      <c r="G13" s="136">
        <f>SUM(G5:G12)</f>
        <v>390</v>
      </c>
      <c r="H13" s="116">
        <f>SUM(H5:H12)</f>
        <v>396</v>
      </c>
      <c r="I13" s="116">
        <f>SUM(I5:I12)</f>
        <v>371</v>
      </c>
      <c r="J13" s="420">
        <f>IF(OR(I13=0,G13=0),0,I13/G13)</f>
        <v>0.95128205128205123</v>
      </c>
      <c r="K13" s="137">
        <f>IF(OR(I13=0,H13=0),0,I13/H13)</f>
        <v>0.93686868686868685</v>
      </c>
      <c r="L13" s="121"/>
      <c r="M13" s="121"/>
      <c r="N13" s="127">
        <f t="shared" si="4"/>
        <v>-43.907000000000039</v>
      </c>
      <c r="O13" s="138">
        <f t="shared" si="5"/>
        <v>-25</v>
      </c>
      <c r="P13" s="127">
        <f t="shared" si="6"/>
        <v>-14.437000000000126</v>
      </c>
      <c r="Q13" s="138">
        <f t="shared" si="7"/>
        <v>-19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255.76499999999999</v>
      </c>
      <c r="C18" s="114">
        <v>252.03700000000001</v>
      </c>
      <c r="D18" s="114">
        <v>258.947</v>
      </c>
      <c r="E18" s="424">
        <f>IF(OR(D18=0,B18=0),"",D18/B18)</f>
        <v>1.0124411080484039</v>
      </c>
      <c r="F18" s="129">
        <f>IF(OR(D18=0,C18=0),"",D18/C18)</f>
        <v>1.0274166094660704</v>
      </c>
      <c r="G18" s="119">
        <v>173</v>
      </c>
      <c r="H18" s="114">
        <v>179</v>
      </c>
      <c r="I18" s="114">
        <v>177</v>
      </c>
      <c r="J18" s="424">
        <f>IF(OR(I18=0,G18=0),"",I18/G18)</f>
        <v>1.023121387283237</v>
      </c>
      <c r="K18" s="131">
        <f>IF(OR(I18=0,H18=0),"",I18/H18)</f>
        <v>0.98882681564245811</v>
      </c>
      <c r="L18" s="659">
        <v>0.91871999999999998</v>
      </c>
      <c r="M18" s="660"/>
      <c r="N18" s="145">
        <f t="shared" ref="N18:N26" si="8">D18-C18</f>
        <v>6.9099999999999966</v>
      </c>
      <c r="O18" s="146">
        <f t="shared" ref="O18:O26" si="9">I18-H18</f>
        <v>-2</v>
      </c>
      <c r="P18" s="145">
        <f t="shared" ref="P18:P26" si="10">D18-B18</f>
        <v>3.1820000000000164</v>
      </c>
      <c r="Q18" s="146">
        <f t="shared" ref="Q18:Q26" si="11">I18-G18</f>
        <v>4</v>
      </c>
    </row>
    <row r="19" spans="1:17" ht="14.4" hidden="1" customHeight="1" outlineLevel="1" x14ac:dyDescent="0.3">
      <c r="A19" s="441" t="s">
        <v>168</v>
      </c>
      <c r="B19" s="120">
        <v>53.34</v>
      </c>
      <c r="C19" s="113">
        <v>51.881</v>
      </c>
      <c r="D19" s="113">
        <v>49.325000000000003</v>
      </c>
      <c r="E19" s="425">
        <f t="shared" ref="E19:E25" si="12">IF(OR(D19=0,B19=0),"",D19/B19)</f>
        <v>0.9247281589801275</v>
      </c>
      <c r="F19" s="132">
        <f t="shared" ref="F19:F25" si="13">IF(OR(D19=0,C19=0),"",D19/C19)</f>
        <v>0.95073340914785764</v>
      </c>
      <c r="G19" s="120">
        <v>34</v>
      </c>
      <c r="H19" s="113">
        <v>34</v>
      </c>
      <c r="I19" s="113">
        <v>34</v>
      </c>
      <c r="J19" s="425">
        <f t="shared" ref="J19:J25" si="14">IF(OR(I19=0,G19=0),"",I19/G19)</f>
        <v>1</v>
      </c>
      <c r="K19" s="134">
        <f t="shared" ref="K19:K25" si="15">IF(OR(I19=0,H19=0),"",I19/H19)</f>
        <v>1</v>
      </c>
      <c r="L19" s="659">
        <v>0.99456</v>
      </c>
      <c r="M19" s="660"/>
      <c r="N19" s="147">
        <f t="shared" si="8"/>
        <v>-2.5559999999999974</v>
      </c>
      <c r="O19" s="148">
        <f t="shared" si="9"/>
        <v>0</v>
      </c>
      <c r="P19" s="147">
        <f t="shared" si="10"/>
        <v>-4.0150000000000006</v>
      </c>
      <c r="Q19" s="148">
        <f t="shared" si="11"/>
        <v>0</v>
      </c>
    </row>
    <row r="20" spans="1:17" ht="14.4" hidden="1" customHeight="1" outlineLevel="1" x14ac:dyDescent="0.3">
      <c r="A20" s="441" t="s">
        <v>169</v>
      </c>
      <c r="B20" s="120">
        <v>122.173</v>
      </c>
      <c r="C20" s="113">
        <v>164.50899999999999</v>
      </c>
      <c r="D20" s="113">
        <v>125.29900000000001</v>
      </c>
      <c r="E20" s="425">
        <f t="shared" si="12"/>
        <v>1.02558666808542</v>
      </c>
      <c r="F20" s="132">
        <f t="shared" si="13"/>
        <v>0.76165437757204779</v>
      </c>
      <c r="G20" s="120">
        <v>85</v>
      </c>
      <c r="H20" s="113">
        <v>102</v>
      </c>
      <c r="I20" s="113">
        <v>89</v>
      </c>
      <c r="J20" s="425">
        <f t="shared" si="14"/>
        <v>1.0470588235294118</v>
      </c>
      <c r="K20" s="134">
        <f t="shared" si="15"/>
        <v>0.87254901960784315</v>
      </c>
      <c r="L20" s="659">
        <v>0.96671999999999991</v>
      </c>
      <c r="M20" s="660"/>
      <c r="N20" s="147">
        <f t="shared" si="8"/>
        <v>-39.20999999999998</v>
      </c>
      <c r="O20" s="148">
        <f t="shared" si="9"/>
        <v>-13</v>
      </c>
      <c r="P20" s="147">
        <f t="shared" si="10"/>
        <v>3.1260000000000048</v>
      </c>
      <c r="Q20" s="148">
        <f t="shared" si="11"/>
        <v>4</v>
      </c>
    </row>
    <row r="21" spans="1:17" ht="14.4" hidden="1" customHeight="1" outlineLevel="1" x14ac:dyDescent="0.3">
      <c r="A21" s="441" t="s">
        <v>170</v>
      </c>
      <c r="B21" s="120">
        <v>18.692</v>
      </c>
      <c r="C21" s="113">
        <v>21.282</v>
      </c>
      <c r="D21" s="113">
        <v>10.705</v>
      </c>
      <c r="E21" s="425">
        <f t="shared" si="12"/>
        <v>0.57270490049218914</v>
      </c>
      <c r="F21" s="132">
        <f t="shared" si="13"/>
        <v>0.50300723616201481</v>
      </c>
      <c r="G21" s="120">
        <v>16</v>
      </c>
      <c r="H21" s="113">
        <v>17</v>
      </c>
      <c r="I21" s="113">
        <v>9</v>
      </c>
      <c r="J21" s="425">
        <f t="shared" si="14"/>
        <v>0.5625</v>
      </c>
      <c r="K21" s="134">
        <f t="shared" si="15"/>
        <v>0.52941176470588236</v>
      </c>
      <c r="L21" s="659">
        <v>1.11744</v>
      </c>
      <c r="M21" s="660"/>
      <c r="N21" s="147">
        <f t="shared" si="8"/>
        <v>-10.577</v>
      </c>
      <c r="O21" s="148">
        <f t="shared" si="9"/>
        <v>-8</v>
      </c>
      <c r="P21" s="147">
        <f t="shared" si="10"/>
        <v>-7.9870000000000001</v>
      </c>
      <c r="Q21" s="148">
        <f t="shared" si="11"/>
        <v>-7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74.14</v>
      </c>
      <c r="C23" s="113">
        <v>61.210999999999999</v>
      </c>
      <c r="D23" s="113">
        <v>91.149000000000001</v>
      </c>
      <c r="E23" s="425">
        <f t="shared" si="12"/>
        <v>1.2294173185864581</v>
      </c>
      <c r="F23" s="132">
        <f t="shared" si="13"/>
        <v>1.4890950972864354</v>
      </c>
      <c r="G23" s="120">
        <v>56</v>
      </c>
      <c r="H23" s="113">
        <v>40</v>
      </c>
      <c r="I23" s="113">
        <v>54</v>
      </c>
      <c r="J23" s="425">
        <f t="shared" si="14"/>
        <v>0.9642857142857143</v>
      </c>
      <c r="K23" s="134">
        <f t="shared" si="15"/>
        <v>1.35</v>
      </c>
      <c r="L23" s="659">
        <v>0.98495999999999995</v>
      </c>
      <c r="M23" s="660"/>
      <c r="N23" s="147">
        <f t="shared" si="8"/>
        <v>29.938000000000002</v>
      </c>
      <c r="O23" s="148">
        <f t="shared" si="9"/>
        <v>14</v>
      </c>
      <c r="P23" s="147">
        <f t="shared" si="10"/>
        <v>17.009</v>
      </c>
      <c r="Q23" s="148">
        <f t="shared" si="11"/>
        <v>-2</v>
      </c>
    </row>
    <row r="24" spans="1:17" ht="14.4" hidden="1" customHeight="1" outlineLevel="1" x14ac:dyDescent="0.3">
      <c r="A24" s="441" t="s">
        <v>173</v>
      </c>
      <c r="B24" s="120">
        <v>29.864000000000001</v>
      </c>
      <c r="C24" s="113">
        <v>29.489000000000001</v>
      </c>
      <c r="D24" s="113">
        <v>10.778</v>
      </c>
      <c r="E24" s="425">
        <f t="shared" si="12"/>
        <v>0.36090275917492631</v>
      </c>
      <c r="F24" s="132">
        <f t="shared" si="13"/>
        <v>0.36549221743701044</v>
      </c>
      <c r="G24" s="120">
        <v>23</v>
      </c>
      <c r="H24" s="113">
        <v>17</v>
      </c>
      <c r="I24" s="113">
        <v>8</v>
      </c>
      <c r="J24" s="425">
        <f t="shared" si="14"/>
        <v>0.34782608695652173</v>
      </c>
      <c r="K24" s="134">
        <f t="shared" si="15"/>
        <v>0.47058823529411764</v>
      </c>
      <c r="L24" s="659">
        <v>1.0147199999999998</v>
      </c>
      <c r="M24" s="660"/>
      <c r="N24" s="147">
        <f t="shared" si="8"/>
        <v>-18.710999999999999</v>
      </c>
      <c r="O24" s="148">
        <f t="shared" si="9"/>
        <v>-9</v>
      </c>
      <c r="P24" s="147">
        <f t="shared" si="10"/>
        <v>-19.085999999999999</v>
      </c>
      <c r="Q24" s="148">
        <f t="shared" si="11"/>
        <v>-15</v>
      </c>
    </row>
    <row r="25" spans="1:17" ht="14.4" hidden="1" customHeight="1" outlineLevel="1" thickBot="1" x14ac:dyDescent="0.35">
      <c r="A25" s="442" t="s">
        <v>208</v>
      </c>
      <c r="B25" s="238">
        <v>6.6660000000000004</v>
      </c>
      <c r="C25" s="239">
        <v>9.7010000000000005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3</v>
      </c>
      <c r="H25" s="239">
        <v>7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-9.7010000000000005</v>
      </c>
      <c r="O25" s="246">
        <f t="shared" si="9"/>
        <v>-7</v>
      </c>
      <c r="P25" s="245">
        <f t="shared" si="10"/>
        <v>-6.6660000000000004</v>
      </c>
      <c r="Q25" s="246">
        <f t="shared" si="11"/>
        <v>-3</v>
      </c>
    </row>
    <row r="26" spans="1:17" ht="14.4" customHeight="1" collapsed="1" thickBot="1" x14ac:dyDescent="0.35">
      <c r="A26" s="445" t="s">
        <v>3</v>
      </c>
      <c r="B26" s="149">
        <f>SUM(B18:B25)</f>
        <v>560.6400000000001</v>
      </c>
      <c r="C26" s="150">
        <f>SUM(C18:C25)</f>
        <v>590.11</v>
      </c>
      <c r="D26" s="150">
        <f>SUM(D18:D25)</f>
        <v>546.20299999999997</v>
      </c>
      <c r="E26" s="421">
        <f>IF(OR(D26=0,B26=0),0,D26/B26)</f>
        <v>0.97424907248858428</v>
      </c>
      <c r="F26" s="151">
        <f>IF(OR(D26=0,C26=0),0,D26/C26)</f>
        <v>0.92559522800833738</v>
      </c>
      <c r="G26" s="149">
        <f>SUM(G18:G25)</f>
        <v>390</v>
      </c>
      <c r="H26" s="150">
        <f>SUM(H18:H25)</f>
        <v>396</v>
      </c>
      <c r="I26" s="150">
        <f>SUM(I18:I25)</f>
        <v>371</v>
      </c>
      <c r="J26" s="421">
        <f>IF(OR(I26=0,G26=0),0,I26/G26)</f>
        <v>0.95128205128205123</v>
      </c>
      <c r="K26" s="152">
        <f>IF(OR(I26=0,H26=0),0,I26/H26)</f>
        <v>0.93686868686868685</v>
      </c>
      <c r="L26" s="121"/>
      <c r="M26" s="121"/>
      <c r="N26" s="143">
        <f t="shared" si="8"/>
        <v>-43.907000000000039</v>
      </c>
      <c r="O26" s="153">
        <f t="shared" si="9"/>
        <v>-25</v>
      </c>
      <c r="P26" s="143">
        <f t="shared" si="10"/>
        <v>-14.437000000000126</v>
      </c>
      <c r="Q26" s="153">
        <f t="shared" si="11"/>
        <v>-19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362</v>
      </c>
      <c r="C33" s="199">
        <v>296</v>
      </c>
      <c r="D33" s="84">
        <f>IF(C33="","",C33-B33)</f>
        <v>-66</v>
      </c>
      <c r="E33" s="85">
        <f>IF(C33="","",C33/B33)</f>
        <v>0.81767955801104975</v>
      </c>
      <c r="F33" s="86">
        <v>28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835</v>
      </c>
      <c r="C34" s="200">
        <v>659</v>
      </c>
      <c r="D34" s="87">
        <f t="shared" ref="D34:D45" si="0">IF(C34="","",C34-B34)</f>
        <v>-176</v>
      </c>
      <c r="E34" s="88">
        <f t="shared" ref="E34:E45" si="1">IF(C34="","",C34/B34)</f>
        <v>0.78922155688622753</v>
      </c>
      <c r="F34" s="89">
        <v>56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1241</v>
      </c>
      <c r="C35" s="200">
        <v>971</v>
      </c>
      <c r="D35" s="87">
        <f t="shared" si="0"/>
        <v>-270</v>
      </c>
      <c r="E35" s="88">
        <f t="shared" si="1"/>
        <v>0.782433521353747</v>
      </c>
      <c r="F35" s="89">
        <v>91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1717</v>
      </c>
      <c r="C36" s="200">
        <v>1373</v>
      </c>
      <c r="D36" s="87">
        <f t="shared" si="0"/>
        <v>-344</v>
      </c>
      <c r="E36" s="88">
        <f t="shared" si="1"/>
        <v>0.79965055329062318</v>
      </c>
      <c r="F36" s="89">
        <v>132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2118</v>
      </c>
      <c r="C37" s="200">
        <v>1762</v>
      </c>
      <c r="D37" s="87">
        <f t="shared" si="0"/>
        <v>-356</v>
      </c>
      <c r="E37" s="88">
        <f t="shared" si="1"/>
        <v>0.83191690273843244</v>
      </c>
      <c r="F37" s="89">
        <v>207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7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3135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3007</v>
      </c>
      <c r="B5" s="950"/>
      <c r="C5" s="951"/>
      <c r="D5" s="952"/>
      <c r="E5" s="953"/>
      <c r="F5" s="954"/>
      <c r="G5" s="955"/>
      <c r="H5" s="956">
        <v>1</v>
      </c>
      <c r="I5" s="957">
        <v>7.09</v>
      </c>
      <c r="J5" s="958">
        <v>15</v>
      </c>
      <c r="K5" s="959">
        <v>7.09</v>
      </c>
      <c r="L5" s="960">
        <v>5</v>
      </c>
      <c r="M5" s="960">
        <v>45</v>
      </c>
      <c r="N5" s="961">
        <v>15</v>
      </c>
      <c r="O5" s="960" t="s">
        <v>3008</v>
      </c>
      <c r="P5" s="962" t="s">
        <v>3009</v>
      </c>
      <c r="Q5" s="963">
        <f>H5-B5</f>
        <v>1</v>
      </c>
      <c r="R5" s="979">
        <f>I5-C5</f>
        <v>7.09</v>
      </c>
      <c r="S5" s="963">
        <f>H5-E5</f>
        <v>1</v>
      </c>
      <c r="T5" s="979">
        <f>I5-F5</f>
        <v>7.09</v>
      </c>
      <c r="U5" s="989">
        <v>15</v>
      </c>
      <c r="V5" s="950">
        <v>15</v>
      </c>
      <c r="W5" s="950">
        <v>0</v>
      </c>
      <c r="X5" s="990">
        <v>1</v>
      </c>
      <c r="Y5" s="991"/>
    </row>
    <row r="6" spans="1:25" ht="14.4" customHeight="1" x14ac:dyDescent="0.3">
      <c r="A6" s="948" t="s">
        <v>3010</v>
      </c>
      <c r="B6" s="934"/>
      <c r="C6" s="935"/>
      <c r="D6" s="933"/>
      <c r="E6" s="936">
        <v>1</v>
      </c>
      <c r="F6" s="937">
        <v>7.21</v>
      </c>
      <c r="G6" s="920">
        <v>24</v>
      </c>
      <c r="H6" s="938">
        <v>2</v>
      </c>
      <c r="I6" s="939">
        <v>14.22</v>
      </c>
      <c r="J6" s="921">
        <v>18</v>
      </c>
      <c r="K6" s="940">
        <v>7.09</v>
      </c>
      <c r="L6" s="941">
        <v>5</v>
      </c>
      <c r="M6" s="941">
        <v>45</v>
      </c>
      <c r="N6" s="942">
        <v>15</v>
      </c>
      <c r="O6" s="941" t="s">
        <v>3008</v>
      </c>
      <c r="P6" s="943" t="s">
        <v>3011</v>
      </c>
      <c r="Q6" s="944">
        <f t="shared" ref="Q6:R69" si="0">H6-B6</f>
        <v>2</v>
      </c>
      <c r="R6" s="980">
        <f t="shared" si="0"/>
        <v>14.22</v>
      </c>
      <c r="S6" s="944">
        <f t="shared" ref="S6:S69" si="1">H6-E6</f>
        <v>1</v>
      </c>
      <c r="T6" s="980">
        <f t="shared" ref="T6:T69" si="2">I6-F6</f>
        <v>7.0100000000000007</v>
      </c>
      <c r="U6" s="988">
        <v>30</v>
      </c>
      <c r="V6" s="934">
        <v>36</v>
      </c>
      <c r="W6" s="934">
        <v>6</v>
      </c>
      <c r="X6" s="986">
        <v>1.2</v>
      </c>
      <c r="Y6" s="984">
        <v>6</v>
      </c>
    </row>
    <row r="7" spans="1:25" ht="14.4" customHeight="1" x14ac:dyDescent="0.3">
      <c r="A7" s="948" t="s">
        <v>3012</v>
      </c>
      <c r="B7" s="934"/>
      <c r="C7" s="935"/>
      <c r="D7" s="933"/>
      <c r="E7" s="936">
        <v>1</v>
      </c>
      <c r="F7" s="937">
        <v>9.02</v>
      </c>
      <c r="G7" s="920">
        <v>26</v>
      </c>
      <c r="H7" s="938">
        <v>1</v>
      </c>
      <c r="I7" s="939">
        <v>7.77</v>
      </c>
      <c r="J7" s="921">
        <v>24</v>
      </c>
      <c r="K7" s="940">
        <v>7.77</v>
      </c>
      <c r="L7" s="941">
        <v>5</v>
      </c>
      <c r="M7" s="941">
        <v>45</v>
      </c>
      <c r="N7" s="942">
        <v>15</v>
      </c>
      <c r="O7" s="941" t="s">
        <v>3008</v>
      </c>
      <c r="P7" s="943" t="s">
        <v>3013</v>
      </c>
      <c r="Q7" s="944">
        <f t="shared" si="0"/>
        <v>1</v>
      </c>
      <c r="R7" s="980">
        <f t="shared" si="0"/>
        <v>7.77</v>
      </c>
      <c r="S7" s="944">
        <f t="shared" si="1"/>
        <v>0</v>
      </c>
      <c r="T7" s="980">
        <f t="shared" si="2"/>
        <v>-1.25</v>
      </c>
      <c r="U7" s="988">
        <v>15</v>
      </c>
      <c r="V7" s="934">
        <v>24</v>
      </c>
      <c r="W7" s="934">
        <v>9</v>
      </c>
      <c r="X7" s="986">
        <v>1.6</v>
      </c>
      <c r="Y7" s="984">
        <v>9</v>
      </c>
    </row>
    <row r="8" spans="1:25" ht="14.4" customHeight="1" x14ac:dyDescent="0.3">
      <c r="A8" s="947" t="s">
        <v>3014</v>
      </c>
      <c r="B8" s="928">
        <v>1</v>
      </c>
      <c r="C8" s="929">
        <v>1.24</v>
      </c>
      <c r="D8" s="930">
        <v>4</v>
      </c>
      <c r="E8" s="913"/>
      <c r="F8" s="914"/>
      <c r="G8" s="915"/>
      <c r="H8" s="917"/>
      <c r="I8" s="911"/>
      <c r="J8" s="912"/>
      <c r="K8" s="916">
        <v>1.24</v>
      </c>
      <c r="L8" s="917">
        <v>2</v>
      </c>
      <c r="M8" s="917">
        <v>18</v>
      </c>
      <c r="N8" s="918">
        <v>6</v>
      </c>
      <c r="O8" s="917" t="s">
        <v>3008</v>
      </c>
      <c r="P8" s="932" t="s">
        <v>3015</v>
      </c>
      <c r="Q8" s="919">
        <f t="shared" si="0"/>
        <v>-1</v>
      </c>
      <c r="R8" s="981">
        <f t="shared" si="0"/>
        <v>-1.24</v>
      </c>
      <c r="S8" s="919">
        <f t="shared" si="1"/>
        <v>0</v>
      </c>
      <c r="T8" s="981">
        <f t="shared" si="2"/>
        <v>0</v>
      </c>
      <c r="U8" s="987" t="s">
        <v>566</v>
      </c>
      <c r="V8" s="928" t="s">
        <v>566</v>
      </c>
      <c r="W8" s="928" t="s">
        <v>566</v>
      </c>
      <c r="X8" s="985" t="s">
        <v>566</v>
      </c>
      <c r="Y8" s="983"/>
    </row>
    <row r="9" spans="1:25" ht="14.4" customHeight="1" x14ac:dyDescent="0.3">
      <c r="A9" s="948" t="s">
        <v>3016</v>
      </c>
      <c r="B9" s="934"/>
      <c r="C9" s="935"/>
      <c r="D9" s="933"/>
      <c r="E9" s="938">
        <v>1</v>
      </c>
      <c r="F9" s="939">
        <v>2.5</v>
      </c>
      <c r="G9" s="922">
        <v>11</v>
      </c>
      <c r="H9" s="941"/>
      <c r="I9" s="937"/>
      <c r="J9" s="920"/>
      <c r="K9" s="940">
        <v>2.5</v>
      </c>
      <c r="L9" s="941">
        <v>4</v>
      </c>
      <c r="M9" s="941">
        <v>36</v>
      </c>
      <c r="N9" s="942">
        <v>12</v>
      </c>
      <c r="O9" s="941" t="s">
        <v>3008</v>
      </c>
      <c r="P9" s="943" t="s">
        <v>3017</v>
      </c>
      <c r="Q9" s="944">
        <f t="shared" si="0"/>
        <v>0</v>
      </c>
      <c r="R9" s="980">
        <f t="shared" si="0"/>
        <v>0</v>
      </c>
      <c r="S9" s="944">
        <f t="shared" si="1"/>
        <v>-1</v>
      </c>
      <c r="T9" s="980">
        <f t="shared" si="2"/>
        <v>-2.5</v>
      </c>
      <c r="U9" s="988" t="s">
        <v>566</v>
      </c>
      <c r="V9" s="934" t="s">
        <v>566</v>
      </c>
      <c r="W9" s="934" t="s">
        <v>566</v>
      </c>
      <c r="X9" s="986" t="s">
        <v>566</v>
      </c>
      <c r="Y9" s="984"/>
    </row>
    <row r="10" spans="1:25" ht="14.4" customHeight="1" x14ac:dyDescent="0.3">
      <c r="A10" s="947" t="s">
        <v>3018</v>
      </c>
      <c r="B10" s="923">
        <v>1</v>
      </c>
      <c r="C10" s="924">
        <v>0.5</v>
      </c>
      <c r="D10" s="925">
        <v>8</v>
      </c>
      <c r="E10" s="931"/>
      <c r="F10" s="911"/>
      <c r="G10" s="912"/>
      <c r="H10" s="917"/>
      <c r="I10" s="911"/>
      <c r="J10" s="912"/>
      <c r="K10" s="916">
        <v>0.5</v>
      </c>
      <c r="L10" s="917">
        <v>2</v>
      </c>
      <c r="M10" s="917">
        <v>18</v>
      </c>
      <c r="N10" s="918">
        <v>6</v>
      </c>
      <c r="O10" s="917" t="s">
        <v>3008</v>
      </c>
      <c r="P10" s="932" t="s">
        <v>3019</v>
      </c>
      <c r="Q10" s="919">
        <f t="shared" si="0"/>
        <v>-1</v>
      </c>
      <c r="R10" s="981">
        <f t="shared" si="0"/>
        <v>-0.5</v>
      </c>
      <c r="S10" s="919">
        <f t="shared" si="1"/>
        <v>0</v>
      </c>
      <c r="T10" s="981">
        <f t="shared" si="2"/>
        <v>0</v>
      </c>
      <c r="U10" s="987" t="s">
        <v>566</v>
      </c>
      <c r="V10" s="928" t="s">
        <v>566</v>
      </c>
      <c r="W10" s="928" t="s">
        <v>566</v>
      </c>
      <c r="X10" s="985" t="s">
        <v>566</v>
      </c>
      <c r="Y10" s="983"/>
    </row>
    <row r="11" spans="1:25" ht="14.4" customHeight="1" x14ac:dyDescent="0.3">
      <c r="A11" s="947" t="s">
        <v>3020</v>
      </c>
      <c r="B11" s="928"/>
      <c r="C11" s="929"/>
      <c r="D11" s="930"/>
      <c r="E11" s="913">
        <v>1</v>
      </c>
      <c r="F11" s="914">
        <v>1.1200000000000001</v>
      </c>
      <c r="G11" s="915">
        <v>8</v>
      </c>
      <c r="H11" s="917"/>
      <c r="I11" s="911"/>
      <c r="J11" s="912"/>
      <c r="K11" s="916">
        <v>1.1200000000000001</v>
      </c>
      <c r="L11" s="917">
        <v>3</v>
      </c>
      <c r="M11" s="917">
        <v>27</v>
      </c>
      <c r="N11" s="918">
        <v>9</v>
      </c>
      <c r="O11" s="917" t="s">
        <v>3008</v>
      </c>
      <c r="P11" s="932" t="s">
        <v>3021</v>
      </c>
      <c r="Q11" s="919">
        <f t="shared" si="0"/>
        <v>0</v>
      </c>
      <c r="R11" s="981">
        <f t="shared" si="0"/>
        <v>0</v>
      </c>
      <c r="S11" s="919">
        <f t="shared" si="1"/>
        <v>-1</v>
      </c>
      <c r="T11" s="981">
        <f t="shared" si="2"/>
        <v>-1.1200000000000001</v>
      </c>
      <c r="U11" s="987" t="s">
        <v>566</v>
      </c>
      <c r="V11" s="928" t="s">
        <v>566</v>
      </c>
      <c r="W11" s="928" t="s">
        <v>566</v>
      </c>
      <c r="X11" s="985" t="s">
        <v>566</v>
      </c>
      <c r="Y11" s="983"/>
    </row>
    <row r="12" spans="1:25" ht="14.4" customHeight="1" x14ac:dyDescent="0.3">
      <c r="A12" s="947" t="s">
        <v>3022</v>
      </c>
      <c r="B12" s="923">
        <v>4</v>
      </c>
      <c r="C12" s="924">
        <v>1.53</v>
      </c>
      <c r="D12" s="925">
        <v>3.5</v>
      </c>
      <c r="E12" s="931">
        <v>1</v>
      </c>
      <c r="F12" s="911">
        <v>0.38</v>
      </c>
      <c r="G12" s="912">
        <v>3</v>
      </c>
      <c r="H12" s="917"/>
      <c r="I12" s="911"/>
      <c r="J12" s="912"/>
      <c r="K12" s="916">
        <v>0.38</v>
      </c>
      <c r="L12" s="917">
        <v>1</v>
      </c>
      <c r="M12" s="917">
        <v>9</v>
      </c>
      <c r="N12" s="918">
        <v>3</v>
      </c>
      <c r="O12" s="917" t="s">
        <v>3008</v>
      </c>
      <c r="P12" s="932" t="s">
        <v>3023</v>
      </c>
      <c r="Q12" s="919">
        <f t="shared" si="0"/>
        <v>-4</v>
      </c>
      <c r="R12" s="981">
        <f t="shared" si="0"/>
        <v>-1.53</v>
      </c>
      <c r="S12" s="919">
        <f t="shared" si="1"/>
        <v>-1</v>
      </c>
      <c r="T12" s="981">
        <f t="shared" si="2"/>
        <v>-0.38</v>
      </c>
      <c r="U12" s="987" t="s">
        <v>566</v>
      </c>
      <c r="V12" s="928" t="s">
        <v>566</v>
      </c>
      <c r="W12" s="928" t="s">
        <v>566</v>
      </c>
      <c r="X12" s="985" t="s">
        <v>566</v>
      </c>
      <c r="Y12" s="983"/>
    </row>
    <row r="13" spans="1:25" ht="14.4" customHeight="1" x14ac:dyDescent="0.3">
      <c r="A13" s="947" t="s">
        <v>3024</v>
      </c>
      <c r="B13" s="928">
        <v>1</v>
      </c>
      <c r="C13" s="929">
        <v>1.1399999999999999</v>
      </c>
      <c r="D13" s="930">
        <v>10</v>
      </c>
      <c r="E13" s="931">
        <v>3</v>
      </c>
      <c r="F13" s="911">
        <v>3.41</v>
      </c>
      <c r="G13" s="912">
        <v>5</v>
      </c>
      <c r="H13" s="913">
        <v>7</v>
      </c>
      <c r="I13" s="914">
        <v>7.95</v>
      </c>
      <c r="J13" s="915">
        <v>4.5999999999999996</v>
      </c>
      <c r="K13" s="916">
        <v>1.1399999999999999</v>
      </c>
      <c r="L13" s="917">
        <v>2</v>
      </c>
      <c r="M13" s="917">
        <v>21</v>
      </c>
      <c r="N13" s="918">
        <v>7</v>
      </c>
      <c r="O13" s="917" t="s">
        <v>3008</v>
      </c>
      <c r="P13" s="932" t="s">
        <v>3025</v>
      </c>
      <c r="Q13" s="919">
        <f t="shared" si="0"/>
        <v>6</v>
      </c>
      <c r="R13" s="981">
        <f t="shared" si="0"/>
        <v>6.8100000000000005</v>
      </c>
      <c r="S13" s="919">
        <f t="shared" si="1"/>
        <v>4</v>
      </c>
      <c r="T13" s="981">
        <f t="shared" si="2"/>
        <v>4.54</v>
      </c>
      <c r="U13" s="987">
        <v>49</v>
      </c>
      <c r="V13" s="928">
        <v>32.199999999999996</v>
      </c>
      <c r="W13" s="928">
        <v>-16.800000000000004</v>
      </c>
      <c r="X13" s="985">
        <v>0.65714285714285703</v>
      </c>
      <c r="Y13" s="983">
        <v>1</v>
      </c>
    </row>
    <row r="14" spans="1:25" ht="14.4" customHeight="1" x14ac:dyDescent="0.3">
      <c r="A14" s="948" t="s">
        <v>3026</v>
      </c>
      <c r="B14" s="934"/>
      <c r="C14" s="935"/>
      <c r="D14" s="933"/>
      <c r="E14" s="936">
        <v>2</v>
      </c>
      <c r="F14" s="937">
        <v>3.33</v>
      </c>
      <c r="G14" s="920">
        <v>4</v>
      </c>
      <c r="H14" s="938">
        <v>3</v>
      </c>
      <c r="I14" s="939">
        <v>4.99</v>
      </c>
      <c r="J14" s="922">
        <v>5</v>
      </c>
      <c r="K14" s="940">
        <v>1.66</v>
      </c>
      <c r="L14" s="941">
        <v>3</v>
      </c>
      <c r="M14" s="941">
        <v>27</v>
      </c>
      <c r="N14" s="942">
        <v>9</v>
      </c>
      <c r="O14" s="941" t="s">
        <v>3008</v>
      </c>
      <c r="P14" s="943" t="s">
        <v>3027</v>
      </c>
      <c r="Q14" s="944">
        <f t="shared" si="0"/>
        <v>3</v>
      </c>
      <c r="R14" s="980">
        <f t="shared" si="0"/>
        <v>4.99</v>
      </c>
      <c r="S14" s="944">
        <f t="shared" si="1"/>
        <v>1</v>
      </c>
      <c r="T14" s="980">
        <f t="shared" si="2"/>
        <v>1.6600000000000001</v>
      </c>
      <c r="U14" s="988">
        <v>27</v>
      </c>
      <c r="V14" s="934">
        <v>15</v>
      </c>
      <c r="W14" s="934">
        <v>-12</v>
      </c>
      <c r="X14" s="986">
        <v>0.55555555555555558</v>
      </c>
      <c r="Y14" s="984"/>
    </row>
    <row r="15" spans="1:25" ht="14.4" customHeight="1" x14ac:dyDescent="0.3">
      <c r="A15" s="947" t="s">
        <v>3028</v>
      </c>
      <c r="B15" s="928">
        <v>2</v>
      </c>
      <c r="C15" s="929">
        <v>0.68</v>
      </c>
      <c r="D15" s="930">
        <v>3</v>
      </c>
      <c r="E15" s="931"/>
      <c r="F15" s="911"/>
      <c r="G15" s="912"/>
      <c r="H15" s="913">
        <v>2</v>
      </c>
      <c r="I15" s="914">
        <v>0.68</v>
      </c>
      <c r="J15" s="915">
        <v>2.5</v>
      </c>
      <c r="K15" s="916">
        <v>0.34</v>
      </c>
      <c r="L15" s="917">
        <v>1</v>
      </c>
      <c r="M15" s="917">
        <v>12</v>
      </c>
      <c r="N15" s="918">
        <v>4</v>
      </c>
      <c r="O15" s="917" t="s">
        <v>3008</v>
      </c>
      <c r="P15" s="932" t="s">
        <v>3029</v>
      </c>
      <c r="Q15" s="919">
        <f t="shared" si="0"/>
        <v>0</v>
      </c>
      <c r="R15" s="981">
        <f t="shared" si="0"/>
        <v>0</v>
      </c>
      <c r="S15" s="919">
        <f t="shared" si="1"/>
        <v>2</v>
      </c>
      <c r="T15" s="981">
        <f t="shared" si="2"/>
        <v>0.68</v>
      </c>
      <c r="U15" s="987">
        <v>8</v>
      </c>
      <c r="V15" s="928">
        <v>5</v>
      </c>
      <c r="W15" s="928">
        <v>-3</v>
      </c>
      <c r="X15" s="985">
        <v>0.625</v>
      </c>
      <c r="Y15" s="983"/>
    </row>
    <row r="16" spans="1:25" ht="14.4" customHeight="1" x14ac:dyDescent="0.3">
      <c r="A16" s="948" t="s">
        <v>3030</v>
      </c>
      <c r="B16" s="934"/>
      <c r="C16" s="935"/>
      <c r="D16" s="933"/>
      <c r="E16" s="936"/>
      <c r="F16" s="937"/>
      <c r="G16" s="920"/>
      <c r="H16" s="938">
        <v>2</v>
      </c>
      <c r="I16" s="939">
        <v>0.83</v>
      </c>
      <c r="J16" s="921">
        <v>4.5</v>
      </c>
      <c r="K16" s="940">
        <v>0.41</v>
      </c>
      <c r="L16" s="941">
        <v>1</v>
      </c>
      <c r="M16" s="941">
        <v>12</v>
      </c>
      <c r="N16" s="942">
        <v>4</v>
      </c>
      <c r="O16" s="941" t="s">
        <v>3008</v>
      </c>
      <c r="P16" s="943" t="s">
        <v>3031</v>
      </c>
      <c r="Q16" s="944">
        <f t="shared" si="0"/>
        <v>2</v>
      </c>
      <c r="R16" s="980">
        <f t="shared" si="0"/>
        <v>0.83</v>
      </c>
      <c r="S16" s="944">
        <f t="shared" si="1"/>
        <v>2</v>
      </c>
      <c r="T16" s="980">
        <f t="shared" si="2"/>
        <v>0.83</v>
      </c>
      <c r="U16" s="988">
        <v>8</v>
      </c>
      <c r="V16" s="934">
        <v>9</v>
      </c>
      <c r="W16" s="934">
        <v>1</v>
      </c>
      <c r="X16" s="986">
        <v>1.125</v>
      </c>
      <c r="Y16" s="984">
        <v>2</v>
      </c>
    </row>
    <row r="17" spans="1:25" ht="14.4" customHeight="1" x14ac:dyDescent="0.3">
      <c r="A17" s="947" t="s">
        <v>3032</v>
      </c>
      <c r="B17" s="923">
        <v>10</v>
      </c>
      <c r="C17" s="924">
        <v>22.65</v>
      </c>
      <c r="D17" s="925">
        <v>8.6999999999999993</v>
      </c>
      <c r="E17" s="931">
        <v>6</v>
      </c>
      <c r="F17" s="911">
        <v>13.14</v>
      </c>
      <c r="G17" s="912">
        <v>10.8</v>
      </c>
      <c r="H17" s="917">
        <v>9</v>
      </c>
      <c r="I17" s="911">
        <v>19.89</v>
      </c>
      <c r="J17" s="926">
        <v>9.3000000000000007</v>
      </c>
      <c r="K17" s="916">
        <v>2.19</v>
      </c>
      <c r="L17" s="917">
        <v>3</v>
      </c>
      <c r="M17" s="917">
        <v>27</v>
      </c>
      <c r="N17" s="918">
        <v>9</v>
      </c>
      <c r="O17" s="917" t="s">
        <v>3008</v>
      </c>
      <c r="P17" s="932" t="s">
        <v>3033</v>
      </c>
      <c r="Q17" s="919">
        <f t="shared" si="0"/>
        <v>-1</v>
      </c>
      <c r="R17" s="981">
        <f t="shared" si="0"/>
        <v>-2.759999999999998</v>
      </c>
      <c r="S17" s="919">
        <f t="shared" si="1"/>
        <v>3</v>
      </c>
      <c r="T17" s="981">
        <f t="shared" si="2"/>
        <v>6.75</v>
      </c>
      <c r="U17" s="987">
        <v>81</v>
      </c>
      <c r="V17" s="928">
        <v>83.7</v>
      </c>
      <c r="W17" s="928">
        <v>2.7000000000000028</v>
      </c>
      <c r="X17" s="985">
        <v>1.0333333333333334</v>
      </c>
      <c r="Y17" s="983">
        <v>10</v>
      </c>
    </row>
    <row r="18" spans="1:25" ht="14.4" customHeight="1" x14ac:dyDescent="0.3">
      <c r="A18" s="948" t="s">
        <v>3034</v>
      </c>
      <c r="B18" s="945">
        <v>9</v>
      </c>
      <c r="C18" s="946">
        <v>39.520000000000003</v>
      </c>
      <c r="D18" s="927">
        <v>22</v>
      </c>
      <c r="E18" s="936">
        <v>7</v>
      </c>
      <c r="F18" s="937">
        <v>30.06</v>
      </c>
      <c r="G18" s="920">
        <v>16.100000000000001</v>
      </c>
      <c r="H18" s="941">
        <v>4</v>
      </c>
      <c r="I18" s="937">
        <v>19.5</v>
      </c>
      <c r="J18" s="921">
        <v>24.3</v>
      </c>
      <c r="K18" s="940">
        <v>4.29</v>
      </c>
      <c r="L18" s="941">
        <v>5</v>
      </c>
      <c r="M18" s="941">
        <v>45</v>
      </c>
      <c r="N18" s="942">
        <v>15</v>
      </c>
      <c r="O18" s="941" t="s">
        <v>3008</v>
      </c>
      <c r="P18" s="943" t="s">
        <v>3035</v>
      </c>
      <c r="Q18" s="944">
        <f t="shared" si="0"/>
        <v>-5</v>
      </c>
      <c r="R18" s="980">
        <f t="shared" si="0"/>
        <v>-20.020000000000003</v>
      </c>
      <c r="S18" s="944">
        <f t="shared" si="1"/>
        <v>-3</v>
      </c>
      <c r="T18" s="980">
        <f t="shared" si="2"/>
        <v>-10.559999999999999</v>
      </c>
      <c r="U18" s="988">
        <v>60</v>
      </c>
      <c r="V18" s="934">
        <v>97.2</v>
      </c>
      <c r="W18" s="934">
        <v>37.200000000000003</v>
      </c>
      <c r="X18" s="986">
        <v>1.62</v>
      </c>
      <c r="Y18" s="984">
        <v>40</v>
      </c>
    </row>
    <row r="19" spans="1:25" ht="14.4" customHeight="1" x14ac:dyDescent="0.3">
      <c r="A19" s="948" t="s">
        <v>3036</v>
      </c>
      <c r="B19" s="945"/>
      <c r="C19" s="946"/>
      <c r="D19" s="927"/>
      <c r="E19" s="936">
        <v>3</v>
      </c>
      <c r="F19" s="937">
        <v>21.05</v>
      </c>
      <c r="G19" s="920">
        <v>16.7</v>
      </c>
      <c r="H19" s="941">
        <v>2</v>
      </c>
      <c r="I19" s="937">
        <v>13.78</v>
      </c>
      <c r="J19" s="921">
        <v>21</v>
      </c>
      <c r="K19" s="940">
        <v>6.86</v>
      </c>
      <c r="L19" s="941">
        <v>6</v>
      </c>
      <c r="M19" s="941">
        <v>57</v>
      </c>
      <c r="N19" s="942">
        <v>19</v>
      </c>
      <c r="O19" s="941" t="s">
        <v>3008</v>
      </c>
      <c r="P19" s="943" t="s">
        <v>3037</v>
      </c>
      <c r="Q19" s="944">
        <f t="shared" si="0"/>
        <v>2</v>
      </c>
      <c r="R19" s="980">
        <f t="shared" si="0"/>
        <v>13.78</v>
      </c>
      <c r="S19" s="944">
        <f t="shared" si="1"/>
        <v>-1</v>
      </c>
      <c r="T19" s="980">
        <f t="shared" si="2"/>
        <v>-7.2700000000000014</v>
      </c>
      <c r="U19" s="988">
        <v>38</v>
      </c>
      <c r="V19" s="934">
        <v>42</v>
      </c>
      <c r="W19" s="934">
        <v>4</v>
      </c>
      <c r="X19" s="986">
        <v>1.1052631578947369</v>
      </c>
      <c r="Y19" s="984">
        <v>11</v>
      </c>
    </row>
    <row r="20" spans="1:25" ht="14.4" customHeight="1" x14ac:dyDescent="0.3">
      <c r="A20" s="947" t="s">
        <v>3038</v>
      </c>
      <c r="B20" s="928">
        <v>31</v>
      </c>
      <c r="C20" s="929">
        <v>94.32</v>
      </c>
      <c r="D20" s="930">
        <v>4.4000000000000004</v>
      </c>
      <c r="E20" s="913">
        <v>32</v>
      </c>
      <c r="F20" s="914">
        <v>96.55</v>
      </c>
      <c r="G20" s="915">
        <v>4.5999999999999996</v>
      </c>
      <c r="H20" s="917">
        <v>26</v>
      </c>
      <c r="I20" s="911">
        <v>77.569999999999993</v>
      </c>
      <c r="J20" s="912">
        <v>4.5</v>
      </c>
      <c r="K20" s="916">
        <v>2.95</v>
      </c>
      <c r="L20" s="917">
        <v>2</v>
      </c>
      <c r="M20" s="917">
        <v>18</v>
      </c>
      <c r="N20" s="918">
        <v>6</v>
      </c>
      <c r="O20" s="917" t="s">
        <v>3008</v>
      </c>
      <c r="P20" s="932" t="s">
        <v>3039</v>
      </c>
      <c r="Q20" s="919">
        <f t="shared" si="0"/>
        <v>-5</v>
      </c>
      <c r="R20" s="981">
        <f t="shared" si="0"/>
        <v>-16.75</v>
      </c>
      <c r="S20" s="919">
        <f t="shared" si="1"/>
        <v>-6</v>
      </c>
      <c r="T20" s="981">
        <f t="shared" si="2"/>
        <v>-18.980000000000004</v>
      </c>
      <c r="U20" s="987">
        <v>156</v>
      </c>
      <c r="V20" s="928">
        <v>117</v>
      </c>
      <c r="W20" s="928">
        <v>-39</v>
      </c>
      <c r="X20" s="985">
        <v>0.75</v>
      </c>
      <c r="Y20" s="983">
        <v>8</v>
      </c>
    </row>
    <row r="21" spans="1:25" ht="14.4" customHeight="1" x14ac:dyDescent="0.3">
      <c r="A21" s="948" t="s">
        <v>3040</v>
      </c>
      <c r="B21" s="934">
        <v>5</v>
      </c>
      <c r="C21" s="935">
        <v>17.46</v>
      </c>
      <c r="D21" s="933">
        <v>14.8</v>
      </c>
      <c r="E21" s="938">
        <v>5</v>
      </c>
      <c r="F21" s="939">
        <v>15.86</v>
      </c>
      <c r="G21" s="922">
        <v>5.8</v>
      </c>
      <c r="H21" s="941">
        <v>6</v>
      </c>
      <c r="I21" s="937">
        <v>18.899999999999999</v>
      </c>
      <c r="J21" s="920">
        <v>7.8</v>
      </c>
      <c r="K21" s="940">
        <v>3.1</v>
      </c>
      <c r="L21" s="941">
        <v>3</v>
      </c>
      <c r="M21" s="941">
        <v>24</v>
      </c>
      <c r="N21" s="942">
        <v>8</v>
      </c>
      <c r="O21" s="941" t="s">
        <v>3008</v>
      </c>
      <c r="P21" s="943" t="s">
        <v>3039</v>
      </c>
      <c r="Q21" s="944">
        <f t="shared" si="0"/>
        <v>1</v>
      </c>
      <c r="R21" s="980">
        <f t="shared" si="0"/>
        <v>1.4399999999999977</v>
      </c>
      <c r="S21" s="944">
        <f t="shared" si="1"/>
        <v>1</v>
      </c>
      <c r="T21" s="980">
        <f t="shared" si="2"/>
        <v>3.0399999999999991</v>
      </c>
      <c r="U21" s="988">
        <v>48</v>
      </c>
      <c r="V21" s="934">
        <v>46.8</v>
      </c>
      <c r="W21" s="934">
        <v>-1.2000000000000028</v>
      </c>
      <c r="X21" s="986">
        <v>0.97499999999999998</v>
      </c>
      <c r="Y21" s="984">
        <v>6</v>
      </c>
    </row>
    <row r="22" spans="1:25" ht="14.4" customHeight="1" x14ac:dyDescent="0.3">
      <c r="A22" s="948" t="s">
        <v>3041</v>
      </c>
      <c r="B22" s="934"/>
      <c r="C22" s="935"/>
      <c r="D22" s="933"/>
      <c r="E22" s="938"/>
      <c r="F22" s="939"/>
      <c r="G22" s="922"/>
      <c r="H22" s="941">
        <v>1</v>
      </c>
      <c r="I22" s="937">
        <v>5.74</v>
      </c>
      <c r="J22" s="921">
        <v>14</v>
      </c>
      <c r="K22" s="940">
        <v>5.58</v>
      </c>
      <c r="L22" s="941">
        <v>3</v>
      </c>
      <c r="M22" s="941">
        <v>27</v>
      </c>
      <c r="N22" s="942">
        <v>9</v>
      </c>
      <c r="O22" s="941" t="s">
        <v>3008</v>
      </c>
      <c r="P22" s="943" t="s">
        <v>3039</v>
      </c>
      <c r="Q22" s="944">
        <f t="shared" si="0"/>
        <v>1</v>
      </c>
      <c r="R22" s="980">
        <f t="shared" si="0"/>
        <v>5.74</v>
      </c>
      <c r="S22" s="944">
        <f t="shared" si="1"/>
        <v>1</v>
      </c>
      <c r="T22" s="980">
        <f t="shared" si="2"/>
        <v>5.74</v>
      </c>
      <c r="U22" s="988">
        <v>9</v>
      </c>
      <c r="V22" s="934">
        <v>14</v>
      </c>
      <c r="W22" s="934">
        <v>5</v>
      </c>
      <c r="X22" s="986">
        <v>1.5555555555555556</v>
      </c>
      <c r="Y22" s="984">
        <v>5</v>
      </c>
    </row>
    <row r="23" spans="1:25" ht="14.4" customHeight="1" x14ac:dyDescent="0.3">
      <c r="A23" s="947" t="s">
        <v>3042</v>
      </c>
      <c r="B23" s="923">
        <v>104</v>
      </c>
      <c r="C23" s="924">
        <v>143.03</v>
      </c>
      <c r="D23" s="925">
        <v>4.7</v>
      </c>
      <c r="E23" s="931">
        <v>93</v>
      </c>
      <c r="F23" s="911">
        <v>127.02</v>
      </c>
      <c r="G23" s="912">
        <v>4.5</v>
      </c>
      <c r="H23" s="917">
        <v>86</v>
      </c>
      <c r="I23" s="911">
        <v>117.79</v>
      </c>
      <c r="J23" s="912">
        <v>4.2</v>
      </c>
      <c r="K23" s="916">
        <v>1.36</v>
      </c>
      <c r="L23" s="917">
        <v>2</v>
      </c>
      <c r="M23" s="917">
        <v>15</v>
      </c>
      <c r="N23" s="918">
        <v>5</v>
      </c>
      <c r="O23" s="917" t="s">
        <v>3008</v>
      </c>
      <c r="P23" s="932" t="s">
        <v>3043</v>
      </c>
      <c r="Q23" s="919">
        <f t="shared" si="0"/>
        <v>-18</v>
      </c>
      <c r="R23" s="981">
        <f t="shared" si="0"/>
        <v>-25.239999999999995</v>
      </c>
      <c r="S23" s="919">
        <f t="shared" si="1"/>
        <v>-7</v>
      </c>
      <c r="T23" s="981">
        <f t="shared" si="2"/>
        <v>-9.2299999999999898</v>
      </c>
      <c r="U23" s="987">
        <v>430</v>
      </c>
      <c r="V23" s="928">
        <v>361.2</v>
      </c>
      <c r="W23" s="928">
        <v>-68.800000000000011</v>
      </c>
      <c r="X23" s="985">
        <v>0.84</v>
      </c>
      <c r="Y23" s="983">
        <v>38</v>
      </c>
    </row>
    <row r="24" spans="1:25" ht="14.4" customHeight="1" x14ac:dyDescent="0.3">
      <c r="A24" s="948" t="s">
        <v>3044</v>
      </c>
      <c r="B24" s="945">
        <v>16</v>
      </c>
      <c r="C24" s="946">
        <v>34.270000000000003</v>
      </c>
      <c r="D24" s="927">
        <v>5.6</v>
      </c>
      <c r="E24" s="936">
        <v>15</v>
      </c>
      <c r="F24" s="937">
        <v>31.17</v>
      </c>
      <c r="G24" s="920">
        <v>5.5</v>
      </c>
      <c r="H24" s="941">
        <v>13</v>
      </c>
      <c r="I24" s="937">
        <v>26.86</v>
      </c>
      <c r="J24" s="920">
        <v>4.3</v>
      </c>
      <c r="K24" s="940">
        <v>2.12</v>
      </c>
      <c r="L24" s="941">
        <v>3</v>
      </c>
      <c r="M24" s="941">
        <v>24</v>
      </c>
      <c r="N24" s="942">
        <v>8</v>
      </c>
      <c r="O24" s="941" t="s">
        <v>3008</v>
      </c>
      <c r="P24" s="943" t="s">
        <v>3045</v>
      </c>
      <c r="Q24" s="944">
        <f t="shared" si="0"/>
        <v>-3</v>
      </c>
      <c r="R24" s="980">
        <f t="shared" si="0"/>
        <v>-7.4100000000000037</v>
      </c>
      <c r="S24" s="944">
        <f t="shared" si="1"/>
        <v>-2</v>
      </c>
      <c r="T24" s="980">
        <f t="shared" si="2"/>
        <v>-4.3100000000000023</v>
      </c>
      <c r="U24" s="988">
        <v>104</v>
      </c>
      <c r="V24" s="934">
        <v>55.9</v>
      </c>
      <c r="W24" s="934">
        <v>-48.1</v>
      </c>
      <c r="X24" s="986">
        <v>0.53749999999999998</v>
      </c>
      <c r="Y24" s="984"/>
    </row>
    <row r="25" spans="1:25" ht="14.4" customHeight="1" x14ac:dyDescent="0.3">
      <c r="A25" s="948" t="s">
        <v>3046</v>
      </c>
      <c r="B25" s="945"/>
      <c r="C25" s="946"/>
      <c r="D25" s="927"/>
      <c r="E25" s="936">
        <v>4</v>
      </c>
      <c r="F25" s="937">
        <v>9.44</v>
      </c>
      <c r="G25" s="920">
        <v>4.8</v>
      </c>
      <c r="H25" s="941">
        <v>1</v>
      </c>
      <c r="I25" s="937">
        <v>2.36</v>
      </c>
      <c r="J25" s="920">
        <v>4</v>
      </c>
      <c r="K25" s="940">
        <v>2.36</v>
      </c>
      <c r="L25" s="941">
        <v>2</v>
      </c>
      <c r="M25" s="941">
        <v>21</v>
      </c>
      <c r="N25" s="942">
        <v>7</v>
      </c>
      <c r="O25" s="941" t="s">
        <v>3008</v>
      </c>
      <c r="P25" s="943" t="s">
        <v>3047</v>
      </c>
      <c r="Q25" s="944">
        <f t="shared" si="0"/>
        <v>1</v>
      </c>
      <c r="R25" s="980">
        <f t="shared" si="0"/>
        <v>2.36</v>
      </c>
      <c r="S25" s="944">
        <f t="shared" si="1"/>
        <v>-3</v>
      </c>
      <c r="T25" s="980">
        <f t="shared" si="2"/>
        <v>-7.08</v>
      </c>
      <c r="U25" s="988">
        <v>7</v>
      </c>
      <c r="V25" s="934">
        <v>4</v>
      </c>
      <c r="W25" s="934">
        <v>-3</v>
      </c>
      <c r="X25" s="986">
        <v>0.5714285714285714</v>
      </c>
      <c r="Y25" s="984"/>
    </row>
    <row r="26" spans="1:25" ht="14.4" customHeight="1" x14ac:dyDescent="0.3">
      <c r="A26" s="947" t="s">
        <v>3048</v>
      </c>
      <c r="B26" s="928">
        <v>9</v>
      </c>
      <c r="C26" s="929">
        <v>11.7</v>
      </c>
      <c r="D26" s="930">
        <v>4.2</v>
      </c>
      <c r="E26" s="913">
        <v>8</v>
      </c>
      <c r="F26" s="914">
        <v>10.4</v>
      </c>
      <c r="G26" s="915">
        <v>4.5999999999999996</v>
      </c>
      <c r="H26" s="917">
        <v>8</v>
      </c>
      <c r="I26" s="911">
        <v>10.46</v>
      </c>
      <c r="J26" s="912">
        <v>4.0999999999999996</v>
      </c>
      <c r="K26" s="916">
        <v>1.3</v>
      </c>
      <c r="L26" s="917">
        <v>2</v>
      </c>
      <c r="M26" s="917">
        <v>18</v>
      </c>
      <c r="N26" s="918">
        <v>6</v>
      </c>
      <c r="O26" s="917" t="s">
        <v>3008</v>
      </c>
      <c r="P26" s="932" t="s">
        <v>3049</v>
      </c>
      <c r="Q26" s="919">
        <f t="shared" si="0"/>
        <v>-1</v>
      </c>
      <c r="R26" s="981">
        <f t="shared" si="0"/>
        <v>-1.2399999999999984</v>
      </c>
      <c r="S26" s="919">
        <f t="shared" si="1"/>
        <v>0</v>
      </c>
      <c r="T26" s="981">
        <f t="shared" si="2"/>
        <v>6.0000000000000497E-2</v>
      </c>
      <c r="U26" s="987">
        <v>48</v>
      </c>
      <c r="V26" s="928">
        <v>32.799999999999997</v>
      </c>
      <c r="W26" s="928">
        <v>-15.200000000000003</v>
      </c>
      <c r="X26" s="985">
        <v>0.68333333333333324</v>
      </c>
      <c r="Y26" s="983"/>
    </row>
    <row r="27" spans="1:25" ht="14.4" customHeight="1" x14ac:dyDescent="0.3">
      <c r="A27" s="948" t="s">
        <v>3050</v>
      </c>
      <c r="B27" s="934">
        <v>2</v>
      </c>
      <c r="C27" s="935">
        <v>3.19</v>
      </c>
      <c r="D27" s="933">
        <v>8.5</v>
      </c>
      <c r="E27" s="938">
        <v>4</v>
      </c>
      <c r="F27" s="939">
        <v>6.39</v>
      </c>
      <c r="G27" s="922">
        <v>3</v>
      </c>
      <c r="H27" s="941"/>
      <c r="I27" s="937"/>
      <c r="J27" s="920"/>
      <c r="K27" s="940">
        <v>1.6</v>
      </c>
      <c r="L27" s="941">
        <v>2</v>
      </c>
      <c r="M27" s="941">
        <v>18</v>
      </c>
      <c r="N27" s="942">
        <v>6</v>
      </c>
      <c r="O27" s="941" t="s">
        <v>3008</v>
      </c>
      <c r="P27" s="943" t="s">
        <v>3051</v>
      </c>
      <c r="Q27" s="944">
        <f t="shared" si="0"/>
        <v>-2</v>
      </c>
      <c r="R27" s="980">
        <f t="shared" si="0"/>
        <v>-3.19</v>
      </c>
      <c r="S27" s="944">
        <f t="shared" si="1"/>
        <v>-4</v>
      </c>
      <c r="T27" s="980">
        <f t="shared" si="2"/>
        <v>-6.39</v>
      </c>
      <c r="U27" s="988" t="s">
        <v>566</v>
      </c>
      <c r="V27" s="934" t="s">
        <v>566</v>
      </c>
      <c r="W27" s="934" t="s">
        <v>566</v>
      </c>
      <c r="X27" s="986" t="s">
        <v>566</v>
      </c>
      <c r="Y27" s="984"/>
    </row>
    <row r="28" spans="1:25" ht="14.4" customHeight="1" x14ac:dyDescent="0.3">
      <c r="A28" s="948" t="s">
        <v>3052</v>
      </c>
      <c r="B28" s="934"/>
      <c r="C28" s="935"/>
      <c r="D28" s="933"/>
      <c r="E28" s="938">
        <v>2</v>
      </c>
      <c r="F28" s="939">
        <v>3.29</v>
      </c>
      <c r="G28" s="922">
        <v>5</v>
      </c>
      <c r="H28" s="941">
        <v>1</v>
      </c>
      <c r="I28" s="937">
        <v>1.65</v>
      </c>
      <c r="J28" s="920">
        <v>3</v>
      </c>
      <c r="K28" s="940">
        <v>1.65</v>
      </c>
      <c r="L28" s="941">
        <v>2</v>
      </c>
      <c r="M28" s="941">
        <v>18</v>
      </c>
      <c r="N28" s="942">
        <v>6</v>
      </c>
      <c r="O28" s="941" t="s">
        <v>3008</v>
      </c>
      <c r="P28" s="943" t="s">
        <v>3053</v>
      </c>
      <c r="Q28" s="944">
        <f t="shared" si="0"/>
        <v>1</v>
      </c>
      <c r="R28" s="980">
        <f t="shared" si="0"/>
        <v>1.65</v>
      </c>
      <c r="S28" s="944">
        <f t="shared" si="1"/>
        <v>-1</v>
      </c>
      <c r="T28" s="980">
        <f t="shared" si="2"/>
        <v>-1.6400000000000001</v>
      </c>
      <c r="U28" s="988">
        <v>6</v>
      </c>
      <c r="V28" s="934">
        <v>3</v>
      </c>
      <c r="W28" s="934">
        <v>-3</v>
      </c>
      <c r="X28" s="986">
        <v>0.5</v>
      </c>
      <c r="Y28" s="984"/>
    </row>
    <row r="29" spans="1:25" ht="14.4" customHeight="1" x14ac:dyDescent="0.3">
      <c r="A29" s="947" t="s">
        <v>3054</v>
      </c>
      <c r="B29" s="928">
        <v>5</v>
      </c>
      <c r="C29" s="929">
        <v>5.43</v>
      </c>
      <c r="D29" s="930">
        <v>4.4000000000000004</v>
      </c>
      <c r="E29" s="913">
        <v>8</v>
      </c>
      <c r="F29" s="914">
        <v>8.6999999999999993</v>
      </c>
      <c r="G29" s="915">
        <v>3.8</v>
      </c>
      <c r="H29" s="917">
        <v>5</v>
      </c>
      <c r="I29" s="911">
        <v>5.46</v>
      </c>
      <c r="J29" s="912">
        <v>4.8</v>
      </c>
      <c r="K29" s="916">
        <v>1.0900000000000001</v>
      </c>
      <c r="L29" s="917">
        <v>2</v>
      </c>
      <c r="M29" s="917">
        <v>18</v>
      </c>
      <c r="N29" s="918">
        <v>6</v>
      </c>
      <c r="O29" s="917" t="s">
        <v>3008</v>
      </c>
      <c r="P29" s="932" t="s">
        <v>3055</v>
      </c>
      <c r="Q29" s="919">
        <f t="shared" si="0"/>
        <v>0</v>
      </c>
      <c r="R29" s="981">
        <f t="shared" si="0"/>
        <v>3.0000000000000249E-2</v>
      </c>
      <c r="S29" s="919">
        <f t="shared" si="1"/>
        <v>-3</v>
      </c>
      <c r="T29" s="981">
        <f t="shared" si="2"/>
        <v>-3.2399999999999993</v>
      </c>
      <c r="U29" s="987">
        <v>30</v>
      </c>
      <c r="V29" s="928">
        <v>24</v>
      </c>
      <c r="W29" s="928">
        <v>-6</v>
      </c>
      <c r="X29" s="985">
        <v>0.8</v>
      </c>
      <c r="Y29" s="983">
        <v>2</v>
      </c>
    </row>
    <row r="30" spans="1:25" ht="14.4" customHeight="1" x14ac:dyDescent="0.3">
      <c r="A30" s="948" t="s">
        <v>3056</v>
      </c>
      <c r="B30" s="934"/>
      <c r="C30" s="935"/>
      <c r="D30" s="933"/>
      <c r="E30" s="938">
        <v>1</v>
      </c>
      <c r="F30" s="939">
        <v>1.32</v>
      </c>
      <c r="G30" s="922">
        <v>3</v>
      </c>
      <c r="H30" s="941">
        <v>2</v>
      </c>
      <c r="I30" s="937">
        <v>2.64</v>
      </c>
      <c r="J30" s="920">
        <v>4</v>
      </c>
      <c r="K30" s="940">
        <v>1.32</v>
      </c>
      <c r="L30" s="941">
        <v>2</v>
      </c>
      <c r="M30" s="941">
        <v>21</v>
      </c>
      <c r="N30" s="942">
        <v>7</v>
      </c>
      <c r="O30" s="941" t="s">
        <v>3008</v>
      </c>
      <c r="P30" s="943" t="s">
        <v>3057</v>
      </c>
      <c r="Q30" s="944">
        <f t="shared" si="0"/>
        <v>2</v>
      </c>
      <c r="R30" s="980">
        <f t="shared" si="0"/>
        <v>2.64</v>
      </c>
      <c r="S30" s="944">
        <f t="shared" si="1"/>
        <v>1</v>
      </c>
      <c r="T30" s="980">
        <f t="shared" si="2"/>
        <v>1.32</v>
      </c>
      <c r="U30" s="988">
        <v>14</v>
      </c>
      <c r="V30" s="934">
        <v>8</v>
      </c>
      <c r="W30" s="934">
        <v>-6</v>
      </c>
      <c r="X30" s="986">
        <v>0.5714285714285714</v>
      </c>
      <c r="Y30" s="984"/>
    </row>
    <row r="31" spans="1:25" ht="14.4" customHeight="1" x14ac:dyDescent="0.3">
      <c r="A31" s="947" t="s">
        <v>3058</v>
      </c>
      <c r="B31" s="928">
        <v>10</v>
      </c>
      <c r="C31" s="929">
        <v>8.98</v>
      </c>
      <c r="D31" s="930">
        <v>9.6</v>
      </c>
      <c r="E31" s="931">
        <v>3</v>
      </c>
      <c r="F31" s="911">
        <v>1.71</v>
      </c>
      <c r="G31" s="912">
        <v>4</v>
      </c>
      <c r="H31" s="913">
        <v>9</v>
      </c>
      <c r="I31" s="914">
        <v>5.12</v>
      </c>
      <c r="J31" s="915">
        <v>3</v>
      </c>
      <c r="K31" s="916">
        <v>0.56999999999999995</v>
      </c>
      <c r="L31" s="917">
        <v>1</v>
      </c>
      <c r="M31" s="917">
        <v>12</v>
      </c>
      <c r="N31" s="918">
        <v>4</v>
      </c>
      <c r="O31" s="917" t="s">
        <v>3008</v>
      </c>
      <c r="P31" s="932" t="s">
        <v>3059</v>
      </c>
      <c r="Q31" s="919">
        <f t="shared" si="0"/>
        <v>-1</v>
      </c>
      <c r="R31" s="981">
        <f t="shared" si="0"/>
        <v>-3.8600000000000003</v>
      </c>
      <c r="S31" s="919">
        <f t="shared" si="1"/>
        <v>6</v>
      </c>
      <c r="T31" s="981">
        <f t="shared" si="2"/>
        <v>3.41</v>
      </c>
      <c r="U31" s="987">
        <v>36</v>
      </c>
      <c r="V31" s="928">
        <v>27</v>
      </c>
      <c r="W31" s="928">
        <v>-9</v>
      </c>
      <c r="X31" s="985">
        <v>0.75</v>
      </c>
      <c r="Y31" s="983"/>
    </row>
    <row r="32" spans="1:25" ht="14.4" customHeight="1" x14ac:dyDescent="0.3">
      <c r="A32" s="948" t="s">
        <v>3060</v>
      </c>
      <c r="B32" s="934">
        <v>1</v>
      </c>
      <c r="C32" s="935">
        <v>0.82</v>
      </c>
      <c r="D32" s="933">
        <v>6</v>
      </c>
      <c r="E32" s="936">
        <v>4</v>
      </c>
      <c r="F32" s="937">
        <v>3.3</v>
      </c>
      <c r="G32" s="920">
        <v>6.8</v>
      </c>
      <c r="H32" s="938">
        <v>2</v>
      </c>
      <c r="I32" s="939">
        <v>1.65</v>
      </c>
      <c r="J32" s="921">
        <v>7</v>
      </c>
      <c r="K32" s="940">
        <v>0.82</v>
      </c>
      <c r="L32" s="941">
        <v>2</v>
      </c>
      <c r="M32" s="941">
        <v>18</v>
      </c>
      <c r="N32" s="942">
        <v>6</v>
      </c>
      <c r="O32" s="941" t="s">
        <v>3008</v>
      </c>
      <c r="P32" s="943" t="s">
        <v>3059</v>
      </c>
      <c r="Q32" s="944">
        <f t="shared" si="0"/>
        <v>1</v>
      </c>
      <c r="R32" s="980">
        <f t="shared" si="0"/>
        <v>0.83</v>
      </c>
      <c r="S32" s="944">
        <f t="shared" si="1"/>
        <v>-2</v>
      </c>
      <c r="T32" s="980">
        <f t="shared" si="2"/>
        <v>-1.65</v>
      </c>
      <c r="U32" s="988">
        <v>12</v>
      </c>
      <c r="V32" s="934">
        <v>14</v>
      </c>
      <c r="W32" s="934">
        <v>2</v>
      </c>
      <c r="X32" s="986">
        <v>1.1666666666666667</v>
      </c>
      <c r="Y32" s="984">
        <v>2</v>
      </c>
    </row>
    <row r="33" spans="1:25" ht="14.4" customHeight="1" x14ac:dyDescent="0.3">
      <c r="A33" s="948" t="s">
        <v>3061</v>
      </c>
      <c r="B33" s="934"/>
      <c r="C33" s="935"/>
      <c r="D33" s="933"/>
      <c r="E33" s="936">
        <v>2</v>
      </c>
      <c r="F33" s="937">
        <v>2.82</v>
      </c>
      <c r="G33" s="920">
        <v>4.5</v>
      </c>
      <c r="H33" s="938"/>
      <c r="I33" s="939"/>
      <c r="J33" s="922"/>
      <c r="K33" s="940">
        <v>1.41</v>
      </c>
      <c r="L33" s="941">
        <v>3</v>
      </c>
      <c r="M33" s="941">
        <v>24</v>
      </c>
      <c r="N33" s="942">
        <v>8</v>
      </c>
      <c r="O33" s="941" t="s">
        <v>3008</v>
      </c>
      <c r="P33" s="943" t="s">
        <v>3059</v>
      </c>
      <c r="Q33" s="944">
        <f t="shared" si="0"/>
        <v>0</v>
      </c>
      <c r="R33" s="980">
        <f t="shared" si="0"/>
        <v>0</v>
      </c>
      <c r="S33" s="944">
        <f t="shared" si="1"/>
        <v>-2</v>
      </c>
      <c r="T33" s="980">
        <f t="shared" si="2"/>
        <v>-2.82</v>
      </c>
      <c r="U33" s="988" t="s">
        <v>566</v>
      </c>
      <c r="V33" s="934" t="s">
        <v>566</v>
      </c>
      <c r="W33" s="934" t="s">
        <v>566</v>
      </c>
      <c r="X33" s="986" t="s">
        <v>566</v>
      </c>
      <c r="Y33" s="984"/>
    </row>
    <row r="34" spans="1:25" ht="14.4" customHeight="1" x14ac:dyDescent="0.3">
      <c r="A34" s="947" t="s">
        <v>3062</v>
      </c>
      <c r="B34" s="923">
        <v>10</v>
      </c>
      <c r="C34" s="924">
        <v>4.9800000000000004</v>
      </c>
      <c r="D34" s="925">
        <v>5.8</v>
      </c>
      <c r="E34" s="931"/>
      <c r="F34" s="911"/>
      <c r="G34" s="912"/>
      <c r="H34" s="917">
        <v>1</v>
      </c>
      <c r="I34" s="911">
        <v>0.53</v>
      </c>
      <c r="J34" s="926">
        <v>13</v>
      </c>
      <c r="K34" s="916">
        <v>0.45</v>
      </c>
      <c r="L34" s="917">
        <v>2</v>
      </c>
      <c r="M34" s="917">
        <v>15</v>
      </c>
      <c r="N34" s="918">
        <v>5</v>
      </c>
      <c r="O34" s="917" t="s">
        <v>3008</v>
      </c>
      <c r="P34" s="932" t="s">
        <v>3063</v>
      </c>
      <c r="Q34" s="919">
        <f t="shared" si="0"/>
        <v>-9</v>
      </c>
      <c r="R34" s="981">
        <f t="shared" si="0"/>
        <v>-4.45</v>
      </c>
      <c r="S34" s="919">
        <f t="shared" si="1"/>
        <v>1</v>
      </c>
      <c r="T34" s="981">
        <f t="shared" si="2"/>
        <v>0.53</v>
      </c>
      <c r="U34" s="987">
        <v>5</v>
      </c>
      <c r="V34" s="928">
        <v>13</v>
      </c>
      <c r="W34" s="928">
        <v>8</v>
      </c>
      <c r="X34" s="985">
        <v>2.6</v>
      </c>
      <c r="Y34" s="983">
        <v>8</v>
      </c>
    </row>
    <row r="35" spans="1:25" ht="14.4" customHeight="1" x14ac:dyDescent="0.3">
      <c r="A35" s="948" t="s">
        <v>3064</v>
      </c>
      <c r="B35" s="945">
        <v>3</v>
      </c>
      <c r="C35" s="946">
        <v>1.54</v>
      </c>
      <c r="D35" s="927">
        <v>5</v>
      </c>
      <c r="E35" s="936">
        <v>11</v>
      </c>
      <c r="F35" s="937">
        <v>6.53</v>
      </c>
      <c r="G35" s="920">
        <v>5.6</v>
      </c>
      <c r="H35" s="941">
        <v>11</v>
      </c>
      <c r="I35" s="937">
        <v>5.67</v>
      </c>
      <c r="J35" s="920">
        <v>4.9000000000000004</v>
      </c>
      <c r="K35" s="940">
        <v>0.51</v>
      </c>
      <c r="L35" s="941">
        <v>2</v>
      </c>
      <c r="M35" s="941">
        <v>18</v>
      </c>
      <c r="N35" s="942">
        <v>6</v>
      </c>
      <c r="O35" s="941" t="s">
        <v>3008</v>
      </c>
      <c r="P35" s="943" t="s">
        <v>3065</v>
      </c>
      <c r="Q35" s="944">
        <f t="shared" si="0"/>
        <v>8</v>
      </c>
      <c r="R35" s="980">
        <f t="shared" si="0"/>
        <v>4.13</v>
      </c>
      <c r="S35" s="944">
        <f t="shared" si="1"/>
        <v>0</v>
      </c>
      <c r="T35" s="980">
        <f t="shared" si="2"/>
        <v>-0.86000000000000032</v>
      </c>
      <c r="U35" s="988">
        <v>66</v>
      </c>
      <c r="V35" s="934">
        <v>53.900000000000006</v>
      </c>
      <c r="W35" s="934">
        <v>-12.099999999999994</v>
      </c>
      <c r="X35" s="986">
        <v>0.81666666666666676</v>
      </c>
      <c r="Y35" s="984">
        <v>5</v>
      </c>
    </row>
    <row r="36" spans="1:25" ht="14.4" customHeight="1" x14ac:dyDescent="0.3">
      <c r="A36" s="948" t="s">
        <v>3066</v>
      </c>
      <c r="B36" s="945">
        <v>1</v>
      </c>
      <c r="C36" s="946">
        <v>4.78</v>
      </c>
      <c r="D36" s="927">
        <v>44</v>
      </c>
      <c r="E36" s="936"/>
      <c r="F36" s="937"/>
      <c r="G36" s="920"/>
      <c r="H36" s="941">
        <v>1</v>
      </c>
      <c r="I36" s="937">
        <v>2.97</v>
      </c>
      <c r="J36" s="921">
        <v>10</v>
      </c>
      <c r="K36" s="940">
        <v>0.86</v>
      </c>
      <c r="L36" s="941">
        <v>3</v>
      </c>
      <c r="M36" s="941">
        <v>27</v>
      </c>
      <c r="N36" s="942">
        <v>9</v>
      </c>
      <c r="O36" s="941" t="s">
        <v>3008</v>
      </c>
      <c r="P36" s="943" t="s">
        <v>3067</v>
      </c>
      <c r="Q36" s="944">
        <f t="shared" si="0"/>
        <v>0</v>
      </c>
      <c r="R36" s="980">
        <f t="shared" si="0"/>
        <v>-1.81</v>
      </c>
      <c r="S36" s="944">
        <f t="shared" si="1"/>
        <v>1</v>
      </c>
      <c r="T36" s="980">
        <f t="shared" si="2"/>
        <v>2.97</v>
      </c>
      <c r="U36" s="988">
        <v>9</v>
      </c>
      <c r="V36" s="934">
        <v>10</v>
      </c>
      <c r="W36" s="934">
        <v>1</v>
      </c>
      <c r="X36" s="986">
        <v>1.1111111111111112</v>
      </c>
      <c r="Y36" s="984">
        <v>1</v>
      </c>
    </row>
    <row r="37" spans="1:25" ht="14.4" customHeight="1" x14ac:dyDescent="0.3">
      <c r="A37" s="947" t="s">
        <v>3068</v>
      </c>
      <c r="B37" s="923">
        <v>1</v>
      </c>
      <c r="C37" s="924">
        <v>0.32</v>
      </c>
      <c r="D37" s="925">
        <v>2</v>
      </c>
      <c r="E37" s="931"/>
      <c r="F37" s="911"/>
      <c r="G37" s="912"/>
      <c r="H37" s="917"/>
      <c r="I37" s="911"/>
      <c r="J37" s="912"/>
      <c r="K37" s="916">
        <v>0.32</v>
      </c>
      <c r="L37" s="917">
        <v>1</v>
      </c>
      <c r="M37" s="917">
        <v>12</v>
      </c>
      <c r="N37" s="918">
        <v>4</v>
      </c>
      <c r="O37" s="917" t="s">
        <v>3008</v>
      </c>
      <c r="P37" s="932" t="s">
        <v>3069</v>
      </c>
      <c r="Q37" s="919">
        <f t="shared" si="0"/>
        <v>-1</v>
      </c>
      <c r="R37" s="981">
        <f t="shared" si="0"/>
        <v>-0.32</v>
      </c>
      <c r="S37" s="919">
        <f t="shared" si="1"/>
        <v>0</v>
      </c>
      <c r="T37" s="981">
        <f t="shared" si="2"/>
        <v>0</v>
      </c>
      <c r="U37" s="987" t="s">
        <v>566</v>
      </c>
      <c r="V37" s="928" t="s">
        <v>566</v>
      </c>
      <c r="W37" s="928" t="s">
        <v>566</v>
      </c>
      <c r="X37" s="985" t="s">
        <v>566</v>
      </c>
      <c r="Y37" s="983"/>
    </row>
    <row r="38" spans="1:25" ht="14.4" customHeight="1" x14ac:dyDescent="0.3">
      <c r="A38" s="948" t="s">
        <v>3070</v>
      </c>
      <c r="B38" s="945">
        <v>1</v>
      </c>
      <c r="C38" s="946">
        <v>0.23</v>
      </c>
      <c r="D38" s="927">
        <v>1</v>
      </c>
      <c r="E38" s="936"/>
      <c r="F38" s="937"/>
      <c r="G38" s="920"/>
      <c r="H38" s="941"/>
      <c r="I38" s="937"/>
      <c r="J38" s="920"/>
      <c r="K38" s="940">
        <v>0.45</v>
      </c>
      <c r="L38" s="941">
        <v>2</v>
      </c>
      <c r="M38" s="941">
        <v>15</v>
      </c>
      <c r="N38" s="942">
        <v>5</v>
      </c>
      <c r="O38" s="941" t="s">
        <v>3008</v>
      </c>
      <c r="P38" s="943" t="s">
        <v>3069</v>
      </c>
      <c r="Q38" s="944">
        <f t="shared" si="0"/>
        <v>-1</v>
      </c>
      <c r="R38" s="980">
        <f t="shared" si="0"/>
        <v>-0.23</v>
      </c>
      <c r="S38" s="944">
        <f t="shared" si="1"/>
        <v>0</v>
      </c>
      <c r="T38" s="980">
        <f t="shared" si="2"/>
        <v>0</v>
      </c>
      <c r="U38" s="988" t="s">
        <v>566</v>
      </c>
      <c r="V38" s="934" t="s">
        <v>566</v>
      </c>
      <c r="W38" s="934" t="s">
        <v>566</v>
      </c>
      <c r="X38" s="986" t="s">
        <v>566</v>
      </c>
      <c r="Y38" s="984"/>
    </row>
    <row r="39" spans="1:25" ht="14.4" customHeight="1" x14ac:dyDescent="0.3">
      <c r="A39" s="947" t="s">
        <v>3071</v>
      </c>
      <c r="B39" s="928">
        <v>90</v>
      </c>
      <c r="C39" s="929">
        <v>89.73</v>
      </c>
      <c r="D39" s="930">
        <v>3.8</v>
      </c>
      <c r="E39" s="913">
        <v>92</v>
      </c>
      <c r="F39" s="914">
        <v>91.84</v>
      </c>
      <c r="G39" s="915">
        <v>3.6</v>
      </c>
      <c r="H39" s="917">
        <v>80</v>
      </c>
      <c r="I39" s="911">
        <v>80.739999999999995</v>
      </c>
      <c r="J39" s="912">
        <v>3.5</v>
      </c>
      <c r="K39" s="916">
        <v>1</v>
      </c>
      <c r="L39" s="917">
        <v>1</v>
      </c>
      <c r="M39" s="917">
        <v>12</v>
      </c>
      <c r="N39" s="918">
        <v>4</v>
      </c>
      <c r="O39" s="917" t="s">
        <v>3008</v>
      </c>
      <c r="P39" s="932" t="s">
        <v>3072</v>
      </c>
      <c r="Q39" s="919">
        <f t="shared" si="0"/>
        <v>-10</v>
      </c>
      <c r="R39" s="981">
        <f t="shared" si="0"/>
        <v>-8.9900000000000091</v>
      </c>
      <c r="S39" s="919">
        <f t="shared" si="1"/>
        <v>-12</v>
      </c>
      <c r="T39" s="981">
        <f t="shared" si="2"/>
        <v>-11.100000000000009</v>
      </c>
      <c r="U39" s="987">
        <v>320</v>
      </c>
      <c r="V39" s="928">
        <v>280</v>
      </c>
      <c r="W39" s="928">
        <v>-40</v>
      </c>
      <c r="X39" s="985">
        <v>0.875</v>
      </c>
      <c r="Y39" s="983">
        <v>22</v>
      </c>
    </row>
    <row r="40" spans="1:25" ht="14.4" customHeight="1" x14ac:dyDescent="0.3">
      <c r="A40" s="948" t="s">
        <v>3073</v>
      </c>
      <c r="B40" s="934">
        <v>25</v>
      </c>
      <c r="C40" s="935">
        <v>25.26</v>
      </c>
      <c r="D40" s="933">
        <v>3.8</v>
      </c>
      <c r="E40" s="938">
        <v>38</v>
      </c>
      <c r="F40" s="939">
        <v>40.869999999999997</v>
      </c>
      <c r="G40" s="922">
        <v>4.9000000000000004</v>
      </c>
      <c r="H40" s="941">
        <v>29</v>
      </c>
      <c r="I40" s="937">
        <v>29.23</v>
      </c>
      <c r="J40" s="920">
        <v>3.8</v>
      </c>
      <c r="K40" s="940">
        <v>1</v>
      </c>
      <c r="L40" s="941">
        <v>1</v>
      </c>
      <c r="M40" s="941">
        <v>12</v>
      </c>
      <c r="N40" s="942">
        <v>4</v>
      </c>
      <c r="O40" s="941" t="s">
        <v>3008</v>
      </c>
      <c r="P40" s="943" t="s">
        <v>3074</v>
      </c>
      <c r="Q40" s="944">
        <f t="shared" si="0"/>
        <v>4</v>
      </c>
      <c r="R40" s="980">
        <f t="shared" si="0"/>
        <v>3.9699999999999989</v>
      </c>
      <c r="S40" s="944">
        <f t="shared" si="1"/>
        <v>-9</v>
      </c>
      <c r="T40" s="980">
        <f t="shared" si="2"/>
        <v>-11.639999999999997</v>
      </c>
      <c r="U40" s="988">
        <v>116</v>
      </c>
      <c r="V40" s="934">
        <v>110.19999999999999</v>
      </c>
      <c r="W40" s="934">
        <v>-5.8000000000000114</v>
      </c>
      <c r="X40" s="986">
        <v>0.95</v>
      </c>
      <c r="Y40" s="984">
        <v>16</v>
      </c>
    </row>
    <row r="41" spans="1:25" ht="14.4" customHeight="1" x14ac:dyDescent="0.3">
      <c r="A41" s="948" t="s">
        <v>3075</v>
      </c>
      <c r="B41" s="934">
        <v>6</v>
      </c>
      <c r="C41" s="935">
        <v>14.04</v>
      </c>
      <c r="D41" s="933">
        <v>4.2</v>
      </c>
      <c r="E41" s="938">
        <v>6</v>
      </c>
      <c r="F41" s="939">
        <v>8.5399999999999991</v>
      </c>
      <c r="G41" s="922">
        <v>3.3</v>
      </c>
      <c r="H41" s="941">
        <v>5</v>
      </c>
      <c r="I41" s="937">
        <v>7.47</v>
      </c>
      <c r="J41" s="920">
        <v>4.4000000000000004</v>
      </c>
      <c r="K41" s="940">
        <v>1.49</v>
      </c>
      <c r="L41" s="941">
        <v>2</v>
      </c>
      <c r="M41" s="941">
        <v>18</v>
      </c>
      <c r="N41" s="942">
        <v>6</v>
      </c>
      <c r="O41" s="941" t="s">
        <v>3008</v>
      </c>
      <c r="P41" s="943" t="s">
        <v>3076</v>
      </c>
      <c r="Q41" s="944">
        <f t="shared" si="0"/>
        <v>-1</v>
      </c>
      <c r="R41" s="980">
        <f t="shared" si="0"/>
        <v>-6.5699999999999994</v>
      </c>
      <c r="S41" s="944">
        <f t="shared" si="1"/>
        <v>-1</v>
      </c>
      <c r="T41" s="980">
        <f t="shared" si="2"/>
        <v>-1.0699999999999994</v>
      </c>
      <c r="U41" s="988">
        <v>30</v>
      </c>
      <c r="V41" s="934">
        <v>22</v>
      </c>
      <c r="W41" s="934">
        <v>-8</v>
      </c>
      <c r="X41" s="986">
        <v>0.73333333333333328</v>
      </c>
      <c r="Y41" s="984">
        <v>1</v>
      </c>
    </row>
    <row r="42" spans="1:25" ht="14.4" customHeight="1" x14ac:dyDescent="0.3">
      <c r="A42" s="947" t="s">
        <v>3077</v>
      </c>
      <c r="B42" s="928"/>
      <c r="C42" s="929"/>
      <c r="D42" s="930"/>
      <c r="E42" s="931"/>
      <c r="F42" s="911"/>
      <c r="G42" s="912"/>
      <c r="H42" s="913">
        <v>2</v>
      </c>
      <c r="I42" s="914">
        <v>0.85</v>
      </c>
      <c r="J42" s="915">
        <v>3.5</v>
      </c>
      <c r="K42" s="916">
        <v>0.42</v>
      </c>
      <c r="L42" s="917">
        <v>2</v>
      </c>
      <c r="M42" s="917">
        <v>18</v>
      </c>
      <c r="N42" s="918">
        <v>6</v>
      </c>
      <c r="O42" s="917" t="s">
        <v>3008</v>
      </c>
      <c r="P42" s="932" t="s">
        <v>3078</v>
      </c>
      <c r="Q42" s="919">
        <f t="shared" si="0"/>
        <v>2</v>
      </c>
      <c r="R42" s="981">
        <f t="shared" si="0"/>
        <v>0.85</v>
      </c>
      <c r="S42" s="919">
        <f t="shared" si="1"/>
        <v>2</v>
      </c>
      <c r="T42" s="981">
        <f t="shared" si="2"/>
        <v>0.85</v>
      </c>
      <c r="U42" s="987">
        <v>12</v>
      </c>
      <c r="V42" s="928">
        <v>7</v>
      </c>
      <c r="W42" s="928">
        <v>-5</v>
      </c>
      <c r="X42" s="985">
        <v>0.58333333333333337</v>
      </c>
      <c r="Y42" s="983"/>
    </row>
    <row r="43" spans="1:25" ht="14.4" customHeight="1" x14ac:dyDescent="0.3">
      <c r="A43" s="948" t="s">
        <v>3079</v>
      </c>
      <c r="B43" s="934"/>
      <c r="C43" s="935"/>
      <c r="D43" s="933"/>
      <c r="E43" s="936">
        <v>1</v>
      </c>
      <c r="F43" s="937">
        <v>0.55000000000000004</v>
      </c>
      <c r="G43" s="920">
        <v>4</v>
      </c>
      <c r="H43" s="938"/>
      <c r="I43" s="939"/>
      <c r="J43" s="922"/>
      <c r="K43" s="940">
        <v>0.55000000000000004</v>
      </c>
      <c r="L43" s="941">
        <v>2</v>
      </c>
      <c r="M43" s="941">
        <v>18</v>
      </c>
      <c r="N43" s="942">
        <v>6</v>
      </c>
      <c r="O43" s="941" t="s">
        <v>3008</v>
      </c>
      <c r="P43" s="943" t="s">
        <v>3080</v>
      </c>
      <c r="Q43" s="944">
        <f t="shared" si="0"/>
        <v>0</v>
      </c>
      <c r="R43" s="980">
        <f t="shared" si="0"/>
        <v>0</v>
      </c>
      <c r="S43" s="944">
        <f t="shared" si="1"/>
        <v>-1</v>
      </c>
      <c r="T43" s="980">
        <f t="shared" si="2"/>
        <v>-0.55000000000000004</v>
      </c>
      <c r="U43" s="988" t="s">
        <v>566</v>
      </c>
      <c r="V43" s="934" t="s">
        <v>566</v>
      </c>
      <c r="W43" s="934" t="s">
        <v>566</v>
      </c>
      <c r="X43" s="986" t="s">
        <v>566</v>
      </c>
      <c r="Y43" s="984"/>
    </row>
    <row r="44" spans="1:25" ht="14.4" customHeight="1" x14ac:dyDescent="0.3">
      <c r="A44" s="947" t="s">
        <v>3081</v>
      </c>
      <c r="B44" s="928"/>
      <c r="C44" s="929"/>
      <c r="D44" s="930"/>
      <c r="E44" s="931">
        <v>2</v>
      </c>
      <c r="F44" s="911">
        <v>3.61</v>
      </c>
      <c r="G44" s="912">
        <v>3.5</v>
      </c>
      <c r="H44" s="913">
        <v>2</v>
      </c>
      <c r="I44" s="914">
        <v>5.99</v>
      </c>
      <c r="J44" s="915">
        <v>3</v>
      </c>
      <c r="K44" s="916">
        <v>2.12</v>
      </c>
      <c r="L44" s="917">
        <v>3</v>
      </c>
      <c r="M44" s="917">
        <v>24</v>
      </c>
      <c r="N44" s="918">
        <v>8</v>
      </c>
      <c r="O44" s="917" t="s">
        <v>3008</v>
      </c>
      <c r="P44" s="932" t="s">
        <v>3082</v>
      </c>
      <c r="Q44" s="919">
        <f t="shared" si="0"/>
        <v>2</v>
      </c>
      <c r="R44" s="981">
        <f t="shared" si="0"/>
        <v>5.99</v>
      </c>
      <c r="S44" s="919">
        <f t="shared" si="1"/>
        <v>0</v>
      </c>
      <c r="T44" s="981">
        <f t="shared" si="2"/>
        <v>2.3800000000000003</v>
      </c>
      <c r="U44" s="987">
        <v>16</v>
      </c>
      <c r="V44" s="928">
        <v>6</v>
      </c>
      <c r="W44" s="928">
        <v>-10</v>
      </c>
      <c r="X44" s="985">
        <v>0.375</v>
      </c>
      <c r="Y44" s="983"/>
    </row>
    <row r="45" spans="1:25" ht="14.4" customHeight="1" x14ac:dyDescent="0.3">
      <c r="A45" s="947" t="s">
        <v>3083</v>
      </c>
      <c r="B45" s="923">
        <v>2</v>
      </c>
      <c r="C45" s="924">
        <v>0.64</v>
      </c>
      <c r="D45" s="925">
        <v>1.5</v>
      </c>
      <c r="E45" s="931">
        <v>1</v>
      </c>
      <c r="F45" s="911">
        <v>0.32</v>
      </c>
      <c r="G45" s="912">
        <v>3</v>
      </c>
      <c r="H45" s="917">
        <v>1</v>
      </c>
      <c r="I45" s="911">
        <v>0.32</v>
      </c>
      <c r="J45" s="912">
        <v>2</v>
      </c>
      <c r="K45" s="916">
        <v>0.32</v>
      </c>
      <c r="L45" s="917">
        <v>1</v>
      </c>
      <c r="M45" s="917">
        <v>12</v>
      </c>
      <c r="N45" s="918">
        <v>4</v>
      </c>
      <c r="O45" s="917" t="s">
        <v>3008</v>
      </c>
      <c r="P45" s="932" t="s">
        <v>3084</v>
      </c>
      <c r="Q45" s="919">
        <f t="shared" si="0"/>
        <v>-1</v>
      </c>
      <c r="R45" s="981">
        <f t="shared" si="0"/>
        <v>-0.32</v>
      </c>
      <c r="S45" s="919">
        <f t="shared" si="1"/>
        <v>0</v>
      </c>
      <c r="T45" s="981">
        <f t="shared" si="2"/>
        <v>0</v>
      </c>
      <c r="U45" s="987">
        <v>4</v>
      </c>
      <c r="V45" s="928">
        <v>2</v>
      </c>
      <c r="W45" s="928">
        <v>-2</v>
      </c>
      <c r="X45" s="985">
        <v>0.5</v>
      </c>
      <c r="Y45" s="983"/>
    </row>
    <row r="46" spans="1:25" ht="14.4" customHeight="1" x14ac:dyDescent="0.3">
      <c r="A46" s="947" t="s">
        <v>3085</v>
      </c>
      <c r="B46" s="928"/>
      <c r="C46" s="929"/>
      <c r="D46" s="930"/>
      <c r="E46" s="913">
        <v>2</v>
      </c>
      <c r="F46" s="914">
        <v>1.57</v>
      </c>
      <c r="G46" s="915">
        <v>3</v>
      </c>
      <c r="H46" s="917">
        <v>1</v>
      </c>
      <c r="I46" s="911">
        <v>0.79</v>
      </c>
      <c r="J46" s="912">
        <v>3</v>
      </c>
      <c r="K46" s="916">
        <v>0.79</v>
      </c>
      <c r="L46" s="917">
        <v>2</v>
      </c>
      <c r="M46" s="917">
        <v>15</v>
      </c>
      <c r="N46" s="918">
        <v>5</v>
      </c>
      <c r="O46" s="917" t="s">
        <v>3008</v>
      </c>
      <c r="P46" s="932" t="s">
        <v>3086</v>
      </c>
      <c r="Q46" s="919">
        <f t="shared" si="0"/>
        <v>1</v>
      </c>
      <c r="R46" s="981">
        <f t="shared" si="0"/>
        <v>0.79</v>
      </c>
      <c r="S46" s="919">
        <f t="shared" si="1"/>
        <v>-1</v>
      </c>
      <c r="T46" s="981">
        <f t="shared" si="2"/>
        <v>-0.78</v>
      </c>
      <c r="U46" s="987">
        <v>5</v>
      </c>
      <c r="V46" s="928">
        <v>3</v>
      </c>
      <c r="W46" s="928">
        <v>-2</v>
      </c>
      <c r="X46" s="985">
        <v>0.6</v>
      </c>
      <c r="Y46" s="983"/>
    </row>
    <row r="47" spans="1:25" ht="14.4" customHeight="1" x14ac:dyDescent="0.3">
      <c r="A47" s="947" t="s">
        <v>3087</v>
      </c>
      <c r="B47" s="928"/>
      <c r="C47" s="929"/>
      <c r="D47" s="930"/>
      <c r="E47" s="913">
        <v>1</v>
      </c>
      <c r="F47" s="914">
        <v>0.74</v>
      </c>
      <c r="G47" s="915">
        <v>4</v>
      </c>
      <c r="H47" s="917"/>
      <c r="I47" s="911"/>
      <c r="J47" s="912"/>
      <c r="K47" s="916">
        <v>0.74</v>
      </c>
      <c r="L47" s="917">
        <v>1</v>
      </c>
      <c r="M47" s="917">
        <v>12</v>
      </c>
      <c r="N47" s="918">
        <v>4</v>
      </c>
      <c r="O47" s="917" t="s">
        <v>3008</v>
      </c>
      <c r="P47" s="932" t="s">
        <v>3088</v>
      </c>
      <c r="Q47" s="919">
        <f t="shared" si="0"/>
        <v>0</v>
      </c>
      <c r="R47" s="981">
        <f t="shared" si="0"/>
        <v>0</v>
      </c>
      <c r="S47" s="919">
        <f t="shared" si="1"/>
        <v>-1</v>
      </c>
      <c r="T47" s="981">
        <f t="shared" si="2"/>
        <v>-0.74</v>
      </c>
      <c r="U47" s="987" t="s">
        <v>566</v>
      </c>
      <c r="V47" s="928" t="s">
        <v>566</v>
      </c>
      <c r="W47" s="928" t="s">
        <v>566</v>
      </c>
      <c r="X47" s="985" t="s">
        <v>566</v>
      </c>
      <c r="Y47" s="983"/>
    </row>
    <row r="48" spans="1:25" ht="14.4" customHeight="1" x14ac:dyDescent="0.3">
      <c r="A48" s="947" t="s">
        <v>3089</v>
      </c>
      <c r="B48" s="928"/>
      <c r="C48" s="929"/>
      <c r="D48" s="930"/>
      <c r="E48" s="931">
        <v>1</v>
      </c>
      <c r="F48" s="911">
        <v>0.83</v>
      </c>
      <c r="G48" s="912">
        <v>8</v>
      </c>
      <c r="H48" s="913"/>
      <c r="I48" s="914"/>
      <c r="J48" s="915"/>
      <c r="K48" s="916">
        <v>0.61</v>
      </c>
      <c r="L48" s="917">
        <v>1</v>
      </c>
      <c r="M48" s="917">
        <v>12</v>
      </c>
      <c r="N48" s="918">
        <v>4</v>
      </c>
      <c r="O48" s="917" t="s">
        <v>3008</v>
      </c>
      <c r="P48" s="932" t="s">
        <v>3090</v>
      </c>
      <c r="Q48" s="919">
        <f t="shared" si="0"/>
        <v>0</v>
      </c>
      <c r="R48" s="981">
        <f t="shared" si="0"/>
        <v>0</v>
      </c>
      <c r="S48" s="919">
        <f t="shared" si="1"/>
        <v>-1</v>
      </c>
      <c r="T48" s="981">
        <f t="shared" si="2"/>
        <v>-0.83</v>
      </c>
      <c r="U48" s="987" t="s">
        <v>566</v>
      </c>
      <c r="V48" s="928" t="s">
        <v>566</v>
      </c>
      <c r="W48" s="928" t="s">
        <v>566</v>
      </c>
      <c r="X48" s="985" t="s">
        <v>566</v>
      </c>
      <c r="Y48" s="983"/>
    </row>
    <row r="49" spans="1:25" ht="14.4" customHeight="1" x14ac:dyDescent="0.3">
      <c r="A49" s="948" t="s">
        <v>3091</v>
      </c>
      <c r="B49" s="934"/>
      <c r="C49" s="935"/>
      <c r="D49" s="933"/>
      <c r="E49" s="936"/>
      <c r="F49" s="937"/>
      <c r="G49" s="920"/>
      <c r="H49" s="938">
        <v>2</v>
      </c>
      <c r="I49" s="939">
        <v>2.52</v>
      </c>
      <c r="J49" s="922">
        <v>8.5</v>
      </c>
      <c r="K49" s="940">
        <v>1.25</v>
      </c>
      <c r="L49" s="941">
        <v>3</v>
      </c>
      <c r="M49" s="941">
        <v>27</v>
      </c>
      <c r="N49" s="942">
        <v>9</v>
      </c>
      <c r="O49" s="941" t="s">
        <v>3008</v>
      </c>
      <c r="P49" s="943" t="s">
        <v>3090</v>
      </c>
      <c r="Q49" s="944">
        <f t="shared" si="0"/>
        <v>2</v>
      </c>
      <c r="R49" s="980">
        <f t="shared" si="0"/>
        <v>2.52</v>
      </c>
      <c r="S49" s="944">
        <f t="shared" si="1"/>
        <v>2</v>
      </c>
      <c r="T49" s="980">
        <f t="shared" si="2"/>
        <v>2.52</v>
      </c>
      <c r="U49" s="988">
        <v>18</v>
      </c>
      <c r="V49" s="934">
        <v>17</v>
      </c>
      <c r="W49" s="934">
        <v>-1</v>
      </c>
      <c r="X49" s="986">
        <v>0.94444444444444442</v>
      </c>
      <c r="Y49" s="984">
        <v>2</v>
      </c>
    </row>
    <row r="50" spans="1:25" ht="14.4" customHeight="1" x14ac:dyDescent="0.3">
      <c r="A50" s="947" t="s">
        <v>3092</v>
      </c>
      <c r="B50" s="923">
        <v>1</v>
      </c>
      <c r="C50" s="924">
        <v>0.68</v>
      </c>
      <c r="D50" s="925">
        <v>4</v>
      </c>
      <c r="E50" s="931"/>
      <c r="F50" s="911"/>
      <c r="G50" s="912"/>
      <c r="H50" s="917"/>
      <c r="I50" s="911"/>
      <c r="J50" s="912"/>
      <c r="K50" s="916">
        <v>0.68</v>
      </c>
      <c r="L50" s="917">
        <v>3</v>
      </c>
      <c r="M50" s="917">
        <v>24</v>
      </c>
      <c r="N50" s="918">
        <v>8</v>
      </c>
      <c r="O50" s="917" t="s">
        <v>3008</v>
      </c>
      <c r="P50" s="932" t="s">
        <v>3093</v>
      </c>
      <c r="Q50" s="919">
        <f t="shared" si="0"/>
        <v>-1</v>
      </c>
      <c r="R50" s="981">
        <f t="shared" si="0"/>
        <v>-0.68</v>
      </c>
      <c r="S50" s="919">
        <f t="shared" si="1"/>
        <v>0</v>
      </c>
      <c r="T50" s="981">
        <f t="shared" si="2"/>
        <v>0</v>
      </c>
      <c r="U50" s="987" t="s">
        <v>566</v>
      </c>
      <c r="V50" s="928" t="s">
        <v>566</v>
      </c>
      <c r="W50" s="928" t="s">
        <v>566</v>
      </c>
      <c r="X50" s="985" t="s">
        <v>566</v>
      </c>
      <c r="Y50" s="983"/>
    </row>
    <row r="51" spans="1:25" ht="14.4" customHeight="1" x14ac:dyDescent="0.3">
      <c r="A51" s="947" t="s">
        <v>3094</v>
      </c>
      <c r="B51" s="928"/>
      <c r="C51" s="929"/>
      <c r="D51" s="930"/>
      <c r="E51" s="931"/>
      <c r="F51" s="911"/>
      <c r="G51" s="912"/>
      <c r="H51" s="913">
        <v>1</v>
      </c>
      <c r="I51" s="914">
        <v>0.35</v>
      </c>
      <c r="J51" s="915">
        <v>3</v>
      </c>
      <c r="K51" s="916">
        <v>0.35</v>
      </c>
      <c r="L51" s="917">
        <v>1</v>
      </c>
      <c r="M51" s="917">
        <v>12</v>
      </c>
      <c r="N51" s="918">
        <v>4</v>
      </c>
      <c r="O51" s="917" t="s">
        <v>3008</v>
      </c>
      <c r="P51" s="932" t="s">
        <v>3095</v>
      </c>
      <c r="Q51" s="919">
        <f t="shared" si="0"/>
        <v>1</v>
      </c>
      <c r="R51" s="981">
        <f t="shared" si="0"/>
        <v>0.35</v>
      </c>
      <c r="S51" s="919">
        <f t="shared" si="1"/>
        <v>1</v>
      </c>
      <c r="T51" s="981">
        <f t="shared" si="2"/>
        <v>0.35</v>
      </c>
      <c r="U51" s="987">
        <v>4</v>
      </c>
      <c r="V51" s="928">
        <v>3</v>
      </c>
      <c r="W51" s="928">
        <v>-1</v>
      </c>
      <c r="X51" s="985">
        <v>0.75</v>
      </c>
      <c r="Y51" s="983"/>
    </row>
    <row r="52" spans="1:25" ht="14.4" customHeight="1" x14ac:dyDescent="0.3">
      <c r="A52" s="947" t="s">
        <v>3096</v>
      </c>
      <c r="B52" s="928">
        <v>11</v>
      </c>
      <c r="C52" s="929">
        <v>8.1199999999999992</v>
      </c>
      <c r="D52" s="930">
        <v>3.6</v>
      </c>
      <c r="E52" s="931">
        <v>11</v>
      </c>
      <c r="F52" s="911">
        <v>8.1199999999999992</v>
      </c>
      <c r="G52" s="912">
        <v>3.6</v>
      </c>
      <c r="H52" s="913">
        <v>17</v>
      </c>
      <c r="I52" s="914">
        <v>12.55</v>
      </c>
      <c r="J52" s="915">
        <v>4.2</v>
      </c>
      <c r="K52" s="916">
        <v>0.74</v>
      </c>
      <c r="L52" s="917">
        <v>2</v>
      </c>
      <c r="M52" s="917">
        <v>15</v>
      </c>
      <c r="N52" s="918">
        <v>5</v>
      </c>
      <c r="O52" s="917" t="s">
        <v>3008</v>
      </c>
      <c r="P52" s="932" t="s">
        <v>3097</v>
      </c>
      <c r="Q52" s="919">
        <f t="shared" si="0"/>
        <v>6</v>
      </c>
      <c r="R52" s="981">
        <f t="shared" si="0"/>
        <v>4.4300000000000015</v>
      </c>
      <c r="S52" s="919">
        <f t="shared" si="1"/>
        <v>6</v>
      </c>
      <c r="T52" s="981">
        <f t="shared" si="2"/>
        <v>4.4300000000000015</v>
      </c>
      <c r="U52" s="987">
        <v>85</v>
      </c>
      <c r="V52" s="928">
        <v>71.400000000000006</v>
      </c>
      <c r="W52" s="928">
        <v>-13.599999999999994</v>
      </c>
      <c r="X52" s="985">
        <v>0.84000000000000008</v>
      </c>
      <c r="Y52" s="983">
        <v>8</v>
      </c>
    </row>
    <row r="53" spans="1:25" ht="14.4" customHeight="1" x14ac:dyDescent="0.3">
      <c r="A53" s="948" t="s">
        <v>3098</v>
      </c>
      <c r="B53" s="934">
        <v>4</v>
      </c>
      <c r="C53" s="935">
        <v>4.3499999999999996</v>
      </c>
      <c r="D53" s="933">
        <v>4.3</v>
      </c>
      <c r="E53" s="936">
        <v>3</v>
      </c>
      <c r="F53" s="937">
        <v>4.22</v>
      </c>
      <c r="G53" s="920">
        <v>8.3000000000000007</v>
      </c>
      <c r="H53" s="938">
        <v>4</v>
      </c>
      <c r="I53" s="939">
        <v>4.05</v>
      </c>
      <c r="J53" s="922">
        <v>3.3</v>
      </c>
      <c r="K53" s="940">
        <v>1.24</v>
      </c>
      <c r="L53" s="941">
        <v>4</v>
      </c>
      <c r="M53" s="941">
        <v>33</v>
      </c>
      <c r="N53" s="942">
        <v>11</v>
      </c>
      <c r="O53" s="941" t="s">
        <v>3008</v>
      </c>
      <c r="P53" s="943" t="s">
        <v>3099</v>
      </c>
      <c r="Q53" s="944">
        <f t="shared" si="0"/>
        <v>0</v>
      </c>
      <c r="R53" s="980">
        <f t="shared" si="0"/>
        <v>-0.29999999999999982</v>
      </c>
      <c r="S53" s="944">
        <f t="shared" si="1"/>
        <v>1</v>
      </c>
      <c r="T53" s="980">
        <f t="shared" si="2"/>
        <v>-0.16999999999999993</v>
      </c>
      <c r="U53" s="988">
        <v>44</v>
      </c>
      <c r="V53" s="934">
        <v>13.2</v>
      </c>
      <c r="W53" s="934">
        <v>-30.8</v>
      </c>
      <c r="X53" s="986">
        <v>0.3</v>
      </c>
      <c r="Y53" s="984"/>
    </row>
    <row r="54" spans="1:25" ht="14.4" customHeight="1" x14ac:dyDescent="0.3">
      <c r="A54" s="948" t="s">
        <v>3100</v>
      </c>
      <c r="B54" s="934">
        <v>1</v>
      </c>
      <c r="C54" s="935">
        <v>1.32</v>
      </c>
      <c r="D54" s="933">
        <v>3</v>
      </c>
      <c r="E54" s="936"/>
      <c r="F54" s="937"/>
      <c r="G54" s="920"/>
      <c r="H54" s="938">
        <v>1</v>
      </c>
      <c r="I54" s="939">
        <v>3.15</v>
      </c>
      <c r="J54" s="921">
        <v>22</v>
      </c>
      <c r="K54" s="940">
        <v>2.48</v>
      </c>
      <c r="L54" s="941">
        <v>6</v>
      </c>
      <c r="M54" s="941">
        <v>57</v>
      </c>
      <c r="N54" s="942">
        <v>19</v>
      </c>
      <c r="O54" s="941" t="s">
        <v>3008</v>
      </c>
      <c r="P54" s="943" t="s">
        <v>3101</v>
      </c>
      <c r="Q54" s="944">
        <f t="shared" si="0"/>
        <v>0</v>
      </c>
      <c r="R54" s="980">
        <f t="shared" si="0"/>
        <v>1.8299999999999998</v>
      </c>
      <c r="S54" s="944">
        <f t="shared" si="1"/>
        <v>1</v>
      </c>
      <c r="T54" s="980">
        <f t="shared" si="2"/>
        <v>3.15</v>
      </c>
      <c r="U54" s="988">
        <v>19</v>
      </c>
      <c r="V54" s="934">
        <v>22</v>
      </c>
      <c r="W54" s="934">
        <v>3</v>
      </c>
      <c r="X54" s="986">
        <v>1.1578947368421053</v>
      </c>
      <c r="Y54" s="984">
        <v>3</v>
      </c>
    </row>
    <row r="55" spans="1:25" ht="14.4" customHeight="1" x14ac:dyDescent="0.3">
      <c r="A55" s="947" t="s">
        <v>3102</v>
      </c>
      <c r="B55" s="928">
        <v>1</v>
      </c>
      <c r="C55" s="929">
        <v>0.45</v>
      </c>
      <c r="D55" s="930">
        <v>4</v>
      </c>
      <c r="E55" s="931">
        <v>3</v>
      </c>
      <c r="F55" s="911">
        <v>1.35</v>
      </c>
      <c r="G55" s="912">
        <v>2.7</v>
      </c>
      <c r="H55" s="913">
        <v>3</v>
      </c>
      <c r="I55" s="914">
        <v>1.35</v>
      </c>
      <c r="J55" s="915">
        <v>2.7</v>
      </c>
      <c r="K55" s="916">
        <v>0.45</v>
      </c>
      <c r="L55" s="917">
        <v>1</v>
      </c>
      <c r="M55" s="917">
        <v>12</v>
      </c>
      <c r="N55" s="918">
        <v>4</v>
      </c>
      <c r="O55" s="917" t="s">
        <v>3008</v>
      </c>
      <c r="P55" s="932" t="s">
        <v>3103</v>
      </c>
      <c r="Q55" s="919">
        <f t="shared" si="0"/>
        <v>2</v>
      </c>
      <c r="R55" s="981">
        <f t="shared" si="0"/>
        <v>0.90000000000000013</v>
      </c>
      <c r="S55" s="919">
        <f t="shared" si="1"/>
        <v>0</v>
      </c>
      <c r="T55" s="981">
        <f t="shared" si="2"/>
        <v>0</v>
      </c>
      <c r="U55" s="987">
        <v>12</v>
      </c>
      <c r="V55" s="928">
        <v>8.1000000000000014</v>
      </c>
      <c r="W55" s="928">
        <v>-3.8999999999999986</v>
      </c>
      <c r="X55" s="985">
        <v>0.67500000000000016</v>
      </c>
      <c r="Y55" s="983"/>
    </row>
    <row r="56" spans="1:25" ht="14.4" customHeight="1" x14ac:dyDescent="0.3">
      <c r="A56" s="948" t="s">
        <v>3104</v>
      </c>
      <c r="B56" s="934">
        <v>1</v>
      </c>
      <c r="C56" s="935">
        <v>0.72</v>
      </c>
      <c r="D56" s="933">
        <v>4</v>
      </c>
      <c r="E56" s="936">
        <v>2</v>
      </c>
      <c r="F56" s="937">
        <v>1.44</v>
      </c>
      <c r="G56" s="920">
        <v>3</v>
      </c>
      <c r="H56" s="938">
        <v>3</v>
      </c>
      <c r="I56" s="939">
        <v>2.17</v>
      </c>
      <c r="J56" s="922">
        <v>4.3</v>
      </c>
      <c r="K56" s="940">
        <v>0.72</v>
      </c>
      <c r="L56" s="941">
        <v>3</v>
      </c>
      <c r="M56" s="941">
        <v>24</v>
      </c>
      <c r="N56" s="942">
        <v>8</v>
      </c>
      <c r="O56" s="941" t="s">
        <v>3008</v>
      </c>
      <c r="P56" s="943" t="s">
        <v>3103</v>
      </c>
      <c r="Q56" s="944">
        <f t="shared" si="0"/>
        <v>2</v>
      </c>
      <c r="R56" s="980">
        <f t="shared" si="0"/>
        <v>1.45</v>
      </c>
      <c r="S56" s="944">
        <f t="shared" si="1"/>
        <v>1</v>
      </c>
      <c r="T56" s="980">
        <f t="shared" si="2"/>
        <v>0.73</v>
      </c>
      <c r="U56" s="988">
        <v>24</v>
      </c>
      <c r="V56" s="934">
        <v>12.899999999999999</v>
      </c>
      <c r="W56" s="934">
        <v>-11.100000000000001</v>
      </c>
      <c r="X56" s="986">
        <v>0.53749999999999998</v>
      </c>
      <c r="Y56" s="984"/>
    </row>
    <row r="57" spans="1:25" ht="14.4" customHeight="1" x14ac:dyDescent="0.3">
      <c r="A57" s="948" t="s">
        <v>3105</v>
      </c>
      <c r="B57" s="934">
        <v>1</v>
      </c>
      <c r="C57" s="935">
        <v>1.52</v>
      </c>
      <c r="D57" s="933">
        <v>8</v>
      </c>
      <c r="E57" s="936"/>
      <c r="F57" s="937"/>
      <c r="G57" s="920"/>
      <c r="H57" s="938"/>
      <c r="I57" s="939"/>
      <c r="J57" s="922"/>
      <c r="K57" s="940">
        <v>1.52</v>
      </c>
      <c r="L57" s="941">
        <v>4</v>
      </c>
      <c r="M57" s="941">
        <v>36</v>
      </c>
      <c r="N57" s="942">
        <v>12</v>
      </c>
      <c r="O57" s="941" t="s">
        <v>3008</v>
      </c>
      <c r="P57" s="943" t="s">
        <v>3103</v>
      </c>
      <c r="Q57" s="944">
        <f t="shared" si="0"/>
        <v>-1</v>
      </c>
      <c r="R57" s="980">
        <f t="shared" si="0"/>
        <v>-1.52</v>
      </c>
      <c r="S57" s="944">
        <f t="shared" si="1"/>
        <v>0</v>
      </c>
      <c r="T57" s="980">
        <f t="shared" si="2"/>
        <v>0</v>
      </c>
      <c r="U57" s="988" t="s">
        <v>566</v>
      </c>
      <c r="V57" s="934" t="s">
        <v>566</v>
      </c>
      <c r="W57" s="934" t="s">
        <v>566</v>
      </c>
      <c r="X57" s="986" t="s">
        <v>566</v>
      </c>
      <c r="Y57" s="984"/>
    </row>
    <row r="58" spans="1:25" ht="14.4" customHeight="1" x14ac:dyDescent="0.3">
      <c r="A58" s="947" t="s">
        <v>3106</v>
      </c>
      <c r="B58" s="928">
        <v>1</v>
      </c>
      <c r="C58" s="929">
        <v>0.25</v>
      </c>
      <c r="D58" s="930">
        <v>2</v>
      </c>
      <c r="E58" s="913">
        <v>2</v>
      </c>
      <c r="F58" s="914">
        <v>0.49</v>
      </c>
      <c r="G58" s="915">
        <v>4.5</v>
      </c>
      <c r="H58" s="917"/>
      <c r="I58" s="911"/>
      <c r="J58" s="912"/>
      <c r="K58" s="916">
        <v>0.25</v>
      </c>
      <c r="L58" s="917">
        <v>1</v>
      </c>
      <c r="M58" s="917">
        <v>9</v>
      </c>
      <c r="N58" s="918">
        <v>3</v>
      </c>
      <c r="O58" s="917" t="s">
        <v>3008</v>
      </c>
      <c r="P58" s="932" t="s">
        <v>3107</v>
      </c>
      <c r="Q58" s="919">
        <f t="shared" si="0"/>
        <v>-1</v>
      </c>
      <c r="R58" s="981">
        <f t="shared" si="0"/>
        <v>-0.25</v>
      </c>
      <c r="S58" s="919">
        <f t="shared" si="1"/>
        <v>-2</v>
      </c>
      <c r="T58" s="981">
        <f t="shared" si="2"/>
        <v>-0.49</v>
      </c>
      <c r="U58" s="987" t="s">
        <v>566</v>
      </c>
      <c r="V58" s="928" t="s">
        <v>566</v>
      </c>
      <c r="W58" s="928" t="s">
        <v>566</v>
      </c>
      <c r="X58" s="985" t="s">
        <v>566</v>
      </c>
      <c r="Y58" s="983"/>
    </row>
    <row r="59" spans="1:25" ht="14.4" customHeight="1" x14ac:dyDescent="0.3">
      <c r="A59" s="947" t="s">
        <v>3108</v>
      </c>
      <c r="B59" s="923">
        <v>2</v>
      </c>
      <c r="C59" s="924">
        <v>0.91</v>
      </c>
      <c r="D59" s="925">
        <v>4.5</v>
      </c>
      <c r="E59" s="931"/>
      <c r="F59" s="911"/>
      <c r="G59" s="912"/>
      <c r="H59" s="917"/>
      <c r="I59" s="911"/>
      <c r="J59" s="912"/>
      <c r="K59" s="916">
        <v>0.34</v>
      </c>
      <c r="L59" s="917">
        <v>2</v>
      </c>
      <c r="M59" s="917">
        <v>15</v>
      </c>
      <c r="N59" s="918">
        <v>5</v>
      </c>
      <c r="O59" s="917" t="s">
        <v>3008</v>
      </c>
      <c r="P59" s="932" t="s">
        <v>3109</v>
      </c>
      <c r="Q59" s="919">
        <f t="shared" si="0"/>
        <v>-2</v>
      </c>
      <c r="R59" s="981">
        <f t="shared" si="0"/>
        <v>-0.91</v>
      </c>
      <c r="S59" s="919">
        <f t="shared" si="1"/>
        <v>0</v>
      </c>
      <c r="T59" s="981">
        <f t="shared" si="2"/>
        <v>0</v>
      </c>
      <c r="U59" s="987" t="s">
        <v>566</v>
      </c>
      <c r="V59" s="928" t="s">
        <v>566</v>
      </c>
      <c r="W59" s="928" t="s">
        <v>566</v>
      </c>
      <c r="X59" s="985" t="s">
        <v>566</v>
      </c>
      <c r="Y59" s="983"/>
    </row>
    <row r="60" spans="1:25" ht="14.4" customHeight="1" x14ac:dyDescent="0.3">
      <c r="A60" s="947" t="s">
        <v>3110</v>
      </c>
      <c r="B60" s="923">
        <v>1</v>
      </c>
      <c r="C60" s="924">
        <v>0.7</v>
      </c>
      <c r="D60" s="925">
        <v>4</v>
      </c>
      <c r="E60" s="931"/>
      <c r="F60" s="911"/>
      <c r="G60" s="912"/>
      <c r="H60" s="917"/>
      <c r="I60" s="911"/>
      <c r="J60" s="912"/>
      <c r="K60" s="916">
        <v>0.7</v>
      </c>
      <c r="L60" s="917">
        <v>1</v>
      </c>
      <c r="M60" s="917">
        <v>12</v>
      </c>
      <c r="N60" s="918">
        <v>4</v>
      </c>
      <c r="O60" s="917" t="s">
        <v>3008</v>
      </c>
      <c r="P60" s="932" t="s">
        <v>3111</v>
      </c>
      <c r="Q60" s="919">
        <f t="shared" si="0"/>
        <v>-1</v>
      </c>
      <c r="R60" s="981">
        <f t="shared" si="0"/>
        <v>-0.7</v>
      </c>
      <c r="S60" s="919">
        <f t="shared" si="1"/>
        <v>0</v>
      </c>
      <c r="T60" s="981">
        <f t="shared" si="2"/>
        <v>0</v>
      </c>
      <c r="U60" s="987" t="s">
        <v>566</v>
      </c>
      <c r="V60" s="928" t="s">
        <v>566</v>
      </c>
      <c r="W60" s="928" t="s">
        <v>566</v>
      </c>
      <c r="X60" s="985" t="s">
        <v>566</v>
      </c>
      <c r="Y60" s="983"/>
    </row>
    <row r="61" spans="1:25" ht="14.4" customHeight="1" x14ac:dyDescent="0.3">
      <c r="A61" s="947" t="s">
        <v>3112</v>
      </c>
      <c r="B61" s="928">
        <v>2</v>
      </c>
      <c r="C61" s="929">
        <v>2.06</v>
      </c>
      <c r="D61" s="930">
        <v>3</v>
      </c>
      <c r="E61" s="931"/>
      <c r="F61" s="911"/>
      <c r="G61" s="912"/>
      <c r="H61" s="913">
        <v>1</v>
      </c>
      <c r="I61" s="914">
        <v>1.03</v>
      </c>
      <c r="J61" s="915">
        <v>4</v>
      </c>
      <c r="K61" s="916">
        <v>1.03</v>
      </c>
      <c r="L61" s="917">
        <v>2</v>
      </c>
      <c r="M61" s="917">
        <v>18</v>
      </c>
      <c r="N61" s="918">
        <v>6</v>
      </c>
      <c r="O61" s="917" t="s">
        <v>3008</v>
      </c>
      <c r="P61" s="932" t="s">
        <v>3113</v>
      </c>
      <c r="Q61" s="919">
        <f t="shared" si="0"/>
        <v>-1</v>
      </c>
      <c r="R61" s="981">
        <f t="shared" si="0"/>
        <v>-1.03</v>
      </c>
      <c r="S61" s="919">
        <f t="shared" si="1"/>
        <v>1</v>
      </c>
      <c r="T61" s="981">
        <f t="shared" si="2"/>
        <v>1.03</v>
      </c>
      <c r="U61" s="987">
        <v>6</v>
      </c>
      <c r="V61" s="928">
        <v>4</v>
      </c>
      <c r="W61" s="928">
        <v>-2</v>
      </c>
      <c r="X61" s="985">
        <v>0.66666666666666663</v>
      </c>
      <c r="Y61" s="983"/>
    </row>
    <row r="62" spans="1:25" ht="14.4" customHeight="1" x14ac:dyDescent="0.3">
      <c r="A62" s="948" t="s">
        <v>3114</v>
      </c>
      <c r="B62" s="934"/>
      <c r="C62" s="935"/>
      <c r="D62" s="933"/>
      <c r="E62" s="936"/>
      <c r="F62" s="937"/>
      <c r="G62" s="920"/>
      <c r="H62" s="938">
        <v>1</v>
      </c>
      <c r="I62" s="939">
        <v>1.22</v>
      </c>
      <c r="J62" s="922">
        <v>2</v>
      </c>
      <c r="K62" s="940">
        <v>1.73</v>
      </c>
      <c r="L62" s="941">
        <v>3</v>
      </c>
      <c r="M62" s="941">
        <v>30</v>
      </c>
      <c r="N62" s="942">
        <v>10</v>
      </c>
      <c r="O62" s="941" t="s">
        <v>3008</v>
      </c>
      <c r="P62" s="943" t="s">
        <v>3113</v>
      </c>
      <c r="Q62" s="944">
        <f t="shared" si="0"/>
        <v>1</v>
      </c>
      <c r="R62" s="980">
        <f t="shared" si="0"/>
        <v>1.22</v>
      </c>
      <c r="S62" s="944">
        <f t="shared" si="1"/>
        <v>1</v>
      </c>
      <c r="T62" s="980">
        <f t="shared" si="2"/>
        <v>1.22</v>
      </c>
      <c r="U62" s="988">
        <v>10</v>
      </c>
      <c r="V62" s="934">
        <v>2</v>
      </c>
      <c r="W62" s="934">
        <v>-8</v>
      </c>
      <c r="X62" s="986">
        <v>0.2</v>
      </c>
      <c r="Y62" s="984"/>
    </row>
    <row r="63" spans="1:25" ht="14.4" customHeight="1" x14ac:dyDescent="0.3">
      <c r="A63" s="947" t="s">
        <v>3115</v>
      </c>
      <c r="B63" s="928">
        <v>4</v>
      </c>
      <c r="C63" s="929">
        <v>1.55</v>
      </c>
      <c r="D63" s="930">
        <v>2.5</v>
      </c>
      <c r="E63" s="913">
        <v>5</v>
      </c>
      <c r="F63" s="914">
        <v>1.94</v>
      </c>
      <c r="G63" s="915">
        <v>3</v>
      </c>
      <c r="H63" s="917">
        <v>2</v>
      </c>
      <c r="I63" s="911">
        <v>0.77</v>
      </c>
      <c r="J63" s="912">
        <v>3.5</v>
      </c>
      <c r="K63" s="916">
        <v>0.39</v>
      </c>
      <c r="L63" s="917">
        <v>2</v>
      </c>
      <c r="M63" s="917">
        <v>15</v>
      </c>
      <c r="N63" s="918">
        <v>5</v>
      </c>
      <c r="O63" s="917" t="s">
        <v>3008</v>
      </c>
      <c r="P63" s="932" t="s">
        <v>3116</v>
      </c>
      <c r="Q63" s="919">
        <f t="shared" si="0"/>
        <v>-2</v>
      </c>
      <c r="R63" s="981">
        <f t="shared" si="0"/>
        <v>-0.78</v>
      </c>
      <c r="S63" s="919">
        <f t="shared" si="1"/>
        <v>-3</v>
      </c>
      <c r="T63" s="981">
        <f t="shared" si="2"/>
        <v>-1.17</v>
      </c>
      <c r="U63" s="987">
        <v>10</v>
      </c>
      <c r="V63" s="928">
        <v>7</v>
      </c>
      <c r="W63" s="928">
        <v>-3</v>
      </c>
      <c r="X63" s="985">
        <v>0.7</v>
      </c>
      <c r="Y63" s="983"/>
    </row>
    <row r="64" spans="1:25" ht="14.4" customHeight="1" x14ac:dyDescent="0.3">
      <c r="A64" s="948" t="s">
        <v>3117</v>
      </c>
      <c r="B64" s="934"/>
      <c r="C64" s="935"/>
      <c r="D64" s="933"/>
      <c r="E64" s="938">
        <v>1</v>
      </c>
      <c r="F64" s="939">
        <v>0.64</v>
      </c>
      <c r="G64" s="922">
        <v>5</v>
      </c>
      <c r="H64" s="941">
        <v>2</v>
      </c>
      <c r="I64" s="937">
        <v>1.29</v>
      </c>
      <c r="J64" s="920">
        <v>3.5</v>
      </c>
      <c r="K64" s="940">
        <v>0.64</v>
      </c>
      <c r="L64" s="941">
        <v>2</v>
      </c>
      <c r="M64" s="941">
        <v>21</v>
      </c>
      <c r="N64" s="942">
        <v>7</v>
      </c>
      <c r="O64" s="941" t="s">
        <v>3008</v>
      </c>
      <c r="P64" s="943" t="s">
        <v>3118</v>
      </c>
      <c r="Q64" s="944">
        <f t="shared" si="0"/>
        <v>2</v>
      </c>
      <c r="R64" s="980">
        <f t="shared" si="0"/>
        <v>1.29</v>
      </c>
      <c r="S64" s="944">
        <f t="shared" si="1"/>
        <v>1</v>
      </c>
      <c r="T64" s="980">
        <f t="shared" si="2"/>
        <v>0.65</v>
      </c>
      <c r="U64" s="988">
        <v>14</v>
      </c>
      <c r="V64" s="934">
        <v>7</v>
      </c>
      <c r="W64" s="934">
        <v>-7</v>
      </c>
      <c r="X64" s="986">
        <v>0.5</v>
      </c>
      <c r="Y64" s="984"/>
    </row>
    <row r="65" spans="1:25" ht="14.4" customHeight="1" x14ac:dyDescent="0.3">
      <c r="A65" s="947" t="s">
        <v>3119</v>
      </c>
      <c r="B65" s="923">
        <v>2</v>
      </c>
      <c r="C65" s="924">
        <v>0.51</v>
      </c>
      <c r="D65" s="925">
        <v>2.5</v>
      </c>
      <c r="E65" s="931">
        <v>1</v>
      </c>
      <c r="F65" s="911">
        <v>0.26</v>
      </c>
      <c r="G65" s="912">
        <v>2</v>
      </c>
      <c r="H65" s="917"/>
      <c r="I65" s="911"/>
      <c r="J65" s="912"/>
      <c r="K65" s="916">
        <v>0.26</v>
      </c>
      <c r="L65" s="917">
        <v>1</v>
      </c>
      <c r="M65" s="917">
        <v>9</v>
      </c>
      <c r="N65" s="918">
        <v>3</v>
      </c>
      <c r="O65" s="917" t="s">
        <v>3008</v>
      </c>
      <c r="P65" s="932" t="s">
        <v>3120</v>
      </c>
      <c r="Q65" s="919">
        <f t="shared" si="0"/>
        <v>-2</v>
      </c>
      <c r="R65" s="981">
        <f t="shared" si="0"/>
        <v>-0.51</v>
      </c>
      <c r="S65" s="919">
        <f t="shared" si="1"/>
        <v>-1</v>
      </c>
      <c r="T65" s="981">
        <f t="shared" si="2"/>
        <v>-0.26</v>
      </c>
      <c r="U65" s="987" t="s">
        <v>566</v>
      </c>
      <c r="V65" s="928" t="s">
        <v>566</v>
      </c>
      <c r="W65" s="928" t="s">
        <v>566</v>
      </c>
      <c r="X65" s="985" t="s">
        <v>566</v>
      </c>
      <c r="Y65" s="983"/>
    </row>
    <row r="66" spans="1:25" ht="14.4" customHeight="1" x14ac:dyDescent="0.3">
      <c r="A66" s="948" t="s">
        <v>3121</v>
      </c>
      <c r="B66" s="945"/>
      <c r="C66" s="946"/>
      <c r="D66" s="927"/>
      <c r="E66" s="936"/>
      <c r="F66" s="937"/>
      <c r="G66" s="920"/>
      <c r="H66" s="941">
        <v>1</v>
      </c>
      <c r="I66" s="937">
        <v>0.36</v>
      </c>
      <c r="J66" s="920">
        <v>2</v>
      </c>
      <c r="K66" s="940">
        <v>0.36</v>
      </c>
      <c r="L66" s="941">
        <v>1</v>
      </c>
      <c r="M66" s="941">
        <v>12</v>
      </c>
      <c r="N66" s="942">
        <v>4</v>
      </c>
      <c r="O66" s="941" t="s">
        <v>3008</v>
      </c>
      <c r="P66" s="943" t="s">
        <v>3122</v>
      </c>
      <c r="Q66" s="944">
        <f t="shared" si="0"/>
        <v>1</v>
      </c>
      <c r="R66" s="980">
        <f t="shared" si="0"/>
        <v>0.36</v>
      </c>
      <c r="S66" s="944">
        <f t="shared" si="1"/>
        <v>1</v>
      </c>
      <c r="T66" s="980">
        <f t="shared" si="2"/>
        <v>0.36</v>
      </c>
      <c r="U66" s="988">
        <v>4</v>
      </c>
      <c r="V66" s="934">
        <v>2</v>
      </c>
      <c r="W66" s="934">
        <v>-2</v>
      </c>
      <c r="X66" s="986">
        <v>0.5</v>
      </c>
      <c r="Y66" s="984"/>
    </row>
    <row r="67" spans="1:25" ht="14.4" customHeight="1" x14ac:dyDescent="0.3">
      <c r="A67" s="948" t="s">
        <v>3123</v>
      </c>
      <c r="B67" s="945">
        <v>1</v>
      </c>
      <c r="C67" s="946">
        <v>0.59</v>
      </c>
      <c r="D67" s="927">
        <v>2</v>
      </c>
      <c r="E67" s="936"/>
      <c r="F67" s="937"/>
      <c r="G67" s="920"/>
      <c r="H67" s="941"/>
      <c r="I67" s="937"/>
      <c r="J67" s="920"/>
      <c r="K67" s="940">
        <v>0.85</v>
      </c>
      <c r="L67" s="941">
        <v>3</v>
      </c>
      <c r="M67" s="941">
        <v>24</v>
      </c>
      <c r="N67" s="942">
        <v>8</v>
      </c>
      <c r="O67" s="941" t="s">
        <v>3008</v>
      </c>
      <c r="P67" s="943" t="s">
        <v>3124</v>
      </c>
      <c r="Q67" s="944">
        <f t="shared" si="0"/>
        <v>-1</v>
      </c>
      <c r="R67" s="980">
        <f t="shared" si="0"/>
        <v>-0.59</v>
      </c>
      <c r="S67" s="944">
        <f t="shared" si="1"/>
        <v>0</v>
      </c>
      <c r="T67" s="980">
        <f t="shared" si="2"/>
        <v>0</v>
      </c>
      <c r="U67" s="988" t="s">
        <v>566</v>
      </c>
      <c r="V67" s="934" t="s">
        <v>566</v>
      </c>
      <c r="W67" s="934" t="s">
        <v>566</v>
      </c>
      <c r="X67" s="986" t="s">
        <v>566</v>
      </c>
      <c r="Y67" s="984"/>
    </row>
    <row r="68" spans="1:25" ht="14.4" customHeight="1" x14ac:dyDescent="0.3">
      <c r="A68" s="947" t="s">
        <v>3125</v>
      </c>
      <c r="B68" s="928"/>
      <c r="C68" s="929"/>
      <c r="D68" s="930"/>
      <c r="E68" s="913">
        <v>1</v>
      </c>
      <c r="F68" s="914">
        <v>2.65</v>
      </c>
      <c r="G68" s="915">
        <v>3</v>
      </c>
      <c r="H68" s="917"/>
      <c r="I68" s="911"/>
      <c r="J68" s="912"/>
      <c r="K68" s="916">
        <v>4.07</v>
      </c>
      <c r="L68" s="917">
        <v>5</v>
      </c>
      <c r="M68" s="917">
        <v>45</v>
      </c>
      <c r="N68" s="918">
        <v>15</v>
      </c>
      <c r="O68" s="917" t="s">
        <v>3008</v>
      </c>
      <c r="P68" s="932" t="s">
        <v>3126</v>
      </c>
      <c r="Q68" s="919">
        <f t="shared" si="0"/>
        <v>0</v>
      </c>
      <c r="R68" s="981">
        <f t="shared" si="0"/>
        <v>0</v>
      </c>
      <c r="S68" s="919">
        <f t="shared" si="1"/>
        <v>-1</v>
      </c>
      <c r="T68" s="981">
        <f t="shared" si="2"/>
        <v>-2.65</v>
      </c>
      <c r="U68" s="987" t="s">
        <v>566</v>
      </c>
      <c r="V68" s="928" t="s">
        <v>566</v>
      </c>
      <c r="W68" s="928" t="s">
        <v>566</v>
      </c>
      <c r="X68" s="985" t="s">
        <v>566</v>
      </c>
      <c r="Y68" s="983"/>
    </row>
    <row r="69" spans="1:25" ht="14.4" customHeight="1" x14ac:dyDescent="0.3">
      <c r="A69" s="947" t="s">
        <v>3127</v>
      </c>
      <c r="B69" s="923">
        <v>1</v>
      </c>
      <c r="C69" s="924">
        <v>1.62</v>
      </c>
      <c r="D69" s="925">
        <v>8</v>
      </c>
      <c r="E69" s="931"/>
      <c r="F69" s="911"/>
      <c r="G69" s="912"/>
      <c r="H69" s="917"/>
      <c r="I69" s="911"/>
      <c r="J69" s="912"/>
      <c r="K69" s="916">
        <v>1.62</v>
      </c>
      <c r="L69" s="917">
        <v>4</v>
      </c>
      <c r="M69" s="917">
        <v>36</v>
      </c>
      <c r="N69" s="918">
        <v>12</v>
      </c>
      <c r="O69" s="917" t="s">
        <v>3008</v>
      </c>
      <c r="P69" s="932" t="s">
        <v>3128</v>
      </c>
      <c r="Q69" s="919">
        <f t="shared" si="0"/>
        <v>-1</v>
      </c>
      <c r="R69" s="981">
        <f t="shared" si="0"/>
        <v>-1.62</v>
      </c>
      <c r="S69" s="919">
        <f t="shared" si="1"/>
        <v>0</v>
      </c>
      <c r="T69" s="981">
        <f t="shared" si="2"/>
        <v>0</v>
      </c>
      <c r="U69" s="987" t="s">
        <v>566</v>
      </c>
      <c r="V69" s="928" t="s">
        <v>566</v>
      </c>
      <c r="W69" s="928" t="s">
        <v>566</v>
      </c>
      <c r="X69" s="985" t="s">
        <v>566</v>
      </c>
      <c r="Y69" s="983"/>
    </row>
    <row r="70" spans="1:25" ht="14.4" customHeight="1" x14ac:dyDescent="0.3">
      <c r="A70" s="947" t="s">
        <v>3129</v>
      </c>
      <c r="B70" s="923">
        <v>5</v>
      </c>
      <c r="C70" s="924">
        <v>5.01</v>
      </c>
      <c r="D70" s="925">
        <v>4.2</v>
      </c>
      <c r="E70" s="931">
        <v>3</v>
      </c>
      <c r="F70" s="911">
        <v>3.01</v>
      </c>
      <c r="G70" s="912">
        <v>3.3</v>
      </c>
      <c r="H70" s="917">
        <v>3</v>
      </c>
      <c r="I70" s="911">
        <v>3.01</v>
      </c>
      <c r="J70" s="912">
        <v>2.7</v>
      </c>
      <c r="K70" s="916">
        <v>1</v>
      </c>
      <c r="L70" s="917">
        <v>2</v>
      </c>
      <c r="M70" s="917">
        <v>18</v>
      </c>
      <c r="N70" s="918">
        <v>6</v>
      </c>
      <c r="O70" s="917" t="s">
        <v>3008</v>
      </c>
      <c r="P70" s="932" t="s">
        <v>3130</v>
      </c>
      <c r="Q70" s="919">
        <f t="shared" ref="Q70:R72" si="3">H70-B70</f>
        <v>-2</v>
      </c>
      <c r="R70" s="981">
        <f t="shared" si="3"/>
        <v>-2</v>
      </c>
      <c r="S70" s="919">
        <f t="shared" ref="S70:S72" si="4">H70-E70</f>
        <v>0</v>
      </c>
      <c r="T70" s="981">
        <f t="shared" ref="T70:T72" si="5">I70-F70</f>
        <v>0</v>
      </c>
      <c r="U70" s="987">
        <v>18</v>
      </c>
      <c r="V70" s="928">
        <v>8.1000000000000014</v>
      </c>
      <c r="W70" s="928">
        <v>-9.8999999999999986</v>
      </c>
      <c r="X70" s="985">
        <v>0.45000000000000007</v>
      </c>
      <c r="Y70" s="983"/>
    </row>
    <row r="71" spans="1:25" ht="14.4" customHeight="1" x14ac:dyDescent="0.3">
      <c r="A71" s="948" t="s">
        <v>3131</v>
      </c>
      <c r="B71" s="945">
        <v>1</v>
      </c>
      <c r="C71" s="946">
        <v>2.2599999999999998</v>
      </c>
      <c r="D71" s="927">
        <v>18</v>
      </c>
      <c r="E71" s="936"/>
      <c r="F71" s="937"/>
      <c r="G71" s="920"/>
      <c r="H71" s="941">
        <v>2</v>
      </c>
      <c r="I71" s="937">
        <v>3.53</v>
      </c>
      <c r="J71" s="920">
        <v>3</v>
      </c>
      <c r="K71" s="940">
        <v>2.2599999999999998</v>
      </c>
      <c r="L71" s="941">
        <v>4</v>
      </c>
      <c r="M71" s="941">
        <v>39</v>
      </c>
      <c r="N71" s="942">
        <v>13</v>
      </c>
      <c r="O71" s="941" t="s">
        <v>3008</v>
      </c>
      <c r="P71" s="943" t="s">
        <v>3132</v>
      </c>
      <c r="Q71" s="944">
        <f t="shared" si="3"/>
        <v>1</v>
      </c>
      <c r="R71" s="980">
        <f t="shared" si="3"/>
        <v>1.27</v>
      </c>
      <c r="S71" s="944">
        <f t="shared" si="4"/>
        <v>2</v>
      </c>
      <c r="T71" s="980">
        <f t="shared" si="5"/>
        <v>3.53</v>
      </c>
      <c r="U71" s="988">
        <v>26</v>
      </c>
      <c r="V71" s="934">
        <v>6</v>
      </c>
      <c r="W71" s="934">
        <v>-20</v>
      </c>
      <c r="X71" s="986">
        <v>0.23076923076923078</v>
      </c>
      <c r="Y71" s="984"/>
    </row>
    <row r="72" spans="1:25" ht="14.4" customHeight="1" thickBot="1" x14ac:dyDescent="0.35">
      <c r="A72" s="964" t="s">
        <v>3133</v>
      </c>
      <c r="B72" s="965"/>
      <c r="C72" s="966"/>
      <c r="D72" s="967"/>
      <c r="E72" s="968">
        <v>2</v>
      </c>
      <c r="F72" s="969">
        <v>1.36</v>
      </c>
      <c r="G72" s="970">
        <v>3</v>
      </c>
      <c r="H72" s="971">
        <v>2</v>
      </c>
      <c r="I72" s="972">
        <v>1.36</v>
      </c>
      <c r="J72" s="973">
        <v>5.5</v>
      </c>
      <c r="K72" s="974">
        <v>0.68</v>
      </c>
      <c r="L72" s="975">
        <v>2</v>
      </c>
      <c r="M72" s="975">
        <v>15</v>
      </c>
      <c r="N72" s="976">
        <v>5</v>
      </c>
      <c r="O72" s="975" t="s">
        <v>3008</v>
      </c>
      <c r="P72" s="977" t="s">
        <v>3134</v>
      </c>
      <c r="Q72" s="978">
        <f t="shared" si="3"/>
        <v>2</v>
      </c>
      <c r="R72" s="982">
        <f t="shared" si="3"/>
        <v>1.36</v>
      </c>
      <c r="S72" s="978">
        <f t="shared" si="4"/>
        <v>0</v>
      </c>
      <c r="T72" s="982">
        <f t="shared" si="5"/>
        <v>0</v>
      </c>
      <c r="U72" s="992">
        <v>10</v>
      </c>
      <c r="V72" s="965">
        <v>11</v>
      </c>
      <c r="W72" s="965">
        <v>1</v>
      </c>
      <c r="X72" s="993">
        <v>1.1000000000000001</v>
      </c>
      <c r="Y72" s="994">
        <v>1</v>
      </c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3:Q1048576">
    <cfRule type="cellIs" dxfId="14" priority="11" stopIfTrue="1" operator="lessThan">
      <formula>0</formula>
    </cfRule>
  </conditionalFormatting>
  <conditionalFormatting sqref="W73:W1048576">
    <cfRule type="cellIs" dxfId="13" priority="10" stopIfTrue="1" operator="greaterThan">
      <formula>0</formula>
    </cfRule>
  </conditionalFormatting>
  <conditionalFormatting sqref="X73:X1048576">
    <cfRule type="cellIs" dxfId="12" priority="9" stopIfTrue="1" operator="greaterThan">
      <formula>1</formula>
    </cfRule>
  </conditionalFormatting>
  <conditionalFormatting sqref="X73:X1048576">
    <cfRule type="cellIs" dxfId="11" priority="6" stopIfTrue="1" operator="greaterThan">
      <formula>1</formula>
    </cfRule>
  </conditionalFormatting>
  <conditionalFormatting sqref="W73:W1048576">
    <cfRule type="cellIs" dxfId="10" priority="7" stopIfTrue="1" operator="greaterThan">
      <formula>0</formula>
    </cfRule>
  </conditionalFormatting>
  <conditionalFormatting sqref="Q73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2">
    <cfRule type="cellIs" dxfId="7" priority="4" stopIfTrue="1" operator="lessThan">
      <formula>0</formula>
    </cfRule>
  </conditionalFormatting>
  <conditionalFormatting sqref="X5:X72">
    <cfRule type="cellIs" dxfId="6" priority="2" stopIfTrue="1" operator="greaterThan">
      <formula>1</formula>
    </cfRule>
  </conditionalFormatting>
  <conditionalFormatting sqref="W5:W72">
    <cfRule type="cellIs" dxfId="5" priority="3" stopIfTrue="1" operator="greaterThan">
      <formula>0</formula>
    </cfRule>
  </conditionalFormatting>
  <conditionalFormatting sqref="S5:S72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567161</v>
      </c>
      <c r="C3" s="344">
        <f t="shared" ref="C3:L3" si="0">SUBTOTAL(9,C6:C1048576)</f>
        <v>7.5681003276731058</v>
      </c>
      <c r="D3" s="344">
        <f t="shared" si="0"/>
        <v>579056</v>
      </c>
      <c r="E3" s="344">
        <f t="shared" si="0"/>
        <v>8</v>
      </c>
      <c r="F3" s="344">
        <f t="shared" si="0"/>
        <v>797551</v>
      </c>
      <c r="G3" s="347">
        <f>IF(D3&lt;&gt;0,F3/D3,"")</f>
        <v>1.3773296537813269</v>
      </c>
      <c r="H3" s="343">
        <f t="shared" si="0"/>
        <v>47052.33</v>
      </c>
      <c r="I3" s="344">
        <f t="shared" si="0"/>
        <v>2.153064448322461</v>
      </c>
      <c r="J3" s="344">
        <f t="shared" si="0"/>
        <v>38567.97</v>
      </c>
      <c r="K3" s="344">
        <f t="shared" si="0"/>
        <v>2</v>
      </c>
      <c r="L3" s="344">
        <f t="shared" si="0"/>
        <v>141069.06999999998</v>
      </c>
      <c r="M3" s="345">
        <f>IF(J3&lt;&gt;0,L3/J3,"")</f>
        <v>3.6576742307152794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5"/>
      <c r="B5" s="996">
        <v>2015</v>
      </c>
      <c r="C5" s="997"/>
      <c r="D5" s="997">
        <v>2017</v>
      </c>
      <c r="E5" s="997"/>
      <c r="F5" s="997">
        <v>2018</v>
      </c>
      <c r="G5" s="905" t="s">
        <v>2</v>
      </c>
      <c r="H5" s="996">
        <v>2015</v>
      </c>
      <c r="I5" s="997"/>
      <c r="J5" s="997">
        <v>2017</v>
      </c>
      <c r="K5" s="997"/>
      <c r="L5" s="997">
        <v>2018</v>
      </c>
      <c r="M5" s="905" t="s">
        <v>2</v>
      </c>
    </row>
    <row r="6" spans="1:13" ht="14.4" customHeight="1" x14ac:dyDescent="0.3">
      <c r="A6" s="856" t="s">
        <v>3136</v>
      </c>
      <c r="B6" s="887">
        <v>77402</v>
      </c>
      <c r="C6" s="825">
        <v>1.7784977367247996</v>
      </c>
      <c r="D6" s="887">
        <v>43521</v>
      </c>
      <c r="E6" s="825">
        <v>1</v>
      </c>
      <c r="F6" s="887">
        <v>17527</v>
      </c>
      <c r="G6" s="830">
        <v>0.40272512120585463</v>
      </c>
      <c r="H6" s="887">
        <v>38684.03</v>
      </c>
      <c r="I6" s="825">
        <v>1.4751333602043004</v>
      </c>
      <c r="J6" s="887">
        <v>26224.090000000004</v>
      </c>
      <c r="K6" s="825">
        <v>1</v>
      </c>
      <c r="L6" s="887">
        <v>9884.58</v>
      </c>
      <c r="M6" s="231">
        <v>0.37692747393713177</v>
      </c>
    </row>
    <row r="7" spans="1:13" ht="14.4" customHeight="1" x14ac:dyDescent="0.3">
      <c r="A7" s="857" t="s">
        <v>3137</v>
      </c>
      <c r="B7" s="889">
        <v>33675</v>
      </c>
      <c r="C7" s="832">
        <v>0.77149533780842627</v>
      </c>
      <c r="D7" s="889">
        <v>43649</v>
      </c>
      <c r="E7" s="832">
        <v>1</v>
      </c>
      <c r="F7" s="889">
        <v>65198</v>
      </c>
      <c r="G7" s="837">
        <v>1.4936882861004834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3138</v>
      </c>
      <c r="B8" s="889">
        <v>54020</v>
      </c>
      <c r="C8" s="832">
        <v>1.0565639180097011</v>
      </c>
      <c r="D8" s="889">
        <v>51128</v>
      </c>
      <c r="E8" s="832">
        <v>1</v>
      </c>
      <c r="F8" s="889">
        <v>68576</v>
      </c>
      <c r="G8" s="837">
        <v>1.3412611484900641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3139</v>
      </c>
      <c r="B9" s="889">
        <v>69975</v>
      </c>
      <c r="C9" s="832">
        <v>1.2693647280774951</v>
      </c>
      <c r="D9" s="889">
        <v>55126</v>
      </c>
      <c r="E9" s="832">
        <v>1</v>
      </c>
      <c r="F9" s="889">
        <v>121074</v>
      </c>
      <c r="G9" s="837">
        <v>2.1963138990675906</v>
      </c>
      <c r="H9" s="889">
        <v>8368.3000000000011</v>
      </c>
      <c r="I9" s="832">
        <v>0.67793108811816061</v>
      </c>
      <c r="J9" s="889">
        <v>12343.880000000001</v>
      </c>
      <c r="K9" s="832">
        <v>1</v>
      </c>
      <c r="L9" s="889">
        <v>131184.49</v>
      </c>
      <c r="M9" s="838">
        <v>10.627492328182061</v>
      </c>
    </row>
    <row r="10" spans="1:13" ht="14.4" customHeight="1" x14ac:dyDescent="0.3">
      <c r="A10" s="857" t="s">
        <v>3140</v>
      </c>
      <c r="B10" s="889">
        <v>18728</v>
      </c>
      <c r="C10" s="832">
        <v>0.55334613680011824</v>
      </c>
      <c r="D10" s="889">
        <v>33845</v>
      </c>
      <c r="E10" s="832">
        <v>1</v>
      </c>
      <c r="F10" s="889">
        <v>42087</v>
      </c>
      <c r="G10" s="837">
        <v>1.2435219382478948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3141</v>
      </c>
      <c r="B11" s="889">
        <v>266322</v>
      </c>
      <c r="C11" s="832">
        <v>0.84857271218141328</v>
      </c>
      <c r="D11" s="889">
        <v>313847</v>
      </c>
      <c r="E11" s="832">
        <v>1</v>
      </c>
      <c r="F11" s="889">
        <v>390161</v>
      </c>
      <c r="G11" s="837">
        <v>1.2431566973716492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3142</v>
      </c>
      <c r="B12" s="889">
        <v>47039</v>
      </c>
      <c r="C12" s="832">
        <v>1.2902597580711523</v>
      </c>
      <c r="D12" s="889">
        <v>36457</v>
      </c>
      <c r="E12" s="832">
        <v>1</v>
      </c>
      <c r="F12" s="889">
        <v>92928</v>
      </c>
      <c r="G12" s="837">
        <v>2.5489755053899112</v>
      </c>
      <c r="H12" s="889"/>
      <c r="I12" s="832"/>
      <c r="J12" s="889"/>
      <c r="K12" s="832"/>
      <c r="L12" s="889"/>
      <c r="M12" s="838"/>
    </row>
    <row r="13" spans="1:13" ht="14.4" customHeight="1" thickBot="1" x14ac:dyDescent="0.35">
      <c r="A13" s="893" t="s">
        <v>3143</v>
      </c>
      <c r="B13" s="891"/>
      <c r="C13" s="840"/>
      <c r="D13" s="891">
        <v>1483</v>
      </c>
      <c r="E13" s="840">
        <v>1</v>
      </c>
      <c r="F13" s="891"/>
      <c r="G13" s="845"/>
      <c r="H13" s="891"/>
      <c r="I13" s="840"/>
      <c r="J13" s="891"/>
      <c r="K13" s="840"/>
      <c r="L13" s="891"/>
      <c r="M13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6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3630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4035.1600000000003</v>
      </c>
      <c r="G3" s="211">
        <f t="shared" si="0"/>
        <v>614213.33000000007</v>
      </c>
      <c r="H3" s="212"/>
      <c r="I3" s="212"/>
      <c r="J3" s="207">
        <f t="shared" si="0"/>
        <v>3784.13</v>
      </c>
      <c r="K3" s="211">
        <f t="shared" si="0"/>
        <v>617623.97</v>
      </c>
      <c r="L3" s="212"/>
      <c r="M3" s="212"/>
      <c r="N3" s="207">
        <f t="shared" si="0"/>
        <v>4229.17</v>
      </c>
      <c r="O3" s="211">
        <f t="shared" si="0"/>
        <v>938620.07000000007</v>
      </c>
      <c r="P3" s="177">
        <f>IF(K3=0,"",O3/K3)</f>
        <v>1.5197273998287342</v>
      </c>
      <c r="Q3" s="209">
        <f>IF(N3=0,"",O3/N3)</f>
        <v>221.93954605750065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3144</v>
      </c>
      <c r="B6" s="825" t="s">
        <v>3145</v>
      </c>
      <c r="C6" s="825" t="s">
        <v>2603</v>
      </c>
      <c r="D6" s="825" t="s">
        <v>3146</v>
      </c>
      <c r="E6" s="825" t="s">
        <v>3147</v>
      </c>
      <c r="F6" s="225">
        <v>0.25</v>
      </c>
      <c r="G6" s="225">
        <v>502.41</v>
      </c>
      <c r="H6" s="225"/>
      <c r="I6" s="225">
        <v>2009.64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3144</v>
      </c>
      <c r="B7" s="832" t="s">
        <v>3145</v>
      </c>
      <c r="C7" s="832" t="s">
        <v>2603</v>
      </c>
      <c r="D7" s="832" t="s">
        <v>3148</v>
      </c>
      <c r="E7" s="832" t="s">
        <v>3149</v>
      </c>
      <c r="F7" s="849">
        <v>1.55</v>
      </c>
      <c r="G7" s="849">
        <v>2744.74</v>
      </c>
      <c r="H7" s="849">
        <v>0.94305730689544975</v>
      </c>
      <c r="I7" s="849">
        <v>1770.7999999999997</v>
      </c>
      <c r="J7" s="849">
        <v>1.6</v>
      </c>
      <c r="K7" s="849">
        <v>2910.4700000000003</v>
      </c>
      <c r="L7" s="849">
        <v>1</v>
      </c>
      <c r="M7" s="849">
        <v>1819.04375</v>
      </c>
      <c r="N7" s="849">
        <v>0.45</v>
      </c>
      <c r="O7" s="849">
        <v>818.57</v>
      </c>
      <c r="P7" s="837">
        <v>0.28125010737097444</v>
      </c>
      <c r="Q7" s="850">
        <v>1819.0444444444445</v>
      </c>
    </row>
    <row r="8" spans="1:17" ht="14.4" customHeight="1" x14ac:dyDescent="0.3">
      <c r="A8" s="831" t="s">
        <v>3144</v>
      </c>
      <c r="B8" s="832" t="s">
        <v>3145</v>
      </c>
      <c r="C8" s="832" t="s">
        <v>2603</v>
      </c>
      <c r="D8" s="832" t="s">
        <v>3150</v>
      </c>
      <c r="E8" s="832" t="s">
        <v>3151</v>
      </c>
      <c r="F8" s="849">
        <v>0.1</v>
      </c>
      <c r="G8" s="849">
        <v>90.38</v>
      </c>
      <c r="H8" s="849">
        <v>0.66666666666666663</v>
      </c>
      <c r="I8" s="849">
        <v>903.8</v>
      </c>
      <c r="J8" s="849">
        <v>0.15000000000000002</v>
      </c>
      <c r="K8" s="849">
        <v>135.57</v>
      </c>
      <c r="L8" s="849">
        <v>1</v>
      </c>
      <c r="M8" s="849">
        <v>903.79999999999984</v>
      </c>
      <c r="N8" s="849"/>
      <c r="O8" s="849"/>
      <c r="P8" s="837"/>
      <c r="Q8" s="850"/>
    </row>
    <row r="9" spans="1:17" ht="14.4" customHeight="1" x14ac:dyDescent="0.3">
      <c r="A9" s="831" t="s">
        <v>3144</v>
      </c>
      <c r="B9" s="832" t="s">
        <v>3145</v>
      </c>
      <c r="C9" s="832" t="s">
        <v>2716</v>
      </c>
      <c r="D9" s="832" t="s">
        <v>3152</v>
      </c>
      <c r="E9" s="832" t="s">
        <v>3153</v>
      </c>
      <c r="F9" s="849"/>
      <c r="G9" s="849"/>
      <c r="H9" s="849"/>
      <c r="I9" s="849"/>
      <c r="J9" s="849"/>
      <c r="K9" s="849"/>
      <c r="L9" s="849"/>
      <c r="M9" s="849"/>
      <c r="N9" s="849">
        <v>180</v>
      </c>
      <c r="O9" s="849">
        <v>1294.2</v>
      </c>
      <c r="P9" s="837"/>
      <c r="Q9" s="850">
        <v>7.19</v>
      </c>
    </row>
    <row r="10" spans="1:17" ht="14.4" customHeight="1" x14ac:dyDescent="0.3">
      <c r="A10" s="831" t="s">
        <v>3144</v>
      </c>
      <c r="B10" s="832" t="s">
        <v>3145</v>
      </c>
      <c r="C10" s="832" t="s">
        <v>2716</v>
      </c>
      <c r="D10" s="832" t="s">
        <v>3154</v>
      </c>
      <c r="E10" s="832" t="s">
        <v>3155</v>
      </c>
      <c r="F10" s="849">
        <v>390</v>
      </c>
      <c r="G10" s="849">
        <v>7948.2</v>
      </c>
      <c r="H10" s="849"/>
      <c r="I10" s="849">
        <v>20.38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3144</v>
      </c>
      <c r="B11" s="832" t="s">
        <v>3145</v>
      </c>
      <c r="C11" s="832" t="s">
        <v>2716</v>
      </c>
      <c r="D11" s="832" t="s">
        <v>3156</v>
      </c>
      <c r="E11" s="832" t="s">
        <v>3157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2027.89</v>
      </c>
      <c r="P11" s="837"/>
      <c r="Q11" s="850">
        <v>2027.89</v>
      </c>
    </row>
    <row r="12" spans="1:17" ht="14.4" customHeight="1" x14ac:dyDescent="0.3">
      <c r="A12" s="831" t="s">
        <v>3144</v>
      </c>
      <c r="B12" s="832" t="s">
        <v>3145</v>
      </c>
      <c r="C12" s="832" t="s">
        <v>2716</v>
      </c>
      <c r="D12" s="832" t="s">
        <v>3158</v>
      </c>
      <c r="E12" s="832" t="s">
        <v>3159</v>
      </c>
      <c r="F12" s="849">
        <v>830</v>
      </c>
      <c r="G12" s="849">
        <v>27398.3</v>
      </c>
      <c r="H12" s="849">
        <v>1.1820795968599602</v>
      </c>
      <c r="I12" s="849">
        <v>33.01</v>
      </c>
      <c r="J12" s="849">
        <v>690</v>
      </c>
      <c r="K12" s="849">
        <v>23178.05</v>
      </c>
      <c r="L12" s="849">
        <v>1</v>
      </c>
      <c r="M12" s="849">
        <v>33.591376811594202</v>
      </c>
      <c r="N12" s="849">
        <v>168</v>
      </c>
      <c r="O12" s="849">
        <v>5743.92</v>
      </c>
      <c r="P12" s="837">
        <v>0.24781722362321248</v>
      </c>
      <c r="Q12" s="850">
        <v>34.19</v>
      </c>
    </row>
    <row r="13" spans="1:17" ht="14.4" customHeight="1" x14ac:dyDescent="0.3">
      <c r="A13" s="831" t="s">
        <v>3144</v>
      </c>
      <c r="B13" s="832" t="s">
        <v>3145</v>
      </c>
      <c r="C13" s="832" t="s">
        <v>2480</v>
      </c>
      <c r="D13" s="832" t="s">
        <v>3160</v>
      </c>
      <c r="E13" s="832" t="s">
        <v>3161</v>
      </c>
      <c r="F13" s="849"/>
      <c r="G13" s="849"/>
      <c r="H13" s="849"/>
      <c r="I13" s="849"/>
      <c r="J13" s="849"/>
      <c r="K13" s="849"/>
      <c r="L13" s="849"/>
      <c r="M13" s="849"/>
      <c r="N13" s="849">
        <v>1</v>
      </c>
      <c r="O13" s="849">
        <v>682</v>
      </c>
      <c r="P13" s="837"/>
      <c r="Q13" s="850">
        <v>682</v>
      </c>
    </row>
    <row r="14" spans="1:17" ht="14.4" customHeight="1" x14ac:dyDescent="0.3">
      <c r="A14" s="831" t="s">
        <v>3144</v>
      </c>
      <c r="B14" s="832" t="s">
        <v>3145</v>
      </c>
      <c r="C14" s="832" t="s">
        <v>2480</v>
      </c>
      <c r="D14" s="832" t="s">
        <v>3162</v>
      </c>
      <c r="E14" s="832" t="s">
        <v>3163</v>
      </c>
      <c r="F14" s="849">
        <v>1</v>
      </c>
      <c r="G14" s="849">
        <v>1825</v>
      </c>
      <c r="H14" s="849"/>
      <c r="I14" s="849">
        <v>1825</v>
      </c>
      <c r="J14" s="849"/>
      <c r="K14" s="849"/>
      <c r="L14" s="849"/>
      <c r="M14" s="849"/>
      <c r="N14" s="849">
        <v>1</v>
      </c>
      <c r="O14" s="849">
        <v>1826</v>
      </c>
      <c r="P14" s="837"/>
      <c r="Q14" s="850">
        <v>1826</v>
      </c>
    </row>
    <row r="15" spans="1:17" ht="14.4" customHeight="1" x14ac:dyDescent="0.3">
      <c r="A15" s="831" t="s">
        <v>3144</v>
      </c>
      <c r="B15" s="832" t="s">
        <v>3145</v>
      </c>
      <c r="C15" s="832" t="s">
        <v>2480</v>
      </c>
      <c r="D15" s="832" t="s">
        <v>3164</v>
      </c>
      <c r="E15" s="832" t="s">
        <v>3165</v>
      </c>
      <c r="F15" s="849">
        <v>5</v>
      </c>
      <c r="G15" s="849">
        <v>72530</v>
      </c>
      <c r="H15" s="849">
        <v>1.6665517796006526</v>
      </c>
      <c r="I15" s="849">
        <v>14506</v>
      </c>
      <c r="J15" s="849">
        <v>3</v>
      </c>
      <c r="K15" s="849">
        <v>43521</v>
      </c>
      <c r="L15" s="849">
        <v>1</v>
      </c>
      <c r="M15" s="849">
        <v>14507</v>
      </c>
      <c r="N15" s="849">
        <v>1</v>
      </c>
      <c r="O15" s="849">
        <v>14509</v>
      </c>
      <c r="P15" s="837">
        <v>0.333379288159739</v>
      </c>
      <c r="Q15" s="850">
        <v>14509</v>
      </c>
    </row>
    <row r="16" spans="1:17" ht="14.4" customHeight="1" x14ac:dyDescent="0.3">
      <c r="A16" s="831" t="s">
        <v>3144</v>
      </c>
      <c r="B16" s="832" t="s">
        <v>3145</v>
      </c>
      <c r="C16" s="832" t="s">
        <v>2480</v>
      </c>
      <c r="D16" s="832" t="s">
        <v>3166</v>
      </c>
      <c r="E16" s="832" t="s">
        <v>3167</v>
      </c>
      <c r="F16" s="849"/>
      <c r="G16" s="849"/>
      <c r="H16" s="849"/>
      <c r="I16" s="849"/>
      <c r="J16" s="849"/>
      <c r="K16" s="849"/>
      <c r="L16" s="849"/>
      <c r="M16" s="849"/>
      <c r="N16" s="849">
        <v>1</v>
      </c>
      <c r="O16" s="849">
        <v>510</v>
      </c>
      <c r="P16" s="837"/>
      <c r="Q16" s="850">
        <v>510</v>
      </c>
    </row>
    <row r="17" spans="1:17" ht="14.4" customHeight="1" x14ac:dyDescent="0.3">
      <c r="A17" s="831" t="s">
        <v>3144</v>
      </c>
      <c r="B17" s="832" t="s">
        <v>3145</v>
      </c>
      <c r="C17" s="832" t="s">
        <v>2480</v>
      </c>
      <c r="D17" s="832" t="s">
        <v>3168</v>
      </c>
      <c r="E17" s="832" t="s">
        <v>3169</v>
      </c>
      <c r="F17" s="849">
        <v>1</v>
      </c>
      <c r="G17" s="849">
        <v>2329</v>
      </c>
      <c r="H17" s="849"/>
      <c r="I17" s="849">
        <v>2329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3144</v>
      </c>
      <c r="B18" s="832" t="s">
        <v>3145</v>
      </c>
      <c r="C18" s="832" t="s">
        <v>2480</v>
      </c>
      <c r="D18" s="832" t="s">
        <v>3170</v>
      </c>
      <c r="E18" s="832" t="s">
        <v>3171</v>
      </c>
      <c r="F18" s="849">
        <v>1</v>
      </c>
      <c r="G18" s="849">
        <v>718</v>
      </c>
      <c r="H18" s="849"/>
      <c r="I18" s="849">
        <v>718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3172</v>
      </c>
      <c r="B19" s="832" t="s">
        <v>3173</v>
      </c>
      <c r="C19" s="832" t="s">
        <v>2480</v>
      </c>
      <c r="D19" s="832" t="s">
        <v>3174</v>
      </c>
      <c r="E19" s="832" t="s">
        <v>3175</v>
      </c>
      <c r="F19" s="849">
        <v>1</v>
      </c>
      <c r="G19" s="849">
        <v>314</v>
      </c>
      <c r="H19" s="849"/>
      <c r="I19" s="849">
        <v>314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3172</v>
      </c>
      <c r="B20" s="832" t="s">
        <v>3173</v>
      </c>
      <c r="C20" s="832" t="s">
        <v>2480</v>
      </c>
      <c r="D20" s="832" t="s">
        <v>3176</v>
      </c>
      <c r="E20" s="832" t="s">
        <v>3177</v>
      </c>
      <c r="F20" s="849">
        <v>2</v>
      </c>
      <c r="G20" s="849">
        <v>2566</v>
      </c>
      <c r="H20" s="849"/>
      <c r="I20" s="849">
        <v>1283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3172</v>
      </c>
      <c r="B21" s="832" t="s">
        <v>3173</v>
      </c>
      <c r="C21" s="832" t="s">
        <v>2480</v>
      </c>
      <c r="D21" s="832" t="s">
        <v>3178</v>
      </c>
      <c r="E21" s="832" t="s">
        <v>3179</v>
      </c>
      <c r="F21" s="849">
        <v>1</v>
      </c>
      <c r="G21" s="849">
        <v>10372</v>
      </c>
      <c r="H21" s="849"/>
      <c r="I21" s="849">
        <v>10372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3172</v>
      </c>
      <c r="B22" s="832" t="s">
        <v>3173</v>
      </c>
      <c r="C22" s="832" t="s">
        <v>2480</v>
      </c>
      <c r="D22" s="832" t="s">
        <v>3180</v>
      </c>
      <c r="E22" s="832" t="s">
        <v>3181</v>
      </c>
      <c r="F22" s="849"/>
      <c r="G22" s="849"/>
      <c r="H22" s="849"/>
      <c r="I22" s="849"/>
      <c r="J22" s="849"/>
      <c r="K22" s="849"/>
      <c r="L22" s="849"/>
      <c r="M22" s="849"/>
      <c r="N22" s="849">
        <v>2</v>
      </c>
      <c r="O22" s="849">
        <v>718</v>
      </c>
      <c r="P22" s="837"/>
      <c r="Q22" s="850">
        <v>359</v>
      </c>
    </row>
    <row r="23" spans="1:17" ht="14.4" customHeight="1" x14ac:dyDescent="0.3">
      <c r="A23" s="831" t="s">
        <v>3172</v>
      </c>
      <c r="B23" s="832" t="s">
        <v>3173</v>
      </c>
      <c r="C23" s="832" t="s">
        <v>2480</v>
      </c>
      <c r="D23" s="832" t="s">
        <v>3182</v>
      </c>
      <c r="E23" s="832" t="s">
        <v>3183</v>
      </c>
      <c r="F23" s="849"/>
      <c r="G23" s="849"/>
      <c r="H23" s="849"/>
      <c r="I23" s="849"/>
      <c r="J23" s="849"/>
      <c r="K23" s="849"/>
      <c r="L23" s="849"/>
      <c r="M23" s="849"/>
      <c r="N23" s="849">
        <v>2</v>
      </c>
      <c r="O23" s="849">
        <v>2214</v>
      </c>
      <c r="P23" s="837"/>
      <c r="Q23" s="850">
        <v>1107</v>
      </c>
    </row>
    <row r="24" spans="1:17" ht="14.4" customHeight="1" x14ac:dyDescent="0.3">
      <c r="A24" s="831" t="s">
        <v>3172</v>
      </c>
      <c r="B24" s="832" t="s">
        <v>3173</v>
      </c>
      <c r="C24" s="832" t="s">
        <v>2480</v>
      </c>
      <c r="D24" s="832" t="s">
        <v>3184</v>
      </c>
      <c r="E24" s="832" t="s">
        <v>3185</v>
      </c>
      <c r="F24" s="849"/>
      <c r="G24" s="849"/>
      <c r="H24" s="849"/>
      <c r="I24" s="849"/>
      <c r="J24" s="849"/>
      <c r="K24" s="849"/>
      <c r="L24" s="849"/>
      <c r="M24" s="849"/>
      <c r="N24" s="849">
        <v>1</v>
      </c>
      <c r="O24" s="849">
        <v>8806</v>
      </c>
      <c r="P24" s="837"/>
      <c r="Q24" s="850">
        <v>8806</v>
      </c>
    </row>
    <row r="25" spans="1:17" ht="14.4" customHeight="1" x14ac:dyDescent="0.3">
      <c r="A25" s="831" t="s">
        <v>3172</v>
      </c>
      <c r="B25" s="832" t="s">
        <v>3173</v>
      </c>
      <c r="C25" s="832" t="s">
        <v>2480</v>
      </c>
      <c r="D25" s="832" t="s">
        <v>3186</v>
      </c>
      <c r="E25" s="832" t="s">
        <v>3187</v>
      </c>
      <c r="F25" s="849"/>
      <c r="G25" s="849"/>
      <c r="H25" s="849"/>
      <c r="I25" s="849"/>
      <c r="J25" s="849"/>
      <c r="K25" s="849"/>
      <c r="L25" s="849"/>
      <c r="M25" s="849"/>
      <c r="N25" s="849">
        <v>7</v>
      </c>
      <c r="O25" s="849">
        <v>11403</v>
      </c>
      <c r="P25" s="837"/>
      <c r="Q25" s="850">
        <v>1629</v>
      </c>
    </row>
    <row r="26" spans="1:17" ht="14.4" customHeight="1" x14ac:dyDescent="0.3">
      <c r="A26" s="831" t="s">
        <v>3172</v>
      </c>
      <c r="B26" s="832" t="s">
        <v>3188</v>
      </c>
      <c r="C26" s="832" t="s">
        <v>2480</v>
      </c>
      <c r="D26" s="832" t="s">
        <v>3189</v>
      </c>
      <c r="E26" s="832" t="s">
        <v>3190</v>
      </c>
      <c r="F26" s="849"/>
      <c r="G26" s="849"/>
      <c r="H26" s="849"/>
      <c r="I26" s="849"/>
      <c r="J26" s="849">
        <v>4</v>
      </c>
      <c r="K26" s="849">
        <v>884</v>
      </c>
      <c r="L26" s="849">
        <v>1</v>
      </c>
      <c r="M26" s="849">
        <v>221</v>
      </c>
      <c r="N26" s="849"/>
      <c r="O26" s="849"/>
      <c r="P26" s="837"/>
      <c r="Q26" s="850"/>
    </row>
    <row r="27" spans="1:17" ht="14.4" customHeight="1" x14ac:dyDescent="0.3">
      <c r="A27" s="831" t="s">
        <v>3172</v>
      </c>
      <c r="B27" s="832" t="s">
        <v>3188</v>
      </c>
      <c r="C27" s="832" t="s">
        <v>2480</v>
      </c>
      <c r="D27" s="832" t="s">
        <v>3191</v>
      </c>
      <c r="E27" s="832" t="s">
        <v>3192</v>
      </c>
      <c r="F27" s="849"/>
      <c r="G27" s="849"/>
      <c r="H27" s="849"/>
      <c r="I27" s="849"/>
      <c r="J27" s="849">
        <v>4</v>
      </c>
      <c r="K27" s="849">
        <v>2032</v>
      </c>
      <c r="L27" s="849">
        <v>1</v>
      </c>
      <c r="M27" s="849">
        <v>508</v>
      </c>
      <c r="N27" s="849"/>
      <c r="O27" s="849"/>
      <c r="P27" s="837"/>
      <c r="Q27" s="850"/>
    </row>
    <row r="28" spans="1:17" ht="14.4" customHeight="1" x14ac:dyDescent="0.3">
      <c r="A28" s="831" t="s">
        <v>3172</v>
      </c>
      <c r="B28" s="832" t="s">
        <v>3188</v>
      </c>
      <c r="C28" s="832" t="s">
        <v>2480</v>
      </c>
      <c r="D28" s="832" t="s">
        <v>3193</v>
      </c>
      <c r="E28" s="832" t="s">
        <v>3194</v>
      </c>
      <c r="F28" s="849">
        <v>1</v>
      </c>
      <c r="G28" s="849">
        <v>354</v>
      </c>
      <c r="H28" s="849">
        <v>0.1</v>
      </c>
      <c r="I28" s="849">
        <v>354</v>
      </c>
      <c r="J28" s="849">
        <v>10</v>
      </c>
      <c r="K28" s="849">
        <v>3540</v>
      </c>
      <c r="L28" s="849">
        <v>1</v>
      </c>
      <c r="M28" s="849">
        <v>354</v>
      </c>
      <c r="N28" s="849">
        <v>11</v>
      </c>
      <c r="O28" s="849">
        <v>3894</v>
      </c>
      <c r="P28" s="837">
        <v>1.1000000000000001</v>
      </c>
      <c r="Q28" s="850">
        <v>354</v>
      </c>
    </row>
    <row r="29" spans="1:17" ht="14.4" customHeight="1" x14ac:dyDescent="0.3">
      <c r="A29" s="831" t="s">
        <v>3172</v>
      </c>
      <c r="B29" s="832" t="s">
        <v>3188</v>
      </c>
      <c r="C29" s="832" t="s">
        <v>2480</v>
      </c>
      <c r="D29" s="832" t="s">
        <v>3195</v>
      </c>
      <c r="E29" s="832" t="s">
        <v>3196</v>
      </c>
      <c r="F29" s="849">
        <v>65</v>
      </c>
      <c r="G29" s="849">
        <v>4225</v>
      </c>
      <c r="H29" s="849">
        <v>0.82278481012658233</v>
      </c>
      <c r="I29" s="849">
        <v>65</v>
      </c>
      <c r="J29" s="849">
        <v>79</v>
      </c>
      <c r="K29" s="849">
        <v>5135</v>
      </c>
      <c r="L29" s="849">
        <v>1</v>
      </c>
      <c r="M29" s="849">
        <v>65</v>
      </c>
      <c r="N29" s="849">
        <v>103</v>
      </c>
      <c r="O29" s="849">
        <v>6695</v>
      </c>
      <c r="P29" s="837">
        <v>1.3037974683544304</v>
      </c>
      <c r="Q29" s="850">
        <v>65</v>
      </c>
    </row>
    <row r="30" spans="1:17" ht="14.4" customHeight="1" x14ac:dyDescent="0.3">
      <c r="A30" s="831" t="s">
        <v>3172</v>
      </c>
      <c r="B30" s="832" t="s">
        <v>3188</v>
      </c>
      <c r="C30" s="832" t="s">
        <v>2480</v>
      </c>
      <c r="D30" s="832" t="s">
        <v>3197</v>
      </c>
      <c r="E30" s="832" t="s">
        <v>3198</v>
      </c>
      <c r="F30" s="849"/>
      <c r="G30" s="849"/>
      <c r="H30" s="849"/>
      <c r="I30" s="849"/>
      <c r="J30" s="849"/>
      <c r="K30" s="849"/>
      <c r="L30" s="849"/>
      <c r="M30" s="849"/>
      <c r="N30" s="849">
        <v>1</v>
      </c>
      <c r="O30" s="849">
        <v>545</v>
      </c>
      <c r="P30" s="837"/>
      <c r="Q30" s="850">
        <v>545</v>
      </c>
    </row>
    <row r="31" spans="1:17" ht="14.4" customHeight="1" x14ac:dyDescent="0.3">
      <c r="A31" s="831" t="s">
        <v>3172</v>
      </c>
      <c r="B31" s="832" t="s">
        <v>3188</v>
      </c>
      <c r="C31" s="832" t="s">
        <v>2480</v>
      </c>
      <c r="D31" s="832" t="s">
        <v>3199</v>
      </c>
      <c r="E31" s="832" t="s">
        <v>3200</v>
      </c>
      <c r="F31" s="849">
        <v>5</v>
      </c>
      <c r="G31" s="849">
        <v>2960</v>
      </c>
      <c r="H31" s="849"/>
      <c r="I31" s="849">
        <v>592</v>
      </c>
      <c r="J31" s="849"/>
      <c r="K31" s="849"/>
      <c r="L31" s="849"/>
      <c r="M31" s="849"/>
      <c r="N31" s="849">
        <v>5</v>
      </c>
      <c r="O31" s="849">
        <v>2960</v>
      </c>
      <c r="P31" s="837"/>
      <c r="Q31" s="850">
        <v>592</v>
      </c>
    </row>
    <row r="32" spans="1:17" ht="14.4" customHeight="1" x14ac:dyDescent="0.3">
      <c r="A32" s="831" t="s">
        <v>3172</v>
      </c>
      <c r="B32" s="832" t="s">
        <v>3188</v>
      </c>
      <c r="C32" s="832" t="s">
        <v>2480</v>
      </c>
      <c r="D32" s="832" t="s">
        <v>3201</v>
      </c>
      <c r="E32" s="832" t="s">
        <v>3202</v>
      </c>
      <c r="F32" s="849"/>
      <c r="G32" s="849"/>
      <c r="H32" s="849"/>
      <c r="I32" s="849"/>
      <c r="J32" s="849"/>
      <c r="K32" s="849"/>
      <c r="L32" s="849"/>
      <c r="M32" s="849"/>
      <c r="N32" s="849">
        <v>1</v>
      </c>
      <c r="O32" s="849">
        <v>617</v>
      </c>
      <c r="P32" s="837"/>
      <c r="Q32" s="850">
        <v>617</v>
      </c>
    </row>
    <row r="33" spans="1:17" ht="14.4" customHeight="1" x14ac:dyDescent="0.3">
      <c r="A33" s="831" t="s">
        <v>3172</v>
      </c>
      <c r="B33" s="832" t="s">
        <v>3188</v>
      </c>
      <c r="C33" s="832" t="s">
        <v>2480</v>
      </c>
      <c r="D33" s="832" t="s">
        <v>3203</v>
      </c>
      <c r="E33" s="832" t="s">
        <v>3204</v>
      </c>
      <c r="F33" s="849"/>
      <c r="G33" s="849"/>
      <c r="H33" s="849"/>
      <c r="I33" s="849"/>
      <c r="J33" s="849"/>
      <c r="K33" s="849"/>
      <c r="L33" s="849"/>
      <c r="M33" s="849"/>
      <c r="N33" s="849">
        <v>2</v>
      </c>
      <c r="O33" s="849">
        <v>306</v>
      </c>
      <c r="P33" s="837"/>
      <c r="Q33" s="850">
        <v>153</v>
      </c>
    </row>
    <row r="34" spans="1:17" ht="14.4" customHeight="1" x14ac:dyDescent="0.3">
      <c r="A34" s="831" t="s">
        <v>3172</v>
      </c>
      <c r="B34" s="832" t="s">
        <v>3188</v>
      </c>
      <c r="C34" s="832" t="s">
        <v>2480</v>
      </c>
      <c r="D34" s="832" t="s">
        <v>3205</v>
      </c>
      <c r="E34" s="832" t="s">
        <v>3206</v>
      </c>
      <c r="F34" s="849"/>
      <c r="G34" s="849"/>
      <c r="H34" s="849"/>
      <c r="I34" s="849"/>
      <c r="J34" s="849">
        <v>2</v>
      </c>
      <c r="K34" s="849">
        <v>48</v>
      </c>
      <c r="L34" s="849">
        <v>1</v>
      </c>
      <c r="M34" s="849">
        <v>24</v>
      </c>
      <c r="N34" s="849">
        <v>1</v>
      </c>
      <c r="O34" s="849">
        <v>24</v>
      </c>
      <c r="P34" s="837">
        <v>0.5</v>
      </c>
      <c r="Q34" s="850">
        <v>24</v>
      </c>
    </row>
    <row r="35" spans="1:17" ht="14.4" customHeight="1" x14ac:dyDescent="0.3">
      <c r="A35" s="831" t="s">
        <v>3172</v>
      </c>
      <c r="B35" s="832" t="s">
        <v>3188</v>
      </c>
      <c r="C35" s="832" t="s">
        <v>2480</v>
      </c>
      <c r="D35" s="832" t="s">
        <v>3205</v>
      </c>
      <c r="E35" s="832" t="s">
        <v>3207</v>
      </c>
      <c r="F35" s="849"/>
      <c r="G35" s="849"/>
      <c r="H35" s="849"/>
      <c r="I35" s="849"/>
      <c r="J35" s="849">
        <v>2</v>
      </c>
      <c r="K35" s="849">
        <v>48</v>
      </c>
      <c r="L35" s="849">
        <v>1</v>
      </c>
      <c r="M35" s="849">
        <v>24</v>
      </c>
      <c r="N35" s="849">
        <v>2</v>
      </c>
      <c r="O35" s="849">
        <v>48</v>
      </c>
      <c r="P35" s="837">
        <v>1</v>
      </c>
      <c r="Q35" s="850">
        <v>24</v>
      </c>
    </row>
    <row r="36" spans="1:17" ht="14.4" customHeight="1" x14ac:dyDescent="0.3">
      <c r="A36" s="831" t="s">
        <v>3172</v>
      </c>
      <c r="B36" s="832" t="s">
        <v>3188</v>
      </c>
      <c r="C36" s="832" t="s">
        <v>2480</v>
      </c>
      <c r="D36" s="832" t="s">
        <v>3208</v>
      </c>
      <c r="E36" s="832" t="s">
        <v>3209</v>
      </c>
      <c r="F36" s="849"/>
      <c r="G36" s="849"/>
      <c r="H36" s="849"/>
      <c r="I36" s="849"/>
      <c r="J36" s="849">
        <v>1</v>
      </c>
      <c r="K36" s="849">
        <v>55</v>
      </c>
      <c r="L36" s="849">
        <v>1</v>
      </c>
      <c r="M36" s="849">
        <v>55</v>
      </c>
      <c r="N36" s="849">
        <v>2</v>
      </c>
      <c r="O36" s="849">
        <v>110</v>
      </c>
      <c r="P36" s="837">
        <v>2</v>
      </c>
      <c r="Q36" s="850">
        <v>55</v>
      </c>
    </row>
    <row r="37" spans="1:17" ht="14.4" customHeight="1" x14ac:dyDescent="0.3">
      <c r="A37" s="831" t="s">
        <v>3172</v>
      </c>
      <c r="B37" s="832" t="s">
        <v>3188</v>
      </c>
      <c r="C37" s="832" t="s">
        <v>2480</v>
      </c>
      <c r="D37" s="832" t="s">
        <v>3210</v>
      </c>
      <c r="E37" s="832" t="s">
        <v>3211</v>
      </c>
      <c r="F37" s="849"/>
      <c r="G37" s="849"/>
      <c r="H37" s="849"/>
      <c r="I37" s="849"/>
      <c r="J37" s="849"/>
      <c r="K37" s="849"/>
      <c r="L37" s="849"/>
      <c r="M37" s="849"/>
      <c r="N37" s="849">
        <v>1</v>
      </c>
      <c r="O37" s="849">
        <v>77</v>
      </c>
      <c r="P37" s="837"/>
      <c r="Q37" s="850">
        <v>77</v>
      </c>
    </row>
    <row r="38" spans="1:17" ht="14.4" customHeight="1" x14ac:dyDescent="0.3">
      <c r="A38" s="831" t="s">
        <v>3172</v>
      </c>
      <c r="B38" s="832" t="s">
        <v>3188</v>
      </c>
      <c r="C38" s="832" t="s">
        <v>2480</v>
      </c>
      <c r="D38" s="832" t="s">
        <v>3210</v>
      </c>
      <c r="E38" s="832" t="s">
        <v>3212</v>
      </c>
      <c r="F38" s="849">
        <v>87</v>
      </c>
      <c r="G38" s="849">
        <v>6699</v>
      </c>
      <c r="H38" s="849">
        <v>0.53703703703703709</v>
      </c>
      <c r="I38" s="849">
        <v>77</v>
      </c>
      <c r="J38" s="849">
        <v>162</v>
      </c>
      <c r="K38" s="849">
        <v>12474</v>
      </c>
      <c r="L38" s="849">
        <v>1</v>
      </c>
      <c r="M38" s="849">
        <v>77</v>
      </c>
      <c r="N38" s="849">
        <v>142</v>
      </c>
      <c r="O38" s="849">
        <v>10934</v>
      </c>
      <c r="P38" s="837">
        <v>0.87654320987654322</v>
      </c>
      <c r="Q38" s="850">
        <v>77</v>
      </c>
    </row>
    <row r="39" spans="1:17" ht="14.4" customHeight="1" x14ac:dyDescent="0.3">
      <c r="A39" s="831" t="s">
        <v>3172</v>
      </c>
      <c r="B39" s="832" t="s">
        <v>3188</v>
      </c>
      <c r="C39" s="832" t="s">
        <v>2480</v>
      </c>
      <c r="D39" s="832" t="s">
        <v>3213</v>
      </c>
      <c r="E39" s="832" t="s">
        <v>3214</v>
      </c>
      <c r="F39" s="849">
        <v>5</v>
      </c>
      <c r="G39" s="849">
        <v>120</v>
      </c>
      <c r="H39" s="849">
        <v>0.55555555555555558</v>
      </c>
      <c r="I39" s="849">
        <v>24</v>
      </c>
      <c r="J39" s="849">
        <v>9</v>
      </c>
      <c r="K39" s="849">
        <v>216</v>
      </c>
      <c r="L39" s="849">
        <v>1</v>
      </c>
      <c r="M39" s="849">
        <v>24</v>
      </c>
      <c r="N39" s="849">
        <v>19</v>
      </c>
      <c r="O39" s="849">
        <v>456</v>
      </c>
      <c r="P39" s="837">
        <v>2.1111111111111112</v>
      </c>
      <c r="Q39" s="850">
        <v>24</v>
      </c>
    </row>
    <row r="40" spans="1:17" ht="14.4" customHeight="1" x14ac:dyDescent="0.3">
      <c r="A40" s="831" t="s">
        <v>3172</v>
      </c>
      <c r="B40" s="832" t="s">
        <v>3188</v>
      </c>
      <c r="C40" s="832" t="s">
        <v>2480</v>
      </c>
      <c r="D40" s="832" t="s">
        <v>3215</v>
      </c>
      <c r="E40" s="832" t="s">
        <v>3216</v>
      </c>
      <c r="F40" s="849"/>
      <c r="G40" s="849"/>
      <c r="H40" s="849"/>
      <c r="I40" s="849"/>
      <c r="J40" s="849"/>
      <c r="K40" s="849"/>
      <c r="L40" s="849"/>
      <c r="M40" s="849"/>
      <c r="N40" s="849">
        <v>2</v>
      </c>
      <c r="O40" s="849">
        <v>360</v>
      </c>
      <c r="P40" s="837"/>
      <c r="Q40" s="850">
        <v>180</v>
      </c>
    </row>
    <row r="41" spans="1:17" ht="14.4" customHeight="1" x14ac:dyDescent="0.3">
      <c r="A41" s="831" t="s">
        <v>3172</v>
      </c>
      <c r="B41" s="832" t="s">
        <v>3188</v>
      </c>
      <c r="C41" s="832" t="s">
        <v>2480</v>
      </c>
      <c r="D41" s="832" t="s">
        <v>3217</v>
      </c>
      <c r="E41" s="832" t="s">
        <v>3218</v>
      </c>
      <c r="F41" s="849"/>
      <c r="G41" s="849"/>
      <c r="H41" s="849"/>
      <c r="I41" s="849"/>
      <c r="J41" s="849"/>
      <c r="K41" s="849"/>
      <c r="L41" s="849"/>
      <c r="M41" s="849"/>
      <c r="N41" s="849">
        <v>1</v>
      </c>
      <c r="O41" s="849">
        <v>631</v>
      </c>
      <c r="P41" s="837"/>
      <c r="Q41" s="850">
        <v>631</v>
      </c>
    </row>
    <row r="42" spans="1:17" ht="14.4" customHeight="1" x14ac:dyDescent="0.3">
      <c r="A42" s="831" t="s">
        <v>3172</v>
      </c>
      <c r="B42" s="832" t="s">
        <v>3188</v>
      </c>
      <c r="C42" s="832" t="s">
        <v>2480</v>
      </c>
      <c r="D42" s="832" t="s">
        <v>3219</v>
      </c>
      <c r="E42" s="832" t="s">
        <v>3220</v>
      </c>
      <c r="F42" s="849">
        <v>2</v>
      </c>
      <c r="G42" s="849">
        <v>132</v>
      </c>
      <c r="H42" s="849">
        <v>1</v>
      </c>
      <c r="I42" s="849">
        <v>66</v>
      </c>
      <c r="J42" s="849">
        <v>2</v>
      </c>
      <c r="K42" s="849">
        <v>132</v>
      </c>
      <c r="L42" s="849">
        <v>1</v>
      </c>
      <c r="M42" s="849">
        <v>66</v>
      </c>
      <c r="N42" s="849">
        <v>10</v>
      </c>
      <c r="O42" s="849">
        <v>660</v>
      </c>
      <c r="P42" s="837">
        <v>5</v>
      </c>
      <c r="Q42" s="850">
        <v>66</v>
      </c>
    </row>
    <row r="43" spans="1:17" ht="14.4" customHeight="1" x14ac:dyDescent="0.3">
      <c r="A43" s="831" t="s">
        <v>3172</v>
      </c>
      <c r="B43" s="832" t="s">
        <v>3188</v>
      </c>
      <c r="C43" s="832" t="s">
        <v>2480</v>
      </c>
      <c r="D43" s="832" t="s">
        <v>3221</v>
      </c>
      <c r="E43" s="832" t="s">
        <v>3222</v>
      </c>
      <c r="F43" s="849">
        <v>12</v>
      </c>
      <c r="G43" s="849">
        <v>4200</v>
      </c>
      <c r="H43" s="849"/>
      <c r="I43" s="849">
        <v>350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" customHeight="1" x14ac:dyDescent="0.3">
      <c r="A44" s="831" t="s">
        <v>3172</v>
      </c>
      <c r="B44" s="832" t="s">
        <v>3188</v>
      </c>
      <c r="C44" s="832" t="s">
        <v>2480</v>
      </c>
      <c r="D44" s="832" t="s">
        <v>3223</v>
      </c>
      <c r="E44" s="832" t="s">
        <v>3224</v>
      </c>
      <c r="F44" s="849">
        <v>5</v>
      </c>
      <c r="G44" s="849">
        <v>125</v>
      </c>
      <c r="H44" s="849">
        <v>1</v>
      </c>
      <c r="I44" s="849">
        <v>25</v>
      </c>
      <c r="J44" s="849">
        <v>5</v>
      </c>
      <c r="K44" s="849">
        <v>125</v>
      </c>
      <c r="L44" s="849">
        <v>1</v>
      </c>
      <c r="M44" s="849">
        <v>25</v>
      </c>
      <c r="N44" s="849">
        <v>15</v>
      </c>
      <c r="O44" s="849">
        <v>375</v>
      </c>
      <c r="P44" s="837">
        <v>3</v>
      </c>
      <c r="Q44" s="850">
        <v>25</v>
      </c>
    </row>
    <row r="45" spans="1:17" ht="14.4" customHeight="1" x14ac:dyDescent="0.3">
      <c r="A45" s="831" t="s">
        <v>3172</v>
      </c>
      <c r="B45" s="832" t="s">
        <v>3188</v>
      </c>
      <c r="C45" s="832" t="s">
        <v>2480</v>
      </c>
      <c r="D45" s="832" t="s">
        <v>3225</v>
      </c>
      <c r="E45" s="832" t="s">
        <v>3226</v>
      </c>
      <c r="F45" s="849"/>
      <c r="G45" s="849"/>
      <c r="H45" s="849"/>
      <c r="I45" s="849"/>
      <c r="J45" s="849"/>
      <c r="K45" s="849"/>
      <c r="L45" s="849"/>
      <c r="M45" s="849"/>
      <c r="N45" s="849">
        <v>1</v>
      </c>
      <c r="O45" s="849">
        <v>742</v>
      </c>
      <c r="P45" s="837"/>
      <c r="Q45" s="850">
        <v>742</v>
      </c>
    </row>
    <row r="46" spans="1:17" ht="14.4" customHeight="1" x14ac:dyDescent="0.3">
      <c r="A46" s="831" t="s">
        <v>3172</v>
      </c>
      <c r="B46" s="832" t="s">
        <v>3188</v>
      </c>
      <c r="C46" s="832" t="s">
        <v>2480</v>
      </c>
      <c r="D46" s="832" t="s">
        <v>3227</v>
      </c>
      <c r="E46" s="832" t="s">
        <v>3228</v>
      </c>
      <c r="F46" s="849"/>
      <c r="G46" s="849"/>
      <c r="H46" s="849"/>
      <c r="I46" s="849"/>
      <c r="J46" s="849">
        <v>2</v>
      </c>
      <c r="K46" s="849">
        <v>362</v>
      </c>
      <c r="L46" s="849">
        <v>1</v>
      </c>
      <c r="M46" s="849">
        <v>181</v>
      </c>
      <c r="N46" s="849">
        <v>8</v>
      </c>
      <c r="O46" s="849">
        <v>1448</v>
      </c>
      <c r="P46" s="837">
        <v>4</v>
      </c>
      <c r="Q46" s="850">
        <v>181</v>
      </c>
    </row>
    <row r="47" spans="1:17" ht="14.4" customHeight="1" x14ac:dyDescent="0.3">
      <c r="A47" s="831" t="s">
        <v>3172</v>
      </c>
      <c r="B47" s="832" t="s">
        <v>3188</v>
      </c>
      <c r="C47" s="832" t="s">
        <v>2480</v>
      </c>
      <c r="D47" s="832" t="s">
        <v>3229</v>
      </c>
      <c r="E47" s="832" t="s">
        <v>3230</v>
      </c>
      <c r="F47" s="849">
        <v>4</v>
      </c>
      <c r="G47" s="849">
        <v>1016</v>
      </c>
      <c r="H47" s="849">
        <v>1.3333333333333333</v>
      </c>
      <c r="I47" s="849">
        <v>254</v>
      </c>
      <c r="J47" s="849">
        <v>3</v>
      </c>
      <c r="K47" s="849">
        <v>762</v>
      </c>
      <c r="L47" s="849">
        <v>1</v>
      </c>
      <c r="M47" s="849">
        <v>254</v>
      </c>
      <c r="N47" s="849">
        <v>8</v>
      </c>
      <c r="O47" s="849">
        <v>2032</v>
      </c>
      <c r="P47" s="837">
        <v>2.6666666666666665</v>
      </c>
      <c r="Q47" s="850">
        <v>254</v>
      </c>
    </row>
    <row r="48" spans="1:17" ht="14.4" customHeight="1" x14ac:dyDescent="0.3">
      <c r="A48" s="831" t="s">
        <v>3172</v>
      </c>
      <c r="B48" s="832" t="s">
        <v>3188</v>
      </c>
      <c r="C48" s="832" t="s">
        <v>2480</v>
      </c>
      <c r="D48" s="832" t="s">
        <v>3231</v>
      </c>
      <c r="E48" s="832" t="s">
        <v>3232</v>
      </c>
      <c r="F48" s="849"/>
      <c r="G48" s="849"/>
      <c r="H48" s="849"/>
      <c r="I48" s="849"/>
      <c r="J48" s="849"/>
      <c r="K48" s="849"/>
      <c r="L48" s="849"/>
      <c r="M48" s="849"/>
      <c r="N48" s="849">
        <v>1</v>
      </c>
      <c r="O48" s="849">
        <v>268</v>
      </c>
      <c r="P48" s="837"/>
      <c r="Q48" s="850">
        <v>268</v>
      </c>
    </row>
    <row r="49" spans="1:17" ht="14.4" customHeight="1" x14ac:dyDescent="0.3">
      <c r="A49" s="831" t="s">
        <v>3172</v>
      </c>
      <c r="B49" s="832" t="s">
        <v>3188</v>
      </c>
      <c r="C49" s="832" t="s">
        <v>2480</v>
      </c>
      <c r="D49" s="832" t="s">
        <v>3233</v>
      </c>
      <c r="E49" s="832" t="s">
        <v>3234</v>
      </c>
      <c r="F49" s="849"/>
      <c r="G49" s="849"/>
      <c r="H49" s="849"/>
      <c r="I49" s="849"/>
      <c r="J49" s="849">
        <v>2</v>
      </c>
      <c r="K49" s="849">
        <v>434</v>
      </c>
      <c r="L49" s="849">
        <v>1</v>
      </c>
      <c r="M49" s="849">
        <v>217</v>
      </c>
      <c r="N49" s="849">
        <v>10</v>
      </c>
      <c r="O49" s="849">
        <v>2170</v>
      </c>
      <c r="P49" s="837">
        <v>5</v>
      </c>
      <c r="Q49" s="850">
        <v>217</v>
      </c>
    </row>
    <row r="50" spans="1:17" ht="14.4" customHeight="1" x14ac:dyDescent="0.3">
      <c r="A50" s="831" t="s">
        <v>3172</v>
      </c>
      <c r="B50" s="832" t="s">
        <v>3188</v>
      </c>
      <c r="C50" s="832" t="s">
        <v>2480</v>
      </c>
      <c r="D50" s="832" t="s">
        <v>3235</v>
      </c>
      <c r="E50" s="832" t="s">
        <v>3236</v>
      </c>
      <c r="F50" s="849">
        <v>1</v>
      </c>
      <c r="G50" s="849">
        <v>592</v>
      </c>
      <c r="H50" s="849"/>
      <c r="I50" s="849">
        <v>592</v>
      </c>
      <c r="J50" s="849"/>
      <c r="K50" s="849"/>
      <c r="L50" s="849"/>
      <c r="M50" s="849"/>
      <c r="N50" s="849">
        <v>1</v>
      </c>
      <c r="O50" s="849">
        <v>592</v>
      </c>
      <c r="P50" s="837"/>
      <c r="Q50" s="850">
        <v>592</v>
      </c>
    </row>
    <row r="51" spans="1:17" ht="14.4" customHeight="1" x14ac:dyDescent="0.3">
      <c r="A51" s="831" t="s">
        <v>3172</v>
      </c>
      <c r="B51" s="832" t="s">
        <v>3188</v>
      </c>
      <c r="C51" s="832" t="s">
        <v>2480</v>
      </c>
      <c r="D51" s="832" t="s">
        <v>3237</v>
      </c>
      <c r="E51" s="832" t="s">
        <v>3238</v>
      </c>
      <c r="F51" s="849"/>
      <c r="G51" s="849"/>
      <c r="H51" s="849"/>
      <c r="I51" s="849"/>
      <c r="J51" s="849"/>
      <c r="K51" s="849"/>
      <c r="L51" s="849"/>
      <c r="M51" s="849"/>
      <c r="N51" s="849">
        <v>1</v>
      </c>
      <c r="O51" s="849">
        <v>547</v>
      </c>
      <c r="P51" s="837"/>
      <c r="Q51" s="850">
        <v>547</v>
      </c>
    </row>
    <row r="52" spans="1:17" ht="14.4" customHeight="1" x14ac:dyDescent="0.3">
      <c r="A52" s="831" t="s">
        <v>3172</v>
      </c>
      <c r="B52" s="832" t="s">
        <v>3188</v>
      </c>
      <c r="C52" s="832" t="s">
        <v>2480</v>
      </c>
      <c r="D52" s="832" t="s">
        <v>3239</v>
      </c>
      <c r="E52" s="832" t="s">
        <v>3240</v>
      </c>
      <c r="F52" s="849"/>
      <c r="G52" s="849"/>
      <c r="H52" s="849"/>
      <c r="I52" s="849"/>
      <c r="J52" s="849"/>
      <c r="K52" s="849"/>
      <c r="L52" s="849"/>
      <c r="M52" s="849"/>
      <c r="N52" s="849">
        <v>1</v>
      </c>
      <c r="O52" s="849">
        <v>736</v>
      </c>
      <c r="P52" s="837"/>
      <c r="Q52" s="850">
        <v>736</v>
      </c>
    </row>
    <row r="53" spans="1:17" ht="14.4" customHeight="1" x14ac:dyDescent="0.3">
      <c r="A53" s="831" t="s">
        <v>3172</v>
      </c>
      <c r="B53" s="832" t="s">
        <v>3188</v>
      </c>
      <c r="C53" s="832" t="s">
        <v>2480</v>
      </c>
      <c r="D53" s="832" t="s">
        <v>3241</v>
      </c>
      <c r="E53" s="832" t="s">
        <v>3242</v>
      </c>
      <c r="F53" s="849"/>
      <c r="G53" s="849"/>
      <c r="H53" s="849"/>
      <c r="I53" s="849"/>
      <c r="J53" s="849"/>
      <c r="K53" s="849"/>
      <c r="L53" s="849"/>
      <c r="M53" s="849"/>
      <c r="N53" s="849">
        <v>1</v>
      </c>
      <c r="O53" s="849">
        <v>346</v>
      </c>
      <c r="P53" s="837"/>
      <c r="Q53" s="850">
        <v>346</v>
      </c>
    </row>
    <row r="54" spans="1:17" ht="14.4" customHeight="1" x14ac:dyDescent="0.3">
      <c r="A54" s="831" t="s">
        <v>3172</v>
      </c>
      <c r="B54" s="832" t="s">
        <v>3188</v>
      </c>
      <c r="C54" s="832" t="s">
        <v>2480</v>
      </c>
      <c r="D54" s="832" t="s">
        <v>3243</v>
      </c>
      <c r="E54" s="832" t="s">
        <v>3244</v>
      </c>
      <c r="F54" s="849"/>
      <c r="G54" s="849"/>
      <c r="H54" s="849"/>
      <c r="I54" s="849"/>
      <c r="J54" s="849"/>
      <c r="K54" s="849"/>
      <c r="L54" s="849"/>
      <c r="M54" s="849"/>
      <c r="N54" s="849">
        <v>1</v>
      </c>
      <c r="O54" s="849">
        <v>232</v>
      </c>
      <c r="P54" s="837"/>
      <c r="Q54" s="850">
        <v>232</v>
      </c>
    </row>
    <row r="55" spans="1:17" ht="14.4" customHeight="1" x14ac:dyDescent="0.3">
      <c r="A55" s="831" t="s">
        <v>3172</v>
      </c>
      <c r="B55" s="832" t="s">
        <v>3188</v>
      </c>
      <c r="C55" s="832" t="s">
        <v>2480</v>
      </c>
      <c r="D55" s="832" t="s">
        <v>3245</v>
      </c>
      <c r="E55" s="832" t="s">
        <v>3246</v>
      </c>
      <c r="F55" s="849"/>
      <c r="G55" s="849"/>
      <c r="H55" s="849"/>
      <c r="I55" s="849"/>
      <c r="J55" s="849">
        <v>5</v>
      </c>
      <c r="K55" s="849">
        <v>16750</v>
      </c>
      <c r="L55" s="849">
        <v>1</v>
      </c>
      <c r="M55" s="849">
        <v>3350</v>
      </c>
      <c r="N55" s="849"/>
      <c r="O55" s="849"/>
      <c r="P55" s="837"/>
      <c r="Q55" s="850"/>
    </row>
    <row r="56" spans="1:17" ht="14.4" customHeight="1" x14ac:dyDescent="0.3">
      <c r="A56" s="831" t="s">
        <v>3172</v>
      </c>
      <c r="B56" s="832" t="s">
        <v>3188</v>
      </c>
      <c r="C56" s="832" t="s">
        <v>2480</v>
      </c>
      <c r="D56" s="832" t="s">
        <v>3247</v>
      </c>
      <c r="E56" s="832" t="s">
        <v>3248</v>
      </c>
      <c r="F56" s="849"/>
      <c r="G56" s="849"/>
      <c r="H56" s="849"/>
      <c r="I56" s="849"/>
      <c r="J56" s="849"/>
      <c r="K56" s="849"/>
      <c r="L56" s="849"/>
      <c r="M56" s="849"/>
      <c r="N56" s="849">
        <v>1</v>
      </c>
      <c r="O56" s="849">
        <v>233</v>
      </c>
      <c r="P56" s="837"/>
      <c r="Q56" s="850">
        <v>233</v>
      </c>
    </row>
    <row r="57" spans="1:17" ht="14.4" customHeight="1" x14ac:dyDescent="0.3">
      <c r="A57" s="831" t="s">
        <v>3172</v>
      </c>
      <c r="B57" s="832" t="s">
        <v>3188</v>
      </c>
      <c r="C57" s="832" t="s">
        <v>2480</v>
      </c>
      <c r="D57" s="832" t="s">
        <v>3249</v>
      </c>
      <c r="E57" s="832" t="s">
        <v>3250</v>
      </c>
      <c r="F57" s="849"/>
      <c r="G57" s="849"/>
      <c r="H57" s="849"/>
      <c r="I57" s="849"/>
      <c r="J57" s="849"/>
      <c r="K57" s="849"/>
      <c r="L57" s="849"/>
      <c r="M57" s="849"/>
      <c r="N57" s="849">
        <v>1</v>
      </c>
      <c r="O57" s="849">
        <v>410</v>
      </c>
      <c r="P57" s="837"/>
      <c r="Q57" s="850">
        <v>410</v>
      </c>
    </row>
    <row r="58" spans="1:17" ht="14.4" customHeight="1" x14ac:dyDescent="0.3">
      <c r="A58" s="831" t="s">
        <v>3172</v>
      </c>
      <c r="B58" s="832" t="s">
        <v>3188</v>
      </c>
      <c r="C58" s="832" t="s">
        <v>2480</v>
      </c>
      <c r="D58" s="832" t="s">
        <v>3251</v>
      </c>
      <c r="E58" s="832" t="s">
        <v>3252</v>
      </c>
      <c r="F58" s="849"/>
      <c r="G58" s="849"/>
      <c r="H58" s="849"/>
      <c r="I58" s="849"/>
      <c r="J58" s="849">
        <v>1</v>
      </c>
      <c r="K58" s="849">
        <v>652</v>
      </c>
      <c r="L58" s="849">
        <v>1</v>
      </c>
      <c r="M58" s="849">
        <v>652</v>
      </c>
      <c r="N58" s="849">
        <v>1</v>
      </c>
      <c r="O58" s="849">
        <v>652</v>
      </c>
      <c r="P58" s="837">
        <v>1</v>
      </c>
      <c r="Q58" s="850">
        <v>652</v>
      </c>
    </row>
    <row r="59" spans="1:17" ht="14.4" customHeight="1" x14ac:dyDescent="0.3">
      <c r="A59" s="831" t="s">
        <v>3172</v>
      </c>
      <c r="B59" s="832" t="s">
        <v>3188</v>
      </c>
      <c r="C59" s="832" t="s">
        <v>2480</v>
      </c>
      <c r="D59" s="832" t="s">
        <v>3253</v>
      </c>
      <c r="E59" s="832" t="s">
        <v>3254</v>
      </c>
      <c r="F59" s="849"/>
      <c r="G59" s="849"/>
      <c r="H59" s="849"/>
      <c r="I59" s="849"/>
      <c r="J59" s="849"/>
      <c r="K59" s="849"/>
      <c r="L59" s="849"/>
      <c r="M59" s="849"/>
      <c r="N59" s="849">
        <v>1</v>
      </c>
      <c r="O59" s="849">
        <v>590</v>
      </c>
      <c r="P59" s="837"/>
      <c r="Q59" s="850">
        <v>590</v>
      </c>
    </row>
    <row r="60" spans="1:17" ht="14.4" customHeight="1" x14ac:dyDescent="0.3">
      <c r="A60" s="831" t="s">
        <v>3172</v>
      </c>
      <c r="B60" s="832" t="s">
        <v>3188</v>
      </c>
      <c r="C60" s="832" t="s">
        <v>2480</v>
      </c>
      <c r="D60" s="832" t="s">
        <v>3255</v>
      </c>
      <c r="E60" s="832" t="s">
        <v>3256</v>
      </c>
      <c r="F60" s="849"/>
      <c r="G60" s="849"/>
      <c r="H60" s="849"/>
      <c r="I60" s="849"/>
      <c r="J60" s="849"/>
      <c r="K60" s="849"/>
      <c r="L60" s="849"/>
      <c r="M60" s="849"/>
      <c r="N60" s="849">
        <v>3</v>
      </c>
      <c r="O60" s="849">
        <v>2367</v>
      </c>
      <c r="P60" s="837"/>
      <c r="Q60" s="850">
        <v>789</v>
      </c>
    </row>
    <row r="61" spans="1:17" ht="14.4" customHeight="1" x14ac:dyDescent="0.3">
      <c r="A61" s="831" t="s">
        <v>3257</v>
      </c>
      <c r="B61" s="832" t="s">
        <v>3258</v>
      </c>
      <c r="C61" s="832" t="s">
        <v>2480</v>
      </c>
      <c r="D61" s="832" t="s">
        <v>3259</v>
      </c>
      <c r="E61" s="832" t="s">
        <v>3260</v>
      </c>
      <c r="F61" s="849">
        <v>45</v>
      </c>
      <c r="G61" s="849">
        <v>1215</v>
      </c>
      <c r="H61" s="849">
        <v>0.77586206896551724</v>
      </c>
      <c r="I61" s="849">
        <v>27</v>
      </c>
      <c r="J61" s="849">
        <v>58</v>
      </c>
      <c r="K61" s="849">
        <v>1566</v>
      </c>
      <c r="L61" s="849">
        <v>1</v>
      </c>
      <c r="M61" s="849">
        <v>27</v>
      </c>
      <c r="N61" s="849">
        <v>61</v>
      </c>
      <c r="O61" s="849">
        <v>1647</v>
      </c>
      <c r="P61" s="837">
        <v>1.0517241379310345</v>
      </c>
      <c r="Q61" s="850">
        <v>27</v>
      </c>
    </row>
    <row r="62" spans="1:17" ht="14.4" customHeight="1" x14ac:dyDescent="0.3">
      <c r="A62" s="831" t="s">
        <v>3257</v>
      </c>
      <c r="B62" s="832" t="s">
        <v>3258</v>
      </c>
      <c r="C62" s="832" t="s">
        <v>2480</v>
      </c>
      <c r="D62" s="832" t="s">
        <v>3259</v>
      </c>
      <c r="E62" s="832" t="s">
        <v>3261</v>
      </c>
      <c r="F62" s="849"/>
      <c r="G62" s="849"/>
      <c r="H62" s="849"/>
      <c r="I62" s="849"/>
      <c r="J62" s="849">
        <v>1</v>
      </c>
      <c r="K62" s="849">
        <v>27</v>
      </c>
      <c r="L62" s="849">
        <v>1</v>
      </c>
      <c r="M62" s="849">
        <v>27</v>
      </c>
      <c r="N62" s="849"/>
      <c r="O62" s="849"/>
      <c r="P62" s="837"/>
      <c r="Q62" s="850"/>
    </row>
    <row r="63" spans="1:17" ht="14.4" customHeight="1" x14ac:dyDescent="0.3">
      <c r="A63" s="831" t="s">
        <v>3257</v>
      </c>
      <c r="B63" s="832" t="s">
        <v>3258</v>
      </c>
      <c r="C63" s="832" t="s">
        <v>2480</v>
      </c>
      <c r="D63" s="832" t="s">
        <v>3262</v>
      </c>
      <c r="E63" s="832" t="s">
        <v>3263</v>
      </c>
      <c r="F63" s="849">
        <v>1</v>
      </c>
      <c r="G63" s="849">
        <v>54</v>
      </c>
      <c r="H63" s="849"/>
      <c r="I63" s="849">
        <v>54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3257</v>
      </c>
      <c r="B64" s="832" t="s">
        <v>3258</v>
      </c>
      <c r="C64" s="832" t="s">
        <v>2480</v>
      </c>
      <c r="D64" s="832" t="s">
        <v>3262</v>
      </c>
      <c r="E64" s="832" t="s">
        <v>3264</v>
      </c>
      <c r="F64" s="849">
        <v>2</v>
      </c>
      <c r="G64" s="849">
        <v>108</v>
      </c>
      <c r="H64" s="849">
        <v>2</v>
      </c>
      <c r="I64" s="849">
        <v>54</v>
      </c>
      <c r="J64" s="849">
        <v>1</v>
      </c>
      <c r="K64" s="849">
        <v>54</v>
      </c>
      <c r="L64" s="849">
        <v>1</v>
      </c>
      <c r="M64" s="849">
        <v>54</v>
      </c>
      <c r="N64" s="849">
        <v>7</v>
      </c>
      <c r="O64" s="849">
        <v>378</v>
      </c>
      <c r="P64" s="837">
        <v>7</v>
      </c>
      <c r="Q64" s="850">
        <v>54</v>
      </c>
    </row>
    <row r="65" spans="1:17" ht="14.4" customHeight="1" x14ac:dyDescent="0.3">
      <c r="A65" s="831" t="s">
        <v>3257</v>
      </c>
      <c r="B65" s="832" t="s">
        <v>3258</v>
      </c>
      <c r="C65" s="832" t="s">
        <v>2480</v>
      </c>
      <c r="D65" s="832" t="s">
        <v>3265</v>
      </c>
      <c r="E65" s="832" t="s">
        <v>3266</v>
      </c>
      <c r="F65" s="849"/>
      <c r="G65" s="849"/>
      <c r="H65" s="849"/>
      <c r="I65" s="849"/>
      <c r="J65" s="849">
        <v>1</v>
      </c>
      <c r="K65" s="849">
        <v>24</v>
      </c>
      <c r="L65" s="849">
        <v>1</v>
      </c>
      <c r="M65" s="849">
        <v>24</v>
      </c>
      <c r="N65" s="849"/>
      <c r="O65" s="849"/>
      <c r="P65" s="837"/>
      <c r="Q65" s="850"/>
    </row>
    <row r="66" spans="1:17" ht="14.4" customHeight="1" x14ac:dyDescent="0.3">
      <c r="A66" s="831" t="s">
        <v>3257</v>
      </c>
      <c r="B66" s="832" t="s">
        <v>3258</v>
      </c>
      <c r="C66" s="832" t="s">
        <v>2480</v>
      </c>
      <c r="D66" s="832" t="s">
        <v>3265</v>
      </c>
      <c r="E66" s="832" t="s">
        <v>3267</v>
      </c>
      <c r="F66" s="849">
        <v>38</v>
      </c>
      <c r="G66" s="849">
        <v>912</v>
      </c>
      <c r="H66" s="849">
        <v>0.66666666666666663</v>
      </c>
      <c r="I66" s="849">
        <v>24</v>
      </c>
      <c r="J66" s="849">
        <v>57</v>
      </c>
      <c r="K66" s="849">
        <v>1368</v>
      </c>
      <c r="L66" s="849">
        <v>1</v>
      </c>
      <c r="M66" s="849">
        <v>24</v>
      </c>
      <c r="N66" s="849">
        <v>61</v>
      </c>
      <c r="O66" s="849">
        <v>1464</v>
      </c>
      <c r="P66" s="837">
        <v>1.0701754385964912</v>
      </c>
      <c r="Q66" s="850">
        <v>24</v>
      </c>
    </row>
    <row r="67" spans="1:17" ht="14.4" customHeight="1" x14ac:dyDescent="0.3">
      <c r="A67" s="831" t="s">
        <v>3257</v>
      </c>
      <c r="B67" s="832" t="s">
        <v>3258</v>
      </c>
      <c r="C67" s="832" t="s">
        <v>2480</v>
      </c>
      <c r="D67" s="832" t="s">
        <v>3268</v>
      </c>
      <c r="E67" s="832" t="s">
        <v>3269</v>
      </c>
      <c r="F67" s="849"/>
      <c r="G67" s="849"/>
      <c r="H67" s="849"/>
      <c r="I67" s="849"/>
      <c r="J67" s="849">
        <v>1</v>
      </c>
      <c r="K67" s="849">
        <v>27</v>
      </c>
      <c r="L67" s="849">
        <v>1</v>
      </c>
      <c r="M67" s="849">
        <v>27</v>
      </c>
      <c r="N67" s="849"/>
      <c r="O67" s="849"/>
      <c r="P67" s="837"/>
      <c r="Q67" s="850"/>
    </row>
    <row r="68" spans="1:17" ht="14.4" customHeight="1" x14ac:dyDescent="0.3">
      <c r="A68" s="831" t="s">
        <v>3257</v>
      </c>
      <c r="B68" s="832" t="s">
        <v>3258</v>
      </c>
      <c r="C68" s="832" t="s">
        <v>2480</v>
      </c>
      <c r="D68" s="832" t="s">
        <v>3268</v>
      </c>
      <c r="E68" s="832" t="s">
        <v>3270</v>
      </c>
      <c r="F68" s="849">
        <v>57</v>
      </c>
      <c r="G68" s="849">
        <v>1539</v>
      </c>
      <c r="H68" s="849">
        <v>0.93442622950819676</v>
      </c>
      <c r="I68" s="849">
        <v>27</v>
      </c>
      <c r="J68" s="849">
        <v>61</v>
      </c>
      <c r="K68" s="849">
        <v>1647</v>
      </c>
      <c r="L68" s="849">
        <v>1</v>
      </c>
      <c r="M68" s="849">
        <v>27</v>
      </c>
      <c r="N68" s="849">
        <v>72</v>
      </c>
      <c r="O68" s="849">
        <v>1944</v>
      </c>
      <c r="P68" s="837">
        <v>1.180327868852459</v>
      </c>
      <c r="Q68" s="850">
        <v>27</v>
      </c>
    </row>
    <row r="69" spans="1:17" ht="14.4" customHeight="1" x14ac:dyDescent="0.3">
      <c r="A69" s="831" t="s">
        <v>3257</v>
      </c>
      <c r="B69" s="832" t="s">
        <v>3258</v>
      </c>
      <c r="C69" s="832" t="s">
        <v>2480</v>
      </c>
      <c r="D69" s="832" t="s">
        <v>3271</v>
      </c>
      <c r="E69" s="832" t="s">
        <v>3272</v>
      </c>
      <c r="F69" s="849">
        <v>12</v>
      </c>
      <c r="G69" s="849">
        <v>324</v>
      </c>
      <c r="H69" s="849">
        <v>1.2</v>
      </c>
      <c r="I69" s="849">
        <v>27</v>
      </c>
      <c r="J69" s="849">
        <v>10</v>
      </c>
      <c r="K69" s="849">
        <v>270</v>
      </c>
      <c r="L69" s="849">
        <v>1</v>
      </c>
      <c r="M69" s="849">
        <v>27</v>
      </c>
      <c r="N69" s="849">
        <v>9</v>
      </c>
      <c r="O69" s="849">
        <v>243</v>
      </c>
      <c r="P69" s="837">
        <v>0.9</v>
      </c>
      <c r="Q69" s="850">
        <v>27</v>
      </c>
    </row>
    <row r="70" spans="1:17" ht="14.4" customHeight="1" x14ac:dyDescent="0.3">
      <c r="A70" s="831" t="s">
        <v>3257</v>
      </c>
      <c r="B70" s="832" t="s">
        <v>3258</v>
      </c>
      <c r="C70" s="832" t="s">
        <v>2480</v>
      </c>
      <c r="D70" s="832" t="s">
        <v>3271</v>
      </c>
      <c r="E70" s="832" t="s">
        <v>3273</v>
      </c>
      <c r="F70" s="849">
        <v>4</v>
      </c>
      <c r="G70" s="849">
        <v>108</v>
      </c>
      <c r="H70" s="849"/>
      <c r="I70" s="849">
        <v>27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" customHeight="1" x14ac:dyDescent="0.3">
      <c r="A71" s="831" t="s">
        <v>3257</v>
      </c>
      <c r="B71" s="832" t="s">
        <v>3258</v>
      </c>
      <c r="C71" s="832" t="s">
        <v>2480</v>
      </c>
      <c r="D71" s="832" t="s">
        <v>3274</v>
      </c>
      <c r="E71" s="832" t="s">
        <v>3275</v>
      </c>
      <c r="F71" s="849">
        <v>53</v>
      </c>
      <c r="G71" s="849">
        <v>1166</v>
      </c>
      <c r="H71" s="849">
        <v>0.62352941176470589</v>
      </c>
      <c r="I71" s="849">
        <v>22</v>
      </c>
      <c r="J71" s="849">
        <v>85</v>
      </c>
      <c r="K71" s="849">
        <v>1870</v>
      </c>
      <c r="L71" s="849">
        <v>1</v>
      </c>
      <c r="M71" s="849">
        <v>22</v>
      </c>
      <c r="N71" s="849">
        <v>78</v>
      </c>
      <c r="O71" s="849">
        <v>1716</v>
      </c>
      <c r="P71" s="837">
        <v>0.91764705882352937</v>
      </c>
      <c r="Q71" s="850">
        <v>22</v>
      </c>
    </row>
    <row r="72" spans="1:17" ht="14.4" customHeight="1" x14ac:dyDescent="0.3">
      <c r="A72" s="831" t="s">
        <v>3257</v>
      </c>
      <c r="B72" s="832" t="s">
        <v>3258</v>
      </c>
      <c r="C72" s="832" t="s">
        <v>2480</v>
      </c>
      <c r="D72" s="832" t="s">
        <v>3276</v>
      </c>
      <c r="E72" s="832" t="s">
        <v>3277</v>
      </c>
      <c r="F72" s="849"/>
      <c r="G72" s="849"/>
      <c r="H72" s="849"/>
      <c r="I72" s="849"/>
      <c r="J72" s="849"/>
      <c r="K72" s="849"/>
      <c r="L72" s="849"/>
      <c r="M72" s="849"/>
      <c r="N72" s="849">
        <v>1</v>
      </c>
      <c r="O72" s="849">
        <v>68</v>
      </c>
      <c r="P72" s="837"/>
      <c r="Q72" s="850">
        <v>68</v>
      </c>
    </row>
    <row r="73" spans="1:17" ht="14.4" customHeight="1" x14ac:dyDescent="0.3">
      <c r="A73" s="831" t="s">
        <v>3257</v>
      </c>
      <c r="B73" s="832" t="s">
        <v>3258</v>
      </c>
      <c r="C73" s="832" t="s">
        <v>2480</v>
      </c>
      <c r="D73" s="832" t="s">
        <v>3278</v>
      </c>
      <c r="E73" s="832" t="s">
        <v>3279</v>
      </c>
      <c r="F73" s="849">
        <v>1</v>
      </c>
      <c r="G73" s="849">
        <v>62</v>
      </c>
      <c r="H73" s="849"/>
      <c r="I73" s="849">
        <v>62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3257</v>
      </c>
      <c r="B74" s="832" t="s">
        <v>3258</v>
      </c>
      <c r="C74" s="832" t="s">
        <v>2480</v>
      </c>
      <c r="D74" s="832" t="s">
        <v>3280</v>
      </c>
      <c r="E74" s="832" t="s">
        <v>3281</v>
      </c>
      <c r="F74" s="849">
        <v>3</v>
      </c>
      <c r="G74" s="849">
        <v>186</v>
      </c>
      <c r="H74" s="849">
        <v>0.27272727272727271</v>
      </c>
      <c r="I74" s="849">
        <v>62</v>
      </c>
      <c r="J74" s="849">
        <v>11</v>
      </c>
      <c r="K74" s="849">
        <v>682</v>
      </c>
      <c r="L74" s="849">
        <v>1</v>
      </c>
      <c r="M74" s="849">
        <v>62</v>
      </c>
      <c r="N74" s="849">
        <v>2</v>
      </c>
      <c r="O74" s="849">
        <v>124</v>
      </c>
      <c r="P74" s="837">
        <v>0.18181818181818182</v>
      </c>
      <c r="Q74" s="850">
        <v>62</v>
      </c>
    </row>
    <row r="75" spans="1:17" ht="14.4" customHeight="1" x14ac:dyDescent="0.3">
      <c r="A75" s="831" t="s">
        <v>3257</v>
      </c>
      <c r="B75" s="832" t="s">
        <v>3258</v>
      </c>
      <c r="C75" s="832" t="s">
        <v>2480</v>
      </c>
      <c r="D75" s="832" t="s">
        <v>3282</v>
      </c>
      <c r="E75" s="832" t="s">
        <v>3283</v>
      </c>
      <c r="F75" s="849">
        <v>13</v>
      </c>
      <c r="G75" s="849">
        <v>12844</v>
      </c>
      <c r="H75" s="849"/>
      <c r="I75" s="849">
        <v>988</v>
      </c>
      <c r="J75" s="849"/>
      <c r="K75" s="849"/>
      <c r="L75" s="849"/>
      <c r="M75" s="849"/>
      <c r="N75" s="849">
        <v>7</v>
      </c>
      <c r="O75" s="849">
        <v>6916</v>
      </c>
      <c r="P75" s="837"/>
      <c r="Q75" s="850">
        <v>988</v>
      </c>
    </row>
    <row r="76" spans="1:17" ht="14.4" customHeight="1" x14ac:dyDescent="0.3">
      <c r="A76" s="831" t="s">
        <v>3257</v>
      </c>
      <c r="B76" s="832" t="s">
        <v>3258</v>
      </c>
      <c r="C76" s="832" t="s">
        <v>2480</v>
      </c>
      <c r="D76" s="832" t="s">
        <v>3284</v>
      </c>
      <c r="E76" s="832" t="s">
        <v>3285</v>
      </c>
      <c r="F76" s="849"/>
      <c r="G76" s="849"/>
      <c r="H76" s="849"/>
      <c r="I76" s="849"/>
      <c r="J76" s="849"/>
      <c r="K76" s="849"/>
      <c r="L76" s="849"/>
      <c r="M76" s="849"/>
      <c r="N76" s="849">
        <v>1</v>
      </c>
      <c r="O76" s="849">
        <v>63</v>
      </c>
      <c r="P76" s="837"/>
      <c r="Q76" s="850">
        <v>63</v>
      </c>
    </row>
    <row r="77" spans="1:17" ht="14.4" customHeight="1" x14ac:dyDescent="0.3">
      <c r="A77" s="831" t="s">
        <v>3257</v>
      </c>
      <c r="B77" s="832" t="s">
        <v>3258</v>
      </c>
      <c r="C77" s="832" t="s">
        <v>2480</v>
      </c>
      <c r="D77" s="832" t="s">
        <v>3286</v>
      </c>
      <c r="E77" s="832" t="s">
        <v>3287</v>
      </c>
      <c r="F77" s="849">
        <v>1</v>
      </c>
      <c r="G77" s="849">
        <v>17</v>
      </c>
      <c r="H77" s="849"/>
      <c r="I77" s="849">
        <v>17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" customHeight="1" x14ac:dyDescent="0.3">
      <c r="A78" s="831" t="s">
        <v>3257</v>
      </c>
      <c r="B78" s="832" t="s">
        <v>3258</v>
      </c>
      <c r="C78" s="832" t="s">
        <v>2480</v>
      </c>
      <c r="D78" s="832" t="s">
        <v>3286</v>
      </c>
      <c r="E78" s="832" t="s">
        <v>3288</v>
      </c>
      <c r="F78" s="849">
        <v>18</v>
      </c>
      <c r="G78" s="849">
        <v>306</v>
      </c>
      <c r="H78" s="849">
        <v>0.75</v>
      </c>
      <c r="I78" s="849">
        <v>17</v>
      </c>
      <c r="J78" s="849">
        <v>24</v>
      </c>
      <c r="K78" s="849">
        <v>408</v>
      </c>
      <c r="L78" s="849">
        <v>1</v>
      </c>
      <c r="M78" s="849">
        <v>17</v>
      </c>
      <c r="N78" s="849">
        <v>28</v>
      </c>
      <c r="O78" s="849">
        <v>476</v>
      </c>
      <c r="P78" s="837">
        <v>1.1666666666666667</v>
      </c>
      <c r="Q78" s="850">
        <v>17</v>
      </c>
    </row>
    <row r="79" spans="1:17" ht="14.4" customHeight="1" x14ac:dyDescent="0.3">
      <c r="A79" s="831" t="s">
        <v>3257</v>
      </c>
      <c r="B79" s="832" t="s">
        <v>3258</v>
      </c>
      <c r="C79" s="832" t="s">
        <v>2480</v>
      </c>
      <c r="D79" s="832" t="s">
        <v>3289</v>
      </c>
      <c r="E79" s="832" t="s">
        <v>3290</v>
      </c>
      <c r="F79" s="849"/>
      <c r="G79" s="849"/>
      <c r="H79" s="849"/>
      <c r="I79" s="849"/>
      <c r="J79" s="849"/>
      <c r="K79" s="849"/>
      <c r="L79" s="849"/>
      <c r="M79" s="849"/>
      <c r="N79" s="849">
        <v>1</v>
      </c>
      <c r="O79" s="849">
        <v>483</v>
      </c>
      <c r="P79" s="837"/>
      <c r="Q79" s="850">
        <v>483</v>
      </c>
    </row>
    <row r="80" spans="1:17" ht="14.4" customHeight="1" x14ac:dyDescent="0.3">
      <c r="A80" s="831" t="s">
        <v>3257</v>
      </c>
      <c r="B80" s="832" t="s">
        <v>3258</v>
      </c>
      <c r="C80" s="832" t="s">
        <v>2480</v>
      </c>
      <c r="D80" s="832" t="s">
        <v>3291</v>
      </c>
      <c r="E80" s="832" t="s">
        <v>3292</v>
      </c>
      <c r="F80" s="849"/>
      <c r="G80" s="849"/>
      <c r="H80" s="849"/>
      <c r="I80" s="849"/>
      <c r="J80" s="849"/>
      <c r="K80" s="849"/>
      <c r="L80" s="849"/>
      <c r="M80" s="849"/>
      <c r="N80" s="849">
        <v>1</v>
      </c>
      <c r="O80" s="849">
        <v>60</v>
      </c>
      <c r="P80" s="837"/>
      <c r="Q80" s="850">
        <v>60</v>
      </c>
    </row>
    <row r="81" spans="1:17" ht="14.4" customHeight="1" x14ac:dyDescent="0.3">
      <c r="A81" s="831" t="s">
        <v>3257</v>
      </c>
      <c r="B81" s="832" t="s">
        <v>3258</v>
      </c>
      <c r="C81" s="832" t="s">
        <v>2480</v>
      </c>
      <c r="D81" s="832" t="s">
        <v>3293</v>
      </c>
      <c r="E81" s="832" t="s">
        <v>3294</v>
      </c>
      <c r="F81" s="849">
        <v>1</v>
      </c>
      <c r="G81" s="849">
        <v>19</v>
      </c>
      <c r="H81" s="849"/>
      <c r="I81" s="849">
        <v>19</v>
      </c>
      <c r="J81" s="849"/>
      <c r="K81" s="849"/>
      <c r="L81" s="849"/>
      <c r="M81" s="849"/>
      <c r="N81" s="849"/>
      <c r="O81" s="849"/>
      <c r="P81" s="837"/>
      <c r="Q81" s="850"/>
    </row>
    <row r="82" spans="1:17" ht="14.4" customHeight="1" x14ac:dyDescent="0.3">
      <c r="A82" s="831" t="s">
        <v>3257</v>
      </c>
      <c r="B82" s="832" t="s">
        <v>3258</v>
      </c>
      <c r="C82" s="832" t="s">
        <v>2480</v>
      </c>
      <c r="D82" s="832" t="s">
        <v>3295</v>
      </c>
      <c r="E82" s="832" t="s">
        <v>3296</v>
      </c>
      <c r="F82" s="849">
        <v>1</v>
      </c>
      <c r="G82" s="849">
        <v>313</v>
      </c>
      <c r="H82" s="849"/>
      <c r="I82" s="849">
        <v>313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" customHeight="1" x14ac:dyDescent="0.3">
      <c r="A83" s="831" t="s">
        <v>3257</v>
      </c>
      <c r="B83" s="832" t="s">
        <v>3258</v>
      </c>
      <c r="C83" s="832" t="s">
        <v>2480</v>
      </c>
      <c r="D83" s="832" t="s">
        <v>3297</v>
      </c>
      <c r="E83" s="832" t="s">
        <v>3298</v>
      </c>
      <c r="F83" s="849">
        <v>3</v>
      </c>
      <c r="G83" s="849">
        <v>2559</v>
      </c>
      <c r="H83" s="849">
        <v>3</v>
      </c>
      <c r="I83" s="849">
        <v>853</v>
      </c>
      <c r="J83" s="849">
        <v>1</v>
      </c>
      <c r="K83" s="849">
        <v>853</v>
      </c>
      <c r="L83" s="849">
        <v>1</v>
      </c>
      <c r="M83" s="849">
        <v>853</v>
      </c>
      <c r="N83" s="849">
        <v>2</v>
      </c>
      <c r="O83" s="849">
        <v>1706</v>
      </c>
      <c r="P83" s="837">
        <v>2</v>
      </c>
      <c r="Q83" s="850">
        <v>853</v>
      </c>
    </row>
    <row r="84" spans="1:17" ht="14.4" customHeight="1" x14ac:dyDescent="0.3">
      <c r="A84" s="831" t="s">
        <v>3257</v>
      </c>
      <c r="B84" s="832" t="s">
        <v>3258</v>
      </c>
      <c r="C84" s="832" t="s">
        <v>2480</v>
      </c>
      <c r="D84" s="832" t="s">
        <v>3299</v>
      </c>
      <c r="E84" s="832" t="s">
        <v>3300</v>
      </c>
      <c r="F84" s="849">
        <v>1</v>
      </c>
      <c r="G84" s="849">
        <v>187</v>
      </c>
      <c r="H84" s="849">
        <v>0.1</v>
      </c>
      <c r="I84" s="849">
        <v>187</v>
      </c>
      <c r="J84" s="849">
        <v>10</v>
      </c>
      <c r="K84" s="849">
        <v>1870</v>
      </c>
      <c r="L84" s="849">
        <v>1</v>
      </c>
      <c r="M84" s="849">
        <v>187</v>
      </c>
      <c r="N84" s="849"/>
      <c r="O84" s="849"/>
      <c r="P84" s="837"/>
      <c r="Q84" s="850"/>
    </row>
    <row r="85" spans="1:17" ht="14.4" customHeight="1" x14ac:dyDescent="0.3">
      <c r="A85" s="831" t="s">
        <v>3257</v>
      </c>
      <c r="B85" s="832" t="s">
        <v>3258</v>
      </c>
      <c r="C85" s="832" t="s">
        <v>2480</v>
      </c>
      <c r="D85" s="832" t="s">
        <v>3301</v>
      </c>
      <c r="E85" s="832" t="s">
        <v>3302</v>
      </c>
      <c r="F85" s="849"/>
      <c r="G85" s="849"/>
      <c r="H85" s="849"/>
      <c r="I85" s="849"/>
      <c r="J85" s="849"/>
      <c r="K85" s="849"/>
      <c r="L85" s="849"/>
      <c r="M85" s="849"/>
      <c r="N85" s="849">
        <v>10</v>
      </c>
      <c r="O85" s="849">
        <v>7880</v>
      </c>
      <c r="P85" s="837"/>
      <c r="Q85" s="850">
        <v>788</v>
      </c>
    </row>
    <row r="86" spans="1:17" ht="14.4" customHeight="1" x14ac:dyDescent="0.3">
      <c r="A86" s="831" t="s">
        <v>3257</v>
      </c>
      <c r="B86" s="832" t="s">
        <v>3258</v>
      </c>
      <c r="C86" s="832" t="s">
        <v>2480</v>
      </c>
      <c r="D86" s="832" t="s">
        <v>3301</v>
      </c>
      <c r="E86" s="832" t="s">
        <v>3303</v>
      </c>
      <c r="F86" s="849"/>
      <c r="G86" s="849"/>
      <c r="H86" s="849"/>
      <c r="I86" s="849"/>
      <c r="J86" s="849">
        <v>1</v>
      </c>
      <c r="K86" s="849">
        <v>788</v>
      </c>
      <c r="L86" s="849">
        <v>1</v>
      </c>
      <c r="M86" s="849">
        <v>788</v>
      </c>
      <c r="N86" s="849"/>
      <c r="O86" s="849"/>
      <c r="P86" s="837"/>
      <c r="Q86" s="850"/>
    </row>
    <row r="87" spans="1:17" ht="14.4" customHeight="1" x14ac:dyDescent="0.3">
      <c r="A87" s="831" t="s">
        <v>3257</v>
      </c>
      <c r="B87" s="832" t="s">
        <v>3258</v>
      </c>
      <c r="C87" s="832" t="s">
        <v>2480</v>
      </c>
      <c r="D87" s="832" t="s">
        <v>3304</v>
      </c>
      <c r="E87" s="832" t="s">
        <v>3305</v>
      </c>
      <c r="F87" s="849">
        <v>1</v>
      </c>
      <c r="G87" s="849">
        <v>229</v>
      </c>
      <c r="H87" s="849"/>
      <c r="I87" s="849">
        <v>229</v>
      </c>
      <c r="J87" s="849"/>
      <c r="K87" s="849"/>
      <c r="L87" s="849"/>
      <c r="M87" s="849"/>
      <c r="N87" s="849">
        <v>1</v>
      </c>
      <c r="O87" s="849">
        <v>229</v>
      </c>
      <c r="P87" s="837"/>
      <c r="Q87" s="850">
        <v>229</v>
      </c>
    </row>
    <row r="88" spans="1:17" ht="14.4" customHeight="1" x14ac:dyDescent="0.3">
      <c r="A88" s="831" t="s">
        <v>3257</v>
      </c>
      <c r="B88" s="832" t="s">
        <v>3258</v>
      </c>
      <c r="C88" s="832" t="s">
        <v>2480</v>
      </c>
      <c r="D88" s="832" t="s">
        <v>3306</v>
      </c>
      <c r="E88" s="832" t="s">
        <v>3307</v>
      </c>
      <c r="F88" s="849">
        <v>57</v>
      </c>
      <c r="G88" s="849">
        <v>1710</v>
      </c>
      <c r="H88" s="849">
        <v>0.66279069767441856</v>
      </c>
      <c r="I88" s="849">
        <v>30</v>
      </c>
      <c r="J88" s="849">
        <v>86</v>
      </c>
      <c r="K88" s="849">
        <v>2580</v>
      </c>
      <c r="L88" s="849">
        <v>1</v>
      </c>
      <c r="M88" s="849">
        <v>30</v>
      </c>
      <c r="N88" s="849">
        <v>78</v>
      </c>
      <c r="O88" s="849">
        <v>2340</v>
      </c>
      <c r="P88" s="837">
        <v>0.90697674418604646</v>
      </c>
      <c r="Q88" s="850">
        <v>30</v>
      </c>
    </row>
    <row r="89" spans="1:17" ht="14.4" customHeight="1" x14ac:dyDescent="0.3">
      <c r="A89" s="831" t="s">
        <v>3257</v>
      </c>
      <c r="B89" s="832" t="s">
        <v>3258</v>
      </c>
      <c r="C89" s="832" t="s">
        <v>2480</v>
      </c>
      <c r="D89" s="832" t="s">
        <v>3308</v>
      </c>
      <c r="E89" s="832" t="s">
        <v>3309</v>
      </c>
      <c r="F89" s="849"/>
      <c r="G89" s="849"/>
      <c r="H89" s="849"/>
      <c r="I89" s="849"/>
      <c r="J89" s="849"/>
      <c r="K89" s="849"/>
      <c r="L89" s="849"/>
      <c r="M89" s="849"/>
      <c r="N89" s="849">
        <v>1</v>
      </c>
      <c r="O89" s="849">
        <v>50</v>
      </c>
      <c r="P89" s="837"/>
      <c r="Q89" s="850">
        <v>50</v>
      </c>
    </row>
    <row r="90" spans="1:17" ht="14.4" customHeight="1" x14ac:dyDescent="0.3">
      <c r="A90" s="831" t="s">
        <v>3257</v>
      </c>
      <c r="B90" s="832" t="s">
        <v>3258</v>
      </c>
      <c r="C90" s="832" t="s">
        <v>2480</v>
      </c>
      <c r="D90" s="832" t="s">
        <v>3310</v>
      </c>
      <c r="E90" s="832" t="s">
        <v>3311</v>
      </c>
      <c r="F90" s="849">
        <v>2</v>
      </c>
      <c r="G90" s="849">
        <v>24</v>
      </c>
      <c r="H90" s="849">
        <v>0.25</v>
      </c>
      <c r="I90" s="849">
        <v>12</v>
      </c>
      <c r="J90" s="849">
        <v>8</v>
      </c>
      <c r="K90" s="849">
        <v>96</v>
      </c>
      <c r="L90" s="849">
        <v>1</v>
      </c>
      <c r="M90" s="849">
        <v>12</v>
      </c>
      <c r="N90" s="849">
        <v>7</v>
      </c>
      <c r="O90" s="849">
        <v>84</v>
      </c>
      <c r="P90" s="837">
        <v>0.875</v>
      </c>
      <c r="Q90" s="850">
        <v>12</v>
      </c>
    </row>
    <row r="91" spans="1:17" ht="14.4" customHeight="1" x14ac:dyDescent="0.3">
      <c r="A91" s="831" t="s">
        <v>3257</v>
      </c>
      <c r="B91" s="832" t="s">
        <v>3258</v>
      </c>
      <c r="C91" s="832" t="s">
        <v>2480</v>
      </c>
      <c r="D91" s="832" t="s">
        <v>3310</v>
      </c>
      <c r="E91" s="832" t="s">
        <v>3312</v>
      </c>
      <c r="F91" s="849">
        <v>1</v>
      </c>
      <c r="G91" s="849">
        <v>12</v>
      </c>
      <c r="H91" s="849"/>
      <c r="I91" s="849">
        <v>12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" customHeight="1" x14ac:dyDescent="0.3">
      <c r="A92" s="831" t="s">
        <v>3257</v>
      </c>
      <c r="B92" s="832" t="s">
        <v>3258</v>
      </c>
      <c r="C92" s="832" t="s">
        <v>2480</v>
      </c>
      <c r="D92" s="832" t="s">
        <v>3313</v>
      </c>
      <c r="E92" s="832" t="s">
        <v>3314</v>
      </c>
      <c r="F92" s="849">
        <v>1</v>
      </c>
      <c r="G92" s="849">
        <v>183</v>
      </c>
      <c r="H92" s="849"/>
      <c r="I92" s="849">
        <v>183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3257</v>
      </c>
      <c r="B93" s="832" t="s">
        <v>3258</v>
      </c>
      <c r="C93" s="832" t="s">
        <v>2480</v>
      </c>
      <c r="D93" s="832" t="s">
        <v>3315</v>
      </c>
      <c r="E93" s="832" t="s">
        <v>3316</v>
      </c>
      <c r="F93" s="849">
        <v>1</v>
      </c>
      <c r="G93" s="849">
        <v>73</v>
      </c>
      <c r="H93" s="849">
        <v>0.5</v>
      </c>
      <c r="I93" s="849">
        <v>73</v>
      </c>
      <c r="J93" s="849">
        <v>2</v>
      </c>
      <c r="K93" s="849">
        <v>146</v>
      </c>
      <c r="L93" s="849">
        <v>1</v>
      </c>
      <c r="M93" s="849">
        <v>73</v>
      </c>
      <c r="N93" s="849"/>
      <c r="O93" s="849"/>
      <c r="P93" s="837"/>
      <c r="Q93" s="850"/>
    </row>
    <row r="94" spans="1:17" ht="14.4" customHeight="1" x14ac:dyDescent="0.3">
      <c r="A94" s="831" t="s">
        <v>3257</v>
      </c>
      <c r="B94" s="832" t="s">
        <v>3258</v>
      </c>
      <c r="C94" s="832" t="s">
        <v>2480</v>
      </c>
      <c r="D94" s="832" t="s">
        <v>3317</v>
      </c>
      <c r="E94" s="832" t="s">
        <v>3318</v>
      </c>
      <c r="F94" s="849">
        <v>114</v>
      </c>
      <c r="G94" s="849">
        <v>16986</v>
      </c>
      <c r="H94" s="849">
        <v>0.82014388489208634</v>
      </c>
      <c r="I94" s="849">
        <v>149</v>
      </c>
      <c r="J94" s="849">
        <v>139</v>
      </c>
      <c r="K94" s="849">
        <v>20711</v>
      </c>
      <c r="L94" s="849">
        <v>1</v>
      </c>
      <c r="M94" s="849">
        <v>149</v>
      </c>
      <c r="N94" s="849">
        <v>159</v>
      </c>
      <c r="O94" s="849">
        <v>23691</v>
      </c>
      <c r="P94" s="837">
        <v>1.1438848920863309</v>
      </c>
      <c r="Q94" s="850">
        <v>149</v>
      </c>
    </row>
    <row r="95" spans="1:17" ht="14.4" customHeight="1" x14ac:dyDescent="0.3">
      <c r="A95" s="831" t="s">
        <v>3257</v>
      </c>
      <c r="B95" s="832" t="s">
        <v>3258</v>
      </c>
      <c r="C95" s="832" t="s">
        <v>2480</v>
      </c>
      <c r="D95" s="832" t="s">
        <v>3319</v>
      </c>
      <c r="E95" s="832" t="s">
        <v>3320</v>
      </c>
      <c r="F95" s="849">
        <v>71</v>
      </c>
      <c r="G95" s="849">
        <v>2130</v>
      </c>
      <c r="H95" s="849">
        <v>0.78888888888888886</v>
      </c>
      <c r="I95" s="849">
        <v>30</v>
      </c>
      <c r="J95" s="849">
        <v>90</v>
      </c>
      <c r="K95" s="849">
        <v>2700</v>
      </c>
      <c r="L95" s="849">
        <v>1</v>
      </c>
      <c r="M95" s="849">
        <v>30</v>
      </c>
      <c r="N95" s="849">
        <v>85</v>
      </c>
      <c r="O95" s="849">
        <v>2550</v>
      </c>
      <c r="P95" s="837">
        <v>0.94444444444444442</v>
      </c>
      <c r="Q95" s="850">
        <v>30</v>
      </c>
    </row>
    <row r="96" spans="1:17" ht="14.4" customHeight="1" x14ac:dyDescent="0.3">
      <c r="A96" s="831" t="s">
        <v>3257</v>
      </c>
      <c r="B96" s="832" t="s">
        <v>3258</v>
      </c>
      <c r="C96" s="832" t="s">
        <v>2480</v>
      </c>
      <c r="D96" s="832" t="s">
        <v>3321</v>
      </c>
      <c r="E96" s="832" t="s">
        <v>3322</v>
      </c>
      <c r="F96" s="849">
        <v>3</v>
      </c>
      <c r="G96" s="849">
        <v>93</v>
      </c>
      <c r="H96" s="849"/>
      <c r="I96" s="849">
        <v>31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3257</v>
      </c>
      <c r="B97" s="832" t="s">
        <v>3258</v>
      </c>
      <c r="C97" s="832" t="s">
        <v>2480</v>
      </c>
      <c r="D97" s="832" t="s">
        <v>3321</v>
      </c>
      <c r="E97" s="832" t="s">
        <v>3323</v>
      </c>
      <c r="F97" s="849">
        <v>12</v>
      </c>
      <c r="G97" s="849">
        <v>372</v>
      </c>
      <c r="H97" s="849">
        <v>0.8571428571428571</v>
      </c>
      <c r="I97" s="849">
        <v>31</v>
      </c>
      <c r="J97" s="849">
        <v>14</v>
      </c>
      <c r="K97" s="849">
        <v>434</v>
      </c>
      <c r="L97" s="849">
        <v>1</v>
      </c>
      <c r="M97" s="849">
        <v>31</v>
      </c>
      <c r="N97" s="849">
        <v>11</v>
      </c>
      <c r="O97" s="849">
        <v>341</v>
      </c>
      <c r="P97" s="837">
        <v>0.7857142857142857</v>
      </c>
      <c r="Q97" s="850">
        <v>31</v>
      </c>
    </row>
    <row r="98" spans="1:17" ht="14.4" customHeight="1" x14ac:dyDescent="0.3">
      <c r="A98" s="831" t="s">
        <v>3257</v>
      </c>
      <c r="B98" s="832" t="s">
        <v>3258</v>
      </c>
      <c r="C98" s="832" t="s">
        <v>2480</v>
      </c>
      <c r="D98" s="832" t="s">
        <v>3324</v>
      </c>
      <c r="E98" s="832" t="s">
        <v>3325</v>
      </c>
      <c r="F98" s="849">
        <v>44</v>
      </c>
      <c r="G98" s="849">
        <v>1188</v>
      </c>
      <c r="H98" s="849">
        <v>0.74576271186440679</v>
      </c>
      <c r="I98" s="849">
        <v>27</v>
      </c>
      <c r="J98" s="849">
        <v>59</v>
      </c>
      <c r="K98" s="849">
        <v>1593</v>
      </c>
      <c r="L98" s="849">
        <v>1</v>
      </c>
      <c r="M98" s="849">
        <v>27</v>
      </c>
      <c r="N98" s="849">
        <v>61</v>
      </c>
      <c r="O98" s="849">
        <v>1647</v>
      </c>
      <c r="P98" s="837">
        <v>1.0338983050847457</v>
      </c>
      <c r="Q98" s="850">
        <v>27</v>
      </c>
    </row>
    <row r="99" spans="1:17" ht="14.4" customHeight="1" x14ac:dyDescent="0.3">
      <c r="A99" s="831" t="s">
        <v>3257</v>
      </c>
      <c r="B99" s="832" t="s">
        <v>3258</v>
      </c>
      <c r="C99" s="832" t="s">
        <v>2480</v>
      </c>
      <c r="D99" s="832" t="s">
        <v>3324</v>
      </c>
      <c r="E99" s="832" t="s">
        <v>3326</v>
      </c>
      <c r="F99" s="849"/>
      <c r="G99" s="849"/>
      <c r="H99" s="849"/>
      <c r="I99" s="849"/>
      <c r="J99" s="849">
        <v>1</v>
      </c>
      <c r="K99" s="849">
        <v>27</v>
      </c>
      <c r="L99" s="849">
        <v>1</v>
      </c>
      <c r="M99" s="849">
        <v>27</v>
      </c>
      <c r="N99" s="849"/>
      <c r="O99" s="849"/>
      <c r="P99" s="837"/>
      <c r="Q99" s="850"/>
    </row>
    <row r="100" spans="1:17" ht="14.4" customHeight="1" x14ac:dyDescent="0.3">
      <c r="A100" s="831" t="s">
        <v>3257</v>
      </c>
      <c r="B100" s="832" t="s">
        <v>3258</v>
      </c>
      <c r="C100" s="832" t="s">
        <v>2480</v>
      </c>
      <c r="D100" s="832" t="s">
        <v>3327</v>
      </c>
      <c r="E100" s="832" t="s">
        <v>3328</v>
      </c>
      <c r="F100" s="849">
        <v>3</v>
      </c>
      <c r="G100" s="849">
        <v>66</v>
      </c>
      <c r="H100" s="849">
        <v>0.75</v>
      </c>
      <c r="I100" s="849">
        <v>22</v>
      </c>
      <c r="J100" s="849">
        <v>4</v>
      </c>
      <c r="K100" s="849">
        <v>88</v>
      </c>
      <c r="L100" s="849">
        <v>1</v>
      </c>
      <c r="M100" s="849">
        <v>22</v>
      </c>
      <c r="N100" s="849">
        <v>2</v>
      </c>
      <c r="O100" s="849">
        <v>44</v>
      </c>
      <c r="P100" s="837">
        <v>0.5</v>
      </c>
      <c r="Q100" s="850">
        <v>22</v>
      </c>
    </row>
    <row r="101" spans="1:17" ht="14.4" customHeight="1" x14ac:dyDescent="0.3">
      <c r="A101" s="831" t="s">
        <v>3257</v>
      </c>
      <c r="B101" s="832" t="s">
        <v>3258</v>
      </c>
      <c r="C101" s="832" t="s">
        <v>2480</v>
      </c>
      <c r="D101" s="832" t="s">
        <v>3329</v>
      </c>
      <c r="E101" s="832" t="s">
        <v>3330</v>
      </c>
      <c r="F101" s="849">
        <v>57</v>
      </c>
      <c r="G101" s="849">
        <v>1425</v>
      </c>
      <c r="H101" s="849">
        <v>0.91935483870967738</v>
      </c>
      <c r="I101" s="849">
        <v>25</v>
      </c>
      <c r="J101" s="849">
        <v>62</v>
      </c>
      <c r="K101" s="849">
        <v>1550</v>
      </c>
      <c r="L101" s="849">
        <v>1</v>
      </c>
      <c r="M101" s="849">
        <v>25</v>
      </c>
      <c r="N101" s="849">
        <v>72</v>
      </c>
      <c r="O101" s="849">
        <v>1800</v>
      </c>
      <c r="P101" s="837">
        <v>1.1612903225806452</v>
      </c>
      <c r="Q101" s="850">
        <v>25</v>
      </c>
    </row>
    <row r="102" spans="1:17" ht="14.4" customHeight="1" x14ac:dyDescent="0.3">
      <c r="A102" s="831" t="s">
        <v>3257</v>
      </c>
      <c r="B102" s="832" t="s">
        <v>3258</v>
      </c>
      <c r="C102" s="832" t="s">
        <v>2480</v>
      </c>
      <c r="D102" s="832" t="s">
        <v>3329</v>
      </c>
      <c r="E102" s="832" t="s">
        <v>3331</v>
      </c>
      <c r="F102" s="849"/>
      <c r="G102" s="849"/>
      <c r="H102" s="849"/>
      <c r="I102" s="849"/>
      <c r="J102" s="849">
        <v>1</v>
      </c>
      <c r="K102" s="849">
        <v>25</v>
      </c>
      <c r="L102" s="849">
        <v>1</v>
      </c>
      <c r="M102" s="849">
        <v>25</v>
      </c>
      <c r="N102" s="849"/>
      <c r="O102" s="849"/>
      <c r="P102" s="837"/>
      <c r="Q102" s="850"/>
    </row>
    <row r="103" spans="1:17" ht="14.4" customHeight="1" x14ac:dyDescent="0.3">
      <c r="A103" s="831" t="s">
        <v>3257</v>
      </c>
      <c r="B103" s="832" t="s">
        <v>3258</v>
      </c>
      <c r="C103" s="832" t="s">
        <v>2480</v>
      </c>
      <c r="D103" s="832" t="s">
        <v>3332</v>
      </c>
      <c r="E103" s="832" t="s">
        <v>3333</v>
      </c>
      <c r="F103" s="849">
        <v>2</v>
      </c>
      <c r="G103" s="849">
        <v>66</v>
      </c>
      <c r="H103" s="849">
        <v>0.66666666666666663</v>
      </c>
      <c r="I103" s="849">
        <v>33</v>
      </c>
      <c r="J103" s="849">
        <v>3</v>
      </c>
      <c r="K103" s="849">
        <v>99</v>
      </c>
      <c r="L103" s="849">
        <v>1</v>
      </c>
      <c r="M103" s="849">
        <v>33</v>
      </c>
      <c r="N103" s="849"/>
      <c r="O103" s="849"/>
      <c r="P103" s="837"/>
      <c r="Q103" s="850"/>
    </row>
    <row r="104" spans="1:17" ht="14.4" customHeight="1" x14ac:dyDescent="0.3">
      <c r="A104" s="831" t="s">
        <v>3257</v>
      </c>
      <c r="B104" s="832" t="s">
        <v>3258</v>
      </c>
      <c r="C104" s="832" t="s">
        <v>2480</v>
      </c>
      <c r="D104" s="832" t="s">
        <v>3334</v>
      </c>
      <c r="E104" s="832" t="s">
        <v>3335</v>
      </c>
      <c r="F104" s="849">
        <v>3</v>
      </c>
      <c r="G104" s="849">
        <v>78</v>
      </c>
      <c r="H104" s="849">
        <v>0.6</v>
      </c>
      <c r="I104" s="849">
        <v>26</v>
      </c>
      <c r="J104" s="849">
        <v>5</v>
      </c>
      <c r="K104" s="849">
        <v>130</v>
      </c>
      <c r="L104" s="849">
        <v>1</v>
      </c>
      <c r="M104" s="849">
        <v>26</v>
      </c>
      <c r="N104" s="849">
        <v>12</v>
      </c>
      <c r="O104" s="849">
        <v>312</v>
      </c>
      <c r="P104" s="837">
        <v>2.4</v>
      </c>
      <c r="Q104" s="850">
        <v>26</v>
      </c>
    </row>
    <row r="105" spans="1:17" ht="14.4" customHeight="1" x14ac:dyDescent="0.3">
      <c r="A105" s="831" t="s">
        <v>3257</v>
      </c>
      <c r="B105" s="832" t="s">
        <v>3258</v>
      </c>
      <c r="C105" s="832" t="s">
        <v>2480</v>
      </c>
      <c r="D105" s="832" t="s">
        <v>3334</v>
      </c>
      <c r="E105" s="832" t="s">
        <v>3336</v>
      </c>
      <c r="F105" s="849">
        <v>1</v>
      </c>
      <c r="G105" s="849">
        <v>26</v>
      </c>
      <c r="H105" s="849"/>
      <c r="I105" s="849">
        <v>26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" customHeight="1" x14ac:dyDescent="0.3">
      <c r="A106" s="831" t="s">
        <v>3257</v>
      </c>
      <c r="B106" s="832" t="s">
        <v>3258</v>
      </c>
      <c r="C106" s="832" t="s">
        <v>2480</v>
      </c>
      <c r="D106" s="832" t="s">
        <v>3337</v>
      </c>
      <c r="E106" s="832" t="s">
        <v>3338</v>
      </c>
      <c r="F106" s="849"/>
      <c r="G106" s="849"/>
      <c r="H106" s="849"/>
      <c r="I106" s="849"/>
      <c r="J106" s="849"/>
      <c r="K106" s="849"/>
      <c r="L106" s="849"/>
      <c r="M106" s="849"/>
      <c r="N106" s="849">
        <v>1</v>
      </c>
      <c r="O106" s="849">
        <v>84</v>
      </c>
      <c r="P106" s="837"/>
      <c r="Q106" s="850">
        <v>84</v>
      </c>
    </row>
    <row r="107" spans="1:17" ht="14.4" customHeight="1" x14ac:dyDescent="0.3">
      <c r="A107" s="831" t="s">
        <v>3257</v>
      </c>
      <c r="B107" s="832" t="s">
        <v>3258</v>
      </c>
      <c r="C107" s="832" t="s">
        <v>2480</v>
      </c>
      <c r="D107" s="832" t="s">
        <v>3337</v>
      </c>
      <c r="E107" s="832" t="s">
        <v>3339</v>
      </c>
      <c r="F107" s="849"/>
      <c r="G107" s="849"/>
      <c r="H107" s="849"/>
      <c r="I107" s="849"/>
      <c r="J107" s="849"/>
      <c r="K107" s="849"/>
      <c r="L107" s="849"/>
      <c r="M107" s="849"/>
      <c r="N107" s="849">
        <v>2</v>
      </c>
      <c r="O107" s="849">
        <v>168</v>
      </c>
      <c r="P107" s="837"/>
      <c r="Q107" s="850">
        <v>84</v>
      </c>
    </row>
    <row r="108" spans="1:17" ht="14.4" customHeight="1" x14ac:dyDescent="0.3">
      <c r="A108" s="831" t="s">
        <v>3257</v>
      </c>
      <c r="B108" s="832" t="s">
        <v>3258</v>
      </c>
      <c r="C108" s="832" t="s">
        <v>2480</v>
      </c>
      <c r="D108" s="832" t="s">
        <v>3340</v>
      </c>
      <c r="E108" s="832" t="s">
        <v>3341</v>
      </c>
      <c r="F108" s="849">
        <v>1</v>
      </c>
      <c r="G108" s="849">
        <v>176</v>
      </c>
      <c r="H108" s="849">
        <v>1</v>
      </c>
      <c r="I108" s="849">
        <v>176</v>
      </c>
      <c r="J108" s="849">
        <v>1</v>
      </c>
      <c r="K108" s="849">
        <v>176</v>
      </c>
      <c r="L108" s="849">
        <v>1</v>
      </c>
      <c r="M108" s="849">
        <v>176</v>
      </c>
      <c r="N108" s="849">
        <v>2</v>
      </c>
      <c r="O108" s="849">
        <v>352</v>
      </c>
      <c r="P108" s="837">
        <v>2</v>
      </c>
      <c r="Q108" s="850">
        <v>176</v>
      </c>
    </row>
    <row r="109" spans="1:17" ht="14.4" customHeight="1" x14ac:dyDescent="0.3">
      <c r="A109" s="831" t="s">
        <v>3257</v>
      </c>
      <c r="B109" s="832" t="s">
        <v>3258</v>
      </c>
      <c r="C109" s="832" t="s">
        <v>2480</v>
      </c>
      <c r="D109" s="832" t="s">
        <v>3342</v>
      </c>
      <c r="E109" s="832" t="s">
        <v>3343</v>
      </c>
      <c r="F109" s="849">
        <v>1</v>
      </c>
      <c r="G109" s="849">
        <v>253</v>
      </c>
      <c r="H109" s="849"/>
      <c r="I109" s="849">
        <v>253</v>
      </c>
      <c r="J109" s="849"/>
      <c r="K109" s="849"/>
      <c r="L109" s="849"/>
      <c r="M109" s="849"/>
      <c r="N109" s="849">
        <v>1</v>
      </c>
      <c r="O109" s="849">
        <v>253</v>
      </c>
      <c r="P109" s="837"/>
      <c r="Q109" s="850">
        <v>253</v>
      </c>
    </row>
    <row r="110" spans="1:17" ht="14.4" customHeight="1" x14ac:dyDescent="0.3">
      <c r="A110" s="831" t="s">
        <v>3257</v>
      </c>
      <c r="B110" s="832" t="s">
        <v>3258</v>
      </c>
      <c r="C110" s="832" t="s">
        <v>2480</v>
      </c>
      <c r="D110" s="832" t="s">
        <v>3344</v>
      </c>
      <c r="E110" s="832" t="s">
        <v>3345</v>
      </c>
      <c r="F110" s="849">
        <v>20</v>
      </c>
      <c r="G110" s="849">
        <v>300</v>
      </c>
      <c r="H110" s="849">
        <v>1.1111111111111112</v>
      </c>
      <c r="I110" s="849">
        <v>15</v>
      </c>
      <c r="J110" s="849">
        <v>18</v>
      </c>
      <c r="K110" s="849">
        <v>270</v>
      </c>
      <c r="L110" s="849">
        <v>1</v>
      </c>
      <c r="M110" s="849">
        <v>15</v>
      </c>
      <c r="N110" s="849">
        <v>22</v>
      </c>
      <c r="O110" s="849">
        <v>330</v>
      </c>
      <c r="P110" s="837">
        <v>1.2222222222222223</v>
      </c>
      <c r="Q110" s="850">
        <v>15</v>
      </c>
    </row>
    <row r="111" spans="1:17" ht="14.4" customHeight="1" x14ac:dyDescent="0.3">
      <c r="A111" s="831" t="s">
        <v>3257</v>
      </c>
      <c r="B111" s="832" t="s">
        <v>3258</v>
      </c>
      <c r="C111" s="832" t="s">
        <v>2480</v>
      </c>
      <c r="D111" s="832" t="s">
        <v>3346</v>
      </c>
      <c r="E111" s="832" t="s">
        <v>3347</v>
      </c>
      <c r="F111" s="849">
        <v>5</v>
      </c>
      <c r="G111" s="849">
        <v>115</v>
      </c>
      <c r="H111" s="849">
        <v>1.6666666666666667</v>
      </c>
      <c r="I111" s="849">
        <v>23</v>
      </c>
      <c r="J111" s="849">
        <v>3</v>
      </c>
      <c r="K111" s="849">
        <v>69</v>
      </c>
      <c r="L111" s="849">
        <v>1</v>
      </c>
      <c r="M111" s="849">
        <v>23</v>
      </c>
      <c r="N111" s="849">
        <v>6</v>
      </c>
      <c r="O111" s="849">
        <v>138</v>
      </c>
      <c r="P111" s="837">
        <v>2</v>
      </c>
      <c r="Q111" s="850">
        <v>23</v>
      </c>
    </row>
    <row r="112" spans="1:17" ht="14.4" customHeight="1" x14ac:dyDescent="0.3">
      <c r="A112" s="831" t="s">
        <v>3257</v>
      </c>
      <c r="B112" s="832" t="s">
        <v>3258</v>
      </c>
      <c r="C112" s="832" t="s">
        <v>2480</v>
      </c>
      <c r="D112" s="832" t="s">
        <v>3346</v>
      </c>
      <c r="E112" s="832" t="s">
        <v>3348</v>
      </c>
      <c r="F112" s="849">
        <v>1</v>
      </c>
      <c r="G112" s="849">
        <v>23</v>
      </c>
      <c r="H112" s="849"/>
      <c r="I112" s="849">
        <v>23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" customHeight="1" x14ac:dyDescent="0.3">
      <c r="A113" s="831" t="s">
        <v>3257</v>
      </c>
      <c r="B113" s="832" t="s">
        <v>3258</v>
      </c>
      <c r="C113" s="832" t="s">
        <v>2480</v>
      </c>
      <c r="D113" s="832" t="s">
        <v>3349</v>
      </c>
      <c r="E113" s="832" t="s">
        <v>3350</v>
      </c>
      <c r="F113" s="849">
        <v>1</v>
      </c>
      <c r="G113" s="849">
        <v>252</v>
      </c>
      <c r="H113" s="849"/>
      <c r="I113" s="849">
        <v>252</v>
      </c>
      <c r="J113" s="849"/>
      <c r="K113" s="849"/>
      <c r="L113" s="849"/>
      <c r="M113" s="849"/>
      <c r="N113" s="849">
        <v>1</v>
      </c>
      <c r="O113" s="849">
        <v>252</v>
      </c>
      <c r="P113" s="837"/>
      <c r="Q113" s="850">
        <v>252</v>
      </c>
    </row>
    <row r="114" spans="1:17" ht="14.4" customHeight="1" x14ac:dyDescent="0.3">
      <c r="A114" s="831" t="s">
        <v>3257</v>
      </c>
      <c r="B114" s="832" t="s">
        <v>3258</v>
      </c>
      <c r="C114" s="832" t="s">
        <v>2480</v>
      </c>
      <c r="D114" s="832" t="s">
        <v>3351</v>
      </c>
      <c r="E114" s="832" t="s">
        <v>3352</v>
      </c>
      <c r="F114" s="849"/>
      <c r="G114" s="849"/>
      <c r="H114" s="849"/>
      <c r="I114" s="849"/>
      <c r="J114" s="849"/>
      <c r="K114" s="849"/>
      <c r="L114" s="849"/>
      <c r="M114" s="849"/>
      <c r="N114" s="849">
        <v>2</v>
      </c>
      <c r="O114" s="849">
        <v>74</v>
      </c>
      <c r="P114" s="837"/>
      <c r="Q114" s="850">
        <v>37</v>
      </c>
    </row>
    <row r="115" spans="1:17" ht="14.4" customHeight="1" x14ac:dyDescent="0.3">
      <c r="A115" s="831" t="s">
        <v>3257</v>
      </c>
      <c r="B115" s="832" t="s">
        <v>3258</v>
      </c>
      <c r="C115" s="832" t="s">
        <v>2480</v>
      </c>
      <c r="D115" s="832" t="s">
        <v>3351</v>
      </c>
      <c r="E115" s="832" t="s">
        <v>3353</v>
      </c>
      <c r="F115" s="849">
        <v>2</v>
      </c>
      <c r="G115" s="849">
        <v>74</v>
      </c>
      <c r="H115" s="849">
        <v>2</v>
      </c>
      <c r="I115" s="849">
        <v>37</v>
      </c>
      <c r="J115" s="849">
        <v>1</v>
      </c>
      <c r="K115" s="849">
        <v>37</v>
      </c>
      <c r="L115" s="849">
        <v>1</v>
      </c>
      <c r="M115" s="849">
        <v>37</v>
      </c>
      <c r="N115" s="849"/>
      <c r="O115" s="849"/>
      <c r="P115" s="837"/>
      <c r="Q115" s="850"/>
    </row>
    <row r="116" spans="1:17" ht="14.4" customHeight="1" x14ac:dyDescent="0.3">
      <c r="A116" s="831" t="s">
        <v>3257</v>
      </c>
      <c r="B116" s="832" t="s">
        <v>3258</v>
      </c>
      <c r="C116" s="832" t="s">
        <v>2480</v>
      </c>
      <c r="D116" s="832" t="s">
        <v>3354</v>
      </c>
      <c r="E116" s="832" t="s">
        <v>3355</v>
      </c>
      <c r="F116" s="849">
        <v>44</v>
      </c>
      <c r="G116" s="849">
        <v>1012</v>
      </c>
      <c r="H116" s="849">
        <v>0.5641025641025641</v>
      </c>
      <c r="I116" s="849">
        <v>23</v>
      </c>
      <c r="J116" s="849">
        <v>78</v>
      </c>
      <c r="K116" s="849">
        <v>1794</v>
      </c>
      <c r="L116" s="849">
        <v>1</v>
      </c>
      <c r="M116" s="849">
        <v>23</v>
      </c>
      <c r="N116" s="849">
        <v>71</v>
      </c>
      <c r="O116" s="849">
        <v>1633</v>
      </c>
      <c r="P116" s="837">
        <v>0.91025641025641024</v>
      </c>
      <c r="Q116" s="850">
        <v>23</v>
      </c>
    </row>
    <row r="117" spans="1:17" ht="14.4" customHeight="1" x14ac:dyDescent="0.3">
      <c r="A117" s="831" t="s">
        <v>3257</v>
      </c>
      <c r="B117" s="832" t="s">
        <v>3258</v>
      </c>
      <c r="C117" s="832" t="s">
        <v>2480</v>
      </c>
      <c r="D117" s="832" t="s">
        <v>3356</v>
      </c>
      <c r="E117" s="832" t="s">
        <v>3357</v>
      </c>
      <c r="F117" s="849">
        <v>1</v>
      </c>
      <c r="G117" s="849">
        <v>331</v>
      </c>
      <c r="H117" s="849"/>
      <c r="I117" s="849">
        <v>331</v>
      </c>
      <c r="J117" s="849"/>
      <c r="K117" s="849"/>
      <c r="L117" s="849"/>
      <c r="M117" s="849"/>
      <c r="N117" s="849"/>
      <c r="O117" s="849"/>
      <c r="P117" s="837"/>
      <c r="Q117" s="850"/>
    </row>
    <row r="118" spans="1:17" ht="14.4" customHeight="1" x14ac:dyDescent="0.3">
      <c r="A118" s="831" t="s">
        <v>3257</v>
      </c>
      <c r="B118" s="832" t="s">
        <v>3258</v>
      </c>
      <c r="C118" s="832" t="s">
        <v>2480</v>
      </c>
      <c r="D118" s="832" t="s">
        <v>3356</v>
      </c>
      <c r="E118" s="832" t="s">
        <v>3358</v>
      </c>
      <c r="F118" s="849"/>
      <c r="G118" s="849"/>
      <c r="H118" s="849"/>
      <c r="I118" s="849"/>
      <c r="J118" s="849">
        <v>1</v>
      </c>
      <c r="K118" s="849">
        <v>331</v>
      </c>
      <c r="L118" s="849">
        <v>1</v>
      </c>
      <c r="M118" s="849">
        <v>331</v>
      </c>
      <c r="N118" s="849"/>
      <c r="O118" s="849"/>
      <c r="P118" s="837"/>
      <c r="Q118" s="850"/>
    </row>
    <row r="119" spans="1:17" ht="14.4" customHeight="1" x14ac:dyDescent="0.3">
      <c r="A119" s="831" t="s">
        <v>3257</v>
      </c>
      <c r="B119" s="832" t="s">
        <v>3258</v>
      </c>
      <c r="C119" s="832" t="s">
        <v>2480</v>
      </c>
      <c r="D119" s="832" t="s">
        <v>3359</v>
      </c>
      <c r="E119" s="832" t="s">
        <v>3360</v>
      </c>
      <c r="F119" s="849"/>
      <c r="G119" s="849"/>
      <c r="H119" s="849"/>
      <c r="I119" s="849"/>
      <c r="J119" s="849"/>
      <c r="K119" s="849"/>
      <c r="L119" s="849"/>
      <c r="M119" s="849"/>
      <c r="N119" s="849">
        <v>1</v>
      </c>
      <c r="O119" s="849">
        <v>277</v>
      </c>
      <c r="P119" s="837"/>
      <c r="Q119" s="850">
        <v>277</v>
      </c>
    </row>
    <row r="120" spans="1:17" ht="14.4" customHeight="1" x14ac:dyDescent="0.3">
      <c r="A120" s="831" t="s">
        <v>3257</v>
      </c>
      <c r="B120" s="832" t="s">
        <v>3258</v>
      </c>
      <c r="C120" s="832" t="s">
        <v>2480</v>
      </c>
      <c r="D120" s="832" t="s">
        <v>3361</v>
      </c>
      <c r="E120" s="832" t="s">
        <v>3362</v>
      </c>
      <c r="F120" s="849">
        <v>7</v>
      </c>
      <c r="G120" s="849">
        <v>203</v>
      </c>
      <c r="H120" s="849">
        <v>1.4</v>
      </c>
      <c r="I120" s="849">
        <v>29</v>
      </c>
      <c r="J120" s="849">
        <v>5</v>
      </c>
      <c r="K120" s="849">
        <v>145</v>
      </c>
      <c r="L120" s="849">
        <v>1</v>
      </c>
      <c r="M120" s="849">
        <v>29</v>
      </c>
      <c r="N120" s="849">
        <v>10</v>
      </c>
      <c r="O120" s="849">
        <v>290</v>
      </c>
      <c r="P120" s="837">
        <v>2</v>
      </c>
      <c r="Q120" s="850">
        <v>29</v>
      </c>
    </row>
    <row r="121" spans="1:17" ht="14.4" customHeight="1" x14ac:dyDescent="0.3">
      <c r="A121" s="831" t="s">
        <v>3257</v>
      </c>
      <c r="B121" s="832" t="s">
        <v>3258</v>
      </c>
      <c r="C121" s="832" t="s">
        <v>2480</v>
      </c>
      <c r="D121" s="832" t="s">
        <v>3361</v>
      </c>
      <c r="E121" s="832" t="s">
        <v>3363</v>
      </c>
      <c r="F121" s="849">
        <v>1</v>
      </c>
      <c r="G121" s="849">
        <v>29</v>
      </c>
      <c r="H121" s="849"/>
      <c r="I121" s="849">
        <v>29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" customHeight="1" x14ac:dyDescent="0.3">
      <c r="A122" s="831" t="s">
        <v>3257</v>
      </c>
      <c r="B122" s="832" t="s">
        <v>3258</v>
      </c>
      <c r="C122" s="832" t="s">
        <v>2480</v>
      </c>
      <c r="D122" s="832" t="s">
        <v>3364</v>
      </c>
      <c r="E122" s="832" t="s">
        <v>3365</v>
      </c>
      <c r="F122" s="849">
        <v>4</v>
      </c>
      <c r="G122" s="849">
        <v>712</v>
      </c>
      <c r="H122" s="849">
        <v>1.3333333333333333</v>
      </c>
      <c r="I122" s="849">
        <v>178</v>
      </c>
      <c r="J122" s="849">
        <v>3</v>
      </c>
      <c r="K122" s="849">
        <v>534</v>
      </c>
      <c r="L122" s="849">
        <v>1</v>
      </c>
      <c r="M122" s="849">
        <v>178</v>
      </c>
      <c r="N122" s="849">
        <v>2</v>
      </c>
      <c r="O122" s="849">
        <v>356</v>
      </c>
      <c r="P122" s="837">
        <v>0.66666666666666663</v>
      </c>
      <c r="Q122" s="850">
        <v>178</v>
      </c>
    </row>
    <row r="123" spans="1:17" ht="14.4" customHeight="1" x14ac:dyDescent="0.3">
      <c r="A123" s="831" t="s">
        <v>3257</v>
      </c>
      <c r="B123" s="832" t="s">
        <v>3258</v>
      </c>
      <c r="C123" s="832" t="s">
        <v>2480</v>
      </c>
      <c r="D123" s="832" t="s">
        <v>3366</v>
      </c>
      <c r="E123" s="832" t="s">
        <v>3367</v>
      </c>
      <c r="F123" s="849">
        <v>23</v>
      </c>
      <c r="G123" s="849">
        <v>437</v>
      </c>
      <c r="H123" s="849">
        <v>1.2105263157894737</v>
      </c>
      <c r="I123" s="849">
        <v>19</v>
      </c>
      <c r="J123" s="849">
        <v>19</v>
      </c>
      <c r="K123" s="849">
        <v>361</v>
      </c>
      <c r="L123" s="849">
        <v>1</v>
      </c>
      <c r="M123" s="849">
        <v>19</v>
      </c>
      <c r="N123" s="849">
        <v>23</v>
      </c>
      <c r="O123" s="849">
        <v>437</v>
      </c>
      <c r="P123" s="837">
        <v>1.2105263157894737</v>
      </c>
      <c r="Q123" s="850">
        <v>19</v>
      </c>
    </row>
    <row r="124" spans="1:17" ht="14.4" customHeight="1" x14ac:dyDescent="0.3">
      <c r="A124" s="831" t="s">
        <v>3257</v>
      </c>
      <c r="B124" s="832" t="s">
        <v>3258</v>
      </c>
      <c r="C124" s="832" t="s">
        <v>2480</v>
      </c>
      <c r="D124" s="832" t="s">
        <v>3368</v>
      </c>
      <c r="E124" s="832" t="s">
        <v>3369</v>
      </c>
      <c r="F124" s="849">
        <v>12</v>
      </c>
      <c r="G124" s="849">
        <v>240</v>
      </c>
      <c r="H124" s="849">
        <v>0.54545454545454541</v>
      </c>
      <c r="I124" s="849">
        <v>20</v>
      </c>
      <c r="J124" s="849">
        <v>22</v>
      </c>
      <c r="K124" s="849">
        <v>440</v>
      </c>
      <c r="L124" s="849">
        <v>1</v>
      </c>
      <c r="M124" s="849">
        <v>20</v>
      </c>
      <c r="N124" s="849">
        <v>18</v>
      </c>
      <c r="O124" s="849">
        <v>360</v>
      </c>
      <c r="P124" s="837">
        <v>0.81818181818181823</v>
      </c>
      <c r="Q124" s="850">
        <v>20</v>
      </c>
    </row>
    <row r="125" spans="1:17" ht="14.4" customHeight="1" x14ac:dyDescent="0.3">
      <c r="A125" s="831" t="s">
        <v>3257</v>
      </c>
      <c r="B125" s="832" t="s">
        <v>3258</v>
      </c>
      <c r="C125" s="832" t="s">
        <v>2480</v>
      </c>
      <c r="D125" s="832" t="s">
        <v>3370</v>
      </c>
      <c r="E125" s="832" t="s">
        <v>3371</v>
      </c>
      <c r="F125" s="849"/>
      <c r="G125" s="849"/>
      <c r="H125" s="849"/>
      <c r="I125" s="849"/>
      <c r="J125" s="849"/>
      <c r="K125" s="849"/>
      <c r="L125" s="849"/>
      <c r="M125" s="849"/>
      <c r="N125" s="849">
        <v>1</v>
      </c>
      <c r="O125" s="849">
        <v>84</v>
      </c>
      <c r="P125" s="837"/>
      <c r="Q125" s="850">
        <v>84</v>
      </c>
    </row>
    <row r="126" spans="1:17" ht="14.4" customHeight="1" x14ac:dyDescent="0.3">
      <c r="A126" s="831" t="s">
        <v>3257</v>
      </c>
      <c r="B126" s="832" t="s">
        <v>3258</v>
      </c>
      <c r="C126" s="832" t="s">
        <v>2480</v>
      </c>
      <c r="D126" s="832" t="s">
        <v>3372</v>
      </c>
      <c r="E126" s="832" t="s">
        <v>3373</v>
      </c>
      <c r="F126" s="849"/>
      <c r="G126" s="849"/>
      <c r="H126" s="849"/>
      <c r="I126" s="849"/>
      <c r="J126" s="849">
        <v>1</v>
      </c>
      <c r="K126" s="849">
        <v>301</v>
      </c>
      <c r="L126" s="849">
        <v>1</v>
      </c>
      <c r="M126" s="849">
        <v>301</v>
      </c>
      <c r="N126" s="849">
        <v>2</v>
      </c>
      <c r="O126" s="849">
        <v>602</v>
      </c>
      <c r="P126" s="837">
        <v>2</v>
      </c>
      <c r="Q126" s="850">
        <v>301</v>
      </c>
    </row>
    <row r="127" spans="1:17" ht="14.4" customHeight="1" x14ac:dyDescent="0.3">
      <c r="A127" s="831" t="s">
        <v>3257</v>
      </c>
      <c r="B127" s="832" t="s">
        <v>3258</v>
      </c>
      <c r="C127" s="832" t="s">
        <v>2480</v>
      </c>
      <c r="D127" s="832" t="s">
        <v>3374</v>
      </c>
      <c r="E127" s="832" t="s">
        <v>3375</v>
      </c>
      <c r="F127" s="849">
        <v>1</v>
      </c>
      <c r="G127" s="849">
        <v>21</v>
      </c>
      <c r="H127" s="849"/>
      <c r="I127" s="849">
        <v>21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3257</v>
      </c>
      <c r="B128" s="832" t="s">
        <v>3258</v>
      </c>
      <c r="C128" s="832" t="s">
        <v>2480</v>
      </c>
      <c r="D128" s="832" t="s">
        <v>3376</v>
      </c>
      <c r="E128" s="832" t="s">
        <v>3377</v>
      </c>
      <c r="F128" s="849">
        <v>5</v>
      </c>
      <c r="G128" s="849">
        <v>110</v>
      </c>
      <c r="H128" s="849">
        <v>1</v>
      </c>
      <c r="I128" s="849">
        <v>22</v>
      </c>
      <c r="J128" s="849">
        <v>5</v>
      </c>
      <c r="K128" s="849">
        <v>110</v>
      </c>
      <c r="L128" s="849">
        <v>1</v>
      </c>
      <c r="M128" s="849">
        <v>22</v>
      </c>
      <c r="N128" s="849">
        <v>5</v>
      </c>
      <c r="O128" s="849">
        <v>110</v>
      </c>
      <c r="P128" s="837">
        <v>1</v>
      </c>
      <c r="Q128" s="850">
        <v>22</v>
      </c>
    </row>
    <row r="129" spans="1:17" ht="14.4" customHeight="1" x14ac:dyDescent="0.3">
      <c r="A129" s="831" t="s">
        <v>3257</v>
      </c>
      <c r="B129" s="832" t="s">
        <v>3258</v>
      </c>
      <c r="C129" s="832" t="s">
        <v>2480</v>
      </c>
      <c r="D129" s="832" t="s">
        <v>3376</v>
      </c>
      <c r="E129" s="832" t="s">
        <v>3378</v>
      </c>
      <c r="F129" s="849">
        <v>1</v>
      </c>
      <c r="G129" s="849">
        <v>22</v>
      </c>
      <c r="H129" s="849"/>
      <c r="I129" s="849">
        <v>22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" customHeight="1" x14ac:dyDescent="0.3">
      <c r="A130" s="831" t="s">
        <v>3257</v>
      </c>
      <c r="B130" s="832" t="s">
        <v>3258</v>
      </c>
      <c r="C130" s="832" t="s">
        <v>2480</v>
      </c>
      <c r="D130" s="832" t="s">
        <v>3379</v>
      </c>
      <c r="E130" s="832" t="s">
        <v>3380</v>
      </c>
      <c r="F130" s="849">
        <v>1</v>
      </c>
      <c r="G130" s="849">
        <v>495</v>
      </c>
      <c r="H130" s="849"/>
      <c r="I130" s="849">
        <v>495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" customHeight="1" x14ac:dyDescent="0.3">
      <c r="A131" s="831" t="s">
        <v>3257</v>
      </c>
      <c r="B131" s="832" t="s">
        <v>3258</v>
      </c>
      <c r="C131" s="832" t="s">
        <v>2480</v>
      </c>
      <c r="D131" s="832" t="s">
        <v>3381</v>
      </c>
      <c r="E131" s="832" t="s">
        <v>3382</v>
      </c>
      <c r="F131" s="849"/>
      <c r="G131" s="849"/>
      <c r="H131" s="849"/>
      <c r="I131" s="849"/>
      <c r="J131" s="849">
        <v>1</v>
      </c>
      <c r="K131" s="849">
        <v>205</v>
      </c>
      <c r="L131" s="849">
        <v>1</v>
      </c>
      <c r="M131" s="849">
        <v>205</v>
      </c>
      <c r="N131" s="849"/>
      <c r="O131" s="849"/>
      <c r="P131" s="837"/>
      <c r="Q131" s="850"/>
    </row>
    <row r="132" spans="1:17" ht="14.4" customHeight="1" x14ac:dyDescent="0.3">
      <c r="A132" s="831" t="s">
        <v>3257</v>
      </c>
      <c r="B132" s="832" t="s">
        <v>3258</v>
      </c>
      <c r="C132" s="832" t="s">
        <v>2480</v>
      </c>
      <c r="D132" s="832" t="s">
        <v>3383</v>
      </c>
      <c r="E132" s="832" t="s">
        <v>3384</v>
      </c>
      <c r="F132" s="849"/>
      <c r="G132" s="849"/>
      <c r="H132" s="849"/>
      <c r="I132" s="849"/>
      <c r="J132" s="849"/>
      <c r="K132" s="849"/>
      <c r="L132" s="849"/>
      <c r="M132" s="849"/>
      <c r="N132" s="849">
        <v>1</v>
      </c>
      <c r="O132" s="849">
        <v>23</v>
      </c>
      <c r="P132" s="837"/>
      <c r="Q132" s="850">
        <v>23</v>
      </c>
    </row>
    <row r="133" spans="1:17" ht="14.4" customHeight="1" x14ac:dyDescent="0.3">
      <c r="A133" s="831" t="s">
        <v>3257</v>
      </c>
      <c r="B133" s="832" t="s">
        <v>3258</v>
      </c>
      <c r="C133" s="832" t="s">
        <v>2480</v>
      </c>
      <c r="D133" s="832" t="s">
        <v>3385</v>
      </c>
      <c r="E133" s="832" t="s">
        <v>3386</v>
      </c>
      <c r="F133" s="849">
        <v>2</v>
      </c>
      <c r="G133" s="849">
        <v>90</v>
      </c>
      <c r="H133" s="849"/>
      <c r="I133" s="849">
        <v>45</v>
      </c>
      <c r="J133" s="849"/>
      <c r="K133" s="849"/>
      <c r="L133" s="849"/>
      <c r="M133" s="849"/>
      <c r="N133" s="849">
        <v>1</v>
      </c>
      <c r="O133" s="849">
        <v>45</v>
      </c>
      <c r="P133" s="837"/>
      <c r="Q133" s="850">
        <v>45</v>
      </c>
    </row>
    <row r="134" spans="1:17" ht="14.4" customHeight="1" x14ac:dyDescent="0.3">
      <c r="A134" s="831" t="s">
        <v>3257</v>
      </c>
      <c r="B134" s="832" t="s">
        <v>3258</v>
      </c>
      <c r="C134" s="832" t="s">
        <v>2480</v>
      </c>
      <c r="D134" s="832" t="s">
        <v>3387</v>
      </c>
      <c r="E134" s="832" t="s">
        <v>3388</v>
      </c>
      <c r="F134" s="849"/>
      <c r="G134" s="849"/>
      <c r="H134" s="849"/>
      <c r="I134" s="849"/>
      <c r="J134" s="849"/>
      <c r="K134" s="849"/>
      <c r="L134" s="849"/>
      <c r="M134" s="849"/>
      <c r="N134" s="849">
        <v>1</v>
      </c>
      <c r="O134" s="849">
        <v>190</v>
      </c>
      <c r="P134" s="837"/>
      <c r="Q134" s="850">
        <v>190</v>
      </c>
    </row>
    <row r="135" spans="1:17" ht="14.4" customHeight="1" x14ac:dyDescent="0.3">
      <c r="A135" s="831" t="s">
        <v>3257</v>
      </c>
      <c r="B135" s="832" t="s">
        <v>3258</v>
      </c>
      <c r="C135" s="832" t="s">
        <v>2480</v>
      </c>
      <c r="D135" s="832" t="s">
        <v>3389</v>
      </c>
      <c r="E135" s="832" t="s">
        <v>3390</v>
      </c>
      <c r="F135" s="849">
        <v>3</v>
      </c>
      <c r="G135" s="849">
        <v>399</v>
      </c>
      <c r="H135" s="849"/>
      <c r="I135" s="849">
        <v>133</v>
      </c>
      <c r="J135" s="849"/>
      <c r="K135" s="849"/>
      <c r="L135" s="849"/>
      <c r="M135" s="849"/>
      <c r="N135" s="849">
        <v>2</v>
      </c>
      <c r="O135" s="849">
        <v>266</v>
      </c>
      <c r="P135" s="837"/>
      <c r="Q135" s="850">
        <v>133</v>
      </c>
    </row>
    <row r="136" spans="1:17" ht="14.4" customHeight="1" x14ac:dyDescent="0.3">
      <c r="A136" s="831" t="s">
        <v>3257</v>
      </c>
      <c r="B136" s="832" t="s">
        <v>3258</v>
      </c>
      <c r="C136" s="832" t="s">
        <v>2480</v>
      </c>
      <c r="D136" s="832" t="s">
        <v>3391</v>
      </c>
      <c r="E136" s="832" t="s">
        <v>3392</v>
      </c>
      <c r="F136" s="849">
        <v>58</v>
      </c>
      <c r="G136" s="849">
        <v>2146</v>
      </c>
      <c r="H136" s="849">
        <v>0.55238095238095242</v>
      </c>
      <c r="I136" s="849">
        <v>37</v>
      </c>
      <c r="J136" s="849">
        <v>105</v>
      </c>
      <c r="K136" s="849">
        <v>3885</v>
      </c>
      <c r="L136" s="849">
        <v>1</v>
      </c>
      <c r="M136" s="849">
        <v>37</v>
      </c>
      <c r="N136" s="849">
        <v>108</v>
      </c>
      <c r="O136" s="849">
        <v>3996</v>
      </c>
      <c r="P136" s="837">
        <v>1.0285714285714285</v>
      </c>
      <c r="Q136" s="850">
        <v>37</v>
      </c>
    </row>
    <row r="137" spans="1:17" ht="14.4" customHeight="1" x14ac:dyDescent="0.3">
      <c r="A137" s="831" t="s">
        <v>3257</v>
      </c>
      <c r="B137" s="832" t="s">
        <v>3258</v>
      </c>
      <c r="C137" s="832" t="s">
        <v>2480</v>
      </c>
      <c r="D137" s="832" t="s">
        <v>3393</v>
      </c>
      <c r="E137" s="832" t="s">
        <v>3394</v>
      </c>
      <c r="F137" s="849"/>
      <c r="G137" s="849"/>
      <c r="H137" s="849"/>
      <c r="I137" s="849"/>
      <c r="J137" s="849">
        <v>9</v>
      </c>
      <c r="K137" s="849">
        <v>837</v>
      </c>
      <c r="L137" s="849">
        <v>1</v>
      </c>
      <c r="M137" s="849">
        <v>93</v>
      </c>
      <c r="N137" s="849"/>
      <c r="O137" s="849"/>
      <c r="P137" s="837"/>
      <c r="Q137" s="850"/>
    </row>
    <row r="138" spans="1:17" ht="14.4" customHeight="1" x14ac:dyDescent="0.3">
      <c r="A138" s="831" t="s">
        <v>3395</v>
      </c>
      <c r="B138" s="832" t="s">
        <v>3396</v>
      </c>
      <c r="C138" s="832" t="s">
        <v>2603</v>
      </c>
      <c r="D138" s="832" t="s">
        <v>3397</v>
      </c>
      <c r="E138" s="832" t="s">
        <v>3147</v>
      </c>
      <c r="F138" s="849">
        <v>0.6</v>
      </c>
      <c r="G138" s="849">
        <v>602.89</v>
      </c>
      <c r="H138" s="849">
        <v>0.31578809528798008</v>
      </c>
      <c r="I138" s="849">
        <v>1004.8166666666667</v>
      </c>
      <c r="J138" s="849">
        <v>1.9</v>
      </c>
      <c r="K138" s="849">
        <v>1909.1599999999999</v>
      </c>
      <c r="L138" s="849">
        <v>1</v>
      </c>
      <c r="M138" s="849">
        <v>1004.8210526315789</v>
      </c>
      <c r="N138" s="849"/>
      <c r="O138" s="849"/>
      <c r="P138" s="837"/>
      <c r="Q138" s="850"/>
    </row>
    <row r="139" spans="1:17" ht="14.4" customHeight="1" x14ac:dyDescent="0.3">
      <c r="A139" s="831" t="s">
        <v>3395</v>
      </c>
      <c r="B139" s="832" t="s">
        <v>3396</v>
      </c>
      <c r="C139" s="832" t="s">
        <v>2603</v>
      </c>
      <c r="D139" s="832" t="s">
        <v>3398</v>
      </c>
      <c r="E139" s="832" t="s">
        <v>3399</v>
      </c>
      <c r="F139" s="849"/>
      <c r="G139" s="849"/>
      <c r="H139" s="849"/>
      <c r="I139" s="849"/>
      <c r="J139" s="849">
        <v>0.1</v>
      </c>
      <c r="K139" s="849">
        <v>988.78</v>
      </c>
      <c r="L139" s="849">
        <v>1</v>
      </c>
      <c r="M139" s="849">
        <v>9887.7999999999993</v>
      </c>
      <c r="N139" s="849">
        <v>0.12</v>
      </c>
      <c r="O139" s="849">
        <v>1186.55</v>
      </c>
      <c r="P139" s="837">
        <v>1.2000141588624365</v>
      </c>
      <c r="Q139" s="850">
        <v>9887.9166666666661</v>
      </c>
    </row>
    <row r="140" spans="1:17" ht="14.4" customHeight="1" x14ac:dyDescent="0.3">
      <c r="A140" s="831" t="s">
        <v>3395</v>
      </c>
      <c r="B140" s="832" t="s">
        <v>3396</v>
      </c>
      <c r="C140" s="832" t="s">
        <v>2603</v>
      </c>
      <c r="D140" s="832" t="s">
        <v>3400</v>
      </c>
      <c r="E140" s="832" t="s">
        <v>3149</v>
      </c>
      <c r="F140" s="849"/>
      <c r="G140" s="849"/>
      <c r="H140" s="849"/>
      <c r="I140" s="849"/>
      <c r="J140" s="849">
        <v>7.0000000000000007E-2</v>
      </c>
      <c r="K140" s="849">
        <v>636.66</v>
      </c>
      <c r="L140" s="849">
        <v>1</v>
      </c>
      <c r="M140" s="849">
        <v>9095.1428571428551</v>
      </c>
      <c r="N140" s="849"/>
      <c r="O140" s="849"/>
      <c r="P140" s="837"/>
      <c r="Q140" s="850"/>
    </row>
    <row r="141" spans="1:17" ht="14.4" customHeight="1" x14ac:dyDescent="0.3">
      <c r="A141" s="831" t="s">
        <v>3395</v>
      </c>
      <c r="B141" s="832" t="s">
        <v>3396</v>
      </c>
      <c r="C141" s="832" t="s">
        <v>2603</v>
      </c>
      <c r="D141" s="832" t="s">
        <v>3148</v>
      </c>
      <c r="E141" s="832" t="s">
        <v>3149</v>
      </c>
      <c r="F141" s="849">
        <v>2.5499999999999998</v>
      </c>
      <c r="G141" s="849">
        <v>4530.01</v>
      </c>
      <c r="H141" s="849">
        <v>2.2639409477545556</v>
      </c>
      <c r="I141" s="849">
        <v>1776.4745098039218</v>
      </c>
      <c r="J141" s="849">
        <v>1.1000000000000001</v>
      </c>
      <c r="K141" s="849">
        <v>2000.94</v>
      </c>
      <c r="L141" s="849">
        <v>1</v>
      </c>
      <c r="M141" s="849">
        <v>1819.0363636363636</v>
      </c>
      <c r="N141" s="849">
        <v>3.5</v>
      </c>
      <c r="O141" s="849">
        <v>6366.62</v>
      </c>
      <c r="P141" s="837">
        <v>3.1818145471628334</v>
      </c>
      <c r="Q141" s="850">
        <v>1819.0342857142857</v>
      </c>
    </row>
    <row r="142" spans="1:17" ht="14.4" customHeight="1" x14ac:dyDescent="0.3">
      <c r="A142" s="831" t="s">
        <v>3395</v>
      </c>
      <c r="B142" s="832" t="s">
        <v>3396</v>
      </c>
      <c r="C142" s="832" t="s">
        <v>2603</v>
      </c>
      <c r="D142" s="832" t="s">
        <v>3401</v>
      </c>
      <c r="E142" s="832" t="s">
        <v>3402</v>
      </c>
      <c r="F142" s="849"/>
      <c r="G142" s="849"/>
      <c r="H142" s="849"/>
      <c r="I142" s="849"/>
      <c r="J142" s="849">
        <v>0.15</v>
      </c>
      <c r="K142" s="849">
        <v>77.64</v>
      </c>
      <c r="L142" s="849">
        <v>1</v>
      </c>
      <c r="M142" s="849">
        <v>517.6</v>
      </c>
      <c r="N142" s="849"/>
      <c r="O142" s="849"/>
      <c r="P142" s="837"/>
      <c r="Q142" s="850"/>
    </row>
    <row r="143" spans="1:17" ht="14.4" customHeight="1" x14ac:dyDescent="0.3">
      <c r="A143" s="831" t="s">
        <v>3395</v>
      </c>
      <c r="B143" s="832" t="s">
        <v>3396</v>
      </c>
      <c r="C143" s="832" t="s">
        <v>2603</v>
      </c>
      <c r="D143" s="832" t="s">
        <v>3403</v>
      </c>
      <c r="E143" s="832" t="s">
        <v>3149</v>
      </c>
      <c r="F143" s="849">
        <v>0.11000000000000001</v>
      </c>
      <c r="G143" s="849">
        <v>3235.3999999999996</v>
      </c>
      <c r="H143" s="849">
        <v>1.7437655289127469</v>
      </c>
      <c r="I143" s="849">
        <v>29412.727272727265</v>
      </c>
      <c r="J143" s="849">
        <v>0.06</v>
      </c>
      <c r="K143" s="849">
        <v>1855.4099999999999</v>
      </c>
      <c r="L143" s="849">
        <v>1</v>
      </c>
      <c r="M143" s="849">
        <v>30923.5</v>
      </c>
      <c r="N143" s="849">
        <v>0.1</v>
      </c>
      <c r="O143" s="849">
        <v>2837.69</v>
      </c>
      <c r="P143" s="837">
        <v>1.529413983971198</v>
      </c>
      <c r="Q143" s="850">
        <v>28376.899999999998</v>
      </c>
    </row>
    <row r="144" spans="1:17" ht="14.4" customHeight="1" x14ac:dyDescent="0.3">
      <c r="A144" s="831" t="s">
        <v>3395</v>
      </c>
      <c r="B144" s="832" t="s">
        <v>3396</v>
      </c>
      <c r="C144" s="832" t="s">
        <v>2729</v>
      </c>
      <c r="D144" s="832" t="s">
        <v>3404</v>
      </c>
      <c r="E144" s="832" t="s">
        <v>3405</v>
      </c>
      <c r="F144" s="849"/>
      <c r="G144" s="849"/>
      <c r="H144" s="849"/>
      <c r="I144" s="849"/>
      <c r="J144" s="849">
        <v>1</v>
      </c>
      <c r="K144" s="849">
        <v>589.59</v>
      </c>
      <c r="L144" s="849">
        <v>1</v>
      </c>
      <c r="M144" s="849">
        <v>589.59</v>
      </c>
      <c r="N144" s="849"/>
      <c r="O144" s="849"/>
      <c r="P144" s="837"/>
      <c r="Q144" s="850"/>
    </row>
    <row r="145" spans="1:17" ht="14.4" customHeight="1" x14ac:dyDescent="0.3">
      <c r="A145" s="831" t="s">
        <v>3395</v>
      </c>
      <c r="B145" s="832" t="s">
        <v>3396</v>
      </c>
      <c r="C145" s="832" t="s">
        <v>2729</v>
      </c>
      <c r="D145" s="832" t="s">
        <v>3406</v>
      </c>
      <c r="E145" s="832" t="s">
        <v>3407</v>
      </c>
      <c r="F145" s="849"/>
      <c r="G145" s="849"/>
      <c r="H145" s="849"/>
      <c r="I145" s="849"/>
      <c r="J145" s="849">
        <v>1</v>
      </c>
      <c r="K145" s="849">
        <v>972.32</v>
      </c>
      <c r="L145" s="849">
        <v>1</v>
      </c>
      <c r="M145" s="849">
        <v>972.32</v>
      </c>
      <c r="N145" s="849"/>
      <c r="O145" s="849"/>
      <c r="P145" s="837"/>
      <c r="Q145" s="850"/>
    </row>
    <row r="146" spans="1:17" ht="14.4" customHeight="1" x14ac:dyDescent="0.3">
      <c r="A146" s="831" t="s">
        <v>3395</v>
      </c>
      <c r="B146" s="832" t="s">
        <v>3396</v>
      </c>
      <c r="C146" s="832" t="s">
        <v>2729</v>
      </c>
      <c r="D146" s="832" t="s">
        <v>3408</v>
      </c>
      <c r="E146" s="832" t="s">
        <v>3407</v>
      </c>
      <c r="F146" s="849"/>
      <c r="G146" s="849"/>
      <c r="H146" s="849"/>
      <c r="I146" s="849"/>
      <c r="J146" s="849"/>
      <c r="K146" s="849"/>
      <c r="L146" s="849"/>
      <c r="M146" s="849"/>
      <c r="N146" s="849">
        <v>1</v>
      </c>
      <c r="O146" s="849">
        <v>1601.95</v>
      </c>
      <c r="P146" s="837"/>
      <c r="Q146" s="850">
        <v>1601.95</v>
      </c>
    </row>
    <row r="147" spans="1:17" ht="14.4" customHeight="1" x14ac:dyDescent="0.3">
      <c r="A147" s="831" t="s">
        <v>3395</v>
      </c>
      <c r="B147" s="832" t="s">
        <v>3396</v>
      </c>
      <c r="C147" s="832" t="s">
        <v>2729</v>
      </c>
      <c r="D147" s="832" t="s">
        <v>3409</v>
      </c>
      <c r="E147" s="832" t="s">
        <v>3410</v>
      </c>
      <c r="F147" s="849"/>
      <c r="G147" s="849"/>
      <c r="H147" s="849"/>
      <c r="I147" s="849"/>
      <c r="J147" s="849"/>
      <c r="K147" s="849"/>
      <c r="L147" s="849"/>
      <c r="M147" s="849"/>
      <c r="N147" s="849">
        <v>2</v>
      </c>
      <c r="O147" s="849">
        <v>1878.28</v>
      </c>
      <c r="P147" s="837"/>
      <c r="Q147" s="850">
        <v>939.14</v>
      </c>
    </row>
    <row r="148" spans="1:17" ht="14.4" customHeight="1" x14ac:dyDescent="0.3">
      <c r="A148" s="831" t="s">
        <v>3395</v>
      </c>
      <c r="B148" s="832" t="s">
        <v>3396</v>
      </c>
      <c r="C148" s="832" t="s">
        <v>2729</v>
      </c>
      <c r="D148" s="832" t="s">
        <v>3411</v>
      </c>
      <c r="E148" s="832" t="s">
        <v>3412</v>
      </c>
      <c r="F148" s="849"/>
      <c r="G148" s="849"/>
      <c r="H148" s="849"/>
      <c r="I148" s="849"/>
      <c r="J148" s="849"/>
      <c r="K148" s="849"/>
      <c r="L148" s="849"/>
      <c r="M148" s="849"/>
      <c r="N148" s="849">
        <v>1</v>
      </c>
      <c r="O148" s="849">
        <v>15635.37</v>
      </c>
      <c r="P148" s="837"/>
      <c r="Q148" s="850">
        <v>15635.37</v>
      </c>
    </row>
    <row r="149" spans="1:17" ht="14.4" customHeight="1" x14ac:dyDescent="0.3">
      <c r="A149" s="831" t="s">
        <v>3395</v>
      </c>
      <c r="B149" s="832" t="s">
        <v>3396</v>
      </c>
      <c r="C149" s="832" t="s">
        <v>2729</v>
      </c>
      <c r="D149" s="832" t="s">
        <v>3413</v>
      </c>
      <c r="E149" s="832" t="s">
        <v>3414</v>
      </c>
      <c r="F149" s="849"/>
      <c r="G149" s="849"/>
      <c r="H149" s="849"/>
      <c r="I149" s="849"/>
      <c r="J149" s="849"/>
      <c r="K149" s="849"/>
      <c r="L149" s="849"/>
      <c r="M149" s="849"/>
      <c r="N149" s="849">
        <v>1</v>
      </c>
      <c r="O149" s="849">
        <v>11000.14</v>
      </c>
      <c r="P149" s="837"/>
      <c r="Q149" s="850">
        <v>11000.14</v>
      </c>
    </row>
    <row r="150" spans="1:17" ht="14.4" customHeight="1" x14ac:dyDescent="0.3">
      <c r="A150" s="831" t="s">
        <v>3395</v>
      </c>
      <c r="B150" s="832" t="s">
        <v>3396</v>
      </c>
      <c r="C150" s="832" t="s">
        <v>2729</v>
      </c>
      <c r="D150" s="832" t="s">
        <v>3415</v>
      </c>
      <c r="E150" s="832" t="s">
        <v>3416</v>
      </c>
      <c r="F150" s="849"/>
      <c r="G150" s="849"/>
      <c r="H150" s="849"/>
      <c r="I150" s="849"/>
      <c r="J150" s="849">
        <v>1</v>
      </c>
      <c r="K150" s="849">
        <v>3003.38</v>
      </c>
      <c r="L150" s="849">
        <v>1</v>
      </c>
      <c r="M150" s="849">
        <v>3003.38</v>
      </c>
      <c r="N150" s="849"/>
      <c r="O150" s="849"/>
      <c r="P150" s="837"/>
      <c r="Q150" s="850"/>
    </row>
    <row r="151" spans="1:17" ht="14.4" customHeight="1" x14ac:dyDescent="0.3">
      <c r="A151" s="831" t="s">
        <v>3395</v>
      </c>
      <c r="B151" s="832" t="s">
        <v>3396</v>
      </c>
      <c r="C151" s="832" t="s">
        <v>2729</v>
      </c>
      <c r="D151" s="832" t="s">
        <v>3417</v>
      </c>
      <c r="E151" s="832" t="s">
        <v>3418</v>
      </c>
      <c r="F151" s="849"/>
      <c r="G151" s="849"/>
      <c r="H151" s="849"/>
      <c r="I151" s="849"/>
      <c r="J151" s="849"/>
      <c r="K151" s="849"/>
      <c r="L151" s="849"/>
      <c r="M151" s="849"/>
      <c r="N151" s="849">
        <v>1</v>
      </c>
      <c r="O151" s="849">
        <v>831.16</v>
      </c>
      <c r="P151" s="837"/>
      <c r="Q151" s="850">
        <v>831.16</v>
      </c>
    </row>
    <row r="152" spans="1:17" ht="14.4" customHeight="1" x14ac:dyDescent="0.3">
      <c r="A152" s="831" t="s">
        <v>3395</v>
      </c>
      <c r="B152" s="832" t="s">
        <v>3396</v>
      </c>
      <c r="C152" s="832" t="s">
        <v>2729</v>
      </c>
      <c r="D152" s="832" t="s">
        <v>3419</v>
      </c>
      <c r="E152" s="832" t="s">
        <v>3420</v>
      </c>
      <c r="F152" s="849"/>
      <c r="G152" s="849"/>
      <c r="H152" s="849"/>
      <c r="I152" s="849"/>
      <c r="J152" s="849"/>
      <c r="K152" s="849"/>
      <c r="L152" s="849"/>
      <c r="M152" s="849"/>
      <c r="N152" s="849">
        <v>1</v>
      </c>
      <c r="O152" s="849">
        <v>12294.26</v>
      </c>
      <c r="P152" s="837"/>
      <c r="Q152" s="850">
        <v>12294.26</v>
      </c>
    </row>
    <row r="153" spans="1:17" ht="14.4" customHeight="1" x14ac:dyDescent="0.3">
      <c r="A153" s="831" t="s">
        <v>3395</v>
      </c>
      <c r="B153" s="832" t="s">
        <v>3396</v>
      </c>
      <c r="C153" s="832" t="s">
        <v>2729</v>
      </c>
      <c r="D153" s="832" t="s">
        <v>3421</v>
      </c>
      <c r="E153" s="832" t="s">
        <v>3422</v>
      </c>
      <c r="F153" s="849"/>
      <c r="G153" s="849"/>
      <c r="H153" s="849"/>
      <c r="I153" s="849"/>
      <c r="J153" s="849"/>
      <c r="K153" s="849"/>
      <c r="L153" s="849"/>
      <c r="M153" s="849"/>
      <c r="N153" s="849">
        <v>1</v>
      </c>
      <c r="O153" s="849">
        <v>34960</v>
      </c>
      <c r="P153" s="837"/>
      <c r="Q153" s="850">
        <v>34960</v>
      </c>
    </row>
    <row r="154" spans="1:17" ht="14.4" customHeight="1" x14ac:dyDescent="0.3">
      <c r="A154" s="831" t="s">
        <v>3395</v>
      </c>
      <c r="B154" s="832" t="s">
        <v>3396</v>
      </c>
      <c r="C154" s="832" t="s">
        <v>2729</v>
      </c>
      <c r="D154" s="832" t="s">
        <v>3423</v>
      </c>
      <c r="E154" s="832" t="s">
        <v>3424</v>
      </c>
      <c r="F154" s="849"/>
      <c r="G154" s="849"/>
      <c r="H154" s="849"/>
      <c r="I154" s="849"/>
      <c r="J154" s="849"/>
      <c r="K154" s="849"/>
      <c r="L154" s="849"/>
      <c r="M154" s="849"/>
      <c r="N154" s="849">
        <v>1</v>
      </c>
      <c r="O154" s="849">
        <v>16831.689999999999</v>
      </c>
      <c r="P154" s="837"/>
      <c r="Q154" s="850">
        <v>16831.689999999999</v>
      </c>
    </row>
    <row r="155" spans="1:17" ht="14.4" customHeight="1" x14ac:dyDescent="0.3">
      <c r="A155" s="831" t="s">
        <v>3395</v>
      </c>
      <c r="B155" s="832" t="s">
        <v>3396</v>
      </c>
      <c r="C155" s="832" t="s">
        <v>2729</v>
      </c>
      <c r="D155" s="832" t="s">
        <v>3425</v>
      </c>
      <c r="E155" s="832" t="s">
        <v>3426</v>
      </c>
      <c r="F155" s="849"/>
      <c r="G155" s="849"/>
      <c r="H155" s="849"/>
      <c r="I155" s="849"/>
      <c r="J155" s="849"/>
      <c r="K155" s="849"/>
      <c r="L155" s="849"/>
      <c r="M155" s="849"/>
      <c r="N155" s="849">
        <v>1</v>
      </c>
      <c r="O155" s="849">
        <v>6095.39</v>
      </c>
      <c r="P155" s="837"/>
      <c r="Q155" s="850">
        <v>6095.39</v>
      </c>
    </row>
    <row r="156" spans="1:17" ht="14.4" customHeight="1" x14ac:dyDescent="0.3">
      <c r="A156" s="831" t="s">
        <v>3395</v>
      </c>
      <c r="B156" s="832" t="s">
        <v>3396</v>
      </c>
      <c r="C156" s="832" t="s">
        <v>2729</v>
      </c>
      <c r="D156" s="832" t="s">
        <v>3427</v>
      </c>
      <c r="E156" s="832" t="s">
        <v>3428</v>
      </c>
      <c r="F156" s="849"/>
      <c r="G156" s="849"/>
      <c r="H156" s="849"/>
      <c r="I156" s="849"/>
      <c r="J156" s="849"/>
      <c r="K156" s="849"/>
      <c r="L156" s="849"/>
      <c r="M156" s="849"/>
      <c r="N156" s="849">
        <v>1</v>
      </c>
      <c r="O156" s="849">
        <v>3990.39</v>
      </c>
      <c r="P156" s="837"/>
      <c r="Q156" s="850">
        <v>3990.39</v>
      </c>
    </row>
    <row r="157" spans="1:17" ht="14.4" customHeight="1" x14ac:dyDescent="0.3">
      <c r="A157" s="831" t="s">
        <v>3395</v>
      </c>
      <c r="B157" s="832" t="s">
        <v>3396</v>
      </c>
      <c r="C157" s="832" t="s">
        <v>2729</v>
      </c>
      <c r="D157" s="832" t="s">
        <v>3429</v>
      </c>
      <c r="E157" s="832" t="s">
        <v>3430</v>
      </c>
      <c r="F157" s="849"/>
      <c r="G157" s="849"/>
      <c r="H157" s="849"/>
      <c r="I157" s="849"/>
      <c r="J157" s="849"/>
      <c r="K157" s="849"/>
      <c r="L157" s="849"/>
      <c r="M157" s="849"/>
      <c r="N157" s="849">
        <v>1</v>
      </c>
      <c r="O157" s="849">
        <v>15675</v>
      </c>
      <c r="P157" s="837"/>
      <c r="Q157" s="850">
        <v>15675</v>
      </c>
    </row>
    <row r="158" spans="1:17" ht="14.4" customHeight="1" x14ac:dyDescent="0.3">
      <c r="A158" s="831" t="s">
        <v>3395</v>
      </c>
      <c r="B158" s="832" t="s">
        <v>3396</v>
      </c>
      <c r="C158" s="832" t="s">
        <v>2729</v>
      </c>
      <c r="D158" s="832" t="s">
        <v>3431</v>
      </c>
      <c r="E158" s="832" t="s">
        <v>3432</v>
      </c>
      <c r="F158" s="849"/>
      <c r="G158" s="849"/>
      <c r="H158" s="849"/>
      <c r="I158" s="849"/>
      <c r="J158" s="849">
        <v>1</v>
      </c>
      <c r="K158" s="849">
        <v>310</v>
      </c>
      <c r="L158" s="849">
        <v>1</v>
      </c>
      <c r="M158" s="849">
        <v>310</v>
      </c>
      <c r="N158" s="849"/>
      <c r="O158" s="849"/>
      <c r="P158" s="837"/>
      <c r="Q158" s="850"/>
    </row>
    <row r="159" spans="1:17" ht="14.4" customHeight="1" x14ac:dyDescent="0.3">
      <c r="A159" s="831" t="s">
        <v>3395</v>
      </c>
      <c r="B159" s="832" t="s">
        <v>3396</v>
      </c>
      <c r="C159" s="832" t="s">
        <v>2480</v>
      </c>
      <c r="D159" s="832" t="s">
        <v>3433</v>
      </c>
      <c r="E159" s="832" t="s">
        <v>3434</v>
      </c>
      <c r="F159" s="849">
        <v>1</v>
      </c>
      <c r="G159" s="849">
        <v>213</v>
      </c>
      <c r="H159" s="849"/>
      <c r="I159" s="849">
        <v>213</v>
      </c>
      <c r="J159" s="849"/>
      <c r="K159" s="849"/>
      <c r="L159" s="849"/>
      <c r="M159" s="849"/>
      <c r="N159" s="849">
        <v>3</v>
      </c>
      <c r="O159" s="849">
        <v>642</v>
      </c>
      <c r="P159" s="837"/>
      <c r="Q159" s="850">
        <v>214</v>
      </c>
    </row>
    <row r="160" spans="1:17" ht="14.4" customHeight="1" x14ac:dyDescent="0.3">
      <c r="A160" s="831" t="s">
        <v>3395</v>
      </c>
      <c r="B160" s="832" t="s">
        <v>3396</v>
      </c>
      <c r="C160" s="832" t="s">
        <v>2480</v>
      </c>
      <c r="D160" s="832" t="s">
        <v>3433</v>
      </c>
      <c r="E160" s="832" t="s">
        <v>3435</v>
      </c>
      <c r="F160" s="849">
        <v>18</v>
      </c>
      <c r="G160" s="849">
        <v>3834</v>
      </c>
      <c r="H160" s="849">
        <v>1.125</v>
      </c>
      <c r="I160" s="849">
        <v>213</v>
      </c>
      <c r="J160" s="849">
        <v>16</v>
      </c>
      <c r="K160" s="849">
        <v>3408</v>
      </c>
      <c r="L160" s="849">
        <v>1</v>
      </c>
      <c r="M160" s="849">
        <v>213</v>
      </c>
      <c r="N160" s="849">
        <v>12</v>
      </c>
      <c r="O160" s="849">
        <v>2568</v>
      </c>
      <c r="P160" s="837">
        <v>0.75352112676056338</v>
      </c>
      <c r="Q160" s="850">
        <v>214</v>
      </c>
    </row>
    <row r="161" spans="1:17" ht="14.4" customHeight="1" x14ac:dyDescent="0.3">
      <c r="A161" s="831" t="s">
        <v>3395</v>
      </c>
      <c r="B161" s="832" t="s">
        <v>3396</v>
      </c>
      <c r="C161" s="832" t="s">
        <v>2480</v>
      </c>
      <c r="D161" s="832" t="s">
        <v>3436</v>
      </c>
      <c r="E161" s="832" t="s">
        <v>3437</v>
      </c>
      <c r="F161" s="849">
        <v>1</v>
      </c>
      <c r="G161" s="849">
        <v>155</v>
      </c>
      <c r="H161" s="849"/>
      <c r="I161" s="849">
        <v>155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3395</v>
      </c>
      <c r="B162" s="832" t="s">
        <v>3396</v>
      </c>
      <c r="C162" s="832" t="s">
        <v>2480</v>
      </c>
      <c r="D162" s="832" t="s">
        <v>3436</v>
      </c>
      <c r="E162" s="832" t="s">
        <v>3438</v>
      </c>
      <c r="F162" s="849">
        <v>2</v>
      </c>
      <c r="G162" s="849">
        <v>310</v>
      </c>
      <c r="H162" s="849"/>
      <c r="I162" s="849">
        <v>155</v>
      </c>
      <c r="J162" s="849"/>
      <c r="K162" s="849"/>
      <c r="L162" s="849"/>
      <c r="M162" s="849"/>
      <c r="N162" s="849">
        <v>2</v>
      </c>
      <c r="O162" s="849">
        <v>310</v>
      </c>
      <c r="P162" s="837"/>
      <c r="Q162" s="850">
        <v>155</v>
      </c>
    </row>
    <row r="163" spans="1:17" ht="14.4" customHeight="1" x14ac:dyDescent="0.3">
      <c r="A163" s="831" t="s">
        <v>3395</v>
      </c>
      <c r="B163" s="832" t="s">
        <v>3396</v>
      </c>
      <c r="C163" s="832" t="s">
        <v>2480</v>
      </c>
      <c r="D163" s="832" t="s">
        <v>3439</v>
      </c>
      <c r="E163" s="832" t="s">
        <v>3440</v>
      </c>
      <c r="F163" s="849"/>
      <c r="G163" s="849"/>
      <c r="H163" s="849"/>
      <c r="I163" s="849"/>
      <c r="J163" s="849">
        <v>2</v>
      </c>
      <c r="K163" s="849">
        <v>374</v>
      </c>
      <c r="L163" s="849">
        <v>1</v>
      </c>
      <c r="M163" s="849">
        <v>187</v>
      </c>
      <c r="N163" s="849">
        <v>1</v>
      </c>
      <c r="O163" s="849">
        <v>187</v>
      </c>
      <c r="P163" s="837">
        <v>0.5</v>
      </c>
      <c r="Q163" s="850">
        <v>187</v>
      </c>
    </row>
    <row r="164" spans="1:17" ht="14.4" customHeight="1" x14ac:dyDescent="0.3">
      <c r="A164" s="831" t="s">
        <v>3395</v>
      </c>
      <c r="B164" s="832" t="s">
        <v>3396</v>
      </c>
      <c r="C164" s="832" t="s">
        <v>2480</v>
      </c>
      <c r="D164" s="832" t="s">
        <v>3441</v>
      </c>
      <c r="E164" s="832" t="s">
        <v>3442</v>
      </c>
      <c r="F164" s="849">
        <v>1</v>
      </c>
      <c r="G164" s="849">
        <v>128</v>
      </c>
      <c r="H164" s="849">
        <v>1</v>
      </c>
      <c r="I164" s="849">
        <v>128</v>
      </c>
      <c r="J164" s="849">
        <v>1</v>
      </c>
      <c r="K164" s="849">
        <v>128</v>
      </c>
      <c r="L164" s="849">
        <v>1</v>
      </c>
      <c r="M164" s="849">
        <v>128</v>
      </c>
      <c r="N164" s="849"/>
      <c r="O164" s="849"/>
      <c r="P164" s="837"/>
      <c r="Q164" s="850"/>
    </row>
    <row r="165" spans="1:17" ht="14.4" customHeight="1" x14ac:dyDescent="0.3">
      <c r="A165" s="831" t="s">
        <v>3395</v>
      </c>
      <c r="B165" s="832" t="s">
        <v>3396</v>
      </c>
      <c r="C165" s="832" t="s">
        <v>2480</v>
      </c>
      <c r="D165" s="832" t="s">
        <v>3443</v>
      </c>
      <c r="E165" s="832" t="s">
        <v>3444</v>
      </c>
      <c r="F165" s="849">
        <v>4</v>
      </c>
      <c r="G165" s="849">
        <v>892</v>
      </c>
      <c r="H165" s="849">
        <v>4</v>
      </c>
      <c r="I165" s="849">
        <v>223</v>
      </c>
      <c r="J165" s="849">
        <v>1</v>
      </c>
      <c r="K165" s="849">
        <v>223</v>
      </c>
      <c r="L165" s="849">
        <v>1</v>
      </c>
      <c r="M165" s="849">
        <v>223</v>
      </c>
      <c r="N165" s="849">
        <v>3</v>
      </c>
      <c r="O165" s="849">
        <v>672</v>
      </c>
      <c r="P165" s="837">
        <v>3.0134529147982061</v>
      </c>
      <c r="Q165" s="850">
        <v>224</v>
      </c>
    </row>
    <row r="166" spans="1:17" ht="14.4" customHeight="1" x14ac:dyDescent="0.3">
      <c r="A166" s="831" t="s">
        <v>3395</v>
      </c>
      <c r="B166" s="832" t="s">
        <v>3396</v>
      </c>
      <c r="C166" s="832" t="s">
        <v>2480</v>
      </c>
      <c r="D166" s="832" t="s">
        <v>3443</v>
      </c>
      <c r="E166" s="832" t="s">
        <v>3445</v>
      </c>
      <c r="F166" s="849">
        <v>1</v>
      </c>
      <c r="G166" s="849">
        <v>223</v>
      </c>
      <c r="H166" s="849"/>
      <c r="I166" s="849">
        <v>223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" customHeight="1" x14ac:dyDescent="0.3">
      <c r="A167" s="831" t="s">
        <v>3395</v>
      </c>
      <c r="B167" s="832" t="s">
        <v>3396</v>
      </c>
      <c r="C167" s="832" t="s">
        <v>2480</v>
      </c>
      <c r="D167" s="832" t="s">
        <v>3446</v>
      </c>
      <c r="E167" s="832" t="s">
        <v>3447</v>
      </c>
      <c r="F167" s="849">
        <v>2</v>
      </c>
      <c r="G167" s="849">
        <v>446</v>
      </c>
      <c r="H167" s="849">
        <v>2</v>
      </c>
      <c r="I167" s="849">
        <v>223</v>
      </c>
      <c r="J167" s="849">
        <v>1</v>
      </c>
      <c r="K167" s="849">
        <v>223</v>
      </c>
      <c r="L167" s="849">
        <v>1</v>
      </c>
      <c r="M167" s="849">
        <v>223</v>
      </c>
      <c r="N167" s="849"/>
      <c r="O167" s="849"/>
      <c r="P167" s="837"/>
      <c r="Q167" s="850"/>
    </row>
    <row r="168" spans="1:17" ht="14.4" customHeight="1" x14ac:dyDescent="0.3">
      <c r="A168" s="831" t="s">
        <v>3395</v>
      </c>
      <c r="B168" s="832" t="s">
        <v>3396</v>
      </c>
      <c r="C168" s="832" t="s">
        <v>2480</v>
      </c>
      <c r="D168" s="832" t="s">
        <v>3448</v>
      </c>
      <c r="E168" s="832" t="s">
        <v>3449</v>
      </c>
      <c r="F168" s="849"/>
      <c r="G168" s="849"/>
      <c r="H168" s="849"/>
      <c r="I168" s="849"/>
      <c r="J168" s="849"/>
      <c r="K168" s="849"/>
      <c r="L168" s="849"/>
      <c r="M168" s="849"/>
      <c r="N168" s="849">
        <v>1</v>
      </c>
      <c r="O168" s="849">
        <v>226</v>
      </c>
      <c r="P168" s="837"/>
      <c r="Q168" s="850">
        <v>226</v>
      </c>
    </row>
    <row r="169" spans="1:17" ht="14.4" customHeight="1" x14ac:dyDescent="0.3">
      <c r="A169" s="831" t="s">
        <v>3395</v>
      </c>
      <c r="B169" s="832" t="s">
        <v>3396</v>
      </c>
      <c r="C169" s="832" t="s">
        <v>2480</v>
      </c>
      <c r="D169" s="832" t="s">
        <v>3448</v>
      </c>
      <c r="E169" s="832" t="s">
        <v>3450</v>
      </c>
      <c r="F169" s="849"/>
      <c r="G169" s="849"/>
      <c r="H169" s="849"/>
      <c r="I169" s="849"/>
      <c r="J169" s="849"/>
      <c r="K169" s="849"/>
      <c r="L169" s="849"/>
      <c r="M169" s="849"/>
      <c r="N169" s="849">
        <v>2</v>
      </c>
      <c r="O169" s="849">
        <v>452</v>
      </c>
      <c r="P169" s="837"/>
      <c r="Q169" s="850">
        <v>226</v>
      </c>
    </row>
    <row r="170" spans="1:17" ht="14.4" customHeight="1" x14ac:dyDescent="0.3">
      <c r="A170" s="831" t="s">
        <v>3395</v>
      </c>
      <c r="B170" s="832" t="s">
        <v>3396</v>
      </c>
      <c r="C170" s="832" t="s">
        <v>2480</v>
      </c>
      <c r="D170" s="832" t="s">
        <v>3451</v>
      </c>
      <c r="E170" s="832" t="s">
        <v>3452</v>
      </c>
      <c r="F170" s="849"/>
      <c r="G170" s="849"/>
      <c r="H170" s="849"/>
      <c r="I170" s="849"/>
      <c r="J170" s="849">
        <v>1</v>
      </c>
      <c r="K170" s="849">
        <v>626</v>
      </c>
      <c r="L170" s="849">
        <v>1</v>
      </c>
      <c r="M170" s="849">
        <v>626</v>
      </c>
      <c r="N170" s="849"/>
      <c r="O170" s="849"/>
      <c r="P170" s="837"/>
      <c r="Q170" s="850"/>
    </row>
    <row r="171" spans="1:17" ht="14.4" customHeight="1" x14ac:dyDescent="0.3">
      <c r="A171" s="831" t="s">
        <v>3395</v>
      </c>
      <c r="B171" s="832" t="s">
        <v>3396</v>
      </c>
      <c r="C171" s="832" t="s">
        <v>2480</v>
      </c>
      <c r="D171" s="832" t="s">
        <v>3453</v>
      </c>
      <c r="E171" s="832" t="s">
        <v>3454</v>
      </c>
      <c r="F171" s="849">
        <v>3</v>
      </c>
      <c r="G171" s="849">
        <v>1047</v>
      </c>
      <c r="H171" s="849"/>
      <c r="I171" s="849">
        <v>349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" customHeight="1" x14ac:dyDescent="0.3">
      <c r="A172" s="831" t="s">
        <v>3395</v>
      </c>
      <c r="B172" s="832" t="s">
        <v>3396</v>
      </c>
      <c r="C172" s="832" t="s">
        <v>2480</v>
      </c>
      <c r="D172" s="832" t="s">
        <v>3455</v>
      </c>
      <c r="E172" s="832" t="s">
        <v>3456</v>
      </c>
      <c r="F172" s="849"/>
      <c r="G172" s="849"/>
      <c r="H172" s="849"/>
      <c r="I172" s="849"/>
      <c r="J172" s="849"/>
      <c r="K172" s="849"/>
      <c r="L172" s="849"/>
      <c r="M172" s="849"/>
      <c r="N172" s="849">
        <v>1</v>
      </c>
      <c r="O172" s="849">
        <v>4166</v>
      </c>
      <c r="P172" s="837"/>
      <c r="Q172" s="850">
        <v>4166</v>
      </c>
    </row>
    <row r="173" spans="1:17" ht="14.4" customHeight="1" x14ac:dyDescent="0.3">
      <c r="A173" s="831" t="s">
        <v>3395</v>
      </c>
      <c r="B173" s="832" t="s">
        <v>3396</v>
      </c>
      <c r="C173" s="832" t="s">
        <v>2480</v>
      </c>
      <c r="D173" s="832" t="s">
        <v>3457</v>
      </c>
      <c r="E173" s="832" t="s">
        <v>3458</v>
      </c>
      <c r="F173" s="849"/>
      <c r="G173" s="849"/>
      <c r="H173" s="849"/>
      <c r="I173" s="849"/>
      <c r="J173" s="849"/>
      <c r="K173" s="849"/>
      <c r="L173" s="849"/>
      <c r="M173" s="849"/>
      <c r="N173" s="849">
        <v>2</v>
      </c>
      <c r="O173" s="849">
        <v>7724</v>
      </c>
      <c r="P173" s="837"/>
      <c r="Q173" s="850">
        <v>3862</v>
      </c>
    </row>
    <row r="174" spans="1:17" ht="14.4" customHeight="1" x14ac:dyDescent="0.3">
      <c r="A174" s="831" t="s">
        <v>3395</v>
      </c>
      <c r="B174" s="832" t="s">
        <v>3396</v>
      </c>
      <c r="C174" s="832" t="s">
        <v>2480</v>
      </c>
      <c r="D174" s="832" t="s">
        <v>3459</v>
      </c>
      <c r="E174" s="832" t="s">
        <v>3460</v>
      </c>
      <c r="F174" s="849"/>
      <c r="G174" s="849"/>
      <c r="H174" s="849"/>
      <c r="I174" s="849"/>
      <c r="J174" s="849">
        <v>1</v>
      </c>
      <c r="K174" s="849">
        <v>801</v>
      </c>
      <c r="L174" s="849">
        <v>1</v>
      </c>
      <c r="M174" s="849">
        <v>801</v>
      </c>
      <c r="N174" s="849"/>
      <c r="O174" s="849"/>
      <c r="P174" s="837"/>
      <c r="Q174" s="850"/>
    </row>
    <row r="175" spans="1:17" ht="14.4" customHeight="1" x14ac:dyDescent="0.3">
      <c r="A175" s="831" t="s">
        <v>3395</v>
      </c>
      <c r="B175" s="832" t="s">
        <v>3396</v>
      </c>
      <c r="C175" s="832" t="s">
        <v>2480</v>
      </c>
      <c r="D175" s="832" t="s">
        <v>3461</v>
      </c>
      <c r="E175" s="832" t="s">
        <v>3462</v>
      </c>
      <c r="F175" s="849">
        <v>26</v>
      </c>
      <c r="G175" s="849">
        <v>4602</v>
      </c>
      <c r="H175" s="849">
        <v>1.4444444444444444</v>
      </c>
      <c r="I175" s="849">
        <v>177</v>
      </c>
      <c r="J175" s="849">
        <v>18</v>
      </c>
      <c r="K175" s="849">
        <v>3186</v>
      </c>
      <c r="L175" s="849">
        <v>1</v>
      </c>
      <c r="M175" s="849">
        <v>177</v>
      </c>
      <c r="N175" s="849">
        <v>52</v>
      </c>
      <c r="O175" s="849">
        <v>9256</v>
      </c>
      <c r="P175" s="837">
        <v>2.9052102950408036</v>
      </c>
      <c r="Q175" s="850">
        <v>178</v>
      </c>
    </row>
    <row r="176" spans="1:17" ht="14.4" customHeight="1" x14ac:dyDescent="0.3">
      <c r="A176" s="831" t="s">
        <v>3395</v>
      </c>
      <c r="B176" s="832" t="s">
        <v>3396</v>
      </c>
      <c r="C176" s="832" t="s">
        <v>2480</v>
      </c>
      <c r="D176" s="832" t="s">
        <v>3461</v>
      </c>
      <c r="E176" s="832" t="s">
        <v>3463</v>
      </c>
      <c r="F176" s="849"/>
      <c r="G176" s="849"/>
      <c r="H176" s="849"/>
      <c r="I176" s="849"/>
      <c r="J176" s="849">
        <v>2</v>
      </c>
      <c r="K176" s="849">
        <v>354</v>
      </c>
      <c r="L176" s="849">
        <v>1</v>
      </c>
      <c r="M176" s="849">
        <v>177</v>
      </c>
      <c r="N176" s="849">
        <v>5</v>
      </c>
      <c r="O176" s="849">
        <v>890</v>
      </c>
      <c r="P176" s="837">
        <v>2.5141242937853105</v>
      </c>
      <c r="Q176" s="850">
        <v>178</v>
      </c>
    </row>
    <row r="177" spans="1:17" ht="14.4" customHeight="1" x14ac:dyDescent="0.3">
      <c r="A177" s="831" t="s">
        <v>3395</v>
      </c>
      <c r="B177" s="832" t="s">
        <v>3396</v>
      </c>
      <c r="C177" s="832" t="s">
        <v>2480</v>
      </c>
      <c r="D177" s="832" t="s">
        <v>3464</v>
      </c>
      <c r="E177" s="832" t="s">
        <v>3465</v>
      </c>
      <c r="F177" s="849">
        <v>11</v>
      </c>
      <c r="G177" s="849">
        <v>22528</v>
      </c>
      <c r="H177" s="849">
        <v>1.3743289409468034</v>
      </c>
      <c r="I177" s="849">
        <v>2048</v>
      </c>
      <c r="J177" s="849">
        <v>8</v>
      </c>
      <c r="K177" s="849">
        <v>16392</v>
      </c>
      <c r="L177" s="849">
        <v>1</v>
      </c>
      <c r="M177" s="849">
        <v>2049</v>
      </c>
      <c r="N177" s="849">
        <v>19</v>
      </c>
      <c r="O177" s="849">
        <v>38950</v>
      </c>
      <c r="P177" s="837">
        <v>2.376159102000976</v>
      </c>
      <c r="Q177" s="850">
        <v>2050</v>
      </c>
    </row>
    <row r="178" spans="1:17" ht="14.4" customHeight="1" x14ac:dyDescent="0.3">
      <c r="A178" s="831" t="s">
        <v>3395</v>
      </c>
      <c r="B178" s="832" t="s">
        <v>3396</v>
      </c>
      <c r="C178" s="832" t="s">
        <v>2480</v>
      </c>
      <c r="D178" s="832" t="s">
        <v>3466</v>
      </c>
      <c r="E178" s="832" t="s">
        <v>3467</v>
      </c>
      <c r="F178" s="849"/>
      <c r="G178" s="849"/>
      <c r="H178" s="849"/>
      <c r="I178" s="849"/>
      <c r="J178" s="849"/>
      <c r="K178" s="849"/>
      <c r="L178" s="849"/>
      <c r="M178" s="849"/>
      <c r="N178" s="849">
        <v>2</v>
      </c>
      <c r="O178" s="849">
        <v>310</v>
      </c>
      <c r="P178" s="837"/>
      <c r="Q178" s="850">
        <v>155</v>
      </c>
    </row>
    <row r="179" spans="1:17" ht="14.4" customHeight="1" x14ac:dyDescent="0.3">
      <c r="A179" s="831" t="s">
        <v>3395</v>
      </c>
      <c r="B179" s="832" t="s">
        <v>3396</v>
      </c>
      <c r="C179" s="832" t="s">
        <v>2480</v>
      </c>
      <c r="D179" s="832" t="s">
        <v>3466</v>
      </c>
      <c r="E179" s="832" t="s">
        <v>3468</v>
      </c>
      <c r="F179" s="849">
        <v>1</v>
      </c>
      <c r="G179" s="849">
        <v>155</v>
      </c>
      <c r="H179" s="849">
        <v>1</v>
      </c>
      <c r="I179" s="849">
        <v>155</v>
      </c>
      <c r="J179" s="849">
        <v>1</v>
      </c>
      <c r="K179" s="849">
        <v>155</v>
      </c>
      <c r="L179" s="849">
        <v>1</v>
      </c>
      <c r="M179" s="849">
        <v>155</v>
      </c>
      <c r="N179" s="849">
        <v>3</v>
      </c>
      <c r="O179" s="849">
        <v>465</v>
      </c>
      <c r="P179" s="837">
        <v>3</v>
      </c>
      <c r="Q179" s="850">
        <v>155</v>
      </c>
    </row>
    <row r="180" spans="1:17" ht="14.4" customHeight="1" x14ac:dyDescent="0.3">
      <c r="A180" s="831" t="s">
        <v>3395</v>
      </c>
      <c r="B180" s="832" t="s">
        <v>3396</v>
      </c>
      <c r="C180" s="832" t="s">
        <v>2480</v>
      </c>
      <c r="D180" s="832" t="s">
        <v>3469</v>
      </c>
      <c r="E180" s="832" t="s">
        <v>3470</v>
      </c>
      <c r="F180" s="849"/>
      <c r="G180" s="849"/>
      <c r="H180" s="849"/>
      <c r="I180" s="849"/>
      <c r="J180" s="849"/>
      <c r="K180" s="849"/>
      <c r="L180" s="849"/>
      <c r="M180" s="849"/>
      <c r="N180" s="849">
        <v>2</v>
      </c>
      <c r="O180" s="849">
        <v>400</v>
      </c>
      <c r="P180" s="837"/>
      <c r="Q180" s="850">
        <v>200</v>
      </c>
    </row>
    <row r="181" spans="1:17" ht="14.4" customHeight="1" x14ac:dyDescent="0.3">
      <c r="A181" s="831" t="s">
        <v>3395</v>
      </c>
      <c r="B181" s="832" t="s">
        <v>3396</v>
      </c>
      <c r="C181" s="832" t="s">
        <v>2480</v>
      </c>
      <c r="D181" s="832" t="s">
        <v>3471</v>
      </c>
      <c r="E181" s="832" t="s">
        <v>3472</v>
      </c>
      <c r="F181" s="849"/>
      <c r="G181" s="849"/>
      <c r="H181" s="849"/>
      <c r="I181" s="849"/>
      <c r="J181" s="849">
        <v>1</v>
      </c>
      <c r="K181" s="849">
        <v>426</v>
      </c>
      <c r="L181" s="849">
        <v>1</v>
      </c>
      <c r="M181" s="849">
        <v>426</v>
      </c>
      <c r="N181" s="849"/>
      <c r="O181" s="849"/>
      <c r="P181" s="837"/>
      <c r="Q181" s="850"/>
    </row>
    <row r="182" spans="1:17" ht="14.4" customHeight="1" x14ac:dyDescent="0.3">
      <c r="A182" s="831" t="s">
        <v>3395</v>
      </c>
      <c r="B182" s="832" t="s">
        <v>3396</v>
      </c>
      <c r="C182" s="832" t="s">
        <v>2480</v>
      </c>
      <c r="D182" s="832" t="s">
        <v>3473</v>
      </c>
      <c r="E182" s="832" t="s">
        <v>3474</v>
      </c>
      <c r="F182" s="849">
        <v>2</v>
      </c>
      <c r="G182" s="849">
        <v>326</v>
      </c>
      <c r="H182" s="849"/>
      <c r="I182" s="849">
        <v>163</v>
      </c>
      <c r="J182" s="849"/>
      <c r="K182" s="849"/>
      <c r="L182" s="849"/>
      <c r="M182" s="849"/>
      <c r="N182" s="849">
        <v>2</v>
      </c>
      <c r="O182" s="849">
        <v>326</v>
      </c>
      <c r="P182" s="837"/>
      <c r="Q182" s="850">
        <v>163</v>
      </c>
    </row>
    <row r="183" spans="1:17" ht="14.4" customHeight="1" x14ac:dyDescent="0.3">
      <c r="A183" s="831" t="s">
        <v>3395</v>
      </c>
      <c r="B183" s="832" t="s">
        <v>3396</v>
      </c>
      <c r="C183" s="832" t="s">
        <v>2480</v>
      </c>
      <c r="D183" s="832" t="s">
        <v>3473</v>
      </c>
      <c r="E183" s="832" t="s">
        <v>3475</v>
      </c>
      <c r="F183" s="849">
        <v>4</v>
      </c>
      <c r="G183" s="849">
        <v>652</v>
      </c>
      <c r="H183" s="849">
        <v>0.8</v>
      </c>
      <c r="I183" s="849">
        <v>163</v>
      </c>
      <c r="J183" s="849">
        <v>5</v>
      </c>
      <c r="K183" s="849">
        <v>815</v>
      </c>
      <c r="L183" s="849">
        <v>1</v>
      </c>
      <c r="M183" s="849">
        <v>163</v>
      </c>
      <c r="N183" s="849">
        <v>2</v>
      </c>
      <c r="O183" s="849">
        <v>326</v>
      </c>
      <c r="P183" s="837">
        <v>0.4</v>
      </c>
      <c r="Q183" s="850">
        <v>163</v>
      </c>
    </row>
    <row r="184" spans="1:17" ht="14.4" customHeight="1" x14ac:dyDescent="0.3">
      <c r="A184" s="831" t="s">
        <v>3395</v>
      </c>
      <c r="B184" s="832" t="s">
        <v>3396</v>
      </c>
      <c r="C184" s="832" t="s">
        <v>2480</v>
      </c>
      <c r="D184" s="832" t="s">
        <v>3476</v>
      </c>
      <c r="E184" s="832" t="s">
        <v>3477</v>
      </c>
      <c r="F184" s="849">
        <v>16</v>
      </c>
      <c r="G184" s="849">
        <v>34464</v>
      </c>
      <c r="H184" s="849">
        <v>1.2301981081563449</v>
      </c>
      <c r="I184" s="849">
        <v>2154</v>
      </c>
      <c r="J184" s="849">
        <v>13</v>
      </c>
      <c r="K184" s="849">
        <v>28015</v>
      </c>
      <c r="L184" s="849">
        <v>1</v>
      </c>
      <c r="M184" s="849">
        <v>2155</v>
      </c>
      <c r="N184" s="849">
        <v>19</v>
      </c>
      <c r="O184" s="849">
        <v>40964</v>
      </c>
      <c r="P184" s="837">
        <v>1.4622166696412635</v>
      </c>
      <c r="Q184" s="850">
        <v>2156</v>
      </c>
    </row>
    <row r="185" spans="1:17" ht="14.4" customHeight="1" x14ac:dyDescent="0.3">
      <c r="A185" s="831" t="s">
        <v>3395</v>
      </c>
      <c r="B185" s="832" t="s">
        <v>3396</v>
      </c>
      <c r="C185" s="832" t="s">
        <v>2480</v>
      </c>
      <c r="D185" s="832" t="s">
        <v>3478</v>
      </c>
      <c r="E185" s="832" t="s">
        <v>3458</v>
      </c>
      <c r="F185" s="849"/>
      <c r="G185" s="849"/>
      <c r="H185" s="849"/>
      <c r="I185" s="849"/>
      <c r="J185" s="849"/>
      <c r="K185" s="849"/>
      <c r="L185" s="849"/>
      <c r="M185" s="849"/>
      <c r="N185" s="849">
        <v>2</v>
      </c>
      <c r="O185" s="849">
        <v>3778</v>
      </c>
      <c r="P185" s="837"/>
      <c r="Q185" s="850">
        <v>1889</v>
      </c>
    </row>
    <row r="186" spans="1:17" ht="14.4" customHeight="1" x14ac:dyDescent="0.3">
      <c r="A186" s="831" t="s">
        <v>3395</v>
      </c>
      <c r="B186" s="832" t="s">
        <v>3396</v>
      </c>
      <c r="C186" s="832" t="s">
        <v>2480</v>
      </c>
      <c r="D186" s="832" t="s">
        <v>3479</v>
      </c>
      <c r="E186" s="832" t="s">
        <v>3480</v>
      </c>
      <c r="F186" s="849"/>
      <c r="G186" s="849"/>
      <c r="H186" s="849"/>
      <c r="I186" s="849"/>
      <c r="J186" s="849"/>
      <c r="K186" s="849"/>
      <c r="L186" s="849"/>
      <c r="M186" s="849"/>
      <c r="N186" s="849">
        <v>1</v>
      </c>
      <c r="O186" s="849">
        <v>8462</v>
      </c>
      <c r="P186" s="837"/>
      <c r="Q186" s="850">
        <v>8462</v>
      </c>
    </row>
    <row r="187" spans="1:17" ht="14.4" customHeight="1" x14ac:dyDescent="0.3">
      <c r="A187" s="831" t="s">
        <v>3481</v>
      </c>
      <c r="B187" s="832" t="s">
        <v>3482</v>
      </c>
      <c r="C187" s="832" t="s">
        <v>2480</v>
      </c>
      <c r="D187" s="832" t="s">
        <v>3483</v>
      </c>
      <c r="E187" s="832" t="s">
        <v>3484</v>
      </c>
      <c r="F187" s="849">
        <v>26</v>
      </c>
      <c r="G187" s="849">
        <v>5486</v>
      </c>
      <c r="H187" s="849">
        <v>3.25</v>
      </c>
      <c r="I187" s="849">
        <v>211</v>
      </c>
      <c r="J187" s="849">
        <v>8</v>
      </c>
      <c r="K187" s="849">
        <v>1688</v>
      </c>
      <c r="L187" s="849">
        <v>1</v>
      </c>
      <c r="M187" s="849">
        <v>211</v>
      </c>
      <c r="N187" s="849">
        <v>10</v>
      </c>
      <c r="O187" s="849">
        <v>2120</v>
      </c>
      <c r="P187" s="837">
        <v>1.2559241706161137</v>
      </c>
      <c r="Q187" s="850">
        <v>212</v>
      </c>
    </row>
    <row r="188" spans="1:17" ht="14.4" customHeight="1" x14ac:dyDescent="0.3">
      <c r="A188" s="831" t="s">
        <v>3481</v>
      </c>
      <c r="B188" s="832" t="s">
        <v>3482</v>
      </c>
      <c r="C188" s="832" t="s">
        <v>2480</v>
      </c>
      <c r="D188" s="832" t="s">
        <v>3485</v>
      </c>
      <c r="E188" s="832" t="s">
        <v>3486</v>
      </c>
      <c r="F188" s="849"/>
      <c r="G188" s="849"/>
      <c r="H188" s="849"/>
      <c r="I188" s="849"/>
      <c r="J188" s="849">
        <v>53</v>
      </c>
      <c r="K188" s="849">
        <v>15953</v>
      </c>
      <c r="L188" s="849">
        <v>1</v>
      </c>
      <c r="M188" s="849">
        <v>301</v>
      </c>
      <c r="N188" s="849">
        <v>55</v>
      </c>
      <c r="O188" s="849">
        <v>16610</v>
      </c>
      <c r="P188" s="837">
        <v>1.0411834764621075</v>
      </c>
      <c r="Q188" s="850">
        <v>302</v>
      </c>
    </row>
    <row r="189" spans="1:17" ht="14.4" customHeight="1" x14ac:dyDescent="0.3">
      <c r="A189" s="831" t="s">
        <v>3481</v>
      </c>
      <c r="B189" s="832" t="s">
        <v>3482</v>
      </c>
      <c r="C189" s="832" t="s">
        <v>2480</v>
      </c>
      <c r="D189" s="832" t="s">
        <v>3487</v>
      </c>
      <c r="E189" s="832" t="s">
        <v>3488</v>
      </c>
      <c r="F189" s="849">
        <v>17</v>
      </c>
      <c r="G189" s="849">
        <v>2329</v>
      </c>
      <c r="H189" s="849">
        <v>0.73913043478260865</v>
      </c>
      <c r="I189" s="849">
        <v>137</v>
      </c>
      <c r="J189" s="849">
        <v>23</v>
      </c>
      <c r="K189" s="849">
        <v>3151</v>
      </c>
      <c r="L189" s="849">
        <v>1</v>
      </c>
      <c r="M189" s="849">
        <v>137</v>
      </c>
      <c r="N189" s="849">
        <v>30</v>
      </c>
      <c r="O189" s="849">
        <v>4110</v>
      </c>
      <c r="P189" s="837">
        <v>1.3043478260869565</v>
      </c>
      <c r="Q189" s="850">
        <v>137</v>
      </c>
    </row>
    <row r="190" spans="1:17" ht="14.4" customHeight="1" x14ac:dyDescent="0.3">
      <c r="A190" s="831" t="s">
        <v>3481</v>
      </c>
      <c r="B190" s="832" t="s">
        <v>3482</v>
      </c>
      <c r="C190" s="832" t="s">
        <v>2480</v>
      </c>
      <c r="D190" s="832" t="s">
        <v>3489</v>
      </c>
      <c r="E190" s="832" t="s">
        <v>3490</v>
      </c>
      <c r="F190" s="849"/>
      <c r="G190" s="849"/>
      <c r="H190" s="849"/>
      <c r="I190" s="849"/>
      <c r="J190" s="849"/>
      <c r="K190" s="849"/>
      <c r="L190" s="849"/>
      <c r="M190" s="849"/>
      <c r="N190" s="849">
        <v>1</v>
      </c>
      <c r="O190" s="849">
        <v>640</v>
      </c>
      <c r="P190" s="837"/>
      <c r="Q190" s="850">
        <v>640</v>
      </c>
    </row>
    <row r="191" spans="1:17" ht="14.4" customHeight="1" x14ac:dyDescent="0.3">
      <c r="A191" s="831" t="s">
        <v>3481</v>
      </c>
      <c r="B191" s="832" t="s">
        <v>3482</v>
      </c>
      <c r="C191" s="832" t="s">
        <v>2480</v>
      </c>
      <c r="D191" s="832" t="s">
        <v>3491</v>
      </c>
      <c r="E191" s="832" t="s">
        <v>3492</v>
      </c>
      <c r="F191" s="849"/>
      <c r="G191" s="849"/>
      <c r="H191" s="849"/>
      <c r="I191" s="849"/>
      <c r="J191" s="849">
        <v>2</v>
      </c>
      <c r="K191" s="849">
        <v>346</v>
      </c>
      <c r="L191" s="849">
        <v>1</v>
      </c>
      <c r="M191" s="849">
        <v>173</v>
      </c>
      <c r="N191" s="849">
        <v>3</v>
      </c>
      <c r="O191" s="849">
        <v>522</v>
      </c>
      <c r="P191" s="837">
        <v>1.5086705202312138</v>
      </c>
      <c r="Q191" s="850">
        <v>174</v>
      </c>
    </row>
    <row r="192" spans="1:17" ht="14.4" customHeight="1" x14ac:dyDescent="0.3">
      <c r="A192" s="831" t="s">
        <v>3481</v>
      </c>
      <c r="B192" s="832" t="s">
        <v>3482</v>
      </c>
      <c r="C192" s="832" t="s">
        <v>2480</v>
      </c>
      <c r="D192" s="832" t="s">
        <v>3493</v>
      </c>
      <c r="E192" s="832" t="s">
        <v>3494</v>
      </c>
      <c r="F192" s="849">
        <v>6</v>
      </c>
      <c r="G192" s="849">
        <v>1638</v>
      </c>
      <c r="H192" s="849"/>
      <c r="I192" s="849">
        <v>273</v>
      </c>
      <c r="J192" s="849"/>
      <c r="K192" s="849"/>
      <c r="L192" s="849"/>
      <c r="M192" s="849"/>
      <c r="N192" s="849">
        <v>2</v>
      </c>
      <c r="O192" s="849">
        <v>548</v>
      </c>
      <c r="P192" s="837"/>
      <c r="Q192" s="850">
        <v>274</v>
      </c>
    </row>
    <row r="193" spans="1:17" ht="14.4" customHeight="1" x14ac:dyDescent="0.3">
      <c r="A193" s="831" t="s">
        <v>3481</v>
      </c>
      <c r="B193" s="832" t="s">
        <v>3482</v>
      </c>
      <c r="C193" s="832" t="s">
        <v>2480</v>
      </c>
      <c r="D193" s="832" t="s">
        <v>3495</v>
      </c>
      <c r="E193" s="832" t="s">
        <v>3496</v>
      </c>
      <c r="F193" s="849">
        <v>6</v>
      </c>
      <c r="G193" s="849">
        <v>852</v>
      </c>
      <c r="H193" s="849">
        <v>3</v>
      </c>
      <c r="I193" s="849">
        <v>142</v>
      </c>
      <c r="J193" s="849">
        <v>2</v>
      </c>
      <c r="K193" s="849">
        <v>284</v>
      </c>
      <c r="L193" s="849">
        <v>1</v>
      </c>
      <c r="M193" s="849">
        <v>142</v>
      </c>
      <c r="N193" s="849">
        <v>2</v>
      </c>
      <c r="O193" s="849">
        <v>284</v>
      </c>
      <c r="P193" s="837">
        <v>1</v>
      </c>
      <c r="Q193" s="850">
        <v>142</v>
      </c>
    </row>
    <row r="194" spans="1:17" ht="14.4" customHeight="1" x14ac:dyDescent="0.3">
      <c r="A194" s="831" t="s">
        <v>3481</v>
      </c>
      <c r="B194" s="832" t="s">
        <v>3482</v>
      </c>
      <c r="C194" s="832" t="s">
        <v>2480</v>
      </c>
      <c r="D194" s="832" t="s">
        <v>3497</v>
      </c>
      <c r="E194" s="832" t="s">
        <v>3496</v>
      </c>
      <c r="F194" s="849">
        <v>17</v>
      </c>
      <c r="G194" s="849">
        <v>1326</v>
      </c>
      <c r="H194" s="849">
        <v>0.73913043478260865</v>
      </c>
      <c r="I194" s="849">
        <v>78</v>
      </c>
      <c r="J194" s="849">
        <v>23</v>
      </c>
      <c r="K194" s="849">
        <v>1794</v>
      </c>
      <c r="L194" s="849">
        <v>1</v>
      </c>
      <c r="M194" s="849">
        <v>78</v>
      </c>
      <c r="N194" s="849">
        <v>30</v>
      </c>
      <c r="O194" s="849">
        <v>2340</v>
      </c>
      <c r="P194" s="837">
        <v>1.3043478260869565</v>
      </c>
      <c r="Q194" s="850">
        <v>78</v>
      </c>
    </row>
    <row r="195" spans="1:17" ht="14.4" customHeight="1" x14ac:dyDescent="0.3">
      <c r="A195" s="831" t="s">
        <v>3481</v>
      </c>
      <c r="B195" s="832" t="s">
        <v>3482</v>
      </c>
      <c r="C195" s="832" t="s">
        <v>2480</v>
      </c>
      <c r="D195" s="832" t="s">
        <v>3498</v>
      </c>
      <c r="E195" s="832" t="s">
        <v>3499</v>
      </c>
      <c r="F195" s="849">
        <v>6</v>
      </c>
      <c r="G195" s="849">
        <v>1878</v>
      </c>
      <c r="H195" s="849">
        <v>2.9904458598726116</v>
      </c>
      <c r="I195" s="849">
        <v>313</v>
      </c>
      <c r="J195" s="849">
        <v>2</v>
      </c>
      <c r="K195" s="849">
        <v>628</v>
      </c>
      <c r="L195" s="849">
        <v>1</v>
      </c>
      <c r="M195" s="849">
        <v>314</v>
      </c>
      <c r="N195" s="849">
        <v>2</v>
      </c>
      <c r="O195" s="849">
        <v>628</v>
      </c>
      <c r="P195" s="837">
        <v>1</v>
      </c>
      <c r="Q195" s="850">
        <v>314</v>
      </c>
    </row>
    <row r="196" spans="1:17" ht="14.4" customHeight="1" x14ac:dyDescent="0.3">
      <c r="A196" s="831" t="s">
        <v>3481</v>
      </c>
      <c r="B196" s="832" t="s">
        <v>3482</v>
      </c>
      <c r="C196" s="832" t="s">
        <v>2480</v>
      </c>
      <c r="D196" s="832" t="s">
        <v>3500</v>
      </c>
      <c r="E196" s="832" t="s">
        <v>3501</v>
      </c>
      <c r="F196" s="849">
        <v>17</v>
      </c>
      <c r="G196" s="849">
        <v>2771</v>
      </c>
      <c r="H196" s="849">
        <v>0.56666666666666665</v>
      </c>
      <c r="I196" s="849">
        <v>163</v>
      </c>
      <c r="J196" s="849">
        <v>30</v>
      </c>
      <c r="K196" s="849">
        <v>4890</v>
      </c>
      <c r="L196" s="849">
        <v>1</v>
      </c>
      <c r="M196" s="849">
        <v>163</v>
      </c>
      <c r="N196" s="849">
        <v>33</v>
      </c>
      <c r="O196" s="849">
        <v>5379</v>
      </c>
      <c r="P196" s="837">
        <v>1.1000000000000001</v>
      </c>
      <c r="Q196" s="850">
        <v>163</v>
      </c>
    </row>
    <row r="197" spans="1:17" ht="14.4" customHeight="1" x14ac:dyDescent="0.3">
      <c r="A197" s="831" t="s">
        <v>3481</v>
      </c>
      <c r="B197" s="832" t="s">
        <v>3482</v>
      </c>
      <c r="C197" s="832" t="s">
        <v>2480</v>
      </c>
      <c r="D197" s="832" t="s">
        <v>3502</v>
      </c>
      <c r="E197" s="832" t="s">
        <v>3484</v>
      </c>
      <c r="F197" s="849">
        <v>34</v>
      </c>
      <c r="G197" s="849">
        <v>2448</v>
      </c>
      <c r="H197" s="849">
        <v>0.66666666666666663</v>
      </c>
      <c r="I197" s="849">
        <v>72</v>
      </c>
      <c r="J197" s="849">
        <v>51</v>
      </c>
      <c r="K197" s="849">
        <v>3672</v>
      </c>
      <c r="L197" s="849">
        <v>1</v>
      </c>
      <c r="M197" s="849">
        <v>72</v>
      </c>
      <c r="N197" s="849">
        <v>70</v>
      </c>
      <c r="O197" s="849">
        <v>5040</v>
      </c>
      <c r="P197" s="837">
        <v>1.3725490196078431</v>
      </c>
      <c r="Q197" s="850">
        <v>72</v>
      </c>
    </row>
    <row r="198" spans="1:17" ht="14.4" customHeight="1" x14ac:dyDescent="0.3">
      <c r="A198" s="831" t="s">
        <v>3481</v>
      </c>
      <c r="B198" s="832" t="s">
        <v>3482</v>
      </c>
      <c r="C198" s="832" t="s">
        <v>2480</v>
      </c>
      <c r="D198" s="832" t="s">
        <v>3503</v>
      </c>
      <c r="E198" s="832" t="s">
        <v>3504</v>
      </c>
      <c r="F198" s="849"/>
      <c r="G198" s="849"/>
      <c r="H198" s="849"/>
      <c r="I198" s="849"/>
      <c r="J198" s="849">
        <v>1</v>
      </c>
      <c r="K198" s="849">
        <v>1211</v>
      </c>
      <c r="L198" s="849">
        <v>1</v>
      </c>
      <c r="M198" s="849">
        <v>1211</v>
      </c>
      <c r="N198" s="849">
        <v>3</v>
      </c>
      <c r="O198" s="849">
        <v>3636</v>
      </c>
      <c r="P198" s="837">
        <v>3.0024772914946327</v>
      </c>
      <c r="Q198" s="850">
        <v>1212</v>
      </c>
    </row>
    <row r="199" spans="1:17" ht="14.4" customHeight="1" x14ac:dyDescent="0.3">
      <c r="A199" s="831" t="s">
        <v>3481</v>
      </c>
      <c r="B199" s="832" t="s">
        <v>3482</v>
      </c>
      <c r="C199" s="832" t="s">
        <v>2480</v>
      </c>
      <c r="D199" s="832" t="s">
        <v>3505</v>
      </c>
      <c r="E199" s="832" t="s">
        <v>3506</v>
      </c>
      <c r="F199" s="849"/>
      <c r="G199" s="849"/>
      <c r="H199" s="849"/>
      <c r="I199" s="849"/>
      <c r="J199" s="849">
        <v>2</v>
      </c>
      <c r="K199" s="849">
        <v>228</v>
      </c>
      <c r="L199" s="849">
        <v>1</v>
      </c>
      <c r="M199" s="849">
        <v>114</v>
      </c>
      <c r="N199" s="849">
        <v>2</v>
      </c>
      <c r="O199" s="849">
        <v>230</v>
      </c>
      <c r="P199" s="837">
        <v>1.0087719298245614</v>
      </c>
      <c r="Q199" s="850">
        <v>115</v>
      </c>
    </row>
    <row r="200" spans="1:17" ht="14.4" customHeight="1" x14ac:dyDescent="0.3">
      <c r="A200" s="831" t="s">
        <v>3507</v>
      </c>
      <c r="B200" s="832" t="s">
        <v>3508</v>
      </c>
      <c r="C200" s="832" t="s">
        <v>2480</v>
      </c>
      <c r="D200" s="832" t="s">
        <v>3509</v>
      </c>
      <c r="E200" s="832" t="s">
        <v>3510</v>
      </c>
      <c r="F200" s="849">
        <v>268</v>
      </c>
      <c r="G200" s="849">
        <v>15544</v>
      </c>
      <c r="H200" s="849">
        <v>1.9705882352941178</v>
      </c>
      <c r="I200" s="849">
        <v>58</v>
      </c>
      <c r="J200" s="849">
        <v>136</v>
      </c>
      <c r="K200" s="849">
        <v>7888</v>
      </c>
      <c r="L200" s="849">
        <v>1</v>
      </c>
      <c r="M200" s="849">
        <v>58</v>
      </c>
      <c r="N200" s="849">
        <v>153</v>
      </c>
      <c r="O200" s="849">
        <v>8874</v>
      </c>
      <c r="P200" s="837">
        <v>1.125</v>
      </c>
      <c r="Q200" s="850">
        <v>58</v>
      </c>
    </row>
    <row r="201" spans="1:17" ht="14.4" customHeight="1" x14ac:dyDescent="0.3">
      <c r="A201" s="831" t="s">
        <v>3507</v>
      </c>
      <c r="B201" s="832" t="s">
        <v>3508</v>
      </c>
      <c r="C201" s="832" t="s">
        <v>2480</v>
      </c>
      <c r="D201" s="832" t="s">
        <v>3511</v>
      </c>
      <c r="E201" s="832" t="s">
        <v>3512</v>
      </c>
      <c r="F201" s="849">
        <v>68</v>
      </c>
      <c r="G201" s="849">
        <v>8908</v>
      </c>
      <c r="H201" s="849">
        <v>1.4166666666666667</v>
      </c>
      <c r="I201" s="849">
        <v>131</v>
      </c>
      <c r="J201" s="849">
        <v>48</v>
      </c>
      <c r="K201" s="849">
        <v>6288</v>
      </c>
      <c r="L201" s="849">
        <v>1</v>
      </c>
      <c r="M201" s="849">
        <v>131</v>
      </c>
      <c r="N201" s="849">
        <v>67</v>
      </c>
      <c r="O201" s="849">
        <v>8844</v>
      </c>
      <c r="P201" s="837">
        <v>1.4064885496183206</v>
      </c>
      <c r="Q201" s="850">
        <v>132</v>
      </c>
    </row>
    <row r="202" spans="1:17" ht="14.4" customHeight="1" x14ac:dyDescent="0.3">
      <c r="A202" s="831" t="s">
        <v>3507</v>
      </c>
      <c r="B202" s="832" t="s">
        <v>3508</v>
      </c>
      <c r="C202" s="832" t="s">
        <v>2480</v>
      </c>
      <c r="D202" s="832" t="s">
        <v>3513</v>
      </c>
      <c r="E202" s="832" t="s">
        <v>3514</v>
      </c>
      <c r="F202" s="849">
        <v>20</v>
      </c>
      <c r="G202" s="849">
        <v>8140</v>
      </c>
      <c r="H202" s="849">
        <v>2.8501400560224091</v>
      </c>
      <c r="I202" s="849">
        <v>407</v>
      </c>
      <c r="J202" s="849">
        <v>7</v>
      </c>
      <c r="K202" s="849">
        <v>2856</v>
      </c>
      <c r="L202" s="849">
        <v>1</v>
      </c>
      <c r="M202" s="849">
        <v>408</v>
      </c>
      <c r="N202" s="849">
        <v>16</v>
      </c>
      <c r="O202" s="849">
        <v>6528</v>
      </c>
      <c r="P202" s="837">
        <v>2.2857142857142856</v>
      </c>
      <c r="Q202" s="850">
        <v>408</v>
      </c>
    </row>
    <row r="203" spans="1:17" ht="14.4" customHeight="1" x14ac:dyDescent="0.3">
      <c r="A203" s="831" t="s">
        <v>3507</v>
      </c>
      <c r="B203" s="832" t="s">
        <v>3508</v>
      </c>
      <c r="C203" s="832" t="s">
        <v>2480</v>
      </c>
      <c r="D203" s="832" t="s">
        <v>3515</v>
      </c>
      <c r="E203" s="832" t="s">
        <v>3516</v>
      </c>
      <c r="F203" s="849">
        <v>8</v>
      </c>
      <c r="G203" s="849">
        <v>1432</v>
      </c>
      <c r="H203" s="849">
        <v>0.99444444444444446</v>
      </c>
      <c r="I203" s="849">
        <v>179</v>
      </c>
      <c r="J203" s="849">
        <v>8</v>
      </c>
      <c r="K203" s="849">
        <v>1440</v>
      </c>
      <c r="L203" s="849">
        <v>1</v>
      </c>
      <c r="M203" s="849">
        <v>180</v>
      </c>
      <c r="N203" s="849">
        <v>8</v>
      </c>
      <c r="O203" s="849">
        <v>1440</v>
      </c>
      <c r="P203" s="837">
        <v>1</v>
      </c>
      <c r="Q203" s="850">
        <v>180</v>
      </c>
    </row>
    <row r="204" spans="1:17" ht="14.4" customHeight="1" x14ac:dyDescent="0.3">
      <c r="A204" s="831" t="s">
        <v>3507</v>
      </c>
      <c r="B204" s="832" t="s">
        <v>3508</v>
      </c>
      <c r="C204" s="832" t="s">
        <v>2480</v>
      </c>
      <c r="D204" s="832" t="s">
        <v>3517</v>
      </c>
      <c r="E204" s="832" t="s">
        <v>3518</v>
      </c>
      <c r="F204" s="849">
        <v>14</v>
      </c>
      <c r="G204" s="849">
        <v>4690</v>
      </c>
      <c r="H204" s="849">
        <v>0.93055555555555558</v>
      </c>
      <c r="I204" s="849">
        <v>335</v>
      </c>
      <c r="J204" s="849">
        <v>15</v>
      </c>
      <c r="K204" s="849">
        <v>5040</v>
      </c>
      <c r="L204" s="849">
        <v>1</v>
      </c>
      <c r="M204" s="849">
        <v>336</v>
      </c>
      <c r="N204" s="849">
        <v>5</v>
      </c>
      <c r="O204" s="849">
        <v>1685</v>
      </c>
      <c r="P204" s="837">
        <v>0.3343253968253968</v>
      </c>
      <c r="Q204" s="850">
        <v>337</v>
      </c>
    </row>
    <row r="205" spans="1:17" ht="14.4" customHeight="1" x14ac:dyDescent="0.3">
      <c r="A205" s="831" t="s">
        <v>3507</v>
      </c>
      <c r="B205" s="832" t="s">
        <v>3508</v>
      </c>
      <c r="C205" s="832" t="s">
        <v>2480</v>
      </c>
      <c r="D205" s="832" t="s">
        <v>3519</v>
      </c>
      <c r="E205" s="832" t="s">
        <v>3520</v>
      </c>
      <c r="F205" s="849"/>
      <c r="G205" s="849"/>
      <c r="H205" s="849"/>
      <c r="I205" s="849"/>
      <c r="J205" s="849"/>
      <c r="K205" s="849"/>
      <c r="L205" s="849"/>
      <c r="M205" s="849"/>
      <c r="N205" s="849">
        <v>11</v>
      </c>
      <c r="O205" s="849">
        <v>3850</v>
      </c>
      <c r="P205" s="837"/>
      <c r="Q205" s="850">
        <v>350</v>
      </c>
    </row>
    <row r="206" spans="1:17" ht="14.4" customHeight="1" x14ac:dyDescent="0.3">
      <c r="A206" s="831" t="s">
        <v>3507</v>
      </c>
      <c r="B206" s="832" t="s">
        <v>3508</v>
      </c>
      <c r="C206" s="832" t="s">
        <v>2480</v>
      </c>
      <c r="D206" s="832" t="s">
        <v>3519</v>
      </c>
      <c r="E206" s="832" t="s">
        <v>3521</v>
      </c>
      <c r="F206" s="849">
        <v>40</v>
      </c>
      <c r="G206" s="849">
        <v>13960</v>
      </c>
      <c r="H206" s="849">
        <v>0.51948051948051943</v>
      </c>
      <c r="I206" s="849">
        <v>349</v>
      </c>
      <c r="J206" s="849">
        <v>77</v>
      </c>
      <c r="K206" s="849">
        <v>26873</v>
      </c>
      <c r="L206" s="849">
        <v>1</v>
      </c>
      <c r="M206" s="849">
        <v>349</v>
      </c>
      <c r="N206" s="849">
        <v>68</v>
      </c>
      <c r="O206" s="849">
        <v>23800</v>
      </c>
      <c r="P206" s="837">
        <v>0.88564730398541291</v>
      </c>
      <c r="Q206" s="850">
        <v>350</v>
      </c>
    </row>
    <row r="207" spans="1:17" ht="14.4" customHeight="1" x14ac:dyDescent="0.3">
      <c r="A207" s="831" t="s">
        <v>3507</v>
      </c>
      <c r="B207" s="832" t="s">
        <v>3508</v>
      </c>
      <c r="C207" s="832" t="s">
        <v>2480</v>
      </c>
      <c r="D207" s="832" t="s">
        <v>3522</v>
      </c>
      <c r="E207" s="832" t="s">
        <v>3523</v>
      </c>
      <c r="F207" s="849">
        <v>1</v>
      </c>
      <c r="G207" s="849">
        <v>6226</v>
      </c>
      <c r="H207" s="849"/>
      <c r="I207" s="849">
        <v>6226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3507</v>
      </c>
      <c r="B208" s="832" t="s">
        <v>3508</v>
      </c>
      <c r="C208" s="832" t="s">
        <v>2480</v>
      </c>
      <c r="D208" s="832" t="s">
        <v>3524</v>
      </c>
      <c r="E208" s="832" t="s">
        <v>3525</v>
      </c>
      <c r="F208" s="849">
        <v>1</v>
      </c>
      <c r="G208" s="849">
        <v>117</v>
      </c>
      <c r="H208" s="849">
        <v>0.5</v>
      </c>
      <c r="I208" s="849">
        <v>117</v>
      </c>
      <c r="J208" s="849">
        <v>2</v>
      </c>
      <c r="K208" s="849">
        <v>234</v>
      </c>
      <c r="L208" s="849">
        <v>1</v>
      </c>
      <c r="M208" s="849">
        <v>117</v>
      </c>
      <c r="N208" s="849"/>
      <c r="O208" s="849"/>
      <c r="P208" s="837"/>
      <c r="Q208" s="850"/>
    </row>
    <row r="209" spans="1:17" ht="14.4" customHeight="1" x14ac:dyDescent="0.3">
      <c r="A209" s="831" t="s">
        <v>3507</v>
      </c>
      <c r="B209" s="832" t="s">
        <v>3508</v>
      </c>
      <c r="C209" s="832" t="s">
        <v>2480</v>
      </c>
      <c r="D209" s="832" t="s">
        <v>3524</v>
      </c>
      <c r="E209" s="832" t="s">
        <v>3526</v>
      </c>
      <c r="F209" s="849">
        <v>7</v>
      </c>
      <c r="G209" s="849">
        <v>819</v>
      </c>
      <c r="H209" s="849">
        <v>3.5</v>
      </c>
      <c r="I209" s="849">
        <v>117</v>
      </c>
      <c r="J209" s="849">
        <v>2</v>
      </c>
      <c r="K209" s="849">
        <v>234</v>
      </c>
      <c r="L209" s="849">
        <v>1</v>
      </c>
      <c r="M209" s="849">
        <v>117</v>
      </c>
      <c r="N209" s="849">
        <v>8</v>
      </c>
      <c r="O209" s="849">
        <v>936</v>
      </c>
      <c r="P209" s="837">
        <v>4</v>
      </c>
      <c r="Q209" s="850">
        <v>117</v>
      </c>
    </row>
    <row r="210" spans="1:17" ht="14.4" customHeight="1" x14ac:dyDescent="0.3">
      <c r="A210" s="831" t="s">
        <v>3507</v>
      </c>
      <c r="B210" s="832" t="s">
        <v>3508</v>
      </c>
      <c r="C210" s="832" t="s">
        <v>2480</v>
      </c>
      <c r="D210" s="832" t="s">
        <v>3527</v>
      </c>
      <c r="E210" s="832" t="s">
        <v>3528</v>
      </c>
      <c r="F210" s="849">
        <v>2</v>
      </c>
      <c r="G210" s="849">
        <v>98</v>
      </c>
      <c r="H210" s="849">
        <v>2</v>
      </c>
      <c r="I210" s="849">
        <v>49</v>
      </c>
      <c r="J210" s="849">
        <v>1</v>
      </c>
      <c r="K210" s="849">
        <v>49</v>
      </c>
      <c r="L210" s="849">
        <v>1</v>
      </c>
      <c r="M210" s="849">
        <v>49</v>
      </c>
      <c r="N210" s="849"/>
      <c r="O210" s="849"/>
      <c r="P210" s="837"/>
      <c r="Q210" s="850"/>
    </row>
    <row r="211" spans="1:17" ht="14.4" customHeight="1" x14ac:dyDescent="0.3">
      <c r="A211" s="831" t="s">
        <v>3507</v>
      </c>
      <c r="B211" s="832" t="s">
        <v>3508</v>
      </c>
      <c r="C211" s="832" t="s">
        <v>2480</v>
      </c>
      <c r="D211" s="832" t="s">
        <v>3529</v>
      </c>
      <c r="E211" s="832" t="s">
        <v>3530</v>
      </c>
      <c r="F211" s="849">
        <v>7</v>
      </c>
      <c r="G211" s="849">
        <v>266</v>
      </c>
      <c r="H211" s="849">
        <v>3.5</v>
      </c>
      <c r="I211" s="849">
        <v>38</v>
      </c>
      <c r="J211" s="849">
        <v>2</v>
      </c>
      <c r="K211" s="849">
        <v>76</v>
      </c>
      <c r="L211" s="849">
        <v>1</v>
      </c>
      <c r="M211" s="849">
        <v>38</v>
      </c>
      <c r="N211" s="849">
        <v>7</v>
      </c>
      <c r="O211" s="849">
        <v>266</v>
      </c>
      <c r="P211" s="837">
        <v>3.5</v>
      </c>
      <c r="Q211" s="850">
        <v>38</v>
      </c>
    </row>
    <row r="212" spans="1:17" ht="14.4" customHeight="1" x14ac:dyDescent="0.3">
      <c r="A212" s="831" t="s">
        <v>3507</v>
      </c>
      <c r="B212" s="832" t="s">
        <v>3508</v>
      </c>
      <c r="C212" s="832" t="s">
        <v>2480</v>
      </c>
      <c r="D212" s="832" t="s">
        <v>3529</v>
      </c>
      <c r="E212" s="832" t="s">
        <v>3531</v>
      </c>
      <c r="F212" s="849">
        <v>1</v>
      </c>
      <c r="G212" s="849">
        <v>38</v>
      </c>
      <c r="H212" s="849">
        <v>0.5</v>
      </c>
      <c r="I212" s="849">
        <v>38</v>
      </c>
      <c r="J212" s="849">
        <v>2</v>
      </c>
      <c r="K212" s="849">
        <v>76</v>
      </c>
      <c r="L212" s="849">
        <v>1</v>
      </c>
      <c r="M212" s="849">
        <v>38</v>
      </c>
      <c r="N212" s="849"/>
      <c r="O212" s="849"/>
      <c r="P212" s="837"/>
      <c r="Q212" s="850"/>
    </row>
    <row r="213" spans="1:17" ht="14.4" customHeight="1" x14ac:dyDescent="0.3">
      <c r="A213" s="831" t="s">
        <v>3507</v>
      </c>
      <c r="B213" s="832" t="s">
        <v>3508</v>
      </c>
      <c r="C213" s="832" t="s">
        <v>2480</v>
      </c>
      <c r="D213" s="832" t="s">
        <v>3532</v>
      </c>
      <c r="E213" s="832" t="s">
        <v>3533</v>
      </c>
      <c r="F213" s="849">
        <v>1</v>
      </c>
      <c r="G213" s="849">
        <v>704</v>
      </c>
      <c r="H213" s="849">
        <v>0.99858156028368794</v>
      </c>
      <c r="I213" s="849">
        <v>704</v>
      </c>
      <c r="J213" s="849">
        <v>1</v>
      </c>
      <c r="K213" s="849">
        <v>705</v>
      </c>
      <c r="L213" s="849">
        <v>1</v>
      </c>
      <c r="M213" s="849">
        <v>705</v>
      </c>
      <c r="N213" s="849"/>
      <c r="O213" s="849"/>
      <c r="P213" s="837"/>
      <c r="Q213" s="850"/>
    </row>
    <row r="214" spans="1:17" ht="14.4" customHeight="1" x14ac:dyDescent="0.3">
      <c r="A214" s="831" t="s">
        <v>3507</v>
      </c>
      <c r="B214" s="832" t="s">
        <v>3508</v>
      </c>
      <c r="C214" s="832" t="s">
        <v>2480</v>
      </c>
      <c r="D214" s="832" t="s">
        <v>3534</v>
      </c>
      <c r="E214" s="832" t="s">
        <v>3535</v>
      </c>
      <c r="F214" s="849">
        <v>123</v>
      </c>
      <c r="G214" s="849">
        <v>37392</v>
      </c>
      <c r="H214" s="849">
        <v>1.0568682871678914</v>
      </c>
      <c r="I214" s="849">
        <v>304</v>
      </c>
      <c r="J214" s="849">
        <v>116</v>
      </c>
      <c r="K214" s="849">
        <v>35380</v>
      </c>
      <c r="L214" s="849">
        <v>1</v>
      </c>
      <c r="M214" s="849">
        <v>305</v>
      </c>
      <c r="N214" s="849">
        <v>108</v>
      </c>
      <c r="O214" s="849">
        <v>32940</v>
      </c>
      <c r="P214" s="837">
        <v>0.93103448275862066</v>
      </c>
      <c r="Q214" s="850">
        <v>305</v>
      </c>
    </row>
    <row r="215" spans="1:17" ht="14.4" customHeight="1" x14ac:dyDescent="0.3">
      <c r="A215" s="831" t="s">
        <v>3507</v>
      </c>
      <c r="B215" s="832" t="s">
        <v>3508</v>
      </c>
      <c r="C215" s="832" t="s">
        <v>2480</v>
      </c>
      <c r="D215" s="832" t="s">
        <v>3536</v>
      </c>
      <c r="E215" s="832" t="s">
        <v>3537</v>
      </c>
      <c r="F215" s="849">
        <v>48</v>
      </c>
      <c r="G215" s="849">
        <v>23712</v>
      </c>
      <c r="H215" s="849">
        <v>0.88888888888888884</v>
      </c>
      <c r="I215" s="849">
        <v>494</v>
      </c>
      <c r="J215" s="849">
        <v>54</v>
      </c>
      <c r="K215" s="849">
        <v>26676</v>
      </c>
      <c r="L215" s="849">
        <v>1</v>
      </c>
      <c r="M215" s="849">
        <v>494</v>
      </c>
      <c r="N215" s="849">
        <v>121</v>
      </c>
      <c r="O215" s="849">
        <v>59895</v>
      </c>
      <c r="P215" s="837">
        <v>2.2452766531713899</v>
      </c>
      <c r="Q215" s="850">
        <v>495</v>
      </c>
    </row>
    <row r="216" spans="1:17" ht="14.4" customHeight="1" x14ac:dyDescent="0.3">
      <c r="A216" s="831" t="s">
        <v>3507</v>
      </c>
      <c r="B216" s="832" t="s">
        <v>3508</v>
      </c>
      <c r="C216" s="832" t="s">
        <v>2480</v>
      </c>
      <c r="D216" s="832" t="s">
        <v>3538</v>
      </c>
      <c r="E216" s="832" t="s">
        <v>3539</v>
      </c>
      <c r="F216" s="849">
        <v>153</v>
      </c>
      <c r="G216" s="849">
        <v>56610</v>
      </c>
      <c r="H216" s="849">
        <v>0.96226415094339623</v>
      </c>
      <c r="I216" s="849">
        <v>370</v>
      </c>
      <c r="J216" s="849">
        <v>159</v>
      </c>
      <c r="K216" s="849">
        <v>58830</v>
      </c>
      <c r="L216" s="849">
        <v>1</v>
      </c>
      <c r="M216" s="849">
        <v>370</v>
      </c>
      <c r="N216" s="849">
        <v>196</v>
      </c>
      <c r="O216" s="849">
        <v>72716</v>
      </c>
      <c r="P216" s="837">
        <v>1.2360360360360361</v>
      </c>
      <c r="Q216" s="850">
        <v>371</v>
      </c>
    </row>
    <row r="217" spans="1:17" ht="14.4" customHeight="1" x14ac:dyDescent="0.3">
      <c r="A217" s="831" t="s">
        <v>3507</v>
      </c>
      <c r="B217" s="832" t="s">
        <v>3508</v>
      </c>
      <c r="C217" s="832" t="s">
        <v>2480</v>
      </c>
      <c r="D217" s="832" t="s">
        <v>3540</v>
      </c>
      <c r="E217" s="832" t="s">
        <v>3541</v>
      </c>
      <c r="F217" s="849"/>
      <c r="G217" s="849"/>
      <c r="H217" s="849"/>
      <c r="I217" s="849"/>
      <c r="J217" s="849"/>
      <c r="K217" s="849"/>
      <c r="L217" s="849"/>
      <c r="M217" s="849"/>
      <c r="N217" s="849">
        <v>1</v>
      </c>
      <c r="O217" s="849">
        <v>12</v>
      </c>
      <c r="P217" s="837"/>
      <c r="Q217" s="850">
        <v>12</v>
      </c>
    </row>
    <row r="218" spans="1:17" ht="14.4" customHeight="1" x14ac:dyDescent="0.3">
      <c r="A218" s="831" t="s">
        <v>3507</v>
      </c>
      <c r="B218" s="832" t="s">
        <v>3508</v>
      </c>
      <c r="C218" s="832" t="s">
        <v>2480</v>
      </c>
      <c r="D218" s="832" t="s">
        <v>3542</v>
      </c>
      <c r="E218" s="832" t="s">
        <v>3543</v>
      </c>
      <c r="F218" s="849"/>
      <c r="G218" s="849"/>
      <c r="H218" s="849"/>
      <c r="I218" s="849"/>
      <c r="J218" s="849">
        <v>9</v>
      </c>
      <c r="K218" s="849">
        <v>999</v>
      </c>
      <c r="L218" s="849">
        <v>1</v>
      </c>
      <c r="M218" s="849">
        <v>111</v>
      </c>
      <c r="N218" s="849">
        <v>4</v>
      </c>
      <c r="O218" s="849">
        <v>448</v>
      </c>
      <c r="P218" s="837">
        <v>0.44844844844844844</v>
      </c>
      <c r="Q218" s="850">
        <v>112</v>
      </c>
    </row>
    <row r="219" spans="1:17" ht="14.4" customHeight="1" x14ac:dyDescent="0.3">
      <c r="A219" s="831" t="s">
        <v>3507</v>
      </c>
      <c r="B219" s="832" t="s">
        <v>3508</v>
      </c>
      <c r="C219" s="832" t="s">
        <v>2480</v>
      </c>
      <c r="D219" s="832" t="s">
        <v>3544</v>
      </c>
      <c r="E219" s="832" t="s">
        <v>3545</v>
      </c>
      <c r="F219" s="849"/>
      <c r="G219" s="849"/>
      <c r="H219" s="849"/>
      <c r="I219" s="849"/>
      <c r="J219" s="849"/>
      <c r="K219" s="849"/>
      <c r="L219" s="849"/>
      <c r="M219" s="849"/>
      <c r="N219" s="849">
        <v>3</v>
      </c>
      <c r="O219" s="849">
        <v>378</v>
      </c>
      <c r="P219" s="837"/>
      <c r="Q219" s="850">
        <v>126</v>
      </c>
    </row>
    <row r="220" spans="1:17" ht="14.4" customHeight="1" x14ac:dyDescent="0.3">
      <c r="A220" s="831" t="s">
        <v>3507</v>
      </c>
      <c r="B220" s="832" t="s">
        <v>3508</v>
      </c>
      <c r="C220" s="832" t="s">
        <v>2480</v>
      </c>
      <c r="D220" s="832" t="s">
        <v>3546</v>
      </c>
      <c r="E220" s="832" t="s">
        <v>3547</v>
      </c>
      <c r="F220" s="849">
        <v>16</v>
      </c>
      <c r="G220" s="849">
        <v>7920</v>
      </c>
      <c r="H220" s="849">
        <v>3.2</v>
      </c>
      <c r="I220" s="849">
        <v>495</v>
      </c>
      <c r="J220" s="849">
        <v>5</v>
      </c>
      <c r="K220" s="849">
        <v>2475</v>
      </c>
      <c r="L220" s="849">
        <v>1</v>
      </c>
      <c r="M220" s="849">
        <v>495</v>
      </c>
      <c r="N220" s="849">
        <v>12</v>
      </c>
      <c r="O220" s="849">
        <v>5952</v>
      </c>
      <c r="P220" s="837">
        <v>2.4048484848484848</v>
      </c>
      <c r="Q220" s="850">
        <v>496</v>
      </c>
    </row>
    <row r="221" spans="1:17" ht="14.4" customHeight="1" x14ac:dyDescent="0.3">
      <c r="A221" s="831" t="s">
        <v>3507</v>
      </c>
      <c r="B221" s="832" t="s">
        <v>3508</v>
      </c>
      <c r="C221" s="832" t="s">
        <v>2480</v>
      </c>
      <c r="D221" s="832" t="s">
        <v>3548</v>
      </c>
      <c r="E221" s="832" t="s">
        <v>3549</v>
      </c>
      <c r="F221" s="849">
        <v>2</v>
      </c>
      <c r="G221" s="849">
        <v>912</v>
      </c>
      <c r="H221" s="849">
        <v>0.18181818181818182</v>
      </c>
      <c r="I221" s="849">
        <v>456</v>
      </c>
      <c r="J221" s="849">
        <v>11</v>
      </c>
      <c r="K221" s="849">
        <v>5016</v>
      </c>
      <c r="L221" s="849">
        <v>1</v>
      </c>
      <c r="M221" s="849">
        <v>456</v>
      </c>
      <c r="N221" s="849">
        <v>3</v>
      </c>
      <c r="O221" s="849">
        <v>1374</v>
      </c>
      <c r="P221" s="837">
        <v>0.27392344497607657</v>
      </c>
      <c r="Q221" s="850">
        <v>458</v>
      </c>
    </row>
    <row r="222" spans="1:17" ht="14.4" customHeight="1" x14ac:dyDescent="0.3">
      <c r="A222" s="831" t="s">
        <v>3507</v>
      </c>
      <c r="B222" s="832" t="s">
        <v>3508</v>
      </c>
      <c r="C222" s="832" t="s">
        <v>2480</v>
      </c>
      <c r="D222" s="832" t="s">
        <v>3550</v>
      </c>
      <c r="E222" s="832" t="s">
        <v>3551</v>
      </c>
      <c r="F222" s="849">
        <v>62</v>
      </c>
      <c r="G222" s="849">
        <v>3596</v>
      </c>
      <c r="H222" s="849">
        <v>1.9375</v>
      </c>
      <c r="I222" s="849">
        <v>58</v>
      </c>
      <c r="J222" s="849">
        <v>32</v>
      </c>
      <c r="K222" s="849">
        <v>1856</v>
      </c>
      <c r="L222" s="849">
        <v>1</v>
      </c>
      <c r="M222" s="849">
        <v>58</v>
      </c>
      <c r="N222" s="849">
        <v>43</v>
      </c>
      <c r="O222" s="849">
        <v>2494</v>
      </c>
      <c r="P222" s="837">
        <v>1.34375</v>
      </c>
      <c r="Q222" s="850">
        <v>58</v>
      </c>
    </row>
    <row r="223" spans="1:17" ht="14.4" customHeight="1" x14ac:dyDescent="0.3">
      <c r="A223" s="831" t="s">
        <v>3507</v>
      </c>
      <c r="B223" s="832" t="s">
        <v>3508</v>
      </c>
      <c r="C223" s="832" t="s">
        <v>2480</v>
      </c>
      <c r="D223" s="832" t="s">
        <v>3552</v>
      </c>
      <c r="E223" s="832" t="s">
        <v>3553</v>
      </c>
      <c r="F223" s="849"/>
      <c r="G223" s="849"/>
      <c r="H223" s="849"/>
      <c r="I223" s="849"/>
      <c r="J223" s="849">
        <v>4</v>
      </c>
      <c r="K223" s="849">
        <v>39048</v>
      </c>
      <c r="L223" s="849">
        <v>1</v>
      </c>
      <c r="M223" s="849">
        <v>9762</v>
      </c>
      <c r="N223" s="849"/>
      <c r="O223" s="849"/>
      <c r="P223" s="837"/>
      <c r="Q223" s="850"/>
    </row>
    <row r="224" spans="1:17" ht="14.4" customHeight="1" x14ac:dyDescent="0.3">
      <c r="A224" s="831" t="s">
        <v>3507</v>
      </c>
      <c r="B224" s="832" t="s">
        <v>3508</v>
      </c>
      <c r="C224" s="832" t="s">
        <v>2480</v>
      </c>
      <c r="D224" s="832" t="s">
        <v>3554</v>
      </c>
      <c r="E224" s="832" t="s">
        <v>3555</v>
      </c>
      <c r="F224" s="849">
        <v>289</v>
      </c>
      <c r="G224" s="849">
        <v>50575</v>
      </c>
      <c r="H224" s="849">
        <v>0.60752210263309625</v>
      </c>
      <c r="I224" s="849">
        <v>175</v>
      </c>
      <c r="J224" s="849">
        <v>473</v>
      </c>
      <c r="K224" s="849">
        <v>83248</v>
      </c>
      <c r="L224" s="849">
        <v>1</v>
      </c>
      <c r="M224" s="849">
        <v>176</v>
      </c>
      <c r="N224" s="849">
        <v>578</v>
      </c>
      <c r="O224" s="849">
        <v>101728</v>
      </c>
      <c r="P224" s="837">
        <v>1.2219873150105709</v>
      </c>
      <c r="Q224" s="850">
        <v>176</v>
      </c>
    </row>
    <row r="225" spans="1:17" ht="14.4" customHeight="1" x14ac:dyDescent="0.3">
      <c r="A225" s="831" t="s">
        <v>3507</v>
      </c>
      <c r="B225" s="832" t="s">
        <v>3508</v>
      </c>
      <c r="C225" s="832" t="s">
        <v>2480</v>
      </c>
      <c r="D225" s="832" t="s">
        <v>3556</v>
      </c>
      <c r="E225" s="832" t="s">
        <v>3557</v>
      </c>
      <c r="F225" s="849">
        <v>12</v>
      </c>
      <c r="G225" s="849">
        <v>1020</v>
      </c>
      <c r="H225" s="849">
        <v>2</v>
      </c>
      <c r="I225" s="849">
        <v>85</v>
      </c>
      <c r="J225" s="849">
        <v>6</v>
      </c>
      <c r="K225" s="849">
        <v>510</v>
      </c>
      <c r="L225" s="849">
        <v>1</v>
      </c>
      <c r="M225" s="849">
        <v>85</v>
      </c>
      <c r="N225" s="849"/>
      <c r="O225" s="849"/>
      <c r="P225" s="837"/>
      <c r="Q225" s="850"/>
    </row>
    <row r="226" spans="1:17" ht="14.4" customHeight="1" x14ac:dyDescent="0.3">
      <c r="A226" s="831" t="s">
        <v>3507</v>
      </c>
      <c r="B226" s="832" t="s">
        <v>3508</v>
      </c>
      <c r="C226" s="832" t="s">
        <v>2480</v>
      </c>
      <c r="D226" s="832" t="s">
        <v>3558</v>
      </c>
      <c r="E226" s="832" t="s">
        <v>3559</v>
      </c>
      <c r="F226" s="849">
        <v>6</v>
      </c>
      <c r="G226" s="849">
        <v>1068</v>
      </c>
      <c r="H226" s="849"/>
      <c r="I226" s="849">
        <v>178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" customHeight="1" x14ac:dyDescent="0.3">
      <c r="A227" s="831" t="s">
        <v>3507</v>
      </c>
      <c r="B227" s="832" t="s">
        <v>3508</v>
      </c>
      <c r="C227" s="832" t="s">
        <v>2480</v>
      </c>
      <c r="D227" s="832" t="s">
        <v>3560</v>
      </c>
      <c r="E227" s="832" t="s">
        <v>3561</v>
      </c>
      <c r="F227" s="849">
        <v>5</v>
      </c>
      <c r="G227" s="849">
        <v>845</v>
      </c>
      <c r="H227" s="849">
        <v>0.31066176470588236</v>
      </c>
      <c r="I227" s="849">
        <v>169</v>
      </c>
      <c r="J227" s="849">
        <v>16</v>
      </c>
      <c r="K227" s="849">
        <v>2720</v>
      </c>
      <c r="L227" s="849">
        <v>1</v>
      </c>
      <c r="M227" s="849">
        <v>170</v>
      </c>
      <c r="N227" s="849">
        <v>18</v>
      </c>
      <c r="O227" s="849">
        <v>3060</v>
      </c>
      <c r="P227" s="837">
        <v>1.125</v>
      </c>
      <c r="Q227" s="850">
        <v>170</v>
      </c>
    </row>
    <row r="228" spans="1:17" ht="14.4" customHeight="1" x14ac:dyDescent="0.3">
      <c r="A228" s="831" t="s">
        <v>3507</v>
      </c>
      <c r="B228" s="832" t="s">
        <v>3508</v>
      </c>
      <c r="C228" s="832" t="s">
        <v>2480</v>
      </c>
      <c r="D228" s="832" t="s">
        <v>3562</v>
      </c>
      <c r="E228" s="832" t="s">
        <v>3563</v>
      </c>
      <c r="F228" s="849"/>
      <c r="G228" s="849"/>
      <c r="H228" s="849"/>
      <c r="I228" s="849"/>
      <c r="J228" s="849">
        <v>3</v>
      </c>
      <c r="K228" s="849">
        <v>3036</v>
      </c>
      <c r="L228" s="849">
        <v>1</v>
      </c>
      <c r="M228" s="849">
        <v>1012</v>
      </c>
      <c r="N228" s="849"/>
      <c r="O228" s="849"/>
      <c r="P228" s="837"/>
      <c r="Q228" s="850"/>
    </row>
    <row r="229" spans="1:17" ht="14.4" customHeight="1" x14ac:dyDescent="0.3">
      <c r="A229" s="831" t="s">
        <v>3507</v>
      </c>
      <c r="B229" s="832" t="s">
        <v>3508</v>
      </c>
      <c r="C229" s="832" t="s">
        <v>2480</v>
      </c>
      <c r="D229" s="832" t="s">
        <v>3564</v>
      </c>
      <c r="E229" s="832" t="s">
        <v>3565</v>
      </c>
      <c r="F229" s="849">
        <v>4</v>
      </c>
      <c r="G229" s="849">
        <v>704</v>
      </c>
      <c r="H229" s="849">
        <v>4</v>
      </c>
      <c r="I229" s="849">
        <v>176</v>
      </c>
      <c r="J229" s="849">
        <v>1</v>
      </c>
      <c r="K229" s="849">
        <v>176</v>
      </c>
      <c r="L229" s="849">
        <v>1</v>
      </c>
      <c r="M229" s="849">
        <v>176</v>
      </c>
      <c r="N229" s="849"/>
      <c r="O229" s="849"/>
      <c r="P229" s="837"/>
      <c r="Q229" s="850"/>
    </row>
    <row r="230" spans="1:17" ht="14.4" customHeight="1" x14ac:dyDescent="0.3">
      <c r="A230" s="831" t="s">
        <v>3507</v>
      </c>
      <c r="B230" s="832" t="s">
        <v>3508</v>
      </c>
      <c r="C230" s="832" t="s">
        <v>2480</v>
      </c>
      <c r="D230" s="832" t="s">
        <v>3566</v>
      </c>
      <c r="E230" s="832" t="s">
        <v>3567</v>
      </c>
      <c r="F230" s="849">
        <v>2</v>
      </c>
      <c r="G230" s="849">
        <v>526</v>
      </c>
      <c r="H230" s="849"/>
      <c r="I230" s="849">
        <v>263</v>
      </c>
      <c r="J230" s="849"/>
      <c r="K230" s="849"/>
      <c r="L230" s="849"/>
      <c r="M230" s="849"/>
      <c r="N230" s="849"/>
      <c r="O230" s="849"/>
      <c r="P230" s="837"/>
      <c r="Q230" s="850"/>
    </row>
    <row r="231" spans="1:17" ht="14.4" customHeight="1" x14ac:dyDescent="0.3">
      <c r="A231" s="831" t="s">
        <v>3507</v>
      </c>
      <c r="B231" s="832" t="s">
        <v>3508</v>
      </c>
      <c r="C231" s="832" t="s">
        <v>2480</v>
      </c>
      <c r="D231" s="832" t="s">
        <v>3568</v>
      </c>
      <c r="E231" s="832" t="s">
        <v>3569</v>
      </c>
      <c r="F231" s="849">
        <v>2</v>
      </c>
      <c r="G231" s="849">
        <v>4260</v>
      </c>
      <c r="H231" s="849"/>
      <c r="I231" s="849">
        <v>2130</v>
      </c>
      <c r="J231" s="849"/>
      <c r="K231" s="849"/>
      <c r="L231" s="849"/>
      <c r="M231" s="849"/>
      <c r="N231" s="849"/>
      <c r="O231" s="849"/>
      <c r="P231" s="837"/>
      <c r="Q231" s="850"/>
    </row>
    <row r="232" spans="1:17" ht="14.4" customHeight="1" x14ac:dyDescent="0.3">
      <c r="A232" s="831" t="s">
        <v>3507</v>
      </c>
      <c r="B232" s="832" t="s">
        <v>3508</v>
      </c>
      <c r="C232" s="832" t="s">
        <v>2480</v>
      </c>
      <c r="D232" s="832" t="s">
        <v>3570</v>
      </c>
      <c r="E232" s="832" t="s">
        <v>3571</v>
      </c>
      <c r="F232" s="849">
        <v>24</v>
      </c>
      <c r="G232" s="849">
        <v>5808</v>
      </c>
      <c r="H232" s="849">
        <v>3.4285714285714284</v>
      </c>
      <c r="I232" s="849">
        <v>242</v>
      </c>
      <c r="J232" s="849">
        <v>7</v>
      </c>
      <c r="K232" s="849">
        <v>1694</v>
      </c>
      <c r="L232" s="849">
        <v>1</v>
      </c>
      <c r="M232" s="849">
        <v>242</v>
      </c>
      <c r="N232" s="849">
        <v>12</v>
      </c>
      <c r="O232" s="849">
        <v>2916</v>
      </c>
      <c r="P232" s="837">
        <v>1.7213695395513577</v>
      </c>
      <c r="Q232" s="850">
        <v>243</v>
      </c>
    </row>
    <row r="233" spans="1:17" ht="14.4" customHeight="1" x14ac:dyDescent="0.3">
      <c r="A233" s="831" t="s">
        <v>3507</v>
      </c>
      <c r="B233" s="832" t="s">
        <v>3508</v>
      </c>
      <c r="C233" s="832" t="s">
        <v>2480</v>
      </c>
      <c r="D233" s="832" t="s">
        <v>3572</v>
      </c>
      <c r="E233" s="832" t="s">
        <v>3573</v>
      </c>
      <c r="F233" s="849"/>
      <c r="G233" s="849"/>
      <c r="H233" s="849"/>
      <c r="I233" s="849"/>
      <c r="J233" s="849">
        <v>1</v>
      </c>
      <c r="K233" s="849">
        <v>424</v>
      </c>
      <c r="L233" s="849">
        <v>1</v>
      </c>
      <c r="M233" s="849">
        <v>424</v>
      </c>
      <c r="N233" s="849"/>
      <c r="O233" s="849"/>
      <c r="P233" s="837"/>
      <c r="Q233" s="850"/>
    </row>
    <row r="234" spans="1:17" ht="14.4" customHeight="1" x14ac:dyDescent="0.3">
      <c r="A234" s="831" t="s">
        <v>3507</v>
      </c>
      <c r="B234" s="832" t="s">
        <v>3508</v>
      </c>
      <c r="C234" s="832" t="s">
        <v>2480</v>
      </c>
      <c r="D234" s="832" t="s">
        <v>3574</v>
      </c>
      <c r="E234" s="832" t="s">
        <v>3575</v>
      </c>
      <c r="F234" s="849">
        <v>2</v>
      </c>
      <c r="G234" s="849">
        <v>10432</v>
      </c>
      <c r="H234" s="849"/>
      <c r="I234" s="849">
        <v>5216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" customHeight="1" x14ac:dyDescent="0.3">
      <c r="A235" s="831" t="s">
        <v>3507</v>
      </c>
      <c r="B235" s="832" t="s">
        <v>3508</v>
      </c>
      <c r="C235" s="832" t="s">
        <v>2480</v>
      </c>
      <c r="D235" s="832" t="s">
        <v>3576</v>
      </c>
      <c r="E235" s="832" t="s">
        <v>3577</v>
      </c>
      <c r="F235" s="849"/>
      <c r="G235" s="849"/>
      <c r="H235" s="849"/>
      <c r="I235" s="849"/>
      <c r="J235" s="849"/>
      <c r="K235" s="849"/>
      <c r="L235" s="849"/>
      <c r="M235" s="849"/>
      <c r="N235" s="849">
        <v>4</v>
      </c>
      <c r="O235" s="849">
        <v>19116</v>
      </c>
      <c r="P235" s="837"/>
      <c r="Q235" s="850">
        <v>4779</v>
      </c>
    </row>
    <row r="236" spans="1:17" ht="14.4" customHeight="1" x14ac:dyDescent="0.3">
      <c r="A236" s="831" t="s">
        <v>3507</v>
      </c>
      <c r="B236" s="832" t="s">
        <v>3508</v>
      </c>
      <c r="C236" s="832" t="s">
        <v>2480</v>
      </c>
      <c r="D236" s="832" t="s">
        <v>3578</v>
      </c>
      <c r="E236" s="832" t="s">
        <v>3579</v>
      </c>
      <c r="F236" s="849"/>
      <c r="G236" s="849"/>
      <c r="H236" s="849"/>
      <c r="I236" s="849"/>
      <c r="J236" s="849"/>
      <c r="K236" s="849"/>
      <c r="L236" s="849"/>
      <c r="M236" s="849"/>
      <c r="N236" s="849">
        <v>1</v>
      </c>
      <c r="O236" s="849">
        <v>609</v>
      </c>
      <c r="P236" s="837"/>
      <c r="Q236" s="850">
        <v>609</v>
      </c>
    </row>
    <row r="237" spans="1:17" ht="14.4" customHeight="1" x14ac:dyDescent="0.3">
      <c r="A237" s="831" t="s">
        <v>3507</v>
      </c>
      <c r="B237" s="832" t="s">
        <v>3508</v>
      </c>
      <c r="C237" s="832" t="s">
        <v>2480</v>
      </c>
      <c r="D237" s="832" t="s">
        <v>3580</v>
      </c>
      <c r="E237" s="832" t="s">
        <v>3581</v>
      </c>
      <c r="F237" s="849"/>
      <c r="G237" s="849"/>
      <c r="H237" s="849"/>
      <c r="I237" s="849"/>
      <c r="J237" s="849"/>
      <c r="K237" s="849"/>
      <c r="L237" s="849"/>
      <c r="M237" s="849"/>
      <c r="N237" s="849">
        <v>4</v>
      </c>
      <c r="O237" s="849">
        <v>30300</v>
      </c>
      <c r="P237" s="837"/>
      <c r="Q237" s="850">
        <v>7575</v>
      </c>
    </row>
    <row r="238" spans="1:17" ht="14.4" customHeight="1" x14ac:dyDescent="0.3">
      <c r="A238" s="831" t="s">
        <v>3582</v>
      </c>
      <c r="B238" s="832" t="s">
        <v>3583</v>
      </c>
      <c r="C238" s="832" t="s">
        <v>2480</v>
      </c>
      <c r="D238" s="832" t="s">
        <v>3584</v>
      </c>
      <c r="E238" s="832" t="s">
        <v>3585</v>
      </c>
      <c r="F238" s="849">
        <v>172</v>
      </c>
      <c r="G238" s="849">
        <v>29756</v>
      </c>
      <c r="H238" s="849">
        <v>1.303030303030303</v>
      </c>
      <c r="I238" s="849">
        <v>173</v>
      </c>
      <c r="J238" s="849">
        <v>132</v>
      </c>
      <c r="K238" s="849">
        <v>22836</v>
      </c>
      <c r="L238" s="849">
        <v>1</v>
      </c>
      <c r="M238" s="849">
        <v>173</v>
      </c>
      <c r="N238" s="849">
        <v>176</v>
      </c>
      <c r="O238" s="849">
        <v>30624</v>
      </c>
      <c r="P238" s="837">
        <v>1.3410404624277457</v>
      </c>
      <c r="Q238" s="850">
        <v>174</v>
      </c>
    </row>
    <row r="239" spans="1:17" ht="14.4" customHeight="1" x14ac:dyDescent="0.3">
      <c r="A239" s="831" t="s">
        <v>3582</v>
      </c>
      <c r="B239" s="832" t="s">
        <v>3583</v>
      </c>
      <c r="C239" s="832" t="s">
        <v>2480</v>
      </c>
      <c r="D239" s="832" t="s">
        <v>3586</v>
      </c>
      <c r="E239" s="832" t="s">
        <v>3587</v>
      </c>
      <c r="F239" s="849"/>
      <c r="G239" s="849"/>
      <c r="H239" s="849"/>
      <c r="I239" s="849"/>
      <c r="J239" s="849">
        <v>0</v>
      </c>
      <c r="K239" s="849">
        <v>0</v>
      </c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3582</v>
      </c>
      <c r="B240" s="832" t="s">
        <v>3583</v>
      </c>
      <c r="C240" s="832" t="s">
        <v>2480</v>
      </c>
      <c r="D240" s="832" t="s">
        <v>3588</v>
      </c>
      <c r="E240" s="832" t="s">
        <v>3589</v>
      </c>
      <c r="F240" s="849">
        <v>11</v>
      </c>
      <c r="G240" s="849">
        <v>451</v>
      </c>
      <c r="H240" s="849">
        <v>1.2255434782608696</v>
      </c>
      <c r="I240" s="849">
        <v>41</v>
      </c>
      <c r="J240" s="849">
        <v>8</v>
      </c>
      <c r="K240" s="849">
        <v>368</v>
      </c>
      <c r="L240" s="849">
        <v>1</v>
      </c>
      <c r="M240" s="849">
        <v>46</v>
      </c>
      <c r="N240" s="849">
        <v>8</v>
      </c>
      <c r="O240" s="849">
        <v>368</v>
      </c>
      <c r="P240" s="837">
        <v>1</v>
      </c>
      <c r="Q240" s="850">
        <v>46</v>
      </c>
    </row>
    <row r="241" spans="1:17" ht="14.4" customHeight="1" x14ac:dyDescent="0.3">
      <c r="A241" s="831" t="s">
        <v>3582</v>
      </c>
      <c r="B241" s="832" t="s">
        <v>3583</v>
      </c>
      <c r="C241" s="832" t="s">
        <v>2480</v>
      </c>
      <c r="D241" s="832" t="s">
        <v>3590</v>
      </c>
      <c r="E241" s="832" t="s">
        <v>3591</v>
      </c>
      <c r="F241" s="849"/>
      <c r="G241" s="849"/>
      <c r="H241" s="849"/>
      <c r="I241" s="849"/>
      <c r="J241" s="849"/>
      <c r="K241" s="849"/>
      <c r="L241" s="849"/>
      <c r="M241" s="849"/>
      <c r="N241" s="849">
        <v>3</v>
      </c>
      <c r="O241" s="849">
        <v>1041</v>
      </c>
      <c r="P241" s="837"/>
      <c r="Q241" s="850">
        <v>347</v>
      </c>
    </row>
    <row r="242" spans="1:17" ht="14.4" customHeight="1" x14ac:dyDescent="0.3">
      <c r="A242" s="831" t="s">
        <v>3582</v>
      </c>
      <c r="B242" s="832" t="s">
        <v>3583</v>
      </c>
      <c r="C242" s="832" t="s">
        <v>2480</v>
      </c>
      <c r="D242" s="832" t="s">
        <v>3592</v>
      </c>
      <c r="E242" s="832" t="s">
        <v>3593</v>
      </c>
      <c r="F242" s="849">
        <v>6</v>
      </c>
      <c r="G242" s="849">
        <v>186</v>
      </c>
      <c r="H242" s="849">
        <v>0.54385964912280704</v>
      </c>
      <c r="I242" s="849">
        <v>31</v>
      </c>
      <c r="J242" s="849">
        <v>6</v>
      </c>
      <c r="K242" s="849">
        <v>342</v>
      </c>
      <c r="L242" s="849">
        <v>1</v>
      </c>
      <c r="M242" s="849">
        <v>57</v>
      </c>
      <c r="N242" s="849">
        <v>3</v>
      </c>
      <c r="O242" s="849">
        <v>171</v>
      </c>
      <c r="P242" s="837">
        <v>0.5</v>
      </c>
      <c r="Q242" s="850">
        <v>57</v>
      </c>
    </row>
    <row r="243" spans="1:17" ht="14.4" customHeight="1" x14ac:dyDescent="0.3">
      <c r="A243" s="831" t="s">
        <v>3582</v>
      </c>
      <c r="B243" s="832" t="s">
        <v>3583</v>
      </c>
      <c r="C243" s="832" t="s">
        <v>2480</v>
      </c>
      <c r="D243" s="832" t="s">
        <v>3594</v>
      </c>
      <c r="E243" s="832" t="s">
        <v>3595</v>
      </c>
      <c r="F243" s="849"/>
      <c r="G243" s="849"/>
      <c r="H243" s="849"/>
      <c r="I243" s="849"/>
      <c r="J243" s="849">
        <v>1</v>
      </c>
      <c r="K243" s="849">
        <v>224</v>
      </c>
      <c r="L243" s="849">
        <v>1</v>
      </c>
      <c r="M243" s="849">
        <v>224</v>
      </c>
      <c r="N243" s="849"/>
      <c r="O243" s="849"/>
      <c r="P243" s="837"/>
      <c r="Q243" s="850"/>
    </row>
    <row r="244" spans="1:17" ht="14.4" customHeight="1" x14ac:dyDescent="0.3">
      <c r="A244" s="831" t="s">
        <v>3582</v>
      </c>
      <c r="B244" s="832" t="s">
        <v>3583</v>
      </c>
      <c r="C244" s="832" t="s">
        <v>2480</v>
      </c>
      <c r="D244" s="832" t="s">
        <v>3594</v>
      </c>
      <c r="E244" s="832" t="s">
        <v>3596</v>
      </c>
      <c r="F244" s="849"/>
      <c r="G244" s="849"/>
      <c r="H244" s="849"/>
      <c r="I244" s="849"/>
      <c r="J244" s="849"/>
      <c r="K244" s="849"/>
      <c r="L244" s="849"/>
      <c r="M244" s="849"/>
      <c r="N244" s="849">
        <v>1</v>
      </c>
      <c r="O244" s="849">
        <v>225</v>
      </c>
      <c r="P244" s="837"/>
      <c r="Q244" s="850">
        <v>225</v>
      </c>
    </row>
    <row r="245" spans="1:17" ht="14.4" customHeight="1" x14ac:dyDescent="0.3">
      <c r="A245" s="831" t="s">
        <v>3582</v>
      </c>
      <c r="B245" s="832" t="s">
        <v>3583</v>
      </c>
      <c r="C245" s="832" t="s">
        <v>2480</v>
      </c>
      <c r="D245" s="832" t="s">
        <v>3597</v>
      </c>
      <c r="E245" s="832" t="s">
        <v>3598</v>
      </c>
      <c r="F245" s="849"/>
      <c r="G245" s="849"/>
      <c r="H245" s="849"/>
      <c r="I245" s="849"/>
      <c r="J245" s="849">
        <v>1</v>
      </c>
      <c r="K245" s="849">
        <v>553</v>
      </c>
      <c r="L245" s="849">
        <v>1</v>
      </c>
      <c r="M245" s="849">
        <v>553</v>
      </c>
      <c r="N245" s="849">
        <v>1</v>
      </c>
      <c r="O245" s="849">
        <v>554</v>
      </c>
      <c r="P245" s="837">
        <v>1.0018083182640145</v>
      </c>
      <c r="Q245" s="850">
        <v>554</v>
      </c>
    </row>
    <row r="246" spans="1:17" ht="14.4" customHeight="1" x14ac:dyDescent="0.3">
      <c r="A246" s="831" t="s">
        <v>3582</v>
      </c>
      <c r="B246" s="832" t="s">
        <v>3583</v>
      </c>
      <c r="C246" s="832" t="s">
        <v>2480</v>
      </c>
      <c r="D246" s="832" t="s">
        <v>3599</v>
      </c>
      <c r="E246" s="832" t="s">
        <v>3600</v>
      </c>
      <c r="F246" s="849">
        <v>1</v>
      </c>
      <c r="G246" s="849">
        <v>139</v>
      </c>
      <c r="H246" s="849"/>
      <c r="I246" s="849">
        <v>139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" customHeight="1" x14ac:dyDescent="0.3">
      <c r="A247" s="831" t="s">
        <v>3582</v>
      </c>
      <c r="B247" s="832" t="s">
        <v>3583</v>
      </c>
      <c r="C247" s="832" t="s">
        <v>2480</v>
      </c>
      <c r="D247" s="832" t="s">
        <v>3599</v>
      </c>
      <c r="E247" s="832" t="s">
        <v>3601</v>
      </c>
      <c r="F247" s="849"/>
      <c r="G247" s="849"/>
      <c r="H247" s="849"/>
      <c r="I247" s="849"/>
      <c r="J247" s="849">
        <v>3</v>
      </c>
      <c r="K247" s="849">
        <v>429</v>
      </c>
      <c r="L247" s="849">
        <v>1</v>
      </c>
      <c r="M247" s="849">
        <v>143</v>
      </c>
      <c r="N247" s="849">
        <v>5</v>
      </c>
      <c r="O247" s="849">
        <v>715</v>
      </c>
      <c r="P247" s="837">
        <v>1.6666666666666667</v>
      </c>
      <c r="Q247" s="850">
        <v>143</v>
      </c>
    </row>
    <row r="248" spans="1:17" ht="14.4" customHeight="1" x14ac:dyDescent="0.3">
      <c r="A248" s="831" t="s">
        <v>3582</v>
      </c>
      <c r="B248" s="832" t="s">
        <v>3583</v>
      </c>
      <c r="C248" s="832" t="s">
        <v>2480</v>
      </c>
      <c r="D248" s="832" t="s">
        <v>3602</v>
      </c>
      <c r="E248" s="832" t="s">
        <v>3603</v>
      </c>
      <c r="F248" s="849">
        <v>1</v>
      </c>
      <c r="G248" s="849">
        <v>103</v>
      </c>
      <c r="H248" s="849">
        <v>0.79230769230769227</v>
      </c>
      <c r="I248" s="849">
        <v>103</v>
      </c>
      <c r="J248" s="849">
        <v>2</v>
      </c>
      <c r="K248" s="849">
        <v>130</v>
      </c>
      <c r="L248" s="849">
        <v>1</v>
      </c>
      <c r="M248" s="849">
        <v>65</v>
      </c>
      <c r="N248" s="849">
        <v>8</v>
      </c>
      <c r="O248" s="849">
        <v>520</v>
      </c>
      <c r="P248" s="837">
        <v>4</v>
      </c>
      <c r="Q248" s="850">
        <v>65</v>
      </c>
    </row>
    <row r="249" spans="1:17" ht="14.4" customHeight="1" x14ac:dyDescent="0.3">
      <c r="A249" s="831" t="s">
        <v>3582</v>
      </c>
      <c r="B249" s="832" t="s">
        <v>3583</v>
      </c>
      <c r="C249" s="832" t="s">
        <v>2480</v>
      </c>
      <c r="D249" s="832" t="s">
        <v>3602</v>
      </c>
      <c r="E249" s="832" t="s">
        <v>3604</v>
      </c>
      <c r="F249" s="849">
        <v>2</v>
      </c>
      <c r="G249" s="849">
        <v>206</v>
      </c>
      <c r="H249" s="849"/>
      <c r="I249" s="849">
        <v>103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3582</v>
      </c>
      <c r="B250" s="832" t="s">
        <v>3583</v>
      </c>
      <c r="C250" s="832" t="s">
        <v>2480</v>
      </c>
      <c r="D250" s="832" t="s">
        <v>3605</v>
      </c>
      <c r="E250" s="832" t="s">
        <v>3606</v>
      </c>
      <c r="F250" s="849">
        <v>82</v>
      </c>
      <c r="G250" s="849">
        <v>9594</v>
      </c>
      <c r="H250" s="849">
        <v>1.4696691176470589</v>
      </c>
      <c r="I250" s="849">
        <v>117</v>
      </c>
      <c r="J250" s="849">
        <v>48</v>
      </c>
      <c r="K250" s="849">
        <v>6528</v>
      </c>
      <c r="L250" s="849">
        <v>1</v>
      </c>
      <c r="M250" s="849">
        <v>136</v>
      </c>
      <c r="N250" s="849">
        <v>107</v>
      </c>
      <c r="O250" s="849">
        <v>14659</v>
      </c>
      <c r="P250" s="837">
        <v>2.2455575980392157</v>
      </c>
      <c r="Q250" s="850">
        <v>137</v>
      </c>
    </row>
    <row r="251" spans="1:17" ht="14.4" customHeight="1" x14ac:dyDescent="0.3">
      <c r="A251" s="831" t="s">
        <v>3582</v>
      </c>
      <c r="B251" s="832" t="s">
        <v>3583</v>
      </c>
      <c r="C251" s="832" t="s">
        <v>2480</v>
      </c>
      <c r="D251" s="832" t="s">
        <v>3605</v>
      </c>
      <c r="E251" s="832" t="s">
        <v>3607</v>
      </c>
      <c r="F251" s="849"/>
      <c r="G251" s="849"/>
      <c r="H251" s="849"/>
      <c r="I251" s="849"/>
      <c r="J251" s="849"/>
      <c r="K251" s="849"/>
      <c r="L251" s="849"/>
      <c r="M251" s="849"/>
      <c r="N251" s="849">
        <v>1</v>
      </c>
      <c r="O251" s="849">
        <v>137</v>
      </c>
      <c r="P251" s="837"/>
      <c r="Q251" s="850">
        <v>137</v>
      </c>
    </row>
    <row r="252" spans="1:17" ht="14.4" customHeight="1" x14ac:dyDescent="0.3">
      <c r="A252" s="831" t="s">
        <v>3582</v>
      </c>
      <c r="B252" s="832" t="s">
        <v>3583</v>
      </c>
      <c r="C252" s="832" t="s">
        <v>2480</v>
      </c>
      <c r="D252" s="832" t="s">
        <v>3608</v>
      </c>
      <c r="E252" s="832" t="s">
        <v>3609</v>
      </c>
      <c r="F252" s="849">
        <v>51</v>
      </c>
      <c r="G252" s="849">
        <v>4641</v>
      </c>
      <c r="H252" s="849">
        <v>2.2173913043478262</v>
      </c>
      <c r="I252" s="849">
        <v>91</v>
      </c>
      <c r="J252" s="849">
        <v>23</v>
      </c>
      <c r="K252" s="849">
        <v>2093</v>
      </c>
      <c r="L252" s="849">
        <v>1</v>
      </c>
      <c r="M252" s="849">
        <v>91</v>
      </c>
      <c r="N252" s="849">
        <v>43</v>
      </c>
      <c r="O252" s="849">
        <v>3913</v>
      </c>
      <c r="P252" s="837">
        <v>1.8695652173913044</v>
      </c>
      <c r="Q252" s="850">
        <v>91</v>
      </c>
    </row>
    <row r="253" spans="1:17" ht="14.4" customHeight="1" x14ac:dyDescent="0.3">
      <c r="A253" s="831" t="s">
        <v>3582</v>
      </c>
      <c r="B253" s="832" t="s">
        <v>3583</v>
      </c>
      <c r="C253" s="832" t="s">
        <v>2480</v>
      </c>
      <c r="D253" s="832" t="s">
        <v>3610</v>
      </c>
      <c r="E253" s="832" t="s">
        <v>3611</v>
      </c>
      <c r="F253" s="849">
        <v>12</v>
      </c>
      <c r="G253" s="849">
        <v>252</v>
      </c>
      <c r="H253" s="849"/>
      <c r="I253" s="849">
        <v>21</v>
      </c>
      <c r="J253" s="849"/>
      <c r="K253" s="849"/>
      <c r="L253" s="849"/>
      <c r="M253" s="849"/>
      <c r="N253" s="849">
        <v>1</v>
      </c>
      <c r="O253" s="849">
        <v>66</v>
      </c>
      <c r="P253" s="837"/>
      <c r="Q253" s="850">
        <v>66</v>
      </c>
    </row>
    <row r="254" spans="1:17" ht="14.4" customHeight="1" x14ac:dyDescent="0.3">
      <c r="A254" s="831" t="s">
        <v>3582</v>
      </c>
      <c r="B254" s="832" t="s">
        <v>3583</v>
      </c>
      <c r="C254" s="832" t="s">
        <v>2480</v>
      </c>
      <c r="D254" s="832" t="s">
        <v>3612</v>
      </c>
      <c r="E254" s="832" t="s">
        <v>3613</v>
      </c>
      <c r="F254" s="849">
        <v>41</v>
      </c>
      <c r="G254" s="849">
        <v>1681</v>
      </c>
      <c r="H254" s="849">
        <v>1.177170868347339</v>
      </c>
      <c r="I254" s="849">
        <v>41</v>
      </c>
      <c r="J254" s="849">
        <v>28</v>
      </c>
      <c r="K254" s="849">
        <v>1428</v>
      </c>
      <c r="L254" s="849">
        <v>1</v>
      </c>
      <c r="M254" s="849">
        <v>51</v>
      </c>
      <c r="N254" s="849">
        <v>45</v>
      </c>
      <c r="O254" s="849">
        <v>2295</v>
      </c>
      <c r="P254" s="837">
        <v>1.6071428571428572</v>
      </c>
      <c r="Q254" s="850">
        <v>51</v>
      </c>
    </row>
    <row r="255" spans="1:17" ht="14.4" customHeight="1" x14ac:dyDescent="0.3">
      <c r="A255" s="831" t="s">
        <v>3582</v>
      </c>
      <c r="B255" s="832" t="s">
        <v>3583</v>
      </c>
      <c r="C255" s="832" t="s">
        <v>2480</v>
      </c>
      <c r="D255" s="832" t="s">
        <v>3614</v>
      </c>
      <c r="E255" s="832" t="s">
        <v>3615</v>
      </c>
      <c r="F255" s="849"/>
      <c r="G255" s="849"/>
      <c r="H255" s="849"/>
      <c r="I255" s="849"/>
      <c r="J255" s="849">
        <v>2</v>
      </c>
      <c r="K255" s="849">
        <v>1526</v>
      </c>
      <c r="L255" s="849">
        <v>1</v>
      </c>
      <c r="M255" s="849">
        <v>763</v>
      </c>
      <c r="N255" s="849"/>
      <c r="O255" s="849"/>
      <c r="P255" s="837"/>
      <c r="Q255" s="850"/>
    </row>
    <row r="256" spans="1:17" ht="14.4" customHeight="1" x14ac:dyDescent="0.3">
      <c r="A256" s="831" t="s">
        <v>3582</v>
      </c>
      <c r="B256" s="832" t="s">
        <v>3583</v>
      </c>
      <c r="C256" s="832" t="s">
        <v>2480</v>
      </c>
      <c r="D256" s="832" t="s">
        <v>3616</v>
      </c>
      <c r="E256" s="832" t="s">
        <v>3617</v>
      </c>
      <c r="F256" s="849">
        <v>1</v>
      </c>
      <c r="G256" s="849">
        <v>30</v>
      </c>
      <c r="H256" s="849"/>
      <c r="I256" s="849">
        <v>30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" customHeight="1" x14ac:dyDescent="0.3">
      <c r="A257" s="831" t="s">
        <v>3582</v>
      </c>
      <c r="B257" s="832" t="s">
        <v>3583</v>
      </c>
      <c r="C257" s="832" t="s">
        <v>2480</v>
      </c>
      <c r="D257" s="832" t="s">
        <v>3618</v>
      </c>
      <c r="E257" s="832" t="s">
        <v>3619</v>
      </c>
      <c r="F257" s="849"/>
      <c r="G257" s="849"/>
      <c r="H257" s="849"/>
      <c r="I257" s="849"/>
      <c r="J257" s="849">
        <v>0</v>
      </c>
      <c r="K257" s="849">
        <v>0</v>
      </c>
      <c r="L257" s="849"/>
      <c r="M257" s="849"/>
      <c r="N257" s="849"/>
      <c r="O257" s="849"/>
      <c r="P257" s="837"/>
      <c r="Q257" s="850"/>
    </row>
    <row r="258" spans="1:17" ht="14.4" customHeight="1" x14ac:dyDescent="0.3">
      <c r="A258" s="831" t="s">
        <v>3582</v>
      </c>
      <c r="B258" s="832" t="s">
        <v>3583</v>
      </c>
      <c r="C258" s="832" t="s">
        <v>2480</v>
      </c>
      <c r="D258" s="832" t="s">
        <v>3620</v>
      </c>
      <c r="E258" s="832" t="s">
        <v>3621</v>
      </c>
      <c r="F258" s="849"/>
      <c r="G258" s="849"/>
      <c r="H258" s="849"/>
      <c r="I258" s="849"/>
      <c r="J258" s="849"/>
      <c r="K258" s="849"/>
      <c r="L258" s="849"/>
      <c r="M258" s="849"/>
      <c r="N258" s="849">
        <v>143</v>
      </c>
      <c r="O258" s="849">
        <v>37323</v>
      </c>
      <c r="P258" s="837"/>
      <c r="Q258" s="850">
        <v>261</v>
      </c>
    </row>
    <row r="259" spans="1:17" ht="14.4" customHeight="1" x14ac:dyDescent="0.3">
      <c r="A259" s="831" t="s">
        <v>3582</v>
      </c>
      <c r="B259" s="832" t="s">
        <v>3583</v>
      </c>
      <c r="C259" s="832" t="s">
        <v>2480</v>
      </c>
      <c r="D259" s="832" t="s">
        <v>3622</v>
      </c>
      <c r="E259" s="832" t="s">
        <v>3623</v>
      </c>
      <c r="F259" s="849"/>
      <c r="G259" s="849"/>
      <c r="H259" s="849"/>
      <c r="I259" s="849"/>
      <c r="J259" s="849"/>
      <c r="K259" s="849"/>
      <c r="L259" s="849"/>
      <c r="M259" s="849"/>
      <c r="N259" s="849">
        <v>1</v>
      </c>
      <c r="O259" s="849">
        <v>165</v>
      </c>
      <c r="P259" s="837"/>
      <c r="Q259" s="850">
        <v>165</v>
      </c>
    </row>
    <row r="260" spans="1:17" ht="14.4" customHeight="1" x14ac:dyDescent="0.3">
      <c r="A260" s="831" t="s">
        <v>3582</v>
      </c>
      <c r="B260" s="832" t="s">
        <v>3583</v>
      </c>
      <c r="C260" s="832" t="s">
        <v>2480</v>
      </c>
      <c r="D260" s="832" t="s">
        <v>3624</v>
      </c>
      <c r="E260" s="832" t="s">
        <v>3625</v>
      </c>
      <c r="F260" s="849"/>
      <c r="G260" s="849"/>
      <c r="H260" s="849"/>
      <c r="I260" s="849"/>
      <c r="J260" s="849"/>
      <c r="K260" s="849"/>
      <c r="L260" s="849"/>
      <c r="M260" s="849"/>
      <c r="N260" s="849">
        <v>1</v>
      </c>
      <c r="O260" s="849">
        <v>152</v>
      </c>
      <c r="P260" s="837"/>
      <c r="Q260" s="850">
        <v>152</v>
      </c>
    </row>
    <row r="261" spans="1:17" ht="14.4" customHeight="1" thickBot="1" x14ac:dyDescent="0.35">
      <c r="A261" s="839" t="s">
        <v>3626</v>
      </c>
      <c r="B261" s="840" t="s">
        <v>3627</v>
      </c>
      <c r="C261" s="840" t="s">
        <v>2480</v>
      </c>
      <c r="D261" s="840" t="s">
        <v>3628</v>
      </c>
      <c r="E261" s="840" t="s">
        <v>3629</v>
      </c>
      <c r="F261" s="851"/>
      <c r="G261" s="851"/>
      <c r="H261" s="851"/>
      <c r="I261" s="851"/>
      <c r="J261" s="851">
        <v>1</v>
      </c>
      <c r="K261" s="851">
        <v>1483</v>
      </c>
      <c r="L261" s="851">
        <v>1</v>
      </c>
      <c r="M261" s="851">
        <v>1483</v>
      </c>
      <c r="N261" s="851"/>
      <c r="O261" s="851"/>
      <c r="P261" s="845"/>
      <c r="Q261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1577</v>
      </c>
      <c r="D3" s="193">
        <f>SUBTOTAL(9,D6:D1048576)</f>
        <v>1353</v>
      </c>
      <c r="E3" s="193">
        <f>SUBTOTAL(9,E6:E1048576)</f>
        <v>1290</v>
      </c>
      <c r="F3" s="194">
        <f>IF(OR(E3=0,D3=0),"",E3/D3)</f>
        <v>0.95343680709534373</v>
      </c>
      <c r="G3" s="388">
        <f>SUBTOTAL(9,G6:G1048576)</f>
        <v>1461.7364000000002</v>
      </c>
      <c r="H3" s="389">
        <f>SUBTOTAL(9,H6:H1048576)</f>
        <v>1320.3414000000002</v>
      </c>
      <c r="I3" s="389">
        <f>SUBTOTAL(9,I6:I1048576)</f>
        <v>1256.66236</v>
      </c>
      <c r="J3" s="194">
        <f>IF(OR(I3=0,H3=0),"",I3/H3)</f>
        <v>0.95177077686119649</v>
      </c>
      <c r="K3" s="388">
        <f>SUBTOTAL(9,K6:K1048576)</f>
        <v>55.195</v>
      </c>
      <c r="L3" s="389">
        <f>SUBTOTAL(9,L6:L1048576)</f>
        <v>47.354999999999997</v>
      </c>
      <c r="M3" s="389">
        <f>SUBTOTAL(9,M6:M1048576)</f>
        <v>45.15</v>
      </c>
      <c r="N3" s="195">
        <f>IF(OR(M3=0,E3=0),"",M3*1000/E3)</f>
        <v>35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8"/>
      <c r="B5" s="999"/>
      <c r="C5" s="1002">
        <v>2015</v>
      </c>
      <c r="D5" s="1002">
        <v>2017</v>
      </c>
      <c r="E5" s="1002">
        <v>2018</v>
      </c>
      <c r="F5" s="1003" t="s">
        <v>2</v>
      </c>
      <c r="G5" s="1007">
        <v>2015</v>
      </c>
      <c r="H5" s="1002">
        <v>2017</v>
      </c>
      <c r="I5" s="1002">
        <v>2018</v>
      </c>
      <c r="J5" s="1003" t="s">
        <v>2</v>
      </c>
      <c r="K5" s="1007">
        <v>2015</v>
      </c>
      <c r="L5" s="1002">
        <v>2017</v>
      </c>
      <c r="M5" s="1002">
        <v>2018</v>
      </c>
      <c r="N5" s="1008" t="s">
        <v>92</v>
      </c>
    </row>
    <row r="6" spans="1:14" ht="14.4" customHeight="1" thickBot="1" x14ac:dyDescent="0.35">
      <c r="A6" s="1000" t="s">
        <v>2913</v>
      </c>
      <c r="B6" s="1001" t="s">
        <v>3631</v>
      </c>
      <c r="C6" s="1004">
        <v>1577</v>
      </c>
      <c r="D6" s="1005">
        <v>1353</v>
      </c>
      <c r="E6" s="1005">
        <v>1290</v>
      </c>
      <c r="F6" s="1006">
        <v>0.81800887761572605</v>
      </c>
      <c r="G6" s="1004">
        <v>1461.7364000000002</v>
      </c>
      <c r="H6" s="1005">
        <v>1320.3414000000002</v>
      </c>
      <c r="I6" s="1005">
        <v>1256.66236</v>
      </c>
      <c r="J6" s="1006">
        <v>0.85970518350641045</v>
      </c>
      <c r="K6" s="1004">
        <v>55.195</v>
      </c>
      <c r="L6" s="1005">
        <v>47.354999999999997</v>
      </c>
      <c r="M6" s="1005">
        <v>45.15</v>
      </c>
      <c r="N6" s="1009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2018-06-26T14:17:31Z</dcterms:modified>
</cp:coreProperties>
</file>