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D15" i="414"/>
  <c r="C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0" i="414"/>
  <c r="E19" i="414"/>
  <c r="E14" i="414"/>
  <c r="E7" i="414"/>
  <c r="E11" i="414"/>
  <c r="E8" i="414"/>
  <c r="C4" i="414"/>
  <c r="D4" i="414"/>
  <c r="E4" i="414" l="1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1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H3" i="390" l="1"/>
  <c r="Q3" i="347"/>
  <c r="S3" i="347"/>
  <c r="U3" i="347"/>
  <c r="K3" i="390"/>
  <c r="G5" i="339"/>
  <c r="G6" i="339"/>
  <c r="G7" i="339"/>
  <c r="G8" i="339"/>
  <c r="G9" i="339"/>
  <c r="A11" i="383"/>
  <c r="A4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21" i="414"/>
  <c r="C18" i="414"/>
  <c r="D17" i="414"/>
  <c r="E21" i="414" l="1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<sst xmlns="http://schemas.openxmlformats.org/spreadsheetml/2006/main" count="4860" uniqueCount="1376">
  <si>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</si>
  <si>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</si>
  <si>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</si>
  <si>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</si>
  <si>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</si>
  <si>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</si>
  <si>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</si>
  <si>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</si>
  <si>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</si>
  <si>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</si>
  <si>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</si>
  <si>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</si>
  <si>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</si>
  <si>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</si>
  <si>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</si>
  <si>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</si>
  <si>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</si>
  <si>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</si>
  <si>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</si>
  <si>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</si>
  <si>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</si>
  <si>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</si>
  <si>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</si>
  <si>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</si>
  <si>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</si>
  <si>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</si>
  <si>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</si>
  <si>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</si>
  <si>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</si>
  <si>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</si>
  <si>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</si>
  <si>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</si>
  <si>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</si>
  <si>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</si>
  <si>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</si>
  <si>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</si>
  <si>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</si>
  <si>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</si>
  <si>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</si>
  <si>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</si>
  <si>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</si>
  <si>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</si>
  <si>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</si>
  <si>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</si>
  <si>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</si>
  <si>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</si>
  <si>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</si>
  <si>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</si>
  <si>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</si>
  <si>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</si>
  <si>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</si>
  <si>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</si>
  <si>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</si>
  <si>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</si>
  <si>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</si>
  <si>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</si>
  <si>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</si>
  <si>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</si>
  <si>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</si>
  <si>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</si>
  <si>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</si>
  <si>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</si>
  <si>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</si>
  <si>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</si>
  <si>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</si>
  <si>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</si>
  <si>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</si>
  <si>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</si>
  <si>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</si>
  <si>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</si>
  <si>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</si>
  <si>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</si>
  <si>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</si>
  <si>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</si>
  <si>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</si>
  <si>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</si>
  <si>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</si>
  <si>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</si>
  <si>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</si>
  <si>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</si>
  <si>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</si>
  <si>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</si>
  <si>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</si>
  <si>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</si>
  <si>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</si>
  <si>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</si>
  <si>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</si>
  <si>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</si>
  <si>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</si>
  <si>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</si>
  <si>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</si>
  <si>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</si>
  <si>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</si>
  <si>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</si>
  <si>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</si>
  <si>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</si>
  <si>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</si>
  <si>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</si>
  <si>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</si>
  <si>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</si>
  <si>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</si>
  <si>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</si>
  <si>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</si>
  <si>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</si>
  <si>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</si>
  <si>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</si>
  <si>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</si>
  <si>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</si>
  <si>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</si>
  <si>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</si>
  <si>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</si>
  <si>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</si>
  <si>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</si>
  <si>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</si>
  <si>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</si>
  <si>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</si>
  <si>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</si>
  <si>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</si>
  <si>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</si>
  <si>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</si>
  <si>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</si>
  <si>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</si>
  <si>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</si>
  <si>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</si>
  <si>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</si>
  <si>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</si>
  <si>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</si>
  <si>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</si>
  <si>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</si>
  <si>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</si>
  <si>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</si>
  <si>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</si>
  <si>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</si>
  <si>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</si>
  <si>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</si>
  <si>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</si>
  <si>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</si>
  <si>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</si>
  <si>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</si>
  <si>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</si>
  <si>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</si>
  <si>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</si>
  <si>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</si>
  <si>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</si>
  <si>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</si>
  <si>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</si>
  <si>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</si>
  <si>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</si>
  <si>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</si>
  <si>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</si>
  <si>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</si>
  <si>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</si>
  <si>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</si>
  <si>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</si>
  <si>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</si>
  <si>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</si>
  <si>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</si>
  <si>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</si>
  <si>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</si>
  <si>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</si>
  <si>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</si>
  <si>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</si>
  <si>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</si>
  <si>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</si>
  <si>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</si>
  <si>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</si>
  <si>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</si>
  <si>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</si>
  <si>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</si>
  <si>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</si>
  <si>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</si>
  <si>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</si>
  <si>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</si>
  <si>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</si>
  <si>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</si>
  <si>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</si>
  <si>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</si>
  <si>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</si>
  <si>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</si>
  <si>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</si>
  <si>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</si>
  <si>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</si>
  <si>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</si>
  <si>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</si>
  <si>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</si>
  <si>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</si>
  <si>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</si>
  <si>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</si>
  <si>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</si>
  <si>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</si>
  <si>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</si>
  <si>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</si>
  <si>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tělovýchovného lékařství a kardiovaskulární rehabilitace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</si>
  <si>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</si>
  <si>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</si>
  <si>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</si>
  <si>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</si>
  <si>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</si>
  <si>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</si>
  <si>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</si>
  <si>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</si>
  <si>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</si>
  <si>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</si>
  <si>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50113190     medicinální plyny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</si>
  <si>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</si>
  <si>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</si>
  <si>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</si>
  <si>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</si>
  <si>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</si>
  <si>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</si>
  <si>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</si>
  <si>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</si>
  <si>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</si>
  <si>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</si>
  <si>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</si>
  <si>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</si>
  <si>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</si>
  <si>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</si>
  <si>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</si>
  <si>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</si>
  <si>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</si>
  <si>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</si>
  <si>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</si>
  <si>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</si>
  <si>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</si>
  <si>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</si>
  <si>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</si>
  <si>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</si>
  <si>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</si>
  <si>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</si>
  <si>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</si>
  <si>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</si>
  <si>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</si>
  <si>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</si>
  <si>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</si>
  <si>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</si>
  <si>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</si>
  <si>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51101     Budovy</t>
  </si>
  <si>
    <t>51101025     opravy budov - správa budov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</si>
  <si>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</si>
  <si>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</si>
  <si>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</si>
  <si>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</si>
  <si>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</si>
  <si>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</si>
  <si>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</si>
  <si>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</si>
  <si>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</si>
  <si>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</si>
  <si>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</si>
  <si>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</si>
  <si>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</si>
  <si>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</si>
  <si>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</si>
  <si>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</si>
  <si>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</si>
  <si>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</si>
  <si>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</si>
  <si>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</si>
  <si>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</si>
  <si>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</si>
  <si>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</si>
  <si>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</si>
  <si>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</si>
  <si>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</si>
  <si>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</si>
  <si>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</si>
  <si>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</si>
  <si>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</si>
  <si>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</si>
  <si>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</si>
  <si>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</si>
  <si>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</si>
  <si>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</si>
  <si>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</si>
  <si>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</si>
  <si>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</si>
  <si>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</si>
  <si>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</si>
  <si>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</si>
  <si>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</si>
  <si>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</si>
  <si>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</si>
  <si>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</si>
  <si>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</si>
  <si>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</si>
  <si>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547     (nepoužívať)</t>
  </si>
  <si>
    <t>54710     Manka a škody do normy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</si>
  <si>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</si>
  <si>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</si>
  <si>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</si>
  <si>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</si>
  <si>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</si>
  <si>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54924     Ostatní výplaty fyzickým osobám</t>
  </si>
  <si>
    <t>54924001     odškod.zaměst. - prac.úraz,...</t>
  </si>
  <si>
    <t>54972     Školení - lékaři (pouze PaM)</t>
  </si>
  <si>
    <t>54972000     školení - lékaři(pouze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</si>
  <si>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</si>
  <si>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</si>
  <si>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</si>
  <si>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</si>
  <si>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</si>
  <si>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</si>
  <si>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</si>
  <si>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</si>
  <si>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</si>
  <si>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</si>
  <si>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</si>
  <si>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</si>
  <si>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</si>
  <si>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</si>
  <si>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</si>
  <si>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</si>
  <si>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</si>
  <si>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</si>
  <si>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</si>
  <si>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</si>
  <si>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</si>
  <si>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</si>
  <si>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</si>
  <si>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</si>
  <si>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</si>
  <si>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</si>
  <si>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</si>
  <si>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</si>
  <si>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</si>
  <si>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</si>
  <si>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</si>
  <si>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</si>
  <si>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</si>
  <si>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</si>
  <si>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</si>
  <si>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</si>
  <si>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</si>
  <si>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</si>
  <si>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</si>
  <si>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64804125     čerp. FRM - opravy budov OSB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</si>
  <si>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</si>
  <si>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</si>
  <si>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</si>
  <si>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</si>
  <si>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</si>
  <si>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</si>
  <si>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</si>
  <si>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</si>
  <si>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</si>
  <si>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</si>
  <si>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</si>
  <si>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</si>
  <si>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</si>
  <si>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</si>
  <si>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</si>
  <si>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</si>
  <si>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</si>
  <si>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</si>
  <si>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</si>
  <si>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</si>
  <si>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</si>
  <si>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</si>
  <si>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</si>
  <si>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</si>
  <si>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</si>
  <si>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</si>
  <si>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</si>
  <si>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</si>
  <si>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</si>
  <si>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</si>
  <si>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</si>
  <si>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/>
  </si>
  <si>
    <t>Klinika TVL a kardiovaskulární rehabilitace</t>
  </si>
  <si>
    <t>50113001</t>
  </si>
  <si>
    <t>Lékárna - léčiva</t>
  </si>
  <si>
    <t>SumaKL</t>
  </si>
  <si>
    <t>2721</t>
  </si>
  <si>
    <t>TVL, TVL ambulance</t>
  </si>
  <si>
    <t>SumaNS</t>
  </si>
  <si>
    <t>mezeraNS</t>
  </si>
  <si>
    <t>O</t>
  </si>
  <si>
    <t>100362</t>
  </si>
  <si>
    <t>362</t>
  </si>
  <si>
    <t>ADRENALIN LECIVA</t>
  </si>
  <si>
    <t>INJ 5X1ML/1MG</t>
  </si>
  <si>
    <t>131215</t>
  </si>
  <si>
    <t>31215</t>
  </si>
  <si>
    <t>TENSIOMIN</t>
  </si>
  <si>
    <t>TBL 30X25MG</t>
  </si>
  <si>
    <t>395997</t>
  </si>
  <si>
    <t>0</t>
  </si>
  <si>
    <t>DZ SOFTASEPT N BEZBARVÝ 250 ml</t>
  </si>
  <si>
    <t>100394</t>
  </si>
  <si>
    <t>394</t>
  </si>
  <si>
    <t>ATROPIN BIOTIKA 1MG</t>
  </si>
  <si>
    <t>INJ 10X1ML/1MG</t>
  </si>
  <si>
    <t>196610</t>
  </si>
  <si>
    <t>96610</t>
  </si>
  <si>
    <t>APAURIN</t>
  </si>
  <si>
    <t>INJ 10X2ML/10MG</t>
  </si>
  <si>
    <t>921176</t>
  </si>
  <si>
    <t>KL Paraffinum perliq. 800g  HVLP</t>
  </si>
  <si>
    <t>842161</t>
  </si>
  <si>
    <t>31950</t>
  </si>
  <si>
    <t>Carbocit tbl.20</t>
  </si>
  <si>
    <t>P</t>
  </si>
  <si>
    <t>131934</t>
  </si>
  <si>
    <t>31934</t>
  </si>
  <si>
    <t>VENTOLIN INHALER N</t>
  </si>
  <si>
    <t>INHSUSPSS200X100RG</t>
  </si>
  <si>
    <t>2721 - TVL, TVL ambulance</t>
  </si>
  <si>
    <t>Přehled plnění PL - Spotřeba léčivých přípravků dle objemu Kč mimo PL</t>
  </si>
  <si>
    <t>R03AC02 - Salbutamol</t>
  </si>
  <si>
    <t>R03AC02</t>
  </si>
  <si>
    <t>INH SUS PSS 200X100RG</t>
  </si>
  <si>
    <t>HVLP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</si>
  <si>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</si>
  <si>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</si>
  <si>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</si>
  <si>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</si>
  <si>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</si>
  <si>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</si>
  <si>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Klinika TVL a kardiovaskulární rehabilitace Celkem</t>
  </si>
  <si>
    <t>Fargašová Hana</t>
  </si>
  <si>
    <t>Kocvrlich Marek</t>
  </si>
  <si>
    <t>Malinčíková Jana</t>
  </si>
  <si>
    <t>Pastucha Dalibor</t>
  </si>
  <si>
    <t>Sovová Eliška</t>
  </si>
  <si>
    <t>Ščudlová Marie</t>
  </si>
  <si>
    <t>Amlodipin</t>
  </si>
  <si>
    <t>125066</t>
  </si>
  <si>
    <t>APO-AMLO 5</t>
  </si>
  <si>
    <t>POR TBL NOB 100X5MG</t>
  </si>
  <si>
    <t>Azithromycin</t>
  </si>
  <si>
    <t>53913</t>
  </si>
  <si>
    <t>AZITROMYCIN SANDOZ 250 MG</t>
  </si>
  <si>
    <t>POR TBL FLM 6X250MG</t>
  </si>
  <si>
    <t>45011</t>
  </si>
  <si>
    <t>AZITROMYCIN SANDOZ 500 MG</t>
  </si>
  <si>
    <t>POR TBL FLM 6X500MG</t>
  </si>
  <si>
    <t>Betamethason</t>
  </si>
  <si>
    <t>17168</t>
  </si>
  <si>
    <t>BELOSALIC</t>
  </si>
  <si>
    <t>DRM SOL 1X50ML</t>
  </si>
  <si>
    <t>Cefuroxim</t>
  </si>
  <si>
    <t>47727</t>
  </si>
  <si>
    <t>ZINNAT 500 MG</t>
  </si>
  <si>
    <t>POR TBL FLM 10X500MG</t>
  </si>
  <si>
    <t>Diklofenak</t>
  </si>
  <si>
    <t>14825</t>
  </si>
  <si>
    <t>FLECTOR EP GEL</t>
  </si>
  <si>
    <t>DRM GEL 1X60GM</t>
  </si>
  <si>
    <t>Diosmin, kombinace</t>
  </si>
  <si>
    <t>14075</t>
  </si>
  <si>
    <t>DETRALEX</t>
  </si>
  <si>
    <t>POR TBL FLM 60</t>
  </si>
  <si>
    <t>POR TBL FLM 60X500MG</t>
  </si>
  <si>
    <t>Drospirenon a ethinylestradiol</t>
  </si>
  <si>
    <t>66196</t>
  </si>
  <si>
    <t>YADINE</t>
  </si>
  <si>
    <t>POR TBL FLM 3X21</t>
  </si>
  <si>
    <t>Gestoden a ethinylestradiol</t>
  </si>
  <si>
    <t>8847</t>
  </si>
  <si>
    <t>KATYA</t>
  </si>
  <si>
    <t>POR TBL OBD 3X21</t>
  </si>
  <si>
    <t>Hořčík (různé sole v kombinaci)</t>
  </si>
  <si>
    <t>66555</t>
  </si>
  <si>
    <t>MAGNOSOLV</t>
  </si>
  <si>
    <t>POR GRA SOL 30</t>
  </si>
  <si>
    <t>Hydrokortison-butyrát</t>
  </si>
  <si>
    <t>62047</t>
  </si>
  <si>
    <t>LOCOID LIPOCREAM 0,1%</t>
  </si>
  <si>
    <t>DRM CRM 1X30GM</t>
  </si>
  <si>
    <t>Ibuprofen</t>
  </si>
  <si>
    <t>11063</t>
  </si>
  <si>
    <t>IBALGIN 600</t>
  </si>
  <si>
    <t>POR TBL FLM 30X600MG</t>
  </si>
  <si>
    <t>125526</t>
  </si>
  <si>
    <t>APO-IBUPROFEN 400 MG</t>
  </si>
  <si>
    <t>POR TBL FLM 100X400MG</t>
  </si>
  <si>
    <t>45188</t>
  </si>
  <si>
    <t>IBU-HEPA</t>
  </si>
  <si>
    <t>Jiná antibiotika pro lokální aplikaci</t>
  </si>
  <si>
    <t>1066</t>
  </si>
  <si>
    <t>FRAMYKOIN</t>
  </si>
  <si>
    <t>DRM UNG 1X10GM</t>
  </si>
  <si>
    <t>Kyanokobalamin</t>
  </si>
  <si>
    <t>643</t>
  </si>
  <si>
    <t>VITAMIN B12 LÉČIVA 1000 MCG</t>
  </si>
  <si>
    <t>INJ SOL 5X1ML/1000RG</t>
  </si>
  <si>
    <t>Kyselina acetylsalicylová</t>
  </si>
  <si>
    <t>21563</t>
  </si>
  <si>
    <t>ASPIRIN PROTECT 100</t>
  </si>
  <si>
    <t>POR TBL ENT 50X100MG</t>
  </si>
  <si>
    <t>Paracetamol, kombinace kromě psycholeptik</t>
  </si>
  <si>
    <t>66992</t>
  </si>
  <si>
    <t>MIGRANERTON</t>
  </si>
  <si>
    <t>POR CPS DUR 20</t>
  </si>
  <si>
    <t>Perindopril a diuretika</t>
  </si>
  <si>
    <t>122690</t>
  </si>
  <si>
    <t>PRESTARIUM NEO COMBI 5 MG/1,25 MG</t>
  </si>
  <si>
    <t>POR TBL FLM 90</t>
  </si>
  <si>
    <t>Pitofenon a analgetika</t>
  </si>
  <si>
    <t>50335</t>
  </si>
  <si>
    <t>ALGIFEN NEO</t>
  </si>
  <si>
    <t>POR GTT SOL 1X25ML</t>
  </si>
  <si>
    <t>Tizanidin</t>
  </si>
  <si>
    <t>16051</t>
  </si>
  <si>
    <t>SIRDALUD 2 MG</t>
  </si>
  <si>
    <t>POR TBL NOB 30X2MG</t>
  </si>
  <si>
    <t>16052</t>
  </si>
  <si>
    <t>SIRDALUD 4 MG</t>
  </si>
  <si>
    <t>POR TBL NOB 30X4MG</t>
  </si>
  <si>
    <t>Amoxicilin a enzymový inhibitor</t>
  </si>
  <si>
    <t>12494</t>
  </si>
  <si>
    <t>AUGMENTIN 1 G</t>
  </si>
  <si>
    <t>POR TBL FLM 14X1GM</t>
  </si>
  <si>
    <t>Fusafungin</t>
  </si>
  <si>
    <t>40349</t>
  </si>
  <si>
    <t>BIOPAROX</t>
  </si>
  <si>
    <t>NAS+ORM SPR SOL 10ML/400DÁV</t>
  </si>
  <si>
    <t>Klindamycin</t>
  </si>
  <si>
    <t>100339</t>
  </si>
  <si>
    <t>DALACIN C 300 MG</t>
  </si>
  <si>
    <t>POR CPS DUR 16X300MG</t>
  </si>
  <si>
    <t>Levocetirizin</t>
  </si>
  <si>
    <t>85142</t>
  </si>
  <si>
    <t>XYZAL</t>
  </si>
  <si>
    <t>POR TBL FLM 90X5MG</t>
  </si>
  <si>
    <t>Různé jiné kombinace železa</t>
  </si>
  <si>
    <t>119654</t>
  </si>
  <si>
    <t>SORBIFER DURULES</t>
  </si>
  <si>
    <t>POR TBL FLM 100X100MG</t>
  </si>
  <si>
    <t>Zolpidem</t>
  </si>
  <si>
    <t>16285</t>
  </si>
  <si>
    <t>STILNOX</t>
  </si>
  <si>
    <t>POR TBL FLM 10X10MG</t>
  </si>
  <si>
    <t>Chřipka, inaktivov.vakcína, štěpený virus nebo povrchový ant</t>
  </si>
  <si>
    <t>100085</t>
  </si>
  <si>
    <t>VAXIGRIP</t>
  </si>
  <si>
    <t>INJ SUS 1X0.5ML/DÁV+J</t>
  </si>
  <si>
    <t>Amidy</t>
  </si>
  <si>
    <t>2684</t>
  </si>
  <si>
    <t>MESOCAIN</t>
  </si>
  <si>
    <t>URT GEL 1X20GM/200MG</t>
  </si>
  <si>
    <t>5951</t>
  </si>
  <si>
    <t>AMOKSIKLAV 1 G</t>
  </si>
  <si>
    <t>85524</t>
  </si>
  <si>
    <t>AMOKSIKLAV 375 MG</t>
  </si>
  <si>
    <t>POR TBL FLM 21X375MG</t>
  </si>
  <si>
    <t>Atenolol</t>
  </si>
  <si>
    <t>125515</t>
  </si>
  <si>
    <t>APO-ATENOL 100 MG</t>
  </si>
  <si>
    <t>POR TBL NOB 100X100MG</t>
  </si>
  <si>
    <t>Cetirizin</t>
  </si>
  <si>
    <t>66030</t>
  </si>
  <si>
    <t>ZODAC</t>
  </si>
  <si>
    <t>POR TBL FLM 30X10MG</t>
  </si>
  <si>
    <t>54539</t>
  </si>
  <si>
    <t>DOLMINA INJ</t>
  </si>
  <si>
    <t>INJ SOL 5X3ML/75MG</t>
  </si>
  <si>
    <t>97522</t>
  </si>
  <si>
    <t>POR TBL FLM 30X500MG</t>
  </si>
  <si>
    <t>Ergokalciferol</t>
  </si>
  <si>
    <t>353</t>
  </si>
  <si>
    <t>VITAMIN D SLOVAKOFARMA</t>
  </si>
  <si>
    <t>POR CPS MOL 1X300KU</t>
  </si>
  <si>
    <t>Erythromycin, kombinace</t>
  </si>
  <si>
    <t>91763</t>
  </si>
  <si>
    <t>ZINERYT</t>
  </si>
  <si>
    <t>DRM SOL 1X30ML(PLV+SO</t>
  </si>
  <si>
    <t>Hydrogenované námelové alkaloidy</t>
  </si>
  <si>
    <t>91032</t>
  </si>
  <si>
    <t>SECATOXIN FORTE</t>
  </si>
  <si>
    <t>Hymekromon</t>
  </si>
  <si>
    <t>93157</t>
  </si>
  <si>
    <t>ISOCHOL</t>
  </si>
  <si>
    <t>POR TBL OBD 30X400MG</t>
  </si>
  <si>
    <t>75289</t>
  </si>
  <si>
    <t>DOLGIT KRÉM</t>
  </si>
  <si>
    <t>DRM CRM 1X100GM</t>
  </si>
  <si>
    <t>Klarithromycin</t>
  </si>
  <si>
    <t>53853</t>
  </si>
  <si>
    <t>KLACID 500</t>
  </si>
  <si>
    <t>POR TBL FLM 14X500MG</t>
  </si>
  <si>
    <t>Komplex železa s isomaltosou a kyselina listová</t>
  </si>
  <si>
    <t>16593</t>
  </si>
  <si>
    <t>MALTOFER FOL TABLETY</t>
  </si>
  <si>
    <t>POR TBL MND 30</t>
  </si>
  <si>
    <t>Kyselina ursodeoxycholová</t>
  </si>
  <si>
    <t>13808</t>
  </si>
  <si>
    <t>URSOSAN</t>
  </si>
  <si>
    <t>POR CPS DUR 100X250MG</t>
  </si>
  <si>
    <t>124343</t>
  </si>
  <si>
    <t>CEZERA 5 MG</t>
  </si>
  <si>
    <t>POR TBL FLM 30X5MG</t>
  </si>
  <si>
    <t>Levodropropizin</t>
  </si>
  <si>
    <t>191929</t>
  </si>
  <si>
    <t>LEVOPRONT KAPKY</t>
  </si>
  <si>
    <t>POR GTT SOL 1X15ML II</t>
  </si>
  <si>
    <t>Metoklopramid</t>
  </si>
  <si>
    <t>93104</t>
  </si>
  <si>
    <t>DEGAN 10 MG TABLETY</t>
  </si>
  <si>
    <t>POR TBL NOB 40X10MG</t>
  </si>
  <si>
    <t>Nimesulid</t>
  </si>
  <si>
    <t>12892</t>
  </si>
  <si>
    <t>AULIN</t>
  </si>
  <si>
    <t>POR TBL NOB 30X100MG</t>
  </si>
  <si>
    <t>66045</t>
  </si>
  <si>
    <t>AULIN GEL</t>
  </si>
  <si>
    <t>DRM GEL 1X50GM/1.5GM</t>
  </si>
  <si>
    <t>Ofloxacin</t>
  </si>
  <si>
    <t>17412</t>
  </si>
  <si>
    <t>ZANOCIN 200 MG</t>
  </si>
  <si>
    <t>POR TBL FLM 10X200MG</t>
  </si>
  <si>
    <t>Pantoprazol</t>
  </si>
  <si>
    <t>109411</t>
  </si>
  <si>
    <t>NOLPAZA 40 MG ENTEROSOLVENTNÍ TABLETY</t>
  </si>
  <si>
    <t>POR TBL ENT 28X40MG</t>
  </si>
  <si>
    <t>109415</t>
  </si>
  <si>
    <t>POR TBL ENT 84X40MG</t>
  </si>
  <si>
    <t>119688</t>
  </si>
  <si>
    <t>CONTROLOC 40 MG</t>
  </si>
  <si>
    <t>POR TBL ENT 100X40MG I</t>
  </si>
  <si>
    <t>Perindopril</t>
  </si>
  <si>
    <t>120791</t>
  </si>
  <si>
    <t>APO-PERINDO 4 MG</t>
  </si>
  <si>
    <t>120796</t>
  </si>
  <si>
    <t>POR TBL NOB 100X4MG</t>
  </si>
  <si>
    <t>Pseudoefedrin, kombinace</t>
  </si>
  <si>
    <t>191949</t>
  </si>
  <si>
    <t>CLARINASE REPETABS</t>
  </si>
  <si>
    <t>POR TBL RET 14</t>
  </si>
  <si>
    <t>Thiokolchikosid</t>
  </si>
  <si>
    <t>107943</t>
  </si>
  <si>
    <t>MUSCORIL CPS</t>
  </si>
  <si>
    <t>POR CPS DUR 20X4MG</t>
  </si>
  <si>
    <t>Tokoferol alfa (vitamin E)</t>
  </si>
  <si>
    <t>10432</t>
  </si>
  <si>
    <t>VITAMIN E 400-ZENTIVA</t>
  </si>
  <si>
    <t>POR CPS MOL 30X400MG</t>
  </si>
  <si>
    <t>Alprazolam</t>
  </si>
  <si>
    <t>86656</t>
  </si>
  <si>
    <t>NEUROL 1,0</t>
  </si>
  <si>
    <t>POR TBL NOB 30X1MG</t>
  </si>
  <si>
    <t>Amidy, kombinace</t>
  </si>
  <si>
    <t>1681</t>
  </si>
  <si>
    <t>EMLA KRÉM 5%</t>
  </si>
  <si>
    <t>Antibiotika v kombinaci s ostatními léčivy</t>
  </si>
  <si>
    <t>1077</t>
  </si>
  <si>
    <t>OPHTHALMO-FRAMYKOIN COMP.</t>
  </si>
  <si>
    <t>UNG OPH 1X5GM</t>
  </si>
  <si>
    <t>Atorvastatin</t>
  </si>
  <si>
    <t>132553</t>
  </si>
  <si>
    <t>ATORIS 10</t>
  </si>
  <si>
    <t>POR TBL FLM 90X10MG</t>
  </si>
  <si>
    <t>19593</t>
  </si>
  <si>
    <t>TORVACARD 20</t>
  </si>
  <si>
    <t>POR TBL FLM 90X20MG</t>
  </si>
  <si>
    <t>93013</t>
  </si>
  <si>
    <t>SORTIS 10 MG</t>
  </si>
  <si>
    <t>93015</t>
  </si>
  <si>
    <t>POR TBL FLM 100X10MG</t>
  </si>
  <si>
    <t>93018</t>
  </si>
  <si>
    <t>SORTIS 20 MG</t>
  </si>
  <si>
    <t>POR TBL FLM 100X20MG</t>
  </si>
  <si>
    <t>155859</t>
  </si>
  <si>
    <t>SUMAMED 500 MG</t>
  </si>
  <si>
    <t>POR TBL FLM 3X500MG</t>
  </si>
  <si>
    <t>45010</t>
  </si>
  <si>
    <t>Bilastin</t>
  </si>
  <si>
    <t>148675</t>
  </si>
  <si>
    <t>XADOS 20 MG TABLETY</t>
  </si>
  <si>
    <t>POR TBL NOB 50X20MG</t>
  </si>
  <si>
    <t>Bisoprolol</t>
  </si>
  <si>
    <t>94164</t>
  </si>
  <si>
    <t>CONCOR 5</t>
  </si>
  <si>
    <t>Desloratadin</t>
  </si>
  <si>
    <t>168838</t>
  </si>
  <si>
    <t>DASSELTA 5 MG</t>
  </si>
  <si>
    <t>26330</t>
  </si>
  <si>
    <t>AERIUS 5 MG</t>
  </si>
  <si>
    <t>POR TBL FLM 50X5MG</t>
  </si>
  <si>
    <t>125122</t>
  </si>
  <si>
    <t>APO-DICLO SR 100</t>
  </si>
  <si>
    <t>POR TBL RET 100X100MG</t>
  </si>
  <si>
    <t>169278</t>
  </si>
  <si>
    <t>Doxycyklin</t>
  </si>
  <si>
    <t>47718</t>
  </si>
  <si>
    <t>DOXYCYCLIN AL 100</t>
  </si>
  <si>
    <t>POR TBL NOB 10X100MG</t>
  </si>
  <si>
    <t>Drotaverin</t>
  </si>
  <si>
    <t>107807</t>
  </si>
  <si>
    <t>NO-SPA</t>
  </si>
  <si>
    <t>POR TBL NOB 20X40MG</t>
  </si>
  <si>
    <t>Erythromycin</t>
  </si>
  <si>
    <t>75285</t>
  </si>
  <si>
    <t>ERYFLUID</t>
  </si>
  <si>
    <t>DRM SOL 1X100ML</t>
  </si>
  <si>
    <t>Esomeprazol</t>
  </si>
  <si>
    <t>147924</t>
  </si>
  <si>
    <t>EMANERA 20 MG</t>
  </si>
  <si>
    <t>POR CPS ETD 98X20MG</t>
  </si>
  <si>
    <t>180057</t>
  </si>
  <si>
    <t>HELIDES 20 MG ENTEROSOLVENTNÍ TVRDÉ TOBOLKY</t>
  </si>
  <si>
    <t>POR CPS ETD 90X20MG</t>
  </si>
  <si>
    <t>180058</t>
  </si>
  <si>
    <t>180078</t>
  </si>
  <si>
    <t>HELIDES 40 MG ENTEROSOLVENTNÍ TVRDÉ TOBOLKY</t>
  </si>
  <si>
    <t>POR CPS ETD 90X40MG</t>
  </si>
  <si>
    <t>180079</t>
  </si>
  <si>
    <t>POR CPS ETD 98X40MG</t>
  </si>
  <si>
    <t>Fenoxymethylpenicilin</t>
  </si>
  <si>
    <t>45997</t>
  </si>
  <si>
    <t>OSPEN 1000</t>
  </si>
  <si>
    <t>POR TBL FLM 30X1000KU</t>
  </si>
  <si>
    <t>45998</t>
  </si>
  <si>
    <t>OSPEN 1500</t>
  </si>
  <si>
    <t>POR TBL FLM 30X1500KU</t>
  </si>
  <si>
    <t>Fentermin</t>
  </si>
  <si>
    <t>97374</t>
  </si>
  <si>
    <t>ADIPEX RETARD</t>
  </si>
  <si>
    <t>POR CPS RML 100X15MG</t>
  </si>
  <si>
    <t>Hydrokortison</t>
  </si>
  <si>
    <t>2668</t>
  </si>
  <si>
    <t>OPHTHALMO-HYDROCORTISON LÉČIVA</t>
  </si>
  <si>
    <t>OPH UNG 1X5GM/25MG</t>
  </si>
  <si>
    <t>Cholekalciferol</t>
  </si>
  <si>
    <t>12023</t>
  </si>
  <si>
    <t>VIGANTOL</t>
  </si>
  <si>
    <t>POR GTT SOL 1X10ML</t>
  </si>
  <si>
    <t>15485</t>
  </si>
  <si>
    <t>IBUMAX 600 MG</t>
  </si>
  <si>
    <t>Indapamid</t>
  </si>
  <si>
    <t>158287</t>
  </si>
  <si>
    <t>INDAP 2,5 MG</t>
  </si>
  <si>
    <t>POR TBL NOB 30X2.5MG</t>
  </si>
  <si>
    <t>Jiná</t>
  </si>
  <si>
    <t>132527</t>
  </si>
  <si>
    <t>Jiný</t>
  </si>
  <si>
    <t>55759</t>
  </si>
  <si>
    <t>PAMYCON NA PŘÍPRAVU KAPEK</t>
  </si>
  <si>
    <t>DRM PLV SOL 1X1LAH</t>
  </si>
  <si>
    <t>Ketoprofen</t>
  </si>
  <si>
    <t>16287</t>
  </si>
  <si>
    <t>FASTUM GEL</t>
  </si>
  <si>
    <t>DRM GEL 1X100GM</t>
  </si>
  <si>
    <t>Klopidogrel</t>
  </si>
  <si>
    <t>Kodein</t>
  </si>
  <si>
    <t>56993</t>
  </si>
  <si>
    <t>CODEIN SLOVAKOFARMA 30 MG</t>
  </si>
  <si>
    <t>POR TBL NOB 10X30MG</t>
  </si>
  <si>
    <t>Kombinace různých antibiotik</t>
  </si>
  <si>
    <t>1076</t>
  </si>
  <si>
    <t>OPHTHALMO-FRAMYKOIN</t>
  </si>
  <si>
    <t>OPH UNG 1X5GM</t>
  </si>
  <si>
    <t>Kortikosteroidy</t>
  </si>
  <si>
    <t>84700</t>
  </si>
  <si>
    <t>OTOBACID N</t>
  </si>
  <si>
    <t>AUR GTT SOL 1X5ML</t>
  </si>
  <si>
    <t>125114</t>
  </si>
  <si>
    <t>ANOPYRIN 100 MG</t>
  </si>
  <si>
    <t>POR TBL NOB 3X20X100MG</t>
  </si>
  <si>
    <t>Kyselina listová</t>
  </si>
  <si>
    <t>76064</t>
  </si>
  <si>
    <t>ACIDUM FOLICUM LÉČIVA</t>
  </si>
  <si>
    <t>POR TBL OBD 30X10MG</t>
  </si>
  <si>
    <t>Lansoprazol</t>
  </si>
  <si>
    <t>17122</t>
  </si>
  <si>
    <t>LANZUL 30 MG</t>
  </si>
  <si>
    <t>POR CPS DUR 56X30MG</t>
  </si>
  <si>
    <t>Léčiva k terapii onemocnění jater</t>
  </si>
  <si>
    <t>125753</t>
  </si>
  <si>
    <t>ESSENTIALE FORTE N</t>
  </si>
  <si>
    <t>POR CPS DUR 100</t>
  </si>
  <si>
    <t>124346</t>
  </si>
  <si>
    <t>Levothyroxin, sodná sůl</t>
  </si>
  <si>
    <t>46694</t>
  </si>
  <si>
    <t>EUTHYROX 125 MIKROGRAMŮ</t>
  </si>
  <si>
    <t>POR TBL NOB 100X125RG</t>
  </si>
  <si>
    <t>47141</t>
  </si>
  <si>
    <t>LETROX 50</t>
  </si>
  <si>
    <t>POR TBL NOB 100X50RG I</t>
  </si>
  <si>
    <t>69189</t>
  </si>
  <si>
    <t>EUTHYROX 50 MIKROGRAMŮ</t>
  </si>
  <si>
    <t>POR TBL NOB 100X50RG</t>
  </si>
  <si>
    <t>Losartan</t>
  </si>
  <si>
    <t>114067</t>
  </si>
  <si>
    <t>LOZAP 50 ZENTIVA</t>
  </si>
  <si>
    <t>POR TBL FLM 90X50MG</t>
  </si>
  <si>
    <t>169122</t>
  </si>
  <si>
    <t>LORISTA 50</t>
  </si>
  <si>
    <t>POR TBL FLM 60X50MG</t>
  </si>
  <si>
    <t>47610</t>
  </si>
  <si>
    <t>POR TBL FLM 84X50MG</t>
  </si>
  <si>
    <t>Mebendazol</t>
  </si>
  <si>
    <t>122198</t>
  </si>
  <si>
    <t>VERMOX</t>
  </si>
  <si>
    <t>POR TBL NOB 6X100MG</t>
  </si>
  <si>
    <t>Methylprednisolon-aceponát</t>
  </si>
  <si>
    <t>85350</t>
  </si>
  <si>
    <t>ADVANTAN KREM</t>
  </si>
  <si>
    <t>DRM CRM 1X15GM</t>
  </si>
  <si>
    <t>Metoprolol</t>
  </si>
  <si>
    <t>58040</t>
  </si>
  <si>
    <t>BETALOC ZOK 200 MG</t>
  </si>
  <si>
    <t>POR TBL PRO 56X200MG</t>
  </si>
  <si>
    <t>Nifuroxazid</t>
  </si>
  <si>
    <t>155871</t>
  </si>
  <si>
    <t>ERCEFURYL 200 MG CPS.</t>
  </si>
  <si>
    <t>POR CPS DUR 14X200MG</t>
  </si>
  <si>
    <t>46405</t>
  </si>
  <si>
    <t>12893</t>
  </si>
  <si>
    <t>POR TBL NOB 60X100MG</t>
  </si>
  <si>
    <t>12895</t>
  </si>
  <si>
    <t>POR GRA SUS 30SÁČ I</t>
  </si>
  <si>
    <t>17186</t>
  </si>
  <si>
    <t>NIMESIL</t>
  </si>
  <si>
    <t>POR GRA SUS 15X100MG</t>
  </si>
  <si>
    <t>17187</t>
  </si>
  <si>
    <t>POR GRA SUS 30X100MG</t>
  </si>
  <si>
    <t>2181</t>
  </si>
  <si>
    <t>POR GRA SUS 6SÁČ I</t>
  </si>
  <si>
    <t>Norfloxacin</t>
  </si>
  <si>
    <t>93465</t>
  </si>
  <si>
    <t>NOLICIN</t>
  </si>
  <si>
    <t>POR TBL FLM 20X400MG</t>
  </si>
  <si>
    <t>Omeprazol</t>
  </si>
  <si>
    <t>132531</t>
  </si>
  <si>
    <t>HELICID 20</t>
  </si>
  <si>
    <t>162082</t>
  </si>
  <si>
    <t>POR TBL ENT 100X40MG</t>
  </si>
  <si>
    <t>Perindopril a amlodipin</t>
  </si>
  <si>
    <t>124087</t>
  </si>
  <si>
    <t>PRESTANCE 5 MG/5 MG</t>
  </si>
  <si>
    <t>POR TBL NOB 30</t>
  </si>
  <si>
    <t>122681</t>
  </si>
  <si>
    <t>POR TBL FLM 100</t>
  </si>
  <si>
    <t>Progvanil, kombinace</t>
  </si>
  <si>
    <t>30690</t>
  </si>
  <si>
    <t>MALARONE</t>
  </si>
  <si>
    <t>POR TBL FLM 12</t>
  </si>
  <si>
    <t>Ramipril</t>
  </si>
  <si>
    <t>56974</t>
  </si>
  <si>
    <t>TRITACE 1,25 MG</t>
  </si>
  <si>
    <t>POR TBL NOB 50X1.25MG</t>
  </si>
  <si>
    <t>56978</t>
  </si>
  <si>
    <t>TRITACE 2,5 MG</t>
  </si>
  <si>
    <t>POR TBL NOB 50X2.5MG</t>
  </si>
  <si>
    <t>3424</t>
  </si>
  <si>
    <t>AKTIFERRIN COMPOSITUM</t>
  </si>
  <si>
    <t>POR CPS MOL 100</t>
  </si>
  <si>
    <t>Salbutamol</t>
  </si>
  <si>
    <t>Sertralin</t>
  </si>
  <si>
    <t>107887</t>
  </si>
  <si>
    <t>APO-SERTRAL 50</t>
  </si>
  <si>
    <t>POR CPS DUR 100X50MG</t>
  </si>
  <si>
    <t>107888</t>
  </si>
  <si>
    <t>APO-SERTRAL 100</t>
  </si>
  <si>
    <t>POR CPS DUR 30X100MG</t>
  </si>
  <si>
    <t>Sildenafil</t>
  </si>
  <si>
    <t>26912</t>
  </si>
  <si>
    <t>VIAGRA 100 MG</t>
  </si>
  <si>
    <t>POR TBL FLM 4X100MG</t>
  </si>
  <si>
    <t>Sodná sůl metamizolu</t>
  </si>
  <si>
    <t>55823</t>
  </si>
  <si>
    <t>NOVALGIN TABLETY</t>
  </si>
  <si>
    <t>POR TBL FLM 20X500MG</t>
  </si>
  <si>
    <t>Tadalafil</t>
  </si>
  <si>
    <t>29260</t>
  </si>
  <si>
    <t>CIALIS 20 MG</t>
  </si>
  <si>
    <t>POR TBL FLM 8X20MG</t>
  </si>
  <si>
    <t>Tetrazepam</t>
  </si>
  <si>
    <t>57780</t>
  </si>
  <si>
    <t>MYOLASTAN</t>
  </si>
  <si>
    <t>POR TBL FLM 20X50MG</t>
  </si>
  <si>
    <t>Tobramycin</t>
  </si>
  <si>
    <t>86264</t>
  </si>
  <si>
    <t>TOBREX</t>
  </si>
  <si>
    <t>OPH GTT SOL 1X5ML/15MG</t>
  </si>
  <si>
    <t>Tramadol</t>
  </si>
  <si>
    <t>42776</t>
  </si>
  <si>
    <t>TRALGIT SR 150</t>
  </si>
  <si>
    <t>POR TBL PRO 30X150MG</t>
  </si>
  <si>
    <t>56847</t>
  </si>
  <si>
    <t>TRAMAL RETARD TABLETY 200 MG</t>
  </si>
  <si>
    <t>POR TBL PRO 30X200MG</t>
  </si>
  <si>
    <t>59673</t>
  </si>
  <si>
    <t>TRALGIT SR 100</t>
  </si>
  <si>
    <t>POR TBL PRO 50X100MG</t>
  </si>
  <si>
    <t>Trazodon</t>
  </si>
  <si>
    <t>46444</t>
  </si>
  <si>
    <t>TRITTICO AC 150</t>
  </si>
  <si>
    <t>POR TBL RET 60X150MG</t>
  </si>
  <si>
    <t>Triamcinolon</t>
  </si>
  <si>
    <t>4160</t>
  </si>
  <si>
    <t>TRIAMCINOLON S LÉČIVA</t>
  </si>
  <si>
    <t>DRM UNG 1X30GM</t>
  </si>
  <si>
    <t>Triamcinolon a antiseptika</t>
  </si>
  <si>
    <t>4178</t>
  </si>
  <si>
    <t>TRIAMCINOLON E LÉČIVA</t>
  </si>
  <si>
    <t>DRM UNG 1X20GM</t>
  </si>
  <si>
    <t>16286</t>
  </si>
  <si>
    <t>POR TBL FLM 20X10MG</t>
  </si>
  <si>
    <t>Zopiklon</t>
  </si>
  <si>
    <t>102591</t>
  </si>
  <si>
    <t>ZOPITIN 7,5 MG</t>
  </si>
  <si>
    <t>POR TBL FLM 30X7,5MG</t>
  </si>
  <si>
    <t>Kombinace vakcín proti hepatitidě</t>
  </si>
  <si>
    <t>26810</t>
  </si>
  <si>
    <t>TWINRIX ADULT</t>
  </si>
  <si>
    <t>INJ SUS 1X1ML-STŘ+BS</t>
  </si>
  <si>
    <t>Ketamin</t>
  </si>
  <si>
    <t>87814</t>
  </si>
  <si>
    <t>CALYPSOL</t>
  </si>
  <si>
    <t>INJ SOL 5X10ML/500MG</t>
  </si>
  <si>
    <t>Alopurinol</t>
  </si>
  <si>
    <t>107869</t>
  </si>
  <si>
    <t>APO-ALLOPURINOL</t>
  </si>
  <si>
    <t>151949</t>
  </si>
  <si>
    <t>INDAP</t>
  </si>
  <si>
    <t>POR CPS DUR 100X2.5MG</t>
  </si>
  <si>
    <t>151142</t>
  </si>
  <si>
    <t>119513</t>
  </si>
  <si>
    <t>LOSEPRAZOL 20 MG</t>
  </si>
  <si>
    <t>124091</t>
  </si>
  <si>
    <t>POR TBL NOB 90</t>
  </si>
  <si>
    <t>Telmisartan</t>
  </si>
  <si>
    <t>158191</t>
  </si>
  <si>
    <t>TELMISARTAN SANDOZ 80 MG</t>
  </si>
  <si>
    <t>POR TBL NOB 30X80MG</t>
  </si>
  <si>
    <t>119773</t>
  </si>
  <si>
    <t>MILURIT 100</t>
  </si>
  <si>
    <t>125052</t>
  </si>
  <si>
    <t>APO-AMLO 10</t>
  </si>
  <si>
    <t>POR TBL NOB 100X10MG</t>
  </si>
  <si>
    <t>132529</t>
  </si>
  <si>
    <t>132594</t>
  </si>
  <si>
    <t>TULIP 20 MG POTAHOVANÉ TABLETY</t>
  </si>
  <si>
    <t>19592</t>
  </si>
  <si>
    <t>POR TBL FLM 30X20MG</t>
  </si>
  <si>
    <t>132621</t>
  </si>
  <si>
    <t>Betahistin</t>
  </si>
  <si>
    <t>102684</t>
  </si>
  <si>
    <t>BETAHISTIN ACTAVIS 16 MG</t>
  </si>
  <si>
    <t>POR TBL NOB 60X16MG</t>
  </si>
  <si>
    <t>102685</t>
  </si>
  <si>
    <t>POR TBL NOB 84X16MG</t>
  </si>
  <si>
    <t>Betaxolol</t>
  </si>
  <si>
    <t>163140</t>
  </si>
  <si>
    <t>BETAXA 20</t>
  </si>
  <si>
    <t>POR TBL FLM 60X20MG</t>
  </si>
  <si>
    <t>Ciprofloxacin</t>
  </si>
  <si>
    <t>53202</t>
  </si>
  <si>
    <t>CIPHIN 500</t>
  </si>
  <si>
    <t>47719</t>
  </si>
  <si>
    <t>POR TBL NOB 20X100MG</t>
  </si>
  <si>
    <t>Gliklazid</t>
  </si>
  <si>
    <t>18390</t>
  </si>
  <si>
    <t>DIAPREL MR</t>
  </si>
  <si>
    <t>POR TBL RET 120X30MG</t>
  </si>
  <si>
    <t>45189</t>
  </si>
  <si>
    <t>DRM CRM 1X50GM</t>
  </si>
  <si>
    <t>Isosorbid-mononitrát</t>
  </si>
  <si>
    <t>59467</t>
  </si>
  <si>
    <t>MONO MACK DEPOT</t>
  </si>
  <si>
    <t>POR TBL PRO 28X100MG</t>
  </si>
  <si>
    <t>144761</t>
  </si>
  <si>
    <t>132560</t>
  </si>
  <si>
    <t>FROMILID 500</t>
  </si>
  <si>
    <t>23315</t>
  </si>
  <si>
    <t>FROMILID UNO</t>
  </si>
  <si>
    <t>POR TBL RET 14X500MG</t>
  </si>
  <si>
    <t>155782</t>
  </si>
  <si>
    <t>GODASAL 100</t>
  </si>
  <si>
    <t>POR TBL NOB 100</t>
  </si>
  <si>
    <t>47144</t>
  </si>
  <si>
    <t>LETROX 100</t>
  </si>
  <si>
    <t>POR TBL NOB 100X100RG I</t>
  </si>
  <si>
    <t>104950</t>
  </si>
  <si>
    <t>POR TBL FLM 98X50MG</t>
  </si>
  <si>
    <t>125035</t>
  </si>
  <si>
    <t>LORISTA 100</t>
  </si>
  <si>
    <t>Losartan a diuretika</t>
  </si>
  <si>
    <t>15317</t>
  </si>
  <si>
    <t>LOZAP H</t>
  </si>
  <si>
    <t>Magnesium-laktát</t>
  </si>
  <si>
    <t>17992</t>
  </si>
  <si>
    <t>MAGNESII LACTICI 0,5 TBL. MEDICAMENTA</t>
  </si>
  <si>
    <t>POR TBL NOB 100X0.5GM</t>
  </si>
  <si>
    <t>86393</t>
  </si>
  <si>
    <t>POR TBL NOB 50X0.5GM</t>
  </si>
  <si>
    <t>Nitrofurantoin</t>
  </si>
  <si>
    <t>154748</t>
  </si>
  <si>
    <t>NITROFURANTOIN - RATIOPHARM 100 MG</t>
  </si>
  <si>
    <t>POR CPS PRO 50X100MG</t>
  </si>
  <si>
    <t>87225</t>
  </si>
  <si>
    <t>OFLOXIN 200</t>
  </si>
  <si>
    <t>POR TBL FLM 20X200MG</t>
  </si>
  <si>
    <t>122114</t>
  </si>
  <si>
    <t>APO-OME 20</t>
  </si>
  <si>
    <t>POR CPS ETD 100X20MG</t>
  </si>
  <si>
    <t>Pentoxifylin</t>
  </si>
  <si>
    <t>47085</t>
  </si>
  <si>
    <t>PENTOMER RETARD 400 MG</t>
  </si>
  <si>
    <t>POR TBL PRO 100X400MG</t>
  </si>
  <si>
    <t>59718</t>
  </si>
  <si>
    <t>PENTOMER RETARD 600 MG</t>
  </si>
  <si>
    <t>POR TBL PRO 100X600MG</t>
  </si>
  <si>
    <t>101233</t>
  </si>
  <si>
    <t>PRESTARIUM NEO FORTE</t>
  </si>
  <si>
    <t>POR TBL FLM 90X10 MG</t>
  </si>
  <si>
    <t>101235</t>
  </si>
  <si>
    <t>POR TBL FLM 100X10 MG</t>
  </si>
  <si>
    <t>140140</t>
  </si>
  <si>
    <t>PRESTARIUM NEO FORTE ORODISPERZNÍ TABLETY</t>
  </si>
  <si>
    <t>POR TBL DIS 120X10MG</t>
  </si>
  <si>
    <t>176954</t>
  </si>
  <si>
    <t>POR GTT SOL 1X50ML</t>
  </si>
  <si>
    <t>83059</t>
  </si>
  <si>
    <t>13473</t>
  </si>
  <si>
    <t>RAMIL 2,5</t>
  </si>
  <si>
    <t>POR TBL NOB 90X2.5MG</t>
  </si>
  <si>
    <t>Simvastatin</t>
  </si>
  <si>
    <t>198662</t>
  </si>
  <si>
    <t>SIMGAL 20 MG</t>
  </si>
  <si>
    <t>POR TBL FLM 28X20MG</t>
  </si>
  <si>
    <t>95250</t>
  </si>
  <si>
    <t>VASILIP 10</t>
  </si>
  <si>
    <t>POR TBL FLM 84X10 MG</t>
  </si>
  <si>
    <t>Timolol, kombinace</t>
  </si>
  <si>
    <t>26134</t>
  </si>
  <si>
    <t>DUOTRAV 40 MCG/ML + 5MG/ML</t>
  </si>
  <si>
    <t>OPH GTT SOL 3X2.5ML</t>
  </si>
  <si>
    <t>Tramadol, kombinace</t>
  </si>
  <si>
    <t>17929</t>
  </si>
  <si>
    <t>ZALDIAR</t>
  </si>
  <si>
    <t>Troxerutin</t>
  </si>
  <si>
    <t>107581</t>
  </si>
  <si>
    <t>VENORUTON FORTE</t>
  </si>
  <si>
    <t>POR TBL NOB 60X500MG</t>
  </si>
  <si>
    <t>Uhličitan vápenatý</t>
  </si>
  <si>
    <t>53439</t>
  </si>
  <si>
    <t>VITACALCIN TABLETY</t>
  </si>
  <si>
    <t>POR TBL NOB 60X250MG</t>
  </si>
  <si>
    <t>Vápník, kombinace s vitaminem D a/nebo jinými léčivy</t>
  </si>
  <si>
    <t>164886</t>
  </si>
  <si>
    <t>CALTRATE 600 MG/400 IU D3 POTAHOVANÁ TABLETA</t>
  </si>
  <si>
    <t>POR TBL FLM 30</t>
  </si>
  <si>
    <t>164888</t>
  </si>
  <si>
    <t>17174</t>
  </si>
  <si>
    <t>HYPNOGEN</t>
  </si>
  <si>
    <t>Acetylcystein</t>
  </si>
  <si>
    <t>107234</t>
  </si>
  <si>
    <t>ACC LONG</t>
  </si>
  <si>
    <t>POR TBL EFF 20X600MG</t>
  </si>
  <si>
    <t>187502</t>
  </si>
  <si>
    <t>163141</t>
  </si>
  <si>
    <t>18388</t>
  </si>
  <si>
    <t>POR TBL RET 100X30MG</t>
  </si>
  <si>
    <t>164340</t>
  </si>
  <si>
    <t>85479</t>
  </si>
  <si>
    <t>70535</t>
  </si>
  <si>
    <t>POR TBL NOB 1000X0.5GM</t>
  </si>
  <si>
    <t>Metformin</t>
  </si>
  <si>
    <t>164660</t>
  </si>
  <si>
    <t>GLUCOPHAGE 850 MG</t>
  </si>
  <si>
    <t>POR TBL FLM 90X850MG</t>
  </si>
  <si>
    <t>Metformin a vildagliptin</t>
  </si>
  <si>
    <t>29739</t>
  </si>
  <si>
    <t>EUCREAS 50 MG/1000 MG</t>
  </si>
  <si>
    <t>44355</t>
  </si>
  <si>
    <t>13499</t>
  </si>
  <si>
    <t>SIMGAL 10 MG</t>
  </si>
  <si>
    <t>POR TBL FLM 84X10MG</t>
  </si>
  <si>
    <t>198663</t>
  </si>
  <si>
    <t>POR TBL FLM 84X20MG</t>
  </si>
  <si>
    <t>191779</t>
  </si>
  <si>
    <t>POR TBL FLM 50X20MG H</t>
  </si>
  <si>
    <t>Bromazepam</t>
  </si>
  <si>
    <t>88217</t>
  </si>
  <si>
    <t>LEXAURIN 1,5</t>
  </si>
  <si>
    <t>POR TBL NOB 30X1.5MG</t>
  </si>
  <si>
    <t>Hydrochlorothiazid</t>
  </si>
  <si>
    <t>168</t>
  </si>
  <si>
    <t>HYDROCHLOROTHIAZID LÉČIVA</t>
  </si>
  <si>
    <t>POR TBL NOB 20X25MG</t>
  </si>
  <si>
    <t>158288</t>
  </si>
  <si>
    <t>164344</t>
  </si>
  <si>
    <t>187145</t>
  </si>
  <si>
    <t>162859</t>
  </si>
  <si>
    <t>POR TBL ENT 98X100MG</t>
  </si>
  <si>
    <t>124088</t>
  </si>
  <si>
    <t>POR TBL NOB 50</t>
  </si>
  <si>
    <t>124089</t>
  </si>
  <si>
    <t>POR TBL NOB 56</t>
  </si>
  <si>
    <t>166874</t>
  </si>
  <si>
    <t>TONARSSA 4 MG/5 MG</t>
  </si>
  <si>
    <t>122685</t>
  </si>
  <si>
    <t>122688</t>
  </si>
  <si>
    <t>POR TBL FLM 56</t>
  </si>
  <si>
    <t>Rilmenidin</t>
  </si>
  <si>
    <t>125641</t>
  </si>
  <si>
    <t>TENAXUM</t>
  </si>
  <si>
    <t>POR TBL NOB 90X1MG</t>
  </si>
  <si>
    <t>Rosuvastatin</t>
  </si>
  <si>
    <t>148074</t>
  </si>
  <si>
    <t>ROSUCARD 20 MG POTAHOVANÉ TABLETY</t>
  </si>
  <si>
    <t>Silymarin</t>
  </si>
  <si>
    <t>4368</t>
  </si>
  <si>
    <t>FLAVOBION</t>
  </si>
  <si>
    <t>POR TBL FLM 50X70MG</t>
  </si>
  <si>
    <t>158198</t>
  </si>
  <si>
    <t>POR TBL NOB 100X80MG</t>
  </si>
  <si>
    <t>Ambulance - tělovýchovné lékařství</t>
  </si>
  <si>
    <t>Ambulance-tělovýchovné lékařství</t>
  </si>
  <si>
    <t>Ambulance kardiologická</t>
  </si>
  <si>
    <t>Přehled plnění PL - Preskripce léčivých přípravků dle objemu Kč mimo PL</t>
  </si>
  <si>
    <t>C10AA01 - Simvastatin</t>
  </si>
  <si>
    <t>C10AA05 - Atorvastatin</t>
  </si>
  <si>
    <t>A02BC02 - Pantoprazol</t>
  </si>
  <si>
    <t>B01AC04 - Klopidogrel</t>
  </si>
  <si>
    <t>A02BC01 - Omeprazol</t>
  </si>
  <si>
    <t>J01FA10 - Azithromycin</t>
  </si>
  <si>
    <t>J01FA09 - Klarithromycin</t>
  </si>
  <si>
    <t>C09AA05 - Ramipril</t>
  </si>
  <si>
    <t>C07AB05 - Betaxolol</t>
  </si>
  <si>
    <t>R06AE09 - Levocetirizin</t>
  </si>
  <si>
    <t>C09AA04 - Perindopril</t>
  </si>
  <si>
    <t>M04AA01 - Alopurinol</t>
  </si>
  <si>
    <t>J01CR02 - Amoxicilin a enzymový inhibitor</t>
  </si>
  <si>
    <t>C09CA01 - Losartan</t>
  </si>
  <si>
    <t>N02AX02 - Tramadol</t>
  </si>
  <si>
    <t>C07AB07 - Bisoprolol</t>
  </si>
  <si>
    <t>C09BA04 - Perindopril a diuretika</t>
  </si>
  <si>
    <t>M01AX17 - Nimesulid</t>
  </si>
  <si>
    <t>J01MA01 - Ofloxacin</t>
  </si>
  <si>
    <t>N05BA12 - Alprazolam</t>
  </si>
  <si>
    <t>R06AE07 - Cetirizin</t>
  </si>
  <si>
    <t>C08CA01 - Amlodipin</t>
  </si>
  <si>
    <t>C09DA01 - Losartan a diuretika</t>
  </si>
  <si>
    <t>J01FF01 - Klindamycin</t>
  </si>
  <si>
    <t>C09CA07 - Telmisartan</t>
  </si>
  <si>
    <t>J01MA02 - Ciprofloxacin</t>
  </si>
  <si>
    <t>N07CA01 - Betahistin</t>
  </si>
  <si>
    <t>A02BC05 - Esomeprazol</t>
  </si>
  <si>
    <t>A10BA02 - Metformin</t>
  </si>
  <si>
    <t>J01AA02 - Doxycyklin</t>
  </si>
  <si>
    <t>N06AB06 - Sertralin</t>
  </si>
  <si>
    <t>C07AB03 - Atenolol</t>
  </si>
  <si>
    <t>C09BB04 - Perindopril a amlodipin</t>
  </si>
  <si>
    <t>J01DC02 - Cefuroxim</t>
  </si>
  <si>
    <t>H03AA01 - Levothyroxin, sodná sůl</t>
  </si>
  <si>
    <t>A02BC03 - Lansoprazol</t>
  </si>
  <si>
    <t>C10AA07 - Rosuvastatin</t>
  </si>
  <si>
    <t>C08CA01</t>
  </si>
  <si>
    <t>J01DC02</t>
  </si>
  <si>
    <t>J01FA10</t>
  </si>
  <si>
    <t>J01CR02</t>
  </si>
  <si>
    <t>J01FF01</t>
  </si>
  <si>
    <t>R06AE09</t>
  </si>
  <si>
    <t>A02BC02</t>
  </si>
  <si>
    <t>C07AB03</t>
  </si>
  <si>
    <t>C09AA04</t>
  </si>
  <si>
    <t>J01FA09</t>
  </si>
  <si>
    <t>J01MA01</t>
  </si>
  <si>
    <t>M01AX17</t>
  </si>
  <si>
    <t>R06AE07</t>
  </si>
  <si>
    <t>A02BC03</t>
  </si>
  <si>
    <t>A02BC05</t>
  </si>
  <si>
    <t>B01AC04</t>
  </si>
  <si>
    <t>C07AB07</t>
  </si>
  <si>
    <t>C09AA05</t>
  </si>
  <si>
    <t>C09BA04</t>
  </si>
  <si>
    <t>C09CA01</t>
  </si>
  <si>
    <t>C10AA05</t>
  </si>
  <si>
    <t>H03AA01</t>
  </si>
  <si>
    <t>J01AA02</t>
  </si>
  <si>
    <t>N02AX02</t>
  </si>
  <si>
    <t>N05BA12</t>
  </si>
  <si>
    <t>N06AB06</t>
  </si>
  <si>
    <t>C09BB04</t>
  </si>
  <si>
    <t>C09CA07</t>
  </si>
  <si>
    <t>TELMISARTAN +PHARMA 80 MG</t>
  </si>
  <si>
    <t>POR TBL NOB 90X80MG</t>
  </si>
  <si>
    <t>C10AA07</t>
  </si>
  <si>
    <t>M04AA01</t>
  </si>
  <si>
    <t>A02BC01</t>
  </si>
  <si>
    <t>A10BA02</t>
  </si>
  <si>
    <t>C07AB05</t>
  </si>
  <si>
    <t>C09DA01</t>
  </si>
  <si>
    <t>C10AA01</t>
  </si>
  <si>
    <t>J01MA02</t>
  </si>
  <si>
    <t>N07CA01</t>
  </si>
  <si>
    <t>50115020</t>
  </si>
  <si>
    <t>Lékárna - SZM diagnostika</t>
  </si>
  <si>
    <t>50115050</t>
  </si>
  <si>
    <t>502 SZM obvazový (112 02 040)</t>
  </si>
  <si>
    <t>50115060</t>
  </si>
  <si>
    <t>503 SZM ostatní zdravotnický (112 02 100)</t>
  </si>
  <si>
    <t>50115067</t>
  </si>
  <si>
    <t>532 SZM Rukavice (112 02 108)</t>
  </si>
  <si>
    <t>2722</t>
  </si>
  <si>
    <t>TVL, Ambulance redukce hmotnosti</t>
  </si>
  <si>
    <t>ZA421</t>
  </si>
  <si>
    <t>Obinadlo elastické idealtex 10 cm x 5 m 931062</t>
  </si>
  <si>
    <t>ZH011</t>
  </si>
  <si>
    <t>Náplast micropore 1,25 cm x 9,15 m 1530-0</t>
  </si>
  <si>
    <t>ZH012</t>
  </si>
  <si>
    <t>Náplast micropore 2,50 cm x 9,15 m 7600-1</t>
  </si>
  <si>
    <t>ZB006</t>
  </si>
  <si>
    <t>Teploměr digitální thermoval basic 9250391</t>
  </si>
  <si>
    <t>ZB724</t>
  </si>
  <si>
    <t>Kapilára sedimentační kalibrovaná 727111</t>
  </si>
  <si>
    <t>ZB754</t>
  </si>
  <si>
    <t>Zkumavka černá 2 ml 454073</t>
  </si>
  <si>
    <t>ZB757</t>
  </si>
  <si>
    <t>Zkumavka 6 ml K3 edta fialová 456036</t>
  </si>
  <si>
    <t>ZB771</t>
  </si>
  <si>
    <t>Držák jehly základní 450201</t>
  </si>
  <si>
    <t>ZB775</t>
  </si>
  <si>
    <t>Zkumavka koagulace 4 ml modrá 454328</t>
  </si>
  <si>
    <t>ZC648</t>
  </si>
  <si>
    <t>Elektroda EKG s gelem ovál 51 x 33 mm pro dospělé H-108006</t>
  </si>
  <si>
    <t>ZC798</t>
  </si>
  <si>
    <t>Fonendoskop oboustranný KVS-30L</t>
  </si>
  <si>
    <t>ZE159</t>
  </si>
  <si>
    <t>Nádoba na kontaminovaný odpad 2 l 15-0003</t>
  </si>
  <si>
    <t>ZG515</t>
  </si>
  <si>
    <t>Zkumavka močová vacuette 10,5 ml bal. á 50 ks 331980455007</t>
  </si>
  <si>
    <t>ZB235</t>
  </si>
  <si>
    <t>Maska anesteziologická vel. 3 MP01503</t>
  </si>
  <si>
    <t>Maska anesteziologická vel. 3 bal. á 30 ks MP01503</t>
  </si>
  <si>
    <t>ZB237</t>
  </si>
  <si>
    <t>Maska anesteziologická vel. 5 MP01505</t>
  </si>
  <si>
    <t>ZG088</t>
  </si>
  <si>
    <t>Elektroda bio TABS dlouhá á 40 ks BD00023</t>
  </si>
  <si>
    <t>ZG126</t>
  </si>
  <si>
    <t>Elektroda defibrilační pro dospělé quik combo 3010188-011</t>
  </si>
  <si>
    <t>ZH129</t>
  </si>
  <si>
    <t>Balónek tonometru kompletní s red. ventilem KVS B80US</t>
  </si>
  <si>
    <t>ZL679</t>
  </si>
  <si>
    <t>Manžeta standard měřící custo 23070</t>
  </si>
  <si>
    <t>ZI611</t>
  </si>
  <si>
    <t>Manžeta pro dospělé 12-22 cm KVS M2 5ZOMG</t>
  </si>
  <si>
    <t>ZD370</t>
  </si>
  <si>
    <t>Rukavice nitril promedica bez p.M á 100 ks 98897</t>
  </si>
  <si>
    <t>ZL131</t>
  </si>
  <si>
    <t>Rukavice nitril promedica bez p.L á 100 ks 98898</t>
  </si>
  <si>
    <t>ZL388</t>
  </si>
  <si>
    <t>Rukavice nitril promedica bez p.S á 100 ks 98896</t>
  </si>
  <si>
    <t>385033</t>
  </si>
  <si>
    <t>-PROUZKY TETRAPHAN DIA  KATALOGO VE CISLO 1303950 50</t>
  </si>
  <si>
    <t>396404</t>
  </si>
  <si>
    <t>-Zinek práškový k likvidaci rtuti 25g</t>
  </si>
  <si>
    <t>101 - Pracoviště interního lékařství</t>
  </si>
  <si>
    <t>107 - Pracoviště kardiologie</t>
  </si>
  <si>
    <t>204 - Pracoviště tělovýchovného lékařství</t>
  </si>
  <si>
    <t>301 - Pracoviště pediatrie</t>
  </si>
  <si>
    <t>902 - Samostatné pracoviště fyzioterapeutů</t>
  </si>
  <si>
    <t>101</t>
  </si>
  <si>
    <t>V</t>
  </si>
  <si>
    <t>09119</t>
  </si>
  <si>
    <t xml:space="preserve">ODBĚR KRVE ZE ŽÍLY U DOSPĚLÉHO NEBO DÍTĚTE NAD 10 </t>
  </si>
  <si>
    <t>09125</t>
  </si>
  <si>
    <t>PULZNÍ OXYMETRIE</t>
  </si>
  <si>
    <t>09511</t>
  </si>
  <si>
    <t>MINIMÁLNÍ KONTAKT LÉKAŘE S PACIENTEM</t>
  </si>
  <si>
    <t>09513</t>
  </si>
  <si>
    <t>TELEFONICKÁ KONZULTACE OŠETŘUJÍCÍHO LÉKAŘE PACIENT</t>
  </si>
  <si>
    <t>09523</t>
  </si>
  <si>
    <t>EDUKAČNÍ POHOVOR LÉKAŘE S NEMOCNÝM ČI RODINOU</t>
  </si>
  <si>
    <t>09525</t>
  </si>
  <si>
    <t>ROZHOVOR LÉKAŘE S RODINOU</t>
  </si>
  <si>
    <t>11011</t>
  </si>
  <si>
    <t xml:space="preserve"> </t>
  </si>
  <si>
    <t>11012</t>
  </si>
  <si>
    <t>11021</t>
  </si>
  <si>
    <t>KOMPLEXNÍ VYŠETŘENÍ INTERNISTOU</t>
  </si>
  <si>
    <t>11022</t>
  </si>
  <si>
    <t>CÍLENÉ VYŠETŘENÍ INTERNISTOU</t>
  </si>
  <si>
    <t>11023</t>
  </si>
  <si>
    <t>KONTROLNÍ VYŠETŘENÍ INTERNISTOU</t>
  </si>
  <si>
    <t>11110</t>
  </si>
  <si>
    <t>TEST IZOMETRICKÉ ZÁTĚŽE (HAND-GRIP)</t>
  </si>
  <si>
    <t>11111</t>
  </si>
  <si>
    <t>EKG VYŠETŘENÍ INTERNISTOU</t>
  </si>
  <si>
    <t>11220</t>
  </si>
  <si>
    <t>NEPŘÍMÁ KALORIMETRIE</t>
  </si>
  <si>
    <t>17113</t>
  </si>
  <si>
    <t>SPECIALIZOVANÉ ERGOMETRICKÉ VYŠETŘENÍ</t>
  </si>
  <si>
    <t>17129</t>
  </si>
  <si>
    <t>NEINVASIVNÍ AMBULANTNÍ MONITOROVÁNÍ KREVNÍHO TLAKU</t>
  </si>
  <si>
    <t>17215</t>
  </si>
  <si>
    <t>ZÁKLADNÍ ERGOMETRICKÉ VYŠETŘENÍ</t>
  </si>
  <si>
    <t>09543</t>
  </si>
  <si>
    <t>REGULAČNÍ POPLATEK ZA NÁVŠTĚVU -- POPLATEK UHRAZEN</t>
  </si>
  <si>
    <t>107</t>
  </si>
  <si>
    <t>17021</t>
  </si>
  <si>
    <t>KOMPLEXNÍ VYŠETŘENÍ KARDIOLOGEM</t>
  </si>
  <si>
    <t>17022</t>
  </si>
  <si>
    <t>CÍLENÉ VYŠETŘENÍ KARDIOLOGEM</t>
  </si>
  <si>
    <t>17023</t>
  </si>
  <si>
    <t>KONTROLNÍ VYŠETŘENÍ KARDIOLOGEM</t>
  </si>
  <si>
    <t>17240</t>
  </si>
  <si>
    <t>HOLTEROVSKÉ VYŠETŘENÍ</t>
  </si>
  <si>
    <t>09547</t>
  </si>
  <si>
    <t>REGULAČNÍ POPLATEK -- POJIŠTĚNEC OD ÚHRADY POPLATK</t>
  </si>
  <si>
    <t>204</t>
  </si>
  <si>
    <t>09111</t>
  </si>
  <si>
    <t>ODBĚR KAPILÁRNÍ KRVE</t>
  </si>
  <si>
    <t>09113</t>
  </si>
  <si>
    <t>ODBĚR KRVE Z ARTERIE</t>
  </si>
  <si>
    <t>09115</t>
  </si>
  <si>
    <t>ODBĚR BIOLOGICKÉHO MATERIÁLU JINÉHO NEŽ KREV NA KV</t>
  </si>
  <si>
    <t>09117</t>
  </si>
  <si>
    <t>ODBĚR KRVE ZE ŽÍLY U DÍTĚTĚ DO 10 LET</t>
  </si>
  <si>
    <t>09215</t>
  </si>
  <si>
    <t>INJEKCE I. M., S. C., I. D.</t>
  </si>
  <si>
    <t>21022</t>
  </si>
  <si>
    <t>CÍLENÉ VYŠETŘENÍ REHABILITAČNÍM LÉKAŘEM</t>
  </si>
  <si>
    <t>24021</t>
  </si>
  <si>
    <t>KOMPLEXNÍ VYŠETŘENÍ TĚLOVÝCHOVNÝM LÉKAŘEM ZE ZDRAV</t>
  </si>
  <si>
    <t>24022</t>
  </si>
  <si>
    <t>CÍLENÉ VYŠETŘENÍ TĚLOVÝCHOVNÝM LÉKAŘEM ZE ZDRAVOTN</t>
  </si>
  <si>
    <t>24023</t>
  </si>
  <si>
    <t>KONTROLNÍ VYŠETŘENÍ TĚLOVÝCHOVNÝM LÉKAŘEM ZE ZDRAV</t>
  </si>
  <si>
    <t>31021</t>
  </si>
  <si>
    <t>KOMPLEXNÍ VYŠETŘENÍ DĚTSKÝM LÉKAŘEM</t>
  </si>
  <si>
    <t>31023</t>
  </si>
  <si>
    <t>KONTROLNÍ VYŠETŘENÍ DĚTSKÝM LÉKAŘEM</t>
  </si>
  <si>
    <t>24040</t>
  </si>
  <si>
    <t>TELEMETRICKÉ SLEDOVÁNÍ ZÁKLADNÍCH KARDIORESPIRAČNÍ</t>
  </si>
  <si>
    <t>301</t>
  </si>
  <si>
    <t>09555</t>
  </si>
  <si>
    <t>OŠETŘENÍ DÍTĚTE DO 6 LET</t>
  </si>
  <si>
    <t>31022</t>
  </si>
  <si>
    <t>CÍLENÉ VYŠETŘENÍ DĚTSKÝM LÉKAŘEM</t>
  </si>
  <si>
    <t>902</t>
  </si>
  <si>
    <t>21001</t>
  </si>
  <si>
    <t>KOMPLEXNÍ KINEZIOLOGICKÉ VYŠETŘENÍ</t>
  </si>
  <si>
    <t>21002</t>
  </si>
  <si>
    <t>KINEZIOLOGICKÉ VYŠETŘENÍ</t>
  </si>
  <si>
    <t>21003</t>
  </si>
  <si>
    <t>KONTROLNÍ KINEZIOLOGICKÉ VYŠETŘENÍ</t>
  </si>
  <si>
    <t>21113</t>
  </si>
  <si>
    <t>FYZIKÁLNÍ TERAPIE II</t>
  </si>
  <si>
    <t>21115</t>
  </si>
  <si>
    <t>FYZIKÁLNÍ TERAPIE III</t>
  </si>
  <si>
    <t>21117</t>
  </si>
  <si>
    <t>FYZIKÁLNÍ TERAPIE IV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</si>
  <si>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</si>
  <si>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</si>
  <si>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</si>
  <si>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</si>
  <si>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</si>
  <si>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LÉČEBNÁ TĚLESNÁ VÝCHOVA INDIVIDUÁLNÍ - KONDIČNÍ A </t>
  </si>
  <si>
    <t>21413</t>
  </si>
  <si>
    <t>TECHNIKY MĚKKÝCH TKÁNÍ</t>
  </si>
  <si>
    <t>21713</t>
  </si>
  <si>
    <t>MASÁŽ REFLEXNÍ A VAZIVOVÁ</t>
  </si>
  <si>
    <t>01 - I. INTERNÍ  KLINIKA</t>
  </si>
  <si>
    <t>10 - DĚTSKÁ KLINIKA</t>
  </si>
  <si>
    <t>11 - ORTOPEDICKÁ KLINIKA</t>
  </si>
  <si>
    <t>16 - KLINIKA PLICNÍCH NEMOCÍ A TUBERKULÓZY</t>
  </si>
  <si>
    <t>17 - NEUROLOGICKÁ KLINIKA</t>
  </si>
  <si>
    <t>18 - KLINIKA PSYCHIATRIE</t>
  </si>
  <si>
    <t>19 - KLINIKA PRACOVNÍHO LÉKAŘSTVÍ</t>
  </si>
  <si>
    <t>31 - TRAUMATOLOGICKÉ ODDĚLENÍ</t>
  </si>
  <si>
    <t>50 - KARDIOCHIRURGICKÁ KLINIKA</t>
  </si>
  <si>
    <t>01</t>
  </si>
  <si>
    <t>10</t>
  </si>
  <si>
    <t>11</t>
  </si>
  <si>
    <t>16</t>
  </si>
  <si>
    <t>17</t>
  </si>
  <si>
    <t>18</t>
  </si>
  <si>
    <t>19</t>
  </si>
  <si>
    <t>31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</si>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</sst>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70" formatCode="#,##0,"/>
    <numFmt numFmtId="172" formatCode="0.000"/>
    <numFmt numFmtId="173" formatCode="#.##0"/>
    <numFmt numFmtId="174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7">
    <xf numFmtId="0" fontId="0" fillId="0" borderId="0"/>
    <xf numFmtId="0" fontId="3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31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57">
    <xf numFmtId="0" fontId="0" fillId="0" borderId="0" xfId="0"/>
    <xf numFmtId="0" fontId="32" fillId="2" borderId="18" xfId="81" applyFont="1" applyFill="1" applyBorder="1"/>
    <xf numFmtId="0" fontId="33" fillId="2" borderId="19" xfId="81" applyFont="1" applyFill="1" applyBorder="1"/>
    <xf numFmtId="3" fontId="33" fillId="2" borderId="20" xfId="81" applyNumberFormat="1" applyFont="1" applyFill="1" applyBorder="1"/>
    <xf numFmtId="10" fontId="33" fillId="2" borderId="21" xfId="81" applyNumberFormat="1" applyFont="1" applyFill="1" applyBorder="1"/>
    <xf numFmtId="0" fontId="33" fillId="4" borderId="19" xfId="81" applyFont="1" applyFill="1" applyBorder="1"/>
    <xf numFmtId="3" fontId="33" fillId="4" borderId="20" xfId="81" applyNumberFormat="1" applyFont="1" applyFill="1" applyBorder="1"/>
    <xf numFmtId="10" fontId="33" fillId="4" borderId="21" xfId="81" applyNumberFormat="1" applyFont="1" applyFill="1" applyBorder="1"/>
    <xf numFmtId="172" fontId="33" fillId="3" borderId="20" xfId="81" applyNumberFormat="1" applyFont="1" applyFill="1" applyBorder="1"/>
    <xf numFmtId="10" fontId="33" fillId="3" borderId="21" xfId="81" applyNumberFormat="1" applyFont="1" applyFill="1" applyBorder="1" applyAlignment="1"/>
    <xf numFmtId="0" fontId="34" fillId="5" borderId="0" xfId="74" applyFont="1" applyFill="1"/>
    <xf numFmtId="0" fontId="36" fillId="5" borderId="0" xfId="74" applyFont="1" applyFill="1"/>
    <xf numFmtId="3" fontId="32" fillId="5" borderId="25" xfId="81" applyNumberFormat="1" applyFont="1" applyFill="1" applyBorder="1"/>
    <xf numFmtId="10" fontId="32" fillId="5" borderId="26" xfId="81" applyNumberFormat="1" applyFont="1" applyFill="1" applyBorder="1"/>
    <xf numFmtId="3" fontId="32" fillId="5" borderId="8" xfId="81" applyNumberFormat="1" applyFont="1" applyFill="1" applyBorder="1"/>
    <xf numFmtId="10" fontId="32" fillId="5" borderId="10" xfId="81" applyNumberFormat="1" applyFont="1" applyFill="1" applyBorder="1"/>
    <xf numFmtId="3" fontId="32" fillId="5" borderId="12" xfId="81" applyNumberFormat="1" applyFont="1" applyFill="1" applyBorder="1"/>
    <xf numFmtId="10" fontId="32" fillId="5" borderId="14" xfId="81" applyNumberFormat="1" applyFont="1" applyFill="1" applyBorder="1"/>
    <xf numFmtId="0" fontId="32" fillId="5" borderId="0" xfId="81" applyFont="1" applyFill="1"/>
    <xf numFmtId="10" fontId="32" fillId="5" borderId="0" xfId="81" applyNumberFormat="1" applyFont="1" applyFill="1"/>
    <xf numFmtId="0" fontId="41" fillId="2" borderId="34" xfId="0" applyFont="1" applyFill="1" applyBorder="1" applyAlignment="1">
      <alignment vertical="top"/>
    </xf>
    <xf numFmtId="0" fontId="41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42" fillId="2" borderId="35" xfId="0" applyFont="1" applyFill="1" applyBorder="1" applyAlignment="1">
      <alignment vertical="top"/>
    </xf>
    <xf numFmtId="0" fontId="40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41" fillId="2" borderId="8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3" fontId="32" fillId="5" borderId="3" xfId="81" applyNumberFormat="1" applyFont="1" applyFill="1" applyBorder="1"/>
    <xf numFmtId="3" fontId="32" fillId="5" borderId="30" xfId="81" applyNumberFormat="1" applyFont="1" applyFill="1" applyBorder="1"/>
    <xf numFmtId="3" fontId="32" fillId="5" borderId="26" xfId="81" applyNumberFormat="1" applyFont="1" applyFill="1" applyBorder="1"/>
    <xf numFmtId="3" fontId="32" fillId="5" borderId="9" xfId="81" applyNumberFormat="1" applyFont="1" applyFill="1" applyBorder="1"/>
    <xf numFmtId="3" fontId="32" fillId="5" borderId="10" xfId="81" applyNumberFormat="1" applyFont="1" applyFill="1" applyBorder="1"/>
    <xf numFmtId="3" fontId="32" fillId="5" borderId="13" xfId="81" applyNumberFormat="1" applyFont="1" applyFill="1" applyBorder="1"/>
    <xf numFmtId="3" fontId="32" fillId="5" borderId="14" xfId="81" applyNumberFormat="1" applyFont="1" applyFill="1" applyBorder="1"/>
    <xf numFmtId="3" fontId="33" fillId="2" borderId="28" xfId="81" applyNumberFormat="1" applyFont="1" applyFill="1" applyBorder="1"/>
    <xf numFmtId="3" fontId="33" fillId="2" borderId="21" xfId="81" applyNumberFormat="1" applyFont="1" applyFill="1" applyBorder="1"/>
    <xf numFmtId="3" fontId="33" fillId="4" borderId="28" xfId="81" applyNumberFormat="1" applyFont="1" applyFill="1" applyBorder="1"/>
    <xf numFmtId="3" fontId="33" fillId="4" borderId="21" xfId="81" applyNumberFormat="1" applyFont="1" applyFill="1" applyBorder="1"/>
    <xf numFmtId="172" fontId="33" fillId="3" borderId="28" xfId="81" applyNumberFormat="1" applyFont="1" applyFill="1" applyBorder="1"/>
    <xf numFmtId="172" fontId="33" fillId="3" borderId="21" xfId="81" applyNumberFormat="1" applyFont="1" applyFill="1" applyBorder="1"/>
    <xf numFmtId="0" fontId="35" fillId="2" borderId="24" xfId="74" applyFont="1" applyFill="1" applyBorder="1" applyAlignment="1">
      <alignment horizontal="center"/>
    </xf>
    <xf numFmtId="0" fontId="35" fillId="2" borderId="23" xfId="74" applyFont="1" applyFill="1" applyBorder="1" applyAlignment="1">
      <alignment horizontal="center"/>
    </xf>
    <xf numFmtId="0" fontId="35" fillId="2" borderId="25" xfId="81" applyFont="1" applyFill="1" applyBorder="1" applyAlignment="1">
      <alignment horizontal="center"/>
    </xf>
    <xf numFmtId="0" fontId="35" fillId="2" borderId="26" xfId="81" applyFont="1" applyFill="1" applyBorder="1" applyAlignment="1">
      <alignment horizontal="center"/>
    </xf>
    <xf numFmtId="0" fontId="43" fillId="0" borderId="1" xfId="0" applyFont="1" applyFill="1" applyBorder="1"/>
    <xf numFmtId="0" fontId="43" fillId="0" borderId="2" xfId="0" applyFont="1" applyFill="1" applyBorder="1"/>
    <xf numFmtId="3" fontId="33" fillId="0" borderId="28" xfId="78" applyNumberFormat="1" applyFont="1" applyFill="1" applyBorder="1" applyAlignment="1">
      <alignment horizontal="right"/>
    </xf>
    <xf numFmtId="9" fontId="33" fillId="0" borderId="28" xfId="78" applyNumberFormat="1" applyFont="1" applyFill="1" applyBorder="1" applyAlignment="1">
      <alignment horizontal="right"/>
    </xf>
    <xf numFmtId="3" fontId="33" fillId="0" borderId="21" xfId="78" applyNumberFormat="1" applyFont="1" applyFill="1" applyBorder="1" applyAlignment="1">
      <alignment horizontal="right"/>
    </xf>
    <xf numFmtId="0" fontId="35" fillId="2" borderId="22" xfId="81" applyFont="1" applyFill="1" applyBorder="1" applyAlignment="1">
      <alignment horizont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0" fontId="36" fillId="0" borderId="0" xfId="0" applyFont="1" applyFill="1"/>
    <xf numFmtId="0" fontId="36" fillId="0" borderId="44" xfId="0" applyFont="1" applyFill="1" applyBorder="1" applyAlignment="1"/>
    <xf numFmtId="0" fontId="44" fillId="0" borderId="0" xfId="0" applyFont="1" applyFill="1" applyBorder="1" applyAlignment="1"/>
    <xf numFmtId="0" fontId="36" fillId="0" borderId="48" xfId="0" applyFont="1" applyFill="1" applyBorder="1"/>
    <xf numFmtId="0" fontId="0" fillId="0" borderId="0" xfId="0" applyFill="1"/>
    <xf numFmtId="0" fontId="0" fillId="0" borderId="48" xfId="0" applyFill="1" applyBorder="1" applyAlignment="1"/>
    <xf numFmtId="0" fontId="9" fillId="0" borderId="0" xfId="81" applyFill="1"/>
    <xf numFmtId="0" fontId="10" fillId="0" borderId="44" xfId="81" applyFont="1" applyFill="1" applyBorder="1" applyAlignment="1"/>
    <xf numFmtId="3" fontId="37" fillId="0" borderId="6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8" fillId="0" borderId="4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8" fillId="0" borderId="9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9" fillId="0" borderId="9" xfId="0" applyNumberFormat="1" applyFont="1" applyFill="1" applyBorder="1" applyAlignment="1">
      <alignment horizontal="right" vertical="top"/>
    </xf>
    <xf numFmtId="3" fontId="40" fillId="0" borderId="9" xfId="0" applyNumberFormat="1" applyFont="1" applyFill="1" applyBorder="1" applyAlignment="1">
      <alignment horizontal="right" vertical="top"/>
    </xf>
    <xf numFmtId="3" fontId="37" fillId="0" borderId="33" xfId="0" applyNumberFormat="1" applyFont="1" applyFill="1" applyBorder="1" applyAlignment="1">
      <alignment horizontal="right" vertical="top"/>
    </xf>
    <xf numFmtId="3" fontId="37" fillId="0" borderId="24" xfId="0" applyNumberFormat="1" applyFont="1" applyFill="1" applyBorder="1" applyAlignment="1">
      <alignment horizontal="right" vertical="top"/>
    </xf>
    <xf numFmtId="3" fontId="38" fillId="0" borderId="24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4" xfId="82" applyFont="1" applyFill="1" applyBorder="1" applyAlignment="1"/>
    <xf numFmtId="0" fontId="1" fillId="0" borderId="0" xfId="78" applyFill="1"/>
    <xf numFmtId="0" fontId="34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46" fillId="0" borderId="48" xfId="0" applyFont="1" applyFill="1" applyBorder="1" applyAlignment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6" fillId="0" borderId="0" xfId="0" applyFont="1" applyFill="1" applyBorder="1" applyAlignment="1"/>
    <xf numFmtId="0" fontId="36" fillId="0" borderId="31" xfId="0" applyFont="1" applyFill="1" applyBorder="1" applyAlignment="1"/>
    <xf numFmtId="0" fontId="36" fillId="0" borderId="32" xfId="0" applyFont="1" applyFill="1" applyBorder="1" applyAlignment="1"/>
    <xf numFmtId="0" fontId="36" fillId="0" borderId="64" xfId="0" applyFont="1" applyFill="1" applyBorder="1" applyAlignment="1"/>
    <xf numFmtId="0" fontId="33" fillId="2" borderId="27" xfId="78" applyFont="1" applyFill="1" applyBorder="1" applyAlignment="1">
      <alignment horizontal="right"/>
    </xf>
    <xf numFmtId="3" fontId="33" fillId="2" borderId="63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70" xfId="53" applyFont="1" applyFill="1" applyBorder="1" applyAlignment="1">
      <alignment horizontal="right"/>
    </xf>
    <xf numFmtId="0" fontId="30" fillId="3" borderId="8" xfId="1" applyFill="1" applyBorder="1"/>
    <xf numFmtId="0" fontId="36" fillId="0" borderId="26" xfId="0" applyFont="1" applyBorder="1" applyAlignment="1"/>
    <xf numFmtId="0" fontId="30" fillId="3" borderId="3" xfId="1" applyFill="1" applyBorder="1"/>
    <xf numFmtId="0" fontId="36" fillId="5" borderId="5" xfId="0" applyFont="1" applyFill="1" applyBorder="1"/>
    <xf numFmtId="0" fontId="30" fillId="6" borderId="3" xfId="1" applyFill="1" applyBorder="1"/>
    <xf numFmtId="0" fontId="36" fillId="5" borderId="10" xfId="0" applyFont="1" applyFill="1" applyBorder="1"/>
    <xf numFmtId="0" fontId="30" fillId="6" borderId="62" xfId="1" applyFill="1" applyBorder="1"/>
    <xf numFmtId="0" fontId="36" fillId="5" borderId="23" xfId="0" applyFont="1" applyFill="1" applyBorder="1"/>
    <xf numFmtId="0" fontId="36" fillId="5" borderId="44" xfId="0" applyFont="1" applyFill="1" applyBorder="1"/>
    <xf numFmtId="0" fontId="30" fillId="2" borderId="3" xfId="1" applyFill="1" applyBorder="1"/>
    <xf numFmtId="0" fontId="36" fillId="5" borderId="48" xfId="0" applyFont="1" applyFill="1" applyBorder="1"/>
    <xf numFmtId="0" fontId="30" fillId="4" borderId="3" xfId="1" applyFill="1" applyBorder="1"/>
    <xf numFmtId="9" fontId="38" fillId="0" borderId="5" xfId="0" applyNumberFormat="1" applyFont="1" applyFill="1" applyBorder="1" applyAlignment="1">
      <alignment horizontal="right" vertical="top"/>
    </xf>
    <xf numFmtId="9" fontId="38" fillId="0" borderId="10" xfId="0" applyNumberFormat="1" applyFont="1" applyFill="1" applyBorder="1" applyAlignment="1">
      <alignment horizontal="right" vertical="top"/>
    </xf>
    <xf numFmtId="9" fontId="40" fillId="0" borderId="10" xfId="0" applyNumberFormat="1" applyFont="1" applyFill="1" applyBorder="1" applyAlignment="1">
      <alignment horizontal="right" vertical="top"/>
    </xf>
    <xf numFmtId="9" fontId="38" fillId="0" borderId="23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8" xfId="79" applyFont="1" applyFill="1" applyBorder="1"/>
    <xf numFmtId="0" fontId="3" fillId="2" borderId="28" xfId="53" applyFont="1" applyFill="1" applyBorder="1" applyAlignment="1">
      <alignment horizontal="left"/>
    </xf>
    <xf numFmtId="3" fontId="3" fillId="2" borderId="21" xfId="53" applyNumberFormat="1" applyFont="1" applyFill="1" applyBorder="1" applyAlignment="1">
      <alignment horizontal="left"/>
    </xf>
    <xf numFmtId="165" fontId="45" fillId="0" borderId="0" xfId="78" applyNumberFormat="1" applyFont="1" applyFill="1" applyBorder="1" applyAlignment="1"/>
    <xf numFmtId="3" fontId="45" fillId="0" borderId="0" xfId="78" applyNumberFormat="1" applyFont="1" applyFill="1" applyBorder="1" applyAlignment="1"/>
    <xf numFmtId="3" fontId="35" fillId="0" borderId="30" xfId="53" applyNumberFormat="1" applyFont="1" applyFill="1" applyBorder="1"/>
    <xf numFmtId="3" fontId="35" fillId="0" borderId="26" xfId="53" applyNumberFormat="1" applyFont="1" applyFill="1" applyBorder="1"/>
    <xf numFmtId="0" fontId="0" fillId="0" borderId="0" xfId="0" applyBorder="1" applyAlignment="1"/>
    <xf numFmtId="165" fontId="35" fillId="2" borderId="25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8" xfId="0" applyFont="1" applyFill="1" applyBorder="1" applyAlignment="1"/>
    <xf numFmtId="0" fontId="28" fillId="0" borderId="0" xfId="0" applyFont="1" applyFill="1"/>
    <xf numFmtId="16" fontId="28" fillId="0" borderId="0" xfId="0" quotePrefix="1" applyNumberFormat="1" applyFont="1" applyFill="1"/>
    <xf numFmtId="0" fontId="28" fillId="0" borderId="0" xfId="0" quotePrefix="1" applyFont="1" applyFill="1"/>
    <xf numFmtId="172" fontId="28" fillId="0" borderId="0" xfId="0" applyNumberFormat="1" applyFont="1" applyFill="1"/>
    <xf numFmtId="173" fontId="28" fillId="0" borderId="0" xfId="0" applyNumberFormat="1" applyFont="1" applyFill="1"/>
    <xf numFmtId="3" fontId="28" fillId="0" borderId="0" xfId="0" applyNumberFormat="1" applyFont="1" applyFill="1"/>
    <xf numFmtId="0" fontId="33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2" borderId="48" xfId="0" applyFont="1" applyFill="1" applyBorder="1" applyAlignment="1">
      <alignment horizontal="center"/>
    </xf>
    <xf numFmtId="170" fontId="0" fillId="0" borderId="0" xfId="0" applyNumberFormat="1" applyFill="1"/>
    <xf numFmtId="3" fontId="46" fillId="0" borderId="48" xfId="0" applyNumberFormat="1" applyFont="1" applyFill="1" applyBorder="1" applyAlignment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9" fontId="46" fillId="0" borderId="48" xfId="0" applyNumberFormat="1" applyFont="1" applyFill="1" applyBorder="1" applyAlignment="1"/>
    <xf numFmtId="0" fontId="35" fillId="2" borderId="48" xfId="0" applyNumberFormat="1" applyFont="1" applyFill="1" applyBorder="1" applyAlignment="1">
      <alignment horizontal="center"/>
    </xf>
    <xf numFmtId="0" fontId="36" fillId="0" borderId="0" xfId="0" applyFont="1" applyFill="1"/>
    <xf numFmtId="0" fontId="36" fillId="0" borderId="0" xfId="0" applyFont="1" applyFill="1"/>
    <xf numFmtId="3" fontId="0" fillId="0" borderId="0" xfId="0" applyNumberFormat="1"/>
    <xf numFmtId="9" fontId="0" fillId="0" borderId="0" xfId="0" applyNumberFormat="1"/>
    <xf numFmtId="0" fontId="36" fillId="0" borderId="0" xfId="0" applyFont="1" applyFill="1"/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29" fillId="2" borderId="51" xfId="0" applyNumberFormat="1" applyFont="1" applyFill="1" applyBorder="1"/>
    <xf numFmtId="3" fontId="29" fillId="2" borderId="53" xfId="0" applyNumberFormat="1" applyFont="1" applyFill="1" applyBorder="1"/>
    <xf numFmtId="9" fontId="29" fillId="2" borderId="63" xfId="0" applyNumberFormat="1" applyFont="1" applyFill="1" applyBorder="1"/>
    <xf numFmtId="0" fontId="29" fillId="0" borderId="0" xfId="0" applyFont="1" applyFill="1" applyBorder="1" applyAlignment="1"/>
    <xf numFmtId="0" fontId="0" fillId="0" borderId="6" xfId="0" applyBorder="1" applyAlignment="1"/>
    <xf numFmtId="0" fontId="0" fillId="0" borderId="11" xfId="0" applyBorder="1" applyAlignment="1"/>
    <xf numFmtId="0" fontId="0" fillId="0" borderId="33" xfId="0" applyBorder="1" applyAlignment="1"/>
    <xf numFmtId="0" fontId="0" fillId="4" borderId="29" xfId="0" applyFill="1" applyBorder="1" applyAlignment="1"/>
    <xf numFmtId="0" fontId="0" fillId="3" borderId="29" xfId="0" applyFill="1" applyBorder="1" applyAlignment="1"/>
    <xf numFmtId="0" fontId="29" fillId="2" borderId="57" xfId="0" applyFont="1" applyFill="1" applyBorder="1" applyAlignment="1"/>
    <xf numFmtId="0" fontId="29" fillId="2" borderId="35" xfId="0" applyFont="1" applyFill="1" applyBorder="1" applyAlignment="1">
      <alignment horizontal="left" indent="2"/>
    </xf>
    <xf numFmtId="0" fontId="29" fillId="4" borderId="36" xfId="0" applyFont="1" applyFill="1" applyBorder="1" applyAlignment="1">
      <alignment horizontal="left" indent="2"/>
    </xf>
    <xf numFmtId="0" fontId="29" fillId="3" borderId="19" xfId="0" applyFont="1" applyFill="1" applyBorder="1" applyAlignment="1"/>
    <xf numFmtId="0" fontId="0" fillId="2" borderId="29" xfId="0" applyFill="1" applyBorder="1" applyAlignment="1"/>
    <xf numFmtId="9" fontId="0" fillId="0" borderId="9" xfId="0" applyNumberFormat="1" applyBorder="1" applyAlignment="1"/>
    <xf numFmtId="3" fontId="0" fillId="0" borderId="9" xfId="0" applyNumberFormat="1" applyBorder="1" applyAlignment="1"/>
    <xf numFmtId="9" fontId="0" fillId="2" borderId="21" xfId="0" applyNumberFormat="1" applyFill="1" applyBorder="1" applyAlignment="1"/>
    <xf numFmtId="9" fontId="0" fillId="0" borderId="10" xfId="0" applyNumberFormat="1" applyBorder="1" applyAlignment="1"/>
    <xf numFmtId="9" fontId="0" fillId="0" borderId="23" xfId="0" applyNumberFormat="1" applyBorder="1" applyAlignment="1"/>
    <xf numFmtId="9" fontId="0" fillId="0" borderId="44" xfId="0" applyNumberFormat="1" applyBorder="1" applyAlignment="1"/>
    <xf numFmtId="9" fontId="0" fillId="4" borderId="21" xfId="0" applyNumberFormat="1" applyFill="1" applyBorder="1" applyAlignment="1"/>
    <xf numFmtId="9" fontId="0" fillId="0" borderId="48" xfId="0" applyNumberFormat="1" applyBorder="1" applyAlignment="1"/>
    <xf numFmtId="9" fontId="0" fillId="3" borderId="21" xfId="0" applyNumberFormat="1" applyFill="1" applyBorder="1" applyAlignment="1"/>
    <xf numFmtId="3" fontId="0" fillId="2" borderId="28" xfId="0" applyNumberFormat="1" applyFill="1" applyBorder="1" applyAlignment="1"/>
    <xf numFmtId="3" fontId="0" fillId="0" borderId="4" xfId="0" applyNumberFormat="1" applyBorder="1" applyAlignment="1"/>
    <xf numFmtId="3" fontId="0" fillId="0" borderId="24" xfId="0" applyNumberFormat="1" applyBorder="1" applyAlignment="1"/>
    <xf numFmtId="3" fontId="0" fillId="0" borderId="0" xfId="0" applyNumberFormat="1" applyAlignment="1"/>
    <xf numFmtId="3" fontId="0" fillId="4" borderId="28" xfId="0" applyNumberFormat="1" applyFill="1" applyBorder="1" applyAlignment="1"/>
    <xf numFmtId="3" fontId="0" fillId="3" borderId="28" xfId="0" applyNumberFormat="1" applyFill="1" applyBorder="1" applyAlignment="1"/>
    <xf numFmtId="0" fontId="29" fillId="0" borderId="44" xfId="0" applyFont="1" applyFill="1" applyBorder="1" applyAlignment="1">
      <alignment horizontal="left" indent="2"/>
    </xf>
    <xf numFmtId="0" fontId="0" fillId="0" borderId="44" xfId="0" applyBorder="1" applyAlignment="1"/>
    <xf numFmtId="3" fontId="0" fillId="0" borderId="44" xfId="0" applyNumberFormat="1" applyBorder="1" applyAlignment="1"/>
    <xf numFmtId="0" fontId="30" fillId="2" borderId="18" xfId="1" applyFill="1" applyBorder="1"/>
    <xf numFmtId="0" fontId="30" fillId="0" borderId="0" xfId="1" applyFill="1"/>
    <xf numFmtId="0" fontId="30" fillId="4" borderId="34" xfId="1" applyFill="1" applyBorder="1"/>
    <xf numFmtId="0" fontId="30" fillId="4" borderId="18" xfId="1" applyFill="1" applyBorder="1"/>
    <xf numFmtId="0" fontId="30" fillId="2" borderId="35" xfId="1" applyFill="1" applyBorder="1" applyAlignment="1">
      <alignment horizontal="left" indent="2"/>
    </xf>
    <xf numFmtId="0" fontId="30" fillId="2" borderId="35" xfId="1" applyFill="1" applyBorder="1" applyAlignment="1">
      <alignment horizontal="left" indent="4"/>
    </xf>
    <xf numFmtId="0" fontId="30" fillId="4" borderId="35" xfId="1" applyFill="1" applyBorder="1" applyAlignment="1">
      <alignment horizontal="left" indent="2"/>
    </xf>
    <xf numFmtId="0" fontId="53" fillId="2" borderId="35" xfId="1" applyFont="1" applyFill="1" applyBorder="1" applyAlignment="1">
      <alignment horizontal="left" indent="2"/>
    </xf>
    <xf numFmtId="0" fontId="53" fillId="2" borderId="35" xfId="1" applyFont="1" applyFill="1" applyBorder="1" applyAlignment="1"/>
    <xf numFmtId="0" fontId="54" fillId="3" borderId="19" xfId="1" applyFont="1" applyFill="1" applyBorder="1"/>
    <xf numFmtId="0" fontId="54" fillId="2" borderId="35" xfId="1" applyFont="1" applyFill="1" applyBorder="1" applyAlignment="1"/>
    <xf numFmtId="0" fontId="54" fillId="4" borderId="19" xfId="1" applyFont="1" applyFill="1" applyBorder="1" applyAlignment="1">
      <alignment horizontal="left"/>
    </xf>
    <xf numFmtId="0" fontId="54" fillId="2" borderId="19" xfId="1" applyFont="1" applyFill="1" applyBorder="1" applyAlignment="1"/>
    <xf numFmtId="0" fontId="54" fillId="4" borderId="57" xfId="1" applyFont="1" applyFill="1" applyBorder="1" applyAlignment="1">
      <alignment horizontal="left"/>
    </xf>
    <xf numFmtId="0" fontId="54" fillId="4" borderId="35" xfId="1" applyFont="1" applyFill="1" applyBorder="1" applyAlignment="1">
      <alignment horizontal="left"/>
    </xf>
    <xf numFmtId="0" fontId="29" fillId="2" borderId="27" xfId="0" applyFont="1" applyFill="1" applyBorder="1" applyAlignment="1">
      <alignment horizontal="right"/>
    </xf>
    <xf numFmtId="170" fontId="29" fillId="0" borderId="20" xfId="0" applyNumberFormat="1" applyFont="1" applyFill="1" applyBorder="1" applyAlignment="1"/>
    <xf numFmtId="170" fontId="29" fillId="0" borderId="28" xfId="0" applyNumberFormat="1" applyFont="1" applyFill="1" applyBorder="1" applyAlignment="1"/>
    <xf numFmtId="9" fontId="29" fillId="0" borderId="50" xfId="0" applyNumberFormat="1" applyFont="1" applyFill="1" applyBorder="1" applyAlignment="1"/>
    <xf numFmtId="9" fontId="29" fillId="0" borderId="21" xfId="0" applyNumberFormat="1" applyFont="1" applyFill="1" applyBorder="1" applyAlignment="1"/>
    <xf numFmtId="170" fontId="29" fillId="0" borderId="29" xfId="0" applyNumberFormat="1" applyFont="1" applyFill="1" applyBorder="1" applyAlignment="1"/>
    <xf numFmtId="0" fontId="43" fillId="3" borderId="27" xfId="0" applyFont="1" applyFill="1" applyBorder="1" applyAlignment="1"/>
    <xf numFmtId="0" fontId="0" fillId="0" borderId="45" xfId="0" applyBorder="1" applyAlignment="1"/>
    <xf numFmtId="0" fontId="43" fillId="2" borderId="27" xfId="0" applyFont="1" applyFill="1" applyBorder="1" applyAlignment="1"/>
    <xf numFmtId="0" fontId="43" fillId="4" borderId="27" xfId="0" applyFont="1" applyFill="1" applyBorder="1" applyAlignment="1"/>
    <xf numFmtId="0" fontId="46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7" fillId="5" borderId="17" xfId="8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5" fillId="2" borderId="25" xfId="74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35" fillId="2" borderId="22" xfId="8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Font="1" applyFill="1" applyBorder="1" applyAlignment="1"/>
    <xf numFmtId="0" fontId="36" fillId="0" borderId="0" xfId="0" applyFont="1" applyFill="1"/>
    <xf numFmtId="0" fontId="2" fillId="0" borderId="1" xfId="0" applyFont="1" applyFill="1" applyBorder="1" applyAlignment="1"/>
    <xf numFmtId="0" fontId="42" fillId="2" borderId="25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6" fillId="0" borderId="1" xfId="0" applyFont="1" applyFill="1" applyBorder="1" applyAlignment="1"/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7" fillId="0" borderId="1" xfId="14" applyFill="1" applyBorder="1" applyAlignment="1"/>
    <xf numFmtId="165" fontId="35" fillId="0" borderId="0" xfId="53" applyNumberFormat="1" applyFont="1" applyFill="1" applyBorder="1" applyAlignment="1">
      <alignment horizontal="center"/>
    </xf>
    <xf numFmtId="165" fontId="34" fillId="0" borderId="0" xfId="79" applyNumberFormat="1" applyFont="1" applyFill="1" applyBorder="1" applyAlignment="1">
      <alignment horizontal="center"/>
    </xf>
    <xf numFmtId="165" fontId="35" fillId="2" borderId="25" xfId="53" applyNumberFormat="1" applyFont="1" applyFill="1" applyBorder="1" applyAlignment="1">
      <alignment horizontal="right"/>
    </xf>
    <xf numFmtId="165" fontId="34" fillId="2" borderId="30" xfId="79" applyNumberFormat="1" applyFont="1" applyFill="1" applyBorder="1" applyAlignment="1">
      <alignment horizontal="right"/>
    </xf>
    <xf numFmtId="165" fontId="50" fillId="0" borderId="1" xfId="14" applyNumberFormat="1" applyFont="1" applyFill="1" applyBorder="1" applyAlignment="1"/>
    <xf numFmtId="0" fontId="6" fillId="0" borderId="1" xfId="14" applyFont="1" applyFill="1" applyBorder="1" applyAlignment="1"/>
    <xf numFmtId="3" fontId="33" fillId="2" borderId="65" xfId="78" applyNumberFormat="1" applyFont="1" applyFill="1" applyBorder="1" applyAlignment="1">
      <alignment horizontal="left"/>
    </xf>
    <xf numFmtId="0" fontId="36" fillId="2" borderId="52" xfId="0" applyFont="1" applyFill="1" applyBorder="1" applyAlignment="1"/>
    <xf numFmtId="3" fontId="33" fillId="2" borderId="54" xfId="78" applyNumberFormat="1" applyFont="1" applyFill="1" applyBorder="1" applyAlignment="1"/>
    <xf numFmtId="0" fontId="43" fillId="2" borderId="65" xfId="0" applyFont="1" applyFill="1" applyBorder="1" applyAlignment="1">
      <alignment horizontal="left"/>
    </xf>
    <xf numFmtId="0" fontId="0" fillId="2" borderId="48" xfId="0" applyFill="1" applyBorder="1" applyAlignment="1">
      <alignment horizontal="left"/>
    </xf>
    <xf numFmtId="0" fontId="0" fillId="2" borderId="52" xfId="0" applyFill="1" applyBorder="1" applyAlignment="1">
      <alignment horizontal="left"/>
    </xf>
    <xf numFmtId="0" fontId="43" fillId="2" borderId="54" xfId="0" applyFont="1" applyFill="1" applyBorder="1" applyAlignment="1">
      <alignment horizontal="left"/>
    </xf>
    <xf numFmtId="3" fontId="43" fillId="2" borderId="54" xfId="0" applyNumberFormat="1" applyFont="1" applyFill="1" applyBorder="1" applyAlignment="1">
      <alignment horizontal="left"/>
    </xf>
    <xf numFmtId="3" fontId="0" fillId="2" borderId="49" xfId="0" applyNumberFormat="1" applyFill="1" applyBorder="1" applyAlignment="1">
      <alignment horizontal="left"/>
    </xf>
    <xf numFmtId="0" fontId="7" fillId="0" borderId="1" xfId="14" applyFont="1" applyFill="1" applyBorder="1" applyAlignment="1"/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9" fillId="2" borderId="63" xfId="0" applyFont="1" applyFill="1" applyBorder="1" applyAlignment="1">
      <alignment vertical="center"/>
    </xf>
    <xf numFmtId="3" fontId="35" fillId="2" borderId="65" xfId="26" applyNumberFormat="1" applyFont="1" applyFill="1" applyBorder="1" applyAlignment="1">
      <alignment horizontal="center"/>
    </xf>
    <xf numFmtId="3" fontId="35" fillId="2" borderId="48" xfId="26" applyNumberFormat="1" applyFont="1" applyFill="1" applyBorder="1" applyAlignment="1">
      <alignment horizontal="center"/>
    </xf>
    <xf numFmtId="3" fontId="35" fillId="2" borderId="49" xfId="26" applyNumberFormat="1" applyFont="1" applyFill="1" applyBorder="1" applyAlignment="1">
      <alignment horizontal="center"/>
    </xf>
    <xf numFmtId="3" fontId="35" fillId="2" borderId="49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top" wrapText="1"/>
    </xf>
    <xf numFmtId="0" fontId="35" fillId="2" borderId="31" xfId="0" applyFont="1" applyFill="1" applyBorder="1" applyAlignment="1">
      <alignment horizontal="center" vertical="top"/>
    </xf>
    <xf numFmtId="49" fontId="35" fillId="2" borderId="31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center"/>
    </xf>
    <xf numFmtId="0" fontId="35" fillId="2" borderId="65" xfId="0" quotePrefix="1" applyFont="1" applyFill="1" applyBorder="1" applyAlignment="1">
      <alignment horizontal="center"/>
    </xf>
    <xf numFmtId="0" fontId="35" fillId="2" borderId="49" xfId="0" applyFont="1" applyFill="1" applyBorder="1" applyAlignment="1">
      <alignment horizontal="center"/>
    </xf>
    <xf numFmtId="9" fontId="51" fillId="2" borderId="49" xfId="0" applyNumberFormat="1" applyFont="1" applyFill="1" applyBorder="1" applyAlignment="1">
      <alignment horizontal="center" vertical="top"/>
    </xf>
    <xf numFmtId="0" fontId="35" fillId="2" borderId="65" xfId="0" quotePrefix="1" applyNumberFormat="1" applyFont="1" applyFill="1" applyBorder="1" applyAlignment="1">
      <alignment horizontal="center"/>
    </xf>
    <xf numFmtId="0" fontId="35" fillId="2" borderId="49" xfId="0" applyNumberFormat="1" applyFont="1" applyFill="1" applyBorder="1" applyAlignment="1">
      <alignment horizontal="center"/>
    </xf>
    <xf numFmtId="0" fontId="51" fillId="2" borderId="49" xfId="0" applyNumberFormat="1" applyFont="1" applyFill="1" applyBorder="1" applyAlignment="1">
      <alignment horizontal="center" vertical="top"/>
    </xf>
    <xf numFmtId="0" fontId="55" fillId="0" borderId="0" xfId="1" applyFont="1" applyFill="1"/>
    <xf numFmtId="3" fontId="37" fillId="7" borderId="75" xfId="0" applyNumberFormat="1" applyFont="1" applyFill="1" applyBorder="1" applyAlignment="1">
      <alignment horizontal="right" vertical="top"/>
    </xf>
    <xf numFmtId="3" fontId="37" fillId="7" borderId="76" xfId="0" applyNumberFormat="1" applyFont="1" applyFill="1" applyBorder="1" applyAlignment="1">
      <alignment horizontal="right" vertical="top"/>
    </xf>
    <xf numFmtId="174" fontId="37" fillId="7" borderId="77" xfId="0" applyNumberFormat="1" applyFont="1" applyFill="1" applyBorder="1" applyAlignment="1">
      <alignment horizontal="right" vertical="top"/>
    </xf>
    <xf numFmtId="3" fontId="37" fillId="0" borderId="75" xfId="0" applyNumberFormat="1" applyFont="1" applyBorder="1" applyAlignment="1">
      <alignment horizontal="right" vertical="top"/>
    </xf>
    <xf numFmtId="174" fontId="37" fillId="7" borderId="78" xfId="0" applyNumberFormat="1" applyFont="1" applyFill="1" applyBorder="1" applyAlignment="1">
      <alignment horizontal="right" vertical="top"/>
    </xf>
    <xf numFmtId="3" fontId="39" fillId="7" borderId="80" xfId="0" applyNumberFormat="1" applyFont="1" applyFill="1" applyBorder="1" applyAlignment="1">
      <alignment horizontal="right" vertical="top"/>
    </xf>
    <xf numFmtId="3" fontId="39" fillId="7" borderId="81" xfId="0" applyNumberFormat="1" applyFont="1" applyFill="1" applyBorder="1" applyAlignment="1">
      <alignment horizontal="right" vertical="top"/>
    </xf>
    <xf numFmtId="174" fontId="39" fillId="7" borderId="82" xfId="0" applyNumberFormat="1" applyFont="1" applyFill="1" applyBorder="1" applyAlignment="1">
      <alignment horizontal="right" vertical="top"/>
    </xf>
    <xf numFmtId="3" fontId="39" fillId="0" borderId="80" xfId="0" applyNumberFormat="1" applyFont="1" applyBorder="1" applyAlignment="1">
      <alignment horizontal="right" vertical="top"/>
    </xf>
    <xf numFmtId="0" fontId="39" fillId="7" borderId="83" xfId="0" applyFont="1" applyFill="1" applyBorder="1" applyAlignment="1">
      <alignment horizontal="right" vertical="top"/>
    </xf>
    <xf numFmtId="0" fontId="37" fillId="7" borderId="78" xfId="0" applyFont="1" applyFill="1" applyBorder="1" applyAlignment="1">
      <alignment horizontal="right" vertical="top"/>
    </xf>
    <xf numFmtId="0" fontId="39" fillId="7" borderId="82" xfId="0" applyFont="1" applyFill="1" applyBorder="1" applyAlignment="1">
      <alignment horizontal="right" vertical="top"/>
    </xf>
    <xf numFmtId="174" fontId="39" fillId="7" borderId="83" xfId="0" applyNumberFormat="1" applyFont="1" applyFill="1" applyBorder="1" applyAlignment="1">
      <alignment horizontal="right" vertical="top"/>
    </xf>
    <xf numFmtId="0" fontId="37" fillId="7" borderId="77" xfId="0" applyFont="1" applyFill="1" applyBorder="1" applyAlignment="1">
      <alignment horizontal="right" vertical="top"/>
    </xf>
    <xf numFmtId="3" fontId="39" fillId="0" borderId="84" xfId="0" applyNumberFormat="1" applyFont="1" applyBorder="1" applyAlignment="1">
      <alignment horizontal="right" vertical="top"/>
    </xf>
    <xf numFmtId="3" fontId="39" fillId="0" borderId="85" xfId="0" applyNumberFormat="1" applyFont="1" applyBorder="1" applyAlignment="1">
      <alignment horizontal="right" vertical="top"/>
    </xf>
    <xf numFmtId="0" fontId="39" fillId="0" borderId="86" xfId="0" applyFont="1" applyBorder="1" applyAlignment="1">
      <alignment horizontal="right" vertical="top"/>
    </xf>
    <xf numFmtId="174" fontId="39" fillId="7" borderId="87" xfId="0" applyNumberFormat="1" applyFont="1" applyFill="1" applyBorder="1" applyAlignment="1">
      <alignment horizontal="right" vertical="top"/>
    </xf>
    <xf numFmtId="0" fontId="41" fillId="8" borderId="74" xfId="0" applyFont="1" applyFill="1" applyBorder="1" applyAlignment="1">
      <alignment vertical="top"/>
    </xf>
    <xf numFmtId="0" fontId="41" fillId="8" borderId="74" xfId="0" applyFont="1" applyFill="1" applyBorder="1" applyAlignment="1">
      <alignment vertical="top" indent="2"/>
    </xf>
    <xf numFmtId="0" fontId="41" fillId="8" borderId="74" xfId="0" applyFont="1" applyFill="1" applyBorder="1" applyAlignment="1">
      <alignment vertical="top" indent="4"/>
    </xf>
    <xf numFmtId="0" fontId="42" fillId="8" borderId="79" xfId="0" applyFont="1" applyFill="1" applyBorder="1" applyAlignment="1">
      <alignment vertical="top" indent="6"/>
    </xf>
    <xf numFmtId="0" fontId="41" fillId="8" borderId="74" xfId="0" applyFont="1" applyFill="1" applyBorder="1" applyAlignment="1">
      <alignment vertical="top" indent="8"/>
    </xf>
    <xf numFmtId="0" fontId="42" fillId="8" borderId="79" xfId="0" applyFont="1" applyFill="1" applyBorder="1" applyAlignment="1">
      <alignment vertical="top" indent="2"/>
    </xf>
    <xf numFmtId="0" fontId="42" fillId="8" borderId="79" xfId="0" applyFont="1" applyFill="1" applyBorder="1" applyAlignment="1">
      <alignment vertical="top" indent="4"/>
    </xf>
    <xf numFmtId="0" fontId="41" fillId="8" borderId="74" xfId="0" applyFont="1" applyFill="1" applyBorder="1" applyAlignment="1">
      <alignment vertical="top" indent="6"/>
    </xf>
    <xf numFmtId="0" fontId="42" fillId="8" borderId="79" xfId="0" applyFont="1" applyFill="1" applyBorder="1" applyAlignment="1">
      <alignment vertical="top"/>
    </xf>
    <xf numFmtId="0" fontId="36" fillId="8" borderId="74" xfId="0" applyFont="1" applyFill="1" applyBorder="1"/>
    <xf numFmtId="0" fontId="42" fillId="8" borderId="19" xfId="0" applyFont="1" applyFill="1" applyBorder="1" applyAlignment="1">
      <alignment vertical="top"/>
    </xf>
    <xf numFmtId="0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9" fontId="34" fillId="0" borderId="0" xfId="0" applyNumberFormat="1" applyFont="1" applyFill="1" applyBorder="1"/>
    <xf numFmtId="165" fontId="35" fillId="2" borderId="51" xfId="53" applyNumberFormat="1" applyFont="1" applyFill="1" applyBorder="1" applyAlignment="1">
      <alignment horizontal="left"/>
    </xf>
    <xf numFmtId="165" fontId="35" fillId="2" borderId="53" xfId="53" applyNumberFormat="1" applyFont="1" applyFill="1" applyBorder="1" applyAlignment="1">
      <alignment horizontal="left"/>
    </xf>
    <xf numFmtId="165" fontId="35" fillId="2" borderId="60" xfId="53" applyNumberFormat="1" applyFont="1" applyFill="1" applyBorder="1" applyAlignment="1">
      <alignment horizontal="left"/>
    </xf>
    <xf numFmtId="3" fontId="35" fillId="2" borderId="60" xfId="53" applyNumberFormat="1" applyFont="1" applyFill="1" applyBorder="1" applyAlignment="1">
      <alignment horizontal="left"/>
    </xf>
    <xf numFmtId="3" fontId="35" fillId="2" borderId="69" xfId="53" applyNumberFormat="1" applyFont="1" applyFill="1" applyBorder="1" applyAlignment="1">
      <alignment horizontal="left"/>
    </xf>
    <xf numFmtId="3" fontId="0" fillId="0" borderId="53" xfId="0" applyNumberFormat="1" applyFill="1" applyBorder="1"/>
    <xf numFmtId="3" fontId="0" fillId="0" borderId="63" xfId="0" applyNumberFormat="1" applyFill="1" applyBorder="1"/>
    <xf numFmtId="0" fontId="0" fillId="0" borderId="25" xfId="0" applyFill="1" applyBorder="1"/>
    <xf numFmtId="0" fontId="0" fillId="0" borderId="30" xfId="0" applyFill="1" applyBorder="1"/>
    <xf numFmtId="165" fontId="0" fillId="0" borderId="30" xfId="0" applyNumberFormat="1" applyFill="1" applyBorder="1"/>
    <xf numFmtId="165" fontId="0" fillId="0" borderId="30" xfId="0" applyNumberFormat="1" applyFill="1" applyBorder="1" applyAlignment="1">
      <alignment horizontal="right"/>
    </xf>
    <xf numFmtId="3" fontId="0" fillId="0" borderId="30" xfId="0" applyNumberFormat="1" applyFill="1" applyBorder="1"/>
    <xf numFmtId="3" fontId="0" fillId="0" borderId="26" xfId="0" applyNumberFormat="1" applyFill="1" applyBorder="1"/>
    <xf numFmtId="0" fontId="0" fillId="0" borderId="8" xfId="0" applyFill="1" applyBorder="1"/>
    <xf numFmtId="0" fontId="0" fillId="0" borderId="9" xfId="0" applyFill="1" applyBorder="1"/>
    <xf numFmtId="165" fontId="0" fillId="0" borderId="9" xfId="0" applyNumberFormat="1" applyFill="1" applyBorder="1"/>
    <xf numFmtId="165" fontId="0" fillId="0" borderId="9" xfId="0" applyNumberFormat="1" applyFill="1" applyBorder="1" applyAlignment="1">
      <alignment horizontal="right"/>
    </xf>
    <xf numFmtId="3" fontId="0" fillId="0" borderId="9" xfId="0" applyNumberFormat="1" applyFill="1" applyBorder="1"/>
    <xf numFmtId="3" fontId="0" fillId="0" borderId="10" xfId="0" applyNumberFormat="1" applyFill="1" applyBorder="1"/>
    <xf numFmtId="0" fontId="0" fillId="0" borderId="22" xfId="0" applyFill="1" applyBorder="1"/>
    <xf numFmtId="0" fontId="0" fillId="0" borderId="24" xfId="0" applyFill="1" applyBorder="1"/>
    <xf numFmtId="165" fontId="0" fillId="0" borderId="24" xfId="0" applyNumberFormat="1" applyFill="1" applyBorder="1"/>
    <xf numFmtId="165" fontId="0" fillId="0" borderId="24" xfId="0" applyNumberFormat="1" applyFill="1" applyBorder="1" applyAlignment="1">
      <alignment horizontal="right"/>
    </xf>
    <xf numFmtId="3" fontId="0" fillId="0" borderId="24" xfId="0" applyNumberFormat="1" applyFill="1" applyBorder="1"/>
    <xf numFmtId="3" fontId="0" fillId="0" borderId="23" xfId="0" applyNumberFormat="1" applyFill="1" applyBorder="1"/>
    <xf numFmtId="0" fontId="43" fillId="2" borderId="51" xfId="0" applyFont="1" applyFill="1" applyBorder="1"/>
    <xf numFmtId="3" fontId="43" fillId="2" borderId="61" xfId="0" applyNumberFormat="1" applyFont="1" applyFill="1" applyBorder="1"/>
    <xf numFmtId="9" fontId="43" fillId="2" borderId="59" xfId="0" applyNumberFormat="1" applyFont="1" applyFill="1" applyBorder="1"/>
    <xf numFmtId="3" fontId="43" fillId="2" borderId="69" xfId="0" applyNumberFormat="1" applyFont="1" applyFill="1" applyBorder="1"/>
    <xf numFmtId="9" fontId="0" fillId="0" borderId="53" xfId="0" applyNumberFormat="1" applyFill="1" applyBorder="1"/>
    <xf numFmtId="9" fontId="0" fillId="0" borderId="30" xfId="0" applyNumberFormat="1" applyFill="1" applyBorder="1"/>
    <xf numFmtId="9" fontId="0" fillId="0" borderId="24" xfId="0" applyNumberFormat="1" applyFill="1" applyBorder="1"/>
    <xf numFmtId="0" fontId="0" fillId="0" borderId="20" xfId="0" applyFill="1" applyBorder="1"/>
    <xf numFmtId="3" fontId="0" fillId="0" borderId="28" xfId="0" applyNumberFormat="1" applyFill="1" applyBorder="1"/>
    <xf numFmtId="9" fontId="0" fillId="0" borderId="28" xfId="0" applyNumberFormat="1" applyFill="1" applyBorder="1"/>
    <xf numFmtId="3" fontId="0" fillId="0" borderId="21" xfId="0" applyNumberFormat="1" applyFill="1" applyBorder="1"/>
    <xf numFmtId="0" fontId="29" fillId="8" borderId="20" xfId="0" applyFont="1" applyFill="1" applyBorder="1"/>
    <xf numFmtId="3" fontId="29" fillId="8" borderId="28" xfId="0" applyNumberFormat="1" applyFont="1" applyFill="1" applyBorder="1"/>
    <xf numFmtId="9" fontId="29" fillId="8" borderId="28" xfId="0" applyNumberFormat="1" applyFont="1" applyFill="1" applyBorder="1"/>
    <xf numFmtId="3" fontId="29" fillId="8" borderId="21" xfId="0" applyNumberFormat="1" applyFont="1" applyFill="1" applyBorder="1"/>
    <xf numFmtId="0" fontId="29" fillId="0" borderId="51" xfId="0" applyFont="1" applyFill="1" applyBorder="1"/>
    <xf numFmtId="0" fontId="43" fillId="2" borderId="53" xfId="0" applyFont="1" applyFill="1" applyBorder="1"/>
    <xf numFmtId="3" fontId="43" fillId="2" borderId="0" xfId="0" applyNumberFormat="1" applyFont="1" applyFill="1" applyBorder="1"/>
    <xf numFmtId="3" fontId="43" fillId="2" borderId="17" xfId="0" applyNumberFormat="1" applyFont="1" applyFill="1" applyBorder="1"/>
    <xf numFmtId="0" fontId="0" fillId="0" borderId="46" xfId="0" applyFill="1" applyBorder="1"/>
    <xf numFmtId="0" fontId="0" fillId="0" borderId="28" xfId="0" applyFill="1" applyBorder="1"/>
    <xf numFmtId="0" fontId="3" fillId="2" borderId="51" xfId="79" applyFont="1" applyFill="1" applyBorder="1" applyAlignment="1">
      <alignment horizontal="left"/>
    </xf>
    <xf numFmtId="0" fontId="29" fillId="8" borderId="46" xfId="0" applyFont="1" applyFill="1" applyBorder="1"/>
    <xf numFmtId="0" fontId="29" fillId="8" borderId="7" xfId="0" applyFont="1" applyFill="1" applyBorder="1"/>
    <xf numFmtId="0" fontId="29" fillId="8" borderId="47" xfId="0" applyFont="1" applyFill="1" applyBorder="1"/>
    <xf numFmtId="3" fontId="3" fillId="2" borderId="13" xfId="80" applyNumberFormat="1" applyFont="1" applyFill="1" applyBorder="1"/>
    <xf numFmtId="0" fontId="3" fillId="2" borderId="13" xfId="80" applyFont="1" applyFill="1" applyBorder="1"/>
    <xf numFmtId="3" fontId="0" fillId="0" borderId="25" xfId="0" applyNumberFormat="1" applyFill="1" applyBorder="1"/>
    <xf numFmtId="3" fontId="0" fillId="0" borderId="8" xfId="0" applyNumberFormat="1" applyFill="1" applyBorder="1"/>
    <xf numFmtId="3" fontId="0" fillId="0" borderId="22" xfId="0" applyNumberFormat="1" applyFill="1" applyBorder="1"/>
    <xf numFmtId="3" fontId="0" fillId="0" borderId="56" xfId="0" applyNumberFormat="1" applyFill="1" applyBorder="1"/>
    <xf numFmtId="3" fontId="0" fillId="0" borderId="15" xfId="0" applyNumberFormat="1" applyFill="1" applyBorder="1"/>
    <xf numFmtId="3" fontId="0" fillId="0" borderId="58" xfId="0" applyNumberFormat="1" applyFill="1" applyBorder="1"/>
    <xf numFmtId="9" fontId="3" fillId="2" borderId="13" xfId="80" applyNumberFormat="1" applyFont="1" applyFill="1" applyBorder="1"/>
    <xf numFmtId="9" fontId="3" fillId="2" borderId="14" xfId="80" applyNumberFormat="1" applyFont="1" applyFill="1" applyBorder="1"/>
    <xf numFmtId="9" fontId="0" fillId="0" borderId="26" xfId="0" applyNumberFormat="1" applyFill="1" applyBorder="1"/>
    <xf numFmtId="9" fontId="0" fillId="0" borderId="9" xfId="0" applyNumberFormat="1" applyFill="1" applyBorder="1"/>
    <xf numFmtId="9" fontId="0" fillId="0" borderId="10" xfId="0" applyNumberFormat="1" applyFill="1" applyBorder="1"/>
    <xf numFmtId="9" fontId="0" fillId="0" borderId="23" xfId="0" applyNumberFormat="1" applyFill="1" applyBorder="1"/>
    <xf numFmtId="0" fontId="0" fillId="0" borderId="7" xfId="0" applyFill="1" applyBorder="1"/>
    <xf numFmtId="0" fontId="0" fillId="0" borderId="47" xfId="0" applyFill="1" applyBorder="1"/>
    <xf numFmtId="3" fontId="0" fillId="0" borderId="55" xfId="0" applyNumberFormat="1" applyFill="1" applyBorder="1"/>
    <xf numFmtId="3" fontId="0" fillId="0" borderId="11" xfId="0" applyNumberFormat="1" applyFill="1" applyBorder="1"/>
    <xf numFmtId="3" fontId="0" fillId="0" borderId="33" xfId="0" applyNumberFormat="1" applyFill="1" applyBorder="1"/>
    <xf numFmtId="0" fontId="3" fillId="2" borderId="88" xfId="79" applyFont="1" applyFill="1" applyBorder="1" applyAlignment="1">
      <alignment horizontal="left"/>
    </xf>
    <xf numFmtId="0" fontId="3" fillId="2" borderId="89" xfId="79" applyFont="1" applyFill="1" applyBorder="1" applyAlignment="1">
      <alignment horizontal="left"/>
    </xf>
    <xf numFmtId="0" fontId="3" fillId="2" borderId="90" xfId="80" applyFont="1" applyFill="1" applyBorder="1" applyAlignment="1">
      <alignment horizontal="left"/>
    </xf>
    <xf numFmtId="0" fontId="3" fillId="2" borderId="90" xfId="79" applyFont="1" applyFill="1" applyBorder="1" applyAlignment="1">
      <alignment horizontal="left"/>
    </xf>
    <xf numFmtId="0" fontId="3" fillId="2" borderId="91" xfId="79" applyFont="1" applyFill="1" applyBorder="1" applyAlignment="1">
      <alignment horizontal="left"/>
    </xf>
    <xf numFmtId="0" fontId="0" fillId="0" borderId="30" xfId="0" applyFill="1" applyBorder="1" applyAlignment="1">
      <alignment horizontal="right"/>
    </xf>
    <xf numFmtId="0" fontId="0" fillId="0" borderId="30" xfId="0" applyFill="1" applyBorder="1" applyAlignment="1">
      <alignment horizontal="left"/>
    </xf>
    <xf numFmtId="166" fontId="0" fillId="0" borderId="30" xfId="0" applyNumberFormat="1" applyFill="1" applyBorder="1"/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6" fontId="0" fillId="0" borderId="9" xfId="0" applyNumberFormat="1" applyFill="1" applyBorder="1"/>
    <xf numFmtId="0" fontId="0" fillId="0" borderId="24" xfId="0" applyFill="1" applyBorder="1" applyAlignment="1">
      <alignment horizontal="right"/>
    </xf>
    <xf numFmtId="0" fontId="0" fillId="0" borderId="24" xfId="0" applyFill="1" applyBorder="1" applyAlignment="1">
      <alignment horizontal="left"/>
    </xf>
    <xf numFmtId="166" fontId="0" fillId="0" borderId="24" xfId="0" applyNumberFormat="1" applyFill="1" applyBorder="1"/>
    <xf numFmtId="3" fontId="0" fillId="0" borderId="13" xfId="0" applyNumberFormat="1" applyFill="1" applyBorder="1"/>
    <xf numFmtId="9" fontId="0" fillId="0" borderId="13" xfId="0" applyNumberFormat="1" applyFill="1" applyBorder="1"/>
    <xf numFmtId="3" fontId="0" fillId="0" borderId="14" xfId="0" applyNumberFormat="1" applyFill="1" applyBorder="1"/>
    <xf numFmtId="0" fontId="29" fillId="0" borderId="25" xfId="0" applyFont="1" applyFill="1" applyBorder="1"/>
    <xf numFmtId="0" fontId="29" fillId="0" borderId="8" xfId="0" applyFont="1" applyFill="1" applyBorder="1"/>
    <xf numFmtId="0" fontId="29" fillId="0" borderId="12" xfId="0" applyFont="1" applyFill="1" applyBorder="1"/>
    <xf numFmtId="0" fontId="0" fillId="2" borderId="69" xfId="0" applyFill="1" applyBorder="1" applyAlignment="1">
      <alignment vertical="center"/>
    </xf>
    <xf numFmtId="0" fontId="35" fillId="2" borderId="16" xfId="26" applyNumberFormat="1" applyFont="1" applyFill="1" applyBorder="1"/>
    <xf numFmtId="0" fontId="35" fillId="2" borderId="0" xfId="26" applyNumberFormat="1" applyFont="1" applyFill="1" applyBorder="1"/>
    <xf numFmtId="0" fontId="35" fillId="2" borderId="17" xfId="26" applyNumberFormat="1" applyFont="1" applyFill="1" applyBorder="1" applyAlignment="1">
      <alignment horizontal="right"/>
    </xf>
    <xf numFmtId="170" fontId="0" fillId="0" borderId="30" xfId="0" applyNumberFormat="1" applyFill="1" applyBorder="1"/>
    <xf numFmtId="170" fontId="0" fillId="0" borderId="9" xfId="0" applyNumberFormat="1" applyFill="1" applyBorder="1"/>
    <xf numFmtId="170" fontId="0" fillId="0" borderId="24" xfId="0" applyNumberFormat="1" applyFill="1" applyBorder="1"/>
    <xf numFmtId="0" fontId="29" fillId="0" borderId="22" xfId="0" applyFont="1" applyFill="1" applyBorder="1"/>
    <xf numFmtId="0" fontId="0" fillId="2" borderId="32" xfId="0" applyFill="1" applyBorder="1" applyAlignment="1">
      <alignment horizontal="center" vertical="top" wrapText="1"/>
    </xf>
    <xf numFmtId="0" fontId="35" fillId="2" borderId="32" xfId="0" applyFont="1" applyFill="1" applyBorder="1" applyAlignment="1">
      <alignment horizontal="center" vertical="top"/>
    </xf>
    <xf numFmtId="49" fontId="35" fillId="2" borderId="32" xfId="0" applyNumberFormat="1" applyFont="1" applyFill="1" applyBorder="1" applyAlignment="1">
      <alignment horizontal="center" vertical="top"/>
    </xf>
    <xf numFmtId="0" fontId="35" fillId="2" borderId="32" xfId="0" applyFont="1" applyFill="1" applyBorder="1" applyAlignment="1">
      <alignment horizontal="center" vertical="center"/>
    </xf>
    <xf numFmtId="3" fontId="35" fillId="2" borderId="16" xfId="0" applyNumberFormat="1" applyFont="1" applyFill="1" applyBorder="1" applyAlignment="1">
      <alignment horizontal="left"/>
    </xf>
    <xf numFmtId="3" fontId="35" fillId="2" borderId="17" xfId="0" applyNumberFormat="1" applyFont="1" applyFill="1" applyBorder="1" applyAlignment="1">
      <alignment horizontal="center"/>
    </xf>
    <xf numFmtId="3" fontId="35" fillId="2" borderId="0" xfId="0" applyNumberFormat="1" applyFont="1" applyFill="1" applyBorder="1" applyAlignment="1">
      <alignment horizontal="center"/>
    </xf>
    <xf numFmtId="9" fontId="51" fillId="2" borderId="17" xfId="0" applyNumberFormat="1" applyFont="1" applyFill="1" applyBorder="1" applyAlignment="1">
      <alignment horizontal="center" vertical="top"/>
    </xf>
    <xf numFmtId="3" fontId="35" fillId="2" borderId="17" xfId="0" applyNumberFormat="1" applyFont="1" applyFill="1" applyBorder="1" applyAlignment="1">
      <alignment horizontal="center" vertical="top"/>
    </xf>
    <xf numFmtId="0" fontId="35" fillId="2" borderId="16" xfId="0" applyNumberFormat="1" applyFont="1" applyFill="1" applyBorder="1" applyAlignment="1">
      <alignment horizontal="left"/>
    </xf>
    <xf numFmtId="0" fontId="35" fillId="2" borderId="17" xfId="0" applyNumberFormat="1" applyFont="1" applyFill="1" applyBorder="1" applyAlignment="1">
      <alignment horizontal="left"/>
    </xf>
    <xf numFmtId="0" fontId="35" fillId="2" borderId="0" xfId="0" applyNumberFormat="1" applyFont="1" applyFill="1" applyBorder="1" applyAlignment="1">
      <alignment horizontal="left"/>
    </xf>
    <xf numFmtId="0" fontId="51" fillId="2" borderId="17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0.22389206205497517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985536"/>
        <c:axId val="10419889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0.40571199245757383</c:v>
                </c:pt>
                <c:pt idx="1">
                  <c:v>0.40571199245757383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3828096"/>
        <c:axId val="1043848576"/>
      </c:scatterChart>
      <c:catAx>
        <c:axId val="104198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198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1988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41985536"/>
        <c:crosses val="autoZero"/>
        <c:crossBetween val="between"/>
      </c:valAx>
      <c:valAx>
        <c:axId val="10438280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43848576"/>
        <c:crosses val="max"/>
        <c:crossBetween val="midCat"/>
      </c:valAx>
      <c:valAx>
        <c:axId val="1043848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438280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36" t="s">
        <v>131</v>
      </c>
      <c r="B1" s="237"/>
      <c r="C1" s="60"/>
    </row>
    <row r="2" spans="1:3" ht="14.4" customHeight="1" thickBot="1" x14ac:dyDescent="0.35">
      <c r="A2" s="313" t="s">
        <v>192</v>
      </c>
      <c r="B2" s="62"/>
    </row>
    <row r="3" spans="1:3" ht="14.4" customHeight="1" thickBot="1" x14ac:dyDescent="0.35">
      <c r="A3" s="232" t="s">
        <v>171</v>
      </c>
      <c r="B3" s="233"/>
      <c r="C3" s="60"/>
    </row>
    <row r="4" spans="1:3" ht="14.4" customHeight="1" x14ac:dyDescent="0.3">
      <c r="A4" s="124" t="str">
        <f t="shared" ref="A4:A8" si="0">HYPERLINK("#'"&amp;C4&amp;"'!A1",C4)</f>
        <v>Motivace</v>
      </c>
      <c r="B4" s="125" t="s">
        <v>143</v>
      </c>
      <c r="C4" s="60" t="s">
        <v>144</v>
      </c>
    </row>
    <row r="5" spans="1:3" ht="14.4" customHeight="1" x14ac:dyDescent="0.3">
      <c r="A5" s="126" t="str">
        <f t="shared" si="0"/>
        <v>HI</v>
      </c>
      <c r="B5" s="127" t="s">
        <v>164</v>
      </c>
      <c r="C5" s="63" t="s">
        <v>134</v>
      </c>
    </row>
    <row r="6" spans="1:3" ht="14.4" customHeight="1" x14ac:dyDescent="0.3">
      <c r="A6" s="128" t="str">
        <f t="shared" si="0"/>
        <v>HI Graf</v>
      </c>
      <c r="B6" s="129" t="s">
        <v>128</v>
      </c>
      <c r="C6" s="63" t="s">
        <v>135</v>
      </c>
    </row>
    <row r="7" spans="1:3" ht="14.4" customHeight="1" x14ac:dyDescent="0.3">
      <c r="A7" s="128" t="str">
        <f t="shared" si="0"/>
        <v>Man Tab</v>
      </c>
      <c r="B7" s="129" t="s">
        <v>194</v>
      </c>
      <c r="C7" s="63" t="s">
        <v>136</v>
      </c>
    </row>
    <row r="8" spans="1:3" ht="14.4" customHeight="1" thickBot="1" x14ac:dyDescent="0.35">
      <c r="A8" s="130" t="str">
        <f t="shared" si="0"/>
        <v>HV</v>
      </c>
      <c r="B8" s="131" t="s">
        <v>78</v>
      </c>
      <c r="C8" s="63" t="s">
        <v>89</v>
      </c>
    </row>
    <row r="9" spans="1:3" ht="14.4" customHeight="1" thickBot="1" x14ac:dyDescent="0.35">
      <c r="A9" s="132"/>
      <c r="B9" s="132"/>
    </row>
    <row r="10" spans="1:3" ht="14.4" customHeight="1" thickBot="1" x14ac:dyDescent="0.35">
      <c r="A10" s="234" t="s">
        <v>132</v>
      </c>
      <c r="B10" s="233"/>
      <c r="C10" s="60"/>
    </row>
    <row r="11" spans="1:3" ht="14.4" customHeight="1" x14ac:dyDescent="0.3">
      <c r="A11" s="133" t="str">
        <f t="shared" ref="A11:A21" si="1">HYPERLINK("#'"&amp;C11&amp;"'!A1",C11)</f>
        <v>Léky Žádanky</v>
      </c>
      <c r="B11" s="127" t="s">
        <v>166</v>
      </c>
      <c r="C11" s="63" t="s">
        <v>137</v>
      </c>
    </row>
    <row r="12" spans="1:3" ht="14.4" customHeight="1" x14ac:dyDescent="0.3">
      <c r="A12" s="128" t="str">
        <f t="shared" si="1"/>
        <v>LŽ Detail</v>
      </c>
      <c r="B12" s="129" t="s">
        <v>165</v>
      </c>
      <c r="C12" s="63" t="s">
        <v>138</v>
      </c>
    </row>
    <row r="13" spans="1:3" ht="14.4" customHeight="1" x14ac:dyDescent="0.3">
      <c r="A13" s="128" t="str">
        <f t="shared" si="1"/>
        <v>LŽ PL</v>
      </c>
      <c r="B13" s="129" t="s">
        <v>408</v>
      </c>
      <c r="C13" s="63" t="s">
        <v>176</v>
      </c>
    </row>
    <row r="14" spans="1:3" s="169" customFormat="1" ht="14.4" customHeight="1" x14ac:dyDescent="0.3">
      <c r="A14" s="128" t="str">
        <f t="shared" si="1"/>
        <v>LŽ PL Detail</v>
      </c>
      <c r="B14" s="129" t="s">
        <v>161</v>
      </c>
      <c r="C14" s="63" t="s">
        <v>178</v>
      </c>
    </row>
    <row r="15" spans="1:3" ht="14.4" customHeight="1" x14ac:dyDescent="0.3">
      <c r="A15" s="128" t="str">
        <f t="shared" si="1"/>
        <v>Léky Recepty</v>
      </c>
      <c r="B15" s="129" t="s">
        <v>167</v>
      </c>
      <c r="C15" s="63" t="s">
        <v>139</v>
      </c>
    </row>
    <row r="16" spans="1:3" s="173" customFormat="1" ht="14.4" customHeight="1" x14ac:dyDescent="0.3">
      <c r="A16" s="128" t="str">
        <f t="shared" si="1"/>
        <v>LRp Lékaři</v>
      </c>
      <c r="B16" s="129" t="s">
        <v>181</v>
      </c>
      <c r="C16" s="63" t="s">
        <v>182</v>
      </c>
    </row>
    <row r="17" spans="1:3" ht="14.4" customHeight="1" x14ac:dyDescent="0.3">
      <c r="A17" s="128" t="str">
        <f t="shared" si="1"/>
        <v>LRp Detail</v>
      </c>
      <c r="B17" s="129" t="s">
        <v>168</v>
      </c>
      <c r="C17" s="63" t="s">
        <v>140</v>
      </c>
    </row>
    <row r="18" spans="1:3" ht="14.4" customHeight="1" x14ac:dyDescent="0.3">
      <c r="A18" s="128" t="str">
        <f t="shared" si="1"/>
        <v>LRp PL</v>
      </c>
      <c r="B18" s="129" t="s">
        <v>1114</v>
      </c>
      <c r="C18" s="63" t="s">
        <v>177</v>
      </c>
    </row>
    <row r="19" spans="1:3" s="170" customFormat="1" ht="14.4" customHeight="1" x14ac:dyDescent="0.3">
      <c r="A19" s="128" t="str">
        <f t="shared" ref="A19" si="2">HYPERLINK("#'"&amp;C19&amp;"'!A1",C19)</f>
        <v>LRp PL Detail</v>
      </c>
      <c r="B19" s="129" t="s">
        <v>163</v>
      </c>
      <c r="C19" s="63" t="s">
        <v>179</v>
      </c>
    </row>
    <row r="20" spans="1:3" ht="14.4" customHeight="1" x14ac:dyDescent="0.3">
      <c r="A20" s="133" t="str">
        <f t="shared" si="1"/>
        <v>Materiál Žádanky</v>
      </c>
      <c r="B20" s="129" t="s">
        <v>169</v>
      </c>
      <c r="C20" s="63" t="s">
        <v>141</v>
      </c>
    </row>
    <row r="21" spans="1:3" ht="14.4" customHeight="1" thickBot="1" x14ac:dyDescent="0.35">
      <c r="A21" s="128" t="str">
        <f t="shared" si="1"/>
        <v>MŽ Detail</v>
      </c>
      <c r="B21" s="129" t="s">
        <v>170</v>
      </c>
      <c r="C21" s="63" t="s">
        <v>142</v>
      </c>
    </row>
    <row r="22" spans="1:3" ht="14.4" customHeight="1" thickBot="1" x14ac:dyDescent="0.35">
      <c r="A22" s="134"/>
      <c r="B22" s="134"/>
    </row>
    <row r="23" spans="1:3" ht="14.4" customHeight="1" thickBot="1" x14ac:dyDescent="0.35">
      <c r="A23" s="235" t="s">
        <v>133</v>
      </c>
      <c r="B23" s="233"/>
      <c r="C23" s="60"/>
    </row>
    <row r="24" spans="1:3" ht="14.4" customHeight="1" x14ac:dyDescent="0.3">
      <c r="A24" s="135" t="str">
        <f t="shared" ref="A24:A27" si="3">HYPERLINK("#'"&amp;C24&amp;"'!A1",C24)</f>
        <v>ZV Vykáz.-A</v>
      </c>
      <c r="B24" s="127" t="s">
        <v>149</v>
      </c>
      <c r="C24" s="63" t="s">
        <v>145</v>
      </c>
    </row>
    <row r="25" spans="1:3" ht="14.4" customHeight="1" x14ac:dyDescent="0.3">
      <c r="A25" s="128" t="str">
        <f t="shared" si="3"/>
        <v>ZV Vykáz.-A Detail</v>
      </c>
      <c r="B25" s="129" t="s">
        <v>150</v>
      </c>
      <c r="C25" s="63" t="s">
        <v>146</v>
      </c>
    </row>
    <row r="26" spans="1:3" ht="14.4" customHeight="1" x14ac:dyDescent="0.3">
      <c r="A26" s="128" t="str">
        <f t="shared" si="3"/>
        <v>ZV Vykáz.-H</v>
      </c>
      <c r="B26" s="129" t="s">
        <v>151</v>
      </c>
      <c r="C26" s="63" t="s">
        <v>147</v>
      </c>
    </row>
    <row r="27" spans="1:3" ht="14.4" customHeight="1" thickBot="1" x14ac:dyDescent="0.35">
      <c r="A27" s="128" t="str">
        <f t="shared" si="3"/>
        <v>ZV Vykáz.-H Detail</v>
      </c>
      <c r="B27" s="129" t="s">
        <v>152</v>
      </c>
      <c r="C27" s="63" t="s">
        <v>148</v>
      </c>
    </row>
    <row r="28" spans="1:3" ht="14.4" customHeight="1" x14ac:dyDescent="0.3">
      <c r="A28" s="64"/>
      <c r="B28" s="64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4" customWidth="1"/>
    <col min="7" max="7" width="10" style="94" customWidth="1"/>
    <col min="8" max="8" width="6.77734375" style="87" bestFit="1" customWidth="1"/>
    <col min="9" max="9" width="6.6640625" style="94" customWidth="1"/>
    <col min="10" max="10" width="10" style="94" customWidth="1"/>
    <col min="11" max="11" width="6.77734375" style="87" bestFit="1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1" t="s">
        <v>161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37"/>
      <c r="M1" s="237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3"/>
      <c r="G2" s="93"/>
      <c r="H2" s="160"/>
      <c r="I2" s="93"/>
      <c r="J2" s="93"/>
      <c r="K2" s="160"/>
      <c r="L2" s="93"/>
    </row>
    <row r="3" spans="1:13" ht="14.4" customHeight="1" thickBot="1" x14ac:dyDescent="0.35">
      <c r="E3" s="115" t="s">
        <v>153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1</v>
      </c>
      <c r="J3" s="52">
        <f>SUBTOTAL(9,J6:J1048576)</f>
        <v>88.209740497142107</v>
      </c>
      <c r="K3" s="53">
        <f>IF(M3=0,0,J3/M3)</f>
        <v>1</v>
      </c>
      <c r="L3" s="52">
        <f>SUBTOTAL(9,L6:L1048576)</f>
        <v>1</v>
      </c>
      <c r="M3" s="54">
        <f>SUBTOTAL(9,M6:M1048576)</f>
        <v>88.209740497142107</v>
      </c>
    </row>
    <row r="4" spans="1:13" ht="14.4" customHeight="1" thickBot="1" x14ac:dyDescent="0.35">
      <c r="A4" s="50"/>
      <c r="B4" s="50"/>
      <c r="C4" s="50"/>
      <c r="D4" s="50"/>
      <c r="E4" s="51"/>
      <c r="F4" s="275" t="s">
        <v>155</v>
      </c>
      <c r="G4" s="276"/>
      <c r="H4" s="277"/>
      <c r="I4" s="278" t="s">
        <v>154</v>
      </c>
      <c r="J4" s="276"/>
      <c r="K4" s="277"/>
      <c r="L4" s="279" t="s">
        <v>6</v>
      </c>
      <c r="M4" s="280"/>
    </row>
    <row r="5" spans="1:13" ht="14.4" customHeight="1" thickBot="1" x14ac:dyDescent="0.35">
      <c r="A5" s="372" t="s">
        <v>156</v>
      </c>
      <c r="B5" s="388" t="s">
        <v>157</v>
      </c>
      <c r="C5" s="388" t="s">
        <v>92</v>
      </c>
      <c r="D5" s="388" t="s">
        <v>158</v>
      </c>
      <c r="E5" s="388" t="s">
        <v>159</v>
      </c>
      <c r="F5" s="389" t="s">
        <v>31</v>
      </c>
      <c r="G5" s="389" t="s">
        <v>17</v>
      </c>
      <c r="H5" s="374" t="s">
        <v>160</v>
      </c>
      <c r="I5" s="373" t="s">
        <v>31</v>
      </c>
      <c r="J5" s="389" t="s">
        <v>17</v>
      </c>
      <c r="K5" s="374" t="s">
        <v>160</v>
      </c>
      <c r="L5" s="373" t="s">
        <v>31</v>
      </c>
      <c r="M5" s="390" t="s">
        <v>17</v>
      </c>
    </row>
    <row r="6" spans="1:13" ht="14.4" customHeight="1" thickBot="1" x14ac:dyDescent="0.35">
      <c r="A6" s="379" t="s">
        <v>373</v>
      </c>
      <c r="B6" s="392" t="s">
        <v>410</v>
      </c>
      <c r="C6" s="392" t="s">
        <v>404</v>
      </c>
      <c r="D6" s="392" t="s">
        <v>405</v>
      </c>
      <c r="E6" s="392" t="s">
        <v>411</v>
      </c>
      <c r="F6" s="380"/>
      <c r="G6" s="380"/>
      <c r="H6" s="381">
        <v>0</v>
      </c>
      <c r="I6" s="380">
        <v>1</v>
      </c>
      <c r="J6" s="380">
        <v>88.209740497142107</v>
      </c>
      <c r="K6" s="381">
        <v>1</v>
      </c>
      <c r="L6" s="380">
        <v>1</v>
      </c>
      <c r="M6" s="382">
        <v>88.209740497142107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271" t="s">
        <v>167</v>
      </c>
      <c r="B1" s="281"/>
      <c r="C1" s="281"/>
      <c r="D1" s="281"/>
      <c r="E1" s="281"/>
      <c r="F1" s="281"/>
      <c r="G1" s="281"/>
      <c r="H1" s="281"/>
      <c r="I1" s="238"/>
      <c r="J1" s="238"/>
      <c r="K1" s="238"/>
      <c r="L1" s="238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2"/>
      <c r="G2" s="92"/>
      <c r="H2" s="92"/>
    </row>
    <row r="3" spans="1:13" ht="14.4" customHeight="1" thickBot="1" x14ac:dyDescent="0.35">
      <c r="A3" s="95"/>
      <c r="B3" s="95"/>
      <c r="C3" s="283" t="s">
        <v>18</v>
      </c>
      <c r="D3" s="282"/>
      <c r="E3" s="282" t="s">
        <v>19</v>
      </c>
      <c r="F3" s="282"/>
      <c r="G3" s="282"/>
      <c r="H3" s="282"/>
      <c r="I3" s="282" t="s">
        <v>180</v>
      </c>
      <c r="J3" s="282"/>
      <c r="K3" s="282"/>
      <c r="L3" s="284"/>
    </row>
    <row r="4" spans="1:13" ht="14.4" customHeight="1" thickBot="1" x14ac:dyDescent="0.35">
      <c r="A4" s="117" t="s">
        <v>20</v>
      </c>
      <c r="B4" s="118" t="s">
        <v>21</v>
      </c>
      <c r="C4" s="119" t="s">
        <v>22</v>
      </c>
      <c r="D4" s="119" t="s">
        <v>23</v>
      </c>
      <c r="E4" s="119" t="s">
        <v>22</v>
      </c>
      <c r="F4" s="119" t="s">
        <v>5</v>
      </c>
      <c r="G4" s="119" t="s">
        <v>23</v>
      </c>
      <c r="H4" s="119" t="s">
        <v>5</v>
      </c>
      <c r="I4" s="119" t="s">
        <v>22</v>
      </c>
      <c r="J4" s="119" t="s">
        <v>5</v>
      </c>
      <c r="K4" s="119" t="s">
        <v>23</v>
      </c>
      <c r="L4" s="120" t="s">
        <v>5</v>
      </c>
    </row>
    <row r="5" spans="1:13" ht="14.4" customHeight="1" x14ac:dyDescent="0.3">
      <c r="A5" s="343">
        <v>27</v>
      </c>
      <c r="B5" s="344" t="s">
        <v>369</v>
      </c>
      <c r="C5" s="345">
        <v>95993.48</v>
      </c>
      <c r="D5" s="345">
        <v>311</v>
      </c>
      <c r="E5" s="345">
        <v>30611.370000000003</v>
      </c>
      <c r="F5" s="346">
        <v>0.31889009545231617</v>
      </c>
      <c r="G5" s="345">
        <v>125</v>
      </c>
      <c r="H5" s="346">
        <v>0.40192926045016075</v>
      </c>
      <c r="I5" s="345">
        <v>65382.109999999993</v>
      </c>
      <c r="J5" s="346">
        <v>0.68110990454768383</v>
      </c>
      <c r="K5" s="345">
        <v>186</v>
      </c>
      <c r="L5" s="346">
        <v>0.59807073954983925</v>
      </c>
      <c r="M5" s="345" t="s">
        <v>90</v>
      </c>
    </row>
    <row r="6" spans="1:13" ht="14.4" customHeight="1" x14ac:dyDescent="0.3">
      <c r="A6" s="343">
        <v>27</v>
      </c>
      <c r="B6" s="344" t="s">
        <v>412</v>
      </c>
      <c r="C6" s="345">
        <v>95993.48</v>
      </c>
      <c r="D6" s="345">
        <v>311</v>
      </c>
      <c r="E6" s="345">
        <v>30611.370000000003</v>
      </c>
      <c r="F6" s="346">
        <v>0.31889009545231617</v>
      </c>
      <c r="G6" s="345">
        <v>125</v>
      </c>
      <c r="H6" s="346">
        <v>0.40192926045016075</v>
      </c>
      <c r="I6" s="345">
        <v>65382.109999999993</v>
      </c>
      <c r="J6" s="346">
        <v>0.68110990454768383</v>
      </c>
      <c r="K6" s="345">
        <v>186</v>
      </c>
      <c r="L6" s="346">
        <v>0.59807073954983925</v>
      </c>
      <c r="M6" s="345" t="s">
        <v>2</v>
      </c>
    </row>
    <row r="7" spans="1:13" ht="14.4" customHeight="1" x14ac:dyDescent="0.3">
      <c r="A7" s="343" t="s">
        <v>367</v>
      </c>
      <c r="B7" s="344" t="s">
        <v>6</v>
      </c>
      <c r="C7" s="345">
        <v>95993.48</v>
      </c>
      <c r="D7" s="345">
        <v>311</v>
      </c>
      <c r="E7" s="345">
        <v>30611.370000000003</v>
      </c>
      <c r="F7" s="346">
        <v>0.31889009545231617</v>
      </c>
      <c r="G7" s="345">
        <v>125</v>
      </c>
      <c r="H7" s="346">
        <v>0.40192926045016075</v>
      </c>
      <c r="I7" s="345">
        <v>65382.109999999993</v>
      </c>
      <c r="J7" s="346">
        <v>0.68110990454768383</v>
      </c>
      <c r="K7" s="345">
        <v>186</v>
      </c>
      <c r="L7" s="346">
        <v>0.59807073954983925</v>
      </c>
      <c r="M7" s="345" t="s">
        <v>372</v>
      </c>
    </row>
    <row r="9" spans="1:13" ht="14.4" customHeight="1" x14ac:dyDescent="0.3">
      <c r="A9" s="343">
        <v>27</v>
      </c>
      <c r="B9" s="344" t="s">
        <v>369</v>
      </c>
      <c r="C9" s="345" t="s">
        <v>368</v>
      </c>
      <c r="D9" s="345" t="s">
        <v>368</v>
      </c>
      <c r="E9" s="345" t="s">
        <v>368</v>
      </c>
      <c r="F9" s="346" t="s">
        <v>368</v>
      </c>
      <c r="G9" s="345" t="s">
        <v>368</v>
      </c>
      <c r="H9" s="346" t="s">
        <v>368</v>
      </c>
      <c r="I9" s="345" t="s">
        <v>368</v>
      </c>
      <c r="J9" s="346" t="s">
        <v>368</v>
      </c>
      <c r="K9" s="345" t="s">
        <v>368</v>
      </c>
      <c r="L9" s="346" t="s">
        <v>368</v>
      </c>
      <c r="M9" s="345" t="s">
        <v>90</v>
      </c>
    </row>
    <row r="10" spans="1:13" ht="14.4" customHeight="1" x14ac:dyDescent="0.3">
      <c r="A10" s="343">
        <v>89301273</v>
      </c>
      <c r="B10" s="344" t="s">
        <v>412</v>
      </c>
      <c r="C10" s="345">
        <v>88214.109999999986</v>
      </c>
      <c r="D10" s="345">
        <v>279</v>
      </c>
      <c r="E10" s="345">
        <v>28108.68</v>
      </c>
      <c r="F10" s="346">
        <v>0.31864154158558089</v>
      </c>
      <c r="G10" s="345">
        <v>111</v>
      </c>
      <c r="H10" s="346">
        <v>0.39784946236559138</v>
      </c>
      <c r="I10" s="345">
        <v>60105.429999999986</v>
      </c>
      <c r="J10" s="346">
        <v>0.68135845841441911</v>
      </c>
      <c r="K10" s="345">
        <v>168</v>
      </c>
      <c r="L10" s="346">
        <v>0.60215053763440862</v>
      </c>
      <c r="M10" s="345" t="s">
        <v>2</v>
      </c>
    </row>
    <row r="11" spans="1:13" ht="14.4" customHeight="1" x14ac:dyDescent="0.3">
      <c r="A11" s="343" t="s">
        <v>413</v>
      </c>
      <c r="B11" s="344" t="s">
        <v>414</v>
      </c>
      <c r="C11" s="345">
        <v>88214.109999999986</v>
      </c>
      <c r="D11" s="345">
        <v>279</v>
      </c>
      <c r="E11" s="345">
        <v>28108.68</v>
      </c>
      <c r="F11" s="346">
        <v>0.31864154158558089</v>
      </c>
      <c r="G11" s="345">
        <v>111</v>
      </c>
      <c r="H11" s="346">
        <v>0.39784946236559138</v>
      </c>
      <c r="I11" s="345">
        <v>60105.429999999986</v>
      </c>
      <c r="J11" s="346">
        <v>0.68135845841441911</v>
      </c>
      <c r="K11" s="345">
        <v>168</v>
      </c>
      <c r="L11" s="346">
        <v>0.60215053763440862</v>
      </c>
      <c r="M11" s="345" t="s">
        <v>375</v>
      </c>
    </row>
    <row r="12" spans="1:13" ht="14.4" customHeight="1" x14ac:dyDescent="0.3">
      <c r="A12" s="343" t="s">
        <v>368</v>
      </c>
      <c r="B12" s="344" t="s">
        <v>368</v>
      </c>
      <c r="C12" s="345" t="s">
        <v>368</v>
      </c>
      <c r="D12" s="345" t="s">
        <v>368</v>
      </c>
      <c r="E12" s="345" t="s">
        <v>368</v>
      </c>
      <c r="F12" s="346" t="s">
        <v>368</v>
      </c>
      <c r="G12" s="345" t="s">
        <v>368</v>
      </c>
      <c r="H12" s="346" t="s">
        <v>368</v>
      </c>
      <c r="I12" s="345" t="s">
        <v>368</v>
      </c>
      <c r="J12" s="346" t="s">
        <v>368</v>
      </c>
      <c r="K12" s="345" t="s">
        <v>368</v>
      </c>
      <c r="L12" s="346" t="s">
        <v>368</v>
      </c>
      <c r="M12" s="345" t="s">
        <v>376</v>
      </c>
    </row>
    <row r="13" spans="1:13" ht="14.4" customHeight="1" x14ac:dyDescent="0.3">
      <c r="A13" s="343">
        <v>89301274</v>
      </c>
      <c r="B13" s="344" t="s">
        <v>412</v>
      </c>
      <c r="C13" s="345">
        <v>2765.58</v>
      </c>
      <c r="D13" s="345">
        <v>13</v>
      </c>
      <c r="E13" s="345">
        <v>1242.5</v>
      </c>
      <c r="F13" s="346">
        <v>0.44927284692541891</v>
      </c>
      <c r="G13" s="345">
        <v>7</v>
      </c>
      <c r="H13" s="346">
        <v>0.53846153846153844</v>
      </c>
      <c r="I13" s="345">
        <v>1523.0799999999997</v>
      </c>
      <c r="J13" s="346">
        <v>0.55072715307458098</v>
      </c>
      <c r="K13" s="345">
        <v>6</v>
      </c>
      <c r="L13" s="346">
        <v>0.46153846153846156</v>
      </c>
      <c r="M13" s="345" t="s">
        <v>2</v>
      </c>
    </row>
    <row r="14" spans="1:13" ht="14.4" customHeight="1" x14ac:dyDescent="0.3">
      <c r="A14" s="343" t="s">
        <v>415</v>
      </c>
      <c r="B14" s="344" t="s">
        <v>416</v>
      </c>
      <c r="C14" s="345">
        <v>2765.58</v>
      </c>
      <c r="D14" s="345">
        <v>13</v>
      </c>
      <c r="E14" s="345">
        <v>1242.5</v>
      </c>
      <c r="F14" s="346">
        <v>0.44927284692541891</v>
      </c>
      <c r="G14" s="345">
        <v>7</v>
      </c>
      <c r="H14" s="346">
        <v>0.53846153846153844</v>
      </c>
      <c r="I14" s="345">
        <v>1523.0799999999997</v>
      </c>
      <c r="J14" s="346">
        <v>0.55072715307458098</v>
      </c>
      <c r="K14" s="345">
        <v>6</v>
      </c>
      <c r="L14" s="346">
        <v>0.46153846153846156</v>
      </c>
      <c r="M14" s="345" t="s">
        <v>375</v>
      </c>
    </row>
    <row r="15" spans="1:13" ht="14.4" customHeight="1" x14ac:dyDescent="0.3">
      <c r="A15" s="343" t="s">
        <v>368</v>
      </c>
      <c r="B15" s="344" t="s">
        <v>368</v>
      </c>
      <c r="C15" s="345" t="s">
        <v>368</v>
      </c>
      <c r="D15" s="345" t="s">
        <v>368</v>
      </c>
      <c r="E15" s="345" t="s">
        <v>368</v>
      </c>
      <c r="F15" s="346" t="s">
        <v>368</v>
      </c>
      <c r="G15" s="345" t="s">
        <v>368</v>
      </c>
      <c r="H15" s="346" t="s">
        <v>368</v>
      </c>
      <c r="I15" s="345" t="s">
        <v>368</v>
      </c>
      <c r="J15" s="346" t="s">
        <v>368</v>
      </c>
      <c r="K15" s="345" t="s">
        <v>368</v>
      </c>
      <c r="L15" s="346" t="s">
        <v>368</v>
      </c>
      <c r="M15" s="345" t="s">
        <v>376</v>
      </c>
    </row>
    <row r="16" spans="1:13" ht="14.4" customHeight="1" x14ac:dyDescent="0.3">
      <c r="A16" s="343">
        <v>89301275</v>
      </c>
      <c r="B16" s="344" t="s">
        <v>412</v>
      </c>
      <c r="C16" s="345">
        <v>5013.7899999999991</v>
      </c>
      <c r="D16" s="345">
        <v>19</v>
      </c>
      <c r="E16" s="345">
        <v>1260.1899999999998</v>
      </c>
      <c r="F16" s="346">
        <v>0.2513447910662393</v>
      </c>
      <c r="G16" s="345">
        <v>7</v>
      </c>
      <c r="H16" s="346">
        <v>0.36842105263157893</v>
      </c>
      <c r="I16" s="345">
        <v>3753.5999999999995</v>
      </c>
      <c r="J16" s="346">
        <v>0.7486552089337607</v>
      </c>
      <c r="K16" s="345">
        <v>12</v>
      </c>
      <c r="L16" s="346">
        <v>0.63157894736842102</v>
      </c>
      <c r="M16" s="345" t="s">
        <v>2</v>
      </c>
    </row>
    <row r="17" spans="1:13" ht="14.4" customHeight="1" x14ac:dyDescent="0.3">
      <c r="A17" s="343" t="s">
        <v>417</v>
      </c>
      <c r="B17" s="344" t="s">
        <v>418</v>
      </c>
      <c r="C17" s="345">
        <v>5013.7899999999991</v>
      </c>
      <c r="D17" s="345">
        <v>19</v>
      </c>
      <c r="E17" s="345">
        <v>1260.1899999999998</v>
      </c>
      <c r="F17" s="346">
        <v>0.2513447910662393</v>
      </c>
      <c r="G17" s="345">
        <v>7</v>
      </c>
      <c r="H17" s="346">
        <v>0.36842105263157893</v>
      </c>
      <c r="I17" s="345">
        <v>3753.5999999999995</v>
      </c>
      <c r="J17" s="346">
        <v>0.7486552089337607</v>
      </c>
      <c r="K17" s="345">
        <v>12</v>
      </c>
      <c r="L17" s="346">
        <v>0.63157894736842102</v>
      </c>
      <c r="M17" s="345" t="s">
        <v>375</v>
      </c>
    </row>
    <row r="18" spans="1:13" ht="14.4" customHeight="1" x14ac:dyDescent="0.3">
      <c r="A18" s="343" t="s">
        <v>368</v>
      </c>
      <c r="B18" s="344" t="s">
        <v>368</v>
      </c>
      <c r="C18" s="345" t="s">
        <v>368</v>
      </c>
      <c r="D18" s="345" t="s">
        <v>368</v>
      </c>
      <c r="E18" s="345" t="s">
        <v>368</v>
      </c>
      <c r="F18" s="346" t="s">
        <v>368</v>
      </c>
      <c r="G18" s="345" t="s">
        <v>368</v>
      </c>
      <c r="H18" s="346" t="s">
        <v>368</v>
      </c>
      <c r="I18" s="345" t="s">
        <v>368</v>
      </c>
      <c r="J18" s="346" t="s">
        <v>368</v>
      </c>
      <c r="K18" s="345" t="s">
        <v>368</v>
      </c>
      <c r="L18" s="346" t="s">
        <v>368</v>
      </c>
      <c r="M18" s="345" t="s">
        <v>376</v>
      </c>
    </row>
    <row r="19" spans="1:13" ht="14.4" customHeight="1" x14ac:dyDescent="0.3">
      <c r="A19" s="343" t="s">
        <v>367</v>
      </c>
      <c r="B19" s="344" t="s">
        <v>419</v>
      </c>
      <c r="C19" s="345">
        <v>95993.479999999981</v>
      </c>
      <c r="D19" s="345">
        <v>311</v>
      </c>
      <c r="E19" s="345">
        <v>30611.37</v>
      </c>
      <c r="F19" s="346">
        <v>0.31889009545231617</v>
      </c>
      <c r="G19" s="345">
        <v>125</v>
      </c>
      <c r="H19" s="346">
        <v>0.40192926045016075</v>
      </c>
      <c r="I19" s="345">
        <v>65382.109999999986</v>
      </c>
      <c r="J19" s="346">
        <v>0.68110990454768383</v>
      </c>
      <c r="K19" s="345">
        <v>186</v>
      </c>
      <c r="L19" s="346">
        <v>0.59807073954983925</v>
      </c>
      <c r="M19" s="345" t="s">
        <v>372</v>
      </c>
    </row>
  </sheetData>
  <autoFilter ref="A4:M4"/>
  <mergeCells count="4">
    <mergeCell ref="E3:H3"/>
    <mergeCell ref="C3:D3"/>
    <mergeCell ref="I3:L3"/>
    <mergeCell ref="A1:L1"/>
  </mergeCells>
  <conditionalFormatting sqref="F4 F8 F20:F1048576">
    <cfRule type="cellIs" dxfId="34" priority="15" stopIfTrue="1" operator="lessThan">
      <formula>0.6</formula>
    </cfRule>
  </conditionalFormatting>
  <conditionalFormatting sqref="B5:B7">
    <cfRule type="expression" dxfId="33" priority="12">
      <formula>AND(LEFT(M5,6)&lt;&gt;"mezera",M5&lt;&gt;"")</formula>
    </cfRule>
  </conditionalFormatting>
  <conditionalFormatting sqref="A5:A7">
    <cfRule type="expression" dxfId="32" priority="9">
      <formula>AND(M5&lt;&gt;"",M5&lt;&gt;"mezeraKL")</formula>
    </cfRule>
  </conditionalFormatting>
  <conditionalFormatting sqref="B5:L7">
    <cfRule type="expression" dxfId="31" priority="10">
      <formula>$M5="SumaNS"</formula>
    </cfRule>
    <cfRule type="expression" dxfId="30" priority="11">
      <formula>OR($M5="KL",$M5="SumaKL")</formula>
    </cfRule>
  </conditionalFormatting>
  <conditionalFormatting sqref="F5:F7">
    <cfRule type="cellIs" dxfId="29" priority="8" operator="lessThan">
      <formula>0.6</formula>
    </cfRule>
  </conditionalFormatting>
  <conditionalFormatting sqref="A5:L7">
    <cfRule type="expression" dxfId="28" priority="7">
      <formula>$M5&lt;&gt;""</formula>
    </cfRule>
  </conditionalFormatting>
  <conditionalFormatting sqref="B9:B19">
    <cfRule type="expression" dxfId="27" priority="6">
      <formula>AND(LEFT(M9,6)&lt;&gt;"mezera",M9&lt;&gt;"")</formula>
    </cfRule>
  </conditionalFormatting>
  <conditionalFormatting sqref="A9:A19">
    <cfRule type="expression" dxfId="26" priority="3">
      <formula>AND(M9&lt;&gt;"",M9&lt;&gt;"mezeraKL")</formula>
    </cfRule>
  </conditionalFormatting>
  <conditionalFormatting sqref="B9:L19">
    <cfRule type="expression" dxfId="25" priority="4">
      <formula>$M9="SumaNS"</formula>
    </cfRule>
    <cfRule type="expression" dxfId="24" priority="5">
      <formula>OR($M9="KL",$M9="SumaKL")</formula>
    </cfRule>
  </conditionalFormatting>
  <conditionalFormatting sqref="F9:F19">
    <cfRule type="cellIs" dxfId="23" priority="2" operator="lessThan">
      <formula>0.6</formula>
    </cfRule>
  </conditionalFormatting>
  <conditionalFormatting sqref="A9:L19">
    <cfRule type="expression" dxfId="22" priority="1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4" bestFit="1" customWidth="1"/>
    <col min="3" max="3" width="11.109375" style="65" hidden="1" customWidth="1"/>
    <col min="4" max="4" width="7.33203125" style="94" bestFit="1" customWidth="1"/>
    <col min="5" max="5" width="7.33203125" style="65" hidden="1" customWidth="1"/>
    <col min="6" max="6" width="11.109375" style="94" bestFit="1" customWidth="1"/>
    <col min="7" max="7" width="5.33203125" style="87" customWidth="1"/>
    <col min="8" max="8" width="7.33203125" style="94" bestFit="1" customWidth="1"/>
    <col min="9" max="9" width="5.33203125" style="87" customWidth="1"/>
    <col min="10" max="10" width="11.109375" style="94" customWidth="1"/>
    <col min="11" max="11" width="5.33203125" style="87" customWidth="1"/>
    <col min="12" max="12" width="7.33203125" style="94" customWidth="1"/>
    <col min="13" max="13" width="5.33203125" style="87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271" t="s">
        <v>181</v>
      </c>
      <c r="B1" s="281"/>
      <c r="C1" s="281"/>
      <c r="D1" s="281"/>
      <c r="E1" s="281"/>
      <c r="F1" s="281"/>
      <c r="G1" s="281"/>
      <c r="H1" s="281"/>
      <c r="I1" s="281"/>
      <c r="J1" s="238"/>
      <c r="K1" s="238"/>
      <c r="L1" s="238"/>
      <c r="M1" s="238"/>
    </row>
    <row r="2" spans="1:13" ht="14.4" customHeight="1" thickBot="1" x14ac:dyDescent="0.35">
      <c r="A2" s="313" t="s">
        <v>192</v>
      </c>
      <c r="B2" s="93"/>
      <c r="C2" s="92"/>
      <c r="D2" s="93"/>
      <c r="E2" s="92"/>
      <c r="F2" s="93"/>
      <c r="G2" s="160"/>
      <c r="H2" s="93"/>
      <c r="I2" s="160"/>
    </row>
    <row r="3" spans="1:13" ht="14.4" customHeight="1" thickBot="1" x14ac:dyDescent="0.35">
      <c r="A3" s="175"/>
      <c r="B3" s="283" t="s">
        <v>18</v>
      </c>
      <c r="C3" s="285"/>
      <c r="D3" s="282"/>
      <c r="E3" s="174"/>
      <c r="F3" s="282" t="s">
        <v>19</v>
      </c>
      <c r="G3" s="282"/>
      <c r="H3" s="282"/>
      <c r="I3" s="282"/>
      <c r="J3" s="282" t="s">
        <v>180</v>
      </c>
      <c r="K3" s="282"/>
      <c r="L3" s="282"/>
      <c r="M3" s="284"/>
    </row>
    <row r="4" spans="1:13" ht="14.4" customHeight="1" thickBot="1" x14ac:dyDescent="0.35">
      <c r="A4" s="393" t="s">
        <v>162</v>
      </c>
      <c r="B4" s="397" t="s">
        <v>22</v>
      </c>
      <c r="C4" s="398"/>
      <c r="D4" s="397" t="s">
        <v>23</v>
      </c>
      <c r="E4" s="398"/>
      <c r="F4" s="397" t="s">
        <v>22</v>
      </c>
      <c r="G4" s="405" t="s">
        <v>5</v>
      </c>
      <c r="H4" s="397" t="s">
        <v>23</v>
      </c>
      <c r="I4" s="405" t="s">
        <v>5</v>
      </c>
      <c r="J4" s="397" t="s">
        <v>22</v>
      </c>
      <c r="K4" s="405" t="s">
        <v>5</v>
      </c>
      <c r="L4" s="397" t="s">
        <v>23</v>
      </c>
      <c r="M4" s="406" t="s">
        <v>5</v>
      </c>
    </row>
    <row r="5" spans="1:13" ht="14.4" customHeight="1" x14ac:dyDescent="0.3">
      <c r="A5" s="394" t="s">
        <v>420</v>
      </c>
      <c r="B5" s="399">
        <v>4286.8700000000008</v>
      </c>
      <c r="C5" s="355">
        <v>1</v>
      </c>
      <c r="D5" s="402">
        <v>22</v>
      </c>
      <c r="E5" s="391" t="s">
        <v>420</v>
      </c>
      <c r="F5" s="399">
        <v>3232.1000000000004</v>
      </c>
      <c r="G5" s="377">
        <v>0.75395335057979362</v>
      </c>
      <c r="H5" s="358">
        <v>13</v>
      </c>
      <c r="I5" s="407">
        <v>0.59090909090909094</v>
      </c>
      <c r="J5" s="413">
        <v>1054.77</v>
      </c>
      <c r="K5" s="377">
        <v>0.24604664942020629</v>
      </c>
      <c r="L5" s="358">
        <v>9</v>
      </c>
      <c r="M5" s="407">
        <v>0.40909090909090912</v>
      </c>
    </row>
    <row r="6" spans="1:13" ht="14.4" customHeight="1" x14ac:dyDescent="0.3">
      <c r="A6" s="395" t="s">
        <v>421</v>
      </c>
      <c r="B6" s="400">
        <v>1738.9099999999999</v>
      </c>
      <c r="C6" s="361">
        <v>1</v>
      </c>
      <c r="D6" s="403">
        <v>8</v>
      </c>
      <c r="E6" s="411" t="s">
        <v>421</v>
      </c>
      <c r="F6" s="400">
        <v>1054.55</v>
      </c>
      <c r="G6" s="408">
        <v>0.60644311666503736</v>
      </c>
      <c r="H6" s="364">
        <v>6</v>
      </c>
      <c r="I6" s="409">
        <v>0.75</v>
      </c>
      <c r="J6" s="414">
        <v>684.36</v>
      </c>
      <c r="K6" s="408">
        <v>0.39355688333496275</v>
      </c>
      <c r="L6" s="364">
        <v>2</v>
      </c>
      <c r="M6" s="409">
        <v>0.25</v>
      </c>
    </row>
    <row r="7" spans="1:13" ht="14.4" customHeight="1" x14ac:dyDescent="0.3">
      <c r="A7" s="395" t="s">
        <v>422</v>
      </c>
      <c r="B7" s="400">
        <v>7915.5000000000009</v>
      </c>
      <c r="C7" s="361">
        <v>1</v>
      </c>
      <c r="D7" s="403">
        <v>42</v>
      </c>
      <c r="E7" s="411" t="s">
        <v>422</v>
      </c>
      <c r="F7" s="400">
        <v>7304.7600000000011</v>
      </c>
      <c r="G7" s="408">
        <v>0.9228425241614554</v>
      </c>
      <c r="H7" s="364">
        <v>35</v>
      </c>
      <c r="I7" s="409">
        <v>0.83333333333333337</v>
      </c>
      <c r="J7" s="414">
        <v>610.7399999999999</v>
      </c>
      <c r="K7" s="408">
        <v>7.7157475838544612E-2</v>
      </c>
      <c r="L7" s="364">
        <v>7</v>
      </c>
      <c r="M7" s="409">
        <v>0.16666666666666666</v>
      </c>
    </row>
    <row r="8" spans="1:13" ht="14.4" customHeight="1" x14ac:dyDescent="0.3">
      <c r="A8" s="395" t="s">
        <v>423</v>
      </c>
      <c r="B8" s="400">
        <v>51053.82999999998</v>
      </c>
      <c r="C8" s="361">
        <v>1</v>
      </c>
      <c r="D8" s="403">
        <v>137</v>
      </c>
      <c r="E8" s="411" t="s">
        <v>423</v>
      </c>
      <c r="F8" s="400">
        <v>11750.849999999999</v>
      </c>
      <c r="G8" s="408">
        <v>0.23016588569359053</v>
      </c>
      <c r="H8" s="364">
        <v>46</v>
      </c>
      <c r="I8" s="409">
        <v>0.33576642335766421</v>
      </c>
      <c r="J8" s="414">
        <v>39302.979999999981</v>
      </c>
      <c r="K8" s="408">
        <v>0.76983411430640947</v>
      </c>
      <c r="L8" s="364">
        <v>91</v>
      </c>
      <c r="M8" s="409">
        <v>0.66423357664233573</v>
      </c>
    </row>
    <row r="9" spans="1:13" ht="14.4" customHeight="1" x14ac:dyDescent="0.3">
      <c r="A9" s="395" t="s">
        <v>424</v>
      </c>
      <c r="B9" s="400">
        <v>7573.6</v>
      </c>
      <c r="C9" s="361">
        <v>1</v>
      </c>
      <c r="D9" s="403">
        <v>27</v>
      </c>
      <c r="E9" s="411" t="s">
        <v>424</v>
      </c>
      <c r="F9" s="400">
        <v>2174.9899999999998</v>
      </c>
      <c r="G9" s="408">
        <v>0.28718046899757049</v>
      </c>
      <c r="H9" s="364">
        <v>8</v>
      </c>
      <c r="I9" s="409">
        <v>0.29629629629629628</v>
      </c>
      <c r="J9" s="414">
        <v>5398.6100000000006</v>
      </c>
      <c r="K9" s="408">
        <v>0.71281953100242956</v>
      </c>
      <c r="L9" s="364">
        <v>19</v>
      </c>
      <c r="M9" s="409">
        <v>0.70370370370370372</v>
      </c>
    </row>
    <row r="10" spans="1:13" ht="14.4" customHeight="1" thickBot="1" x14ac:dyDescent="0.35">
      <c r="A10" s="396" t="s">
        <v>425</v>
      </c>
      <c r="B10" s="401">
        <v>23424.77</v>
      </c>
      <c r="C10" s="367">
        <v>1</v>
      </c>
      <c r="D10" s="404">
        <v>75</v>
      </c>
      <c r="E10" s="412" t="s">
        <v>425</v>
      </c>
      <c r="F10" s="401">
        <v>5094.12</v>
      </c>
      <c r="G10" s="378">
        <v>0.21746723660467102</v>
      </c>
      <c r="H10" s="370">
        <v>17</v>
      </c>
      <c r="I10" s="410">
        <v>0.22666666666666666</v>
      </c>
      <c r="J10" s="415">
        <v>18330.650000000001</v>
      </c>
      <c r="K10" s="378">
        <v>0.78253276339532896</v>
      </c>
      <c r="L10" s="370">
        <v>58</v>
      </c>
      <c r="M10" s="410">
        <v>0.77333333333333332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82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5" hidden="1" customWidth="1" outlineLevel="1"/>
    <col min="2" max="2" width="28.33203125" style="65" hidden="1" customWidth="1" outlineLevel="1"/>
    <col min="3" max="3" width="9" style="65" customWidth="1" collapsed="1"/>
    <col min="4" max="4" width="18.77734375" style="104" customWidth="1"/>
    <col min="5" max="5" width="13.5546875" style="85" customWidth="1"/>
    <col min="6" max="6" width="6" style="65" bestFit="1" customWidth="1"/>
    <col min="7" max="7" width="8.77734375" style="65" customWidth="1"/>
    <col min="8" max="8" width="5" style="65" bestFit="1" customWidth="1"/>
    <col min="9" max="9" width="8.5546875" style="65" hidden="1" customWidth="1" outlineLevel="1"/>
    <col min="10" max="10" width="25.77734375" style="65" customWidth="1" collapsed="1"/>
    <col min="11" max="11" width="8.77734375" style="65" customWidth="1"/>
    <col min="12" max="12" width="7.77734375" style="86" customWidth="1"/>
    <col min="13" max="13" width="11.109375" style="86" customWidth="1"/>
    <col min="14" max="14" width="7.77734375" style="65" customWidth="1"/>
    <col min="15" max="15" width="7.77734375" style="105" customWidth="1"/>
    <col min="16" max="16" width="11.109375" style="86" customWidth="1"/>
    <col min="17" max="17" width="5.44140625" style="87" bestFit="1" customWidth="1"/>
    <col min="18" max="18" width="7.77734375" style="65" customWidth="1"/>
    <col min="19" max="19" width="5.44140625" style="87" bestFit="1" customWidth="1"/>
    <col min="20" max="20" width="6.6640625" style="105" customWidth="1"/>
    <col min="21" max="21" width="5.44140625" style="87" bestFit="1" customWidth="1"/>
    <col min="22" max="16384" width="8.88671875" style="65"/>
  </cols>
  <sheetData>
    <row r="1" spans="1:21" ht="18.600000000000001" customHeight="1" thickBot="1" x14ac:dyDescent="0.4">
      <c r="A1" s="264" t="s">
        <v>168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1" ht="14.4" customHeight="1" thickBot="1" x14ac:dyDescent="0.35">
      <c r="A2" s="313" t="s">
        <v>192</v>
      </c>
      <c r="B2" s="83"/>
      <c r="C2" s="92"/>
      <c r="D2" s="92"/>
      <c r="E2" s="177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4.4" customHeight="1" thickBot="1" x14ac:dyDescent="0.35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1" t="s">
        <v>153</v>
      </c>
      <c r="L3" s="292"/>
      <c r="M3" s="96">
        <f>SUBTOTAL(9,M7:M1048576)</f>
        <v>95993.479999999967</v>
      </c>
      <c r="N3" s="96">
        <f>SUBTOTAL(9,N7:N1048576)</f>
        <v>648</v>
      </c>
      <c r="O3" s="96">
        <f>SUBTOTAL(9,O7:O1048576)</f>
        <v>311</v>
      </c>
      <c r="P3" s="96">
        <f>SUBTOTAL(9,P7:P1048576)</f>
        <v>30611.369999999988</v>
      </c>
      <c r="Q3" s="97">
        <f>IF(M3=0,0,P3/M3)</f>
        <v>0.31889009545231611</v>
      </c>
      <c r="R3" s="96">
        <f>SUBTOTAL(9,R7:R1048576)</f>
        <v>239</v>
      </c>
      <c r="S3" s="97">
        <f>IF(N3=0,0,R3/N3)</f>
        <v>0.36882716049382713</v>
      </c>
      <c r="T3" s="96">
        <f>SUBTOTAL(9,T7:T1048576)</f>
        <v>125</v>
      </c>
      <c r="U3" s="98">
        <f>IF(O3=0,0,T3/O3)</f>
        <v>0.40192926045016075</v>
      </c>
    </row>
    <row r="4" spans="1:21" ht="14.4" customHeight="1" x14ac:dyDescent="0.3">
      <c r="A4" s="99"/>
      <c r="B4" s="100"/>
      <c r="C4" s="100"/>
      <c r="D4" s="101"/>
      <c r="E4" s="176"/>
      <c r="F4" s="100"/>
      <c r="G4" s="100"/>
      <c r="H4" s="100"/>
      <c r="I4" s="100"/>
      <c r="J4" s="100"/>
      <c r="K4" s="100"/>
      <c r="L4" s="100"/>
      <c r="M4" s="293" t="s">
        <v>18</v>
      </c>
      <c r="N4" s="294"/>
      <c r="O4" s="294"/>
      <c r="P4" s="295" t="s">
        <v>24</v>
      </c>
      <c r="Q4" s="294"/>
      <c r="R4" s="294"/>
      <c r="S4" s="294"/>
      <c r="T4" s="294"/>
      <c r="U4" s="296"/>
    </row>
    <row r="5" spans="1:21" ht="14.4" customHeight="1" thickBot="1" x14ac:dyDescent="0.35">
      <c r="A5" s="102"/>
      <c r="B5" s="103"/>
      <c r="C5" s="100"/>
      <c r="D5" s="101"/>
      <c r="E5" s="176"/>
      <c r="F5" s="100"/>
      <c r="G5" s="100"/>
      <c r="H5" s="100"/>
      <c r="I5" s="100"/>
      <c r="J5" s="100"/>
      <c r="K5" s="100"/>
      <c r="L5" s="100"/>
      <c r="M5" s="121" t="s">
        <v>25</v>
      </c>
      <c r="N5" s="122" t="s">
        <v>16</v>
      </c>
      <c r="O5" s="122" t="s">
        <v>23</v>
      </c>
      <c r="P5" s="286" t="s">
        <v>25</v>
      </c>
      <c r="Q5" s="287"/>
      <c r="R5" s="286" t="s">
        <v>16</v>
      </c>
      <c r="S5" s="287"/>
      <c r="T5" s="286" t="s">
        <v>23</v>
      </c>
      <c r="U5" s="288"/>
    </row>
    <row r="6" spans="1:21" s="85" customFormat="1" ht="14.4" customHeight="1" thickBot="1" x14ac:dyDescent="0.35">
      <c r="A6" s="416" t="s">
        <v>26</v>
      </c>
      <c r="B6" s="417" t="s">
        <v>8</v>
      </c>
      <c r="C6" s="416" t="s">
        <v>27</v>
      </c>
      <c r="D6" s="417" t="s">
        <v>9</v>
      </c>
      <c r="E6" s="417" t="s">
        <v>183</v>
      </c>
      <c r="F6" s="417" t="s">
        <v>28</v>
      </c>
      <c r="G6" s="417" t="s">
        <v>29</v>
      </c>
      <c r="H6" s="417" t="s">
        <v>11</v>
      </c>
      <c r="I6" s="417" t="s">
        <v>13</v>
      </c>
      <c r="J6" s="417" t="s">
        <v>14</v>
      </c>
      <c r="K6" s="417" t="s">
        <v>15</v>
      </c>
      <c r="L6" s="417" t="s">
        <v>30</v>
      </c>
      <c r="M6" s="418" t="s">
        <v>17</v>
      </c>
      <c r="N6" s="419" t="s">
        <v>31</v>
      </c>
      <c r="O6" s="419" t="s">
        <v>31</v>
      </c>
      <c r="P6" s="419" t="s">
        <v>17</v>
      </c>
      <c r="Q6" s="419" t="s">
        <v>5</v>
      </c>
      <c r="R6" s="419" t="s">
        <v>31</v>
      </c>
      <c r="S6" s="419" t="s">
        <v>5</v>
      </c>
      <c r="T6" s="419" t="s">
        <v>31</v>
      </c>
      <c r="U6" s="420" t="s">
        <v>5</v>
      </c>
    </row>
    <row r="7" spans="1:21" ht="14.4" customHeight="1" x14ac:dyDescent="0.3">
      <c r="A7" s="354">
        <v>27</v>
      </c>
      <c r="B7" s="355" t="s">
        <v>369</v>
      </c>
      <c r="C7" s="355">
        <v>89301273</v>
      </c>
      <c r="D7" s="421" t="s">
        <v>1111</v>
      </c>
      <c r="E7" s="422" t="s">
        <v>420</v>
      </c>
      <c r="F7" s="355" t="s">
        <v>412</v>
      </c>
      <c r="G7" s="355" t="s">
        <v>426</v>
      </c>
      <c r="H7" s="355" t="s">
        <v>402</v>
      </c>
      <c r="I7" s="355" t="s">
        <v>427</v>
      </c>
      <c r="J7" s="355" t="s">
        <v>428</v>
      </c>
      <c r="K7" s="355" t="s">
        <v>429</v>
      </c>
      <c r="L7" s="356">
        <v>203.07</v>
      </c>
      <c r="M7" s="356">
        <v>203.07</v>
      </c>
      <c r="N7" s="355">
        <v>1</v>
      </c>
      <c r="O7" s="423">
        <v>1</v>
      </c>
      <c r="P7" s="356">
        <v>203.07</v>
      </c>
      <c r="Q7" s="377">
        <v>1</v>
      </c>
      <c r="R7" s="355">
        <v>1</v>
      </c>
      <c r="S7" s="377">
        <v>1</v>
      </c>
      <c r="T7" s="423">
        <v>1</v>
      </c>
      <c r="U7" s="407">
        <v>1</v>
      </c>
    </row>
    <row r="8" spans="1:21" ht="14.4" customHeight="1" x14ac:dyDescent="0.3">
      <c r="A8" s="360">
        <v>27</v>
      </c>
      <c r="B8" s="361" t="s">
        <v>369</v>
      </c>
      <c r="C8" s="361">
        <v>89301273</v>
      </c>
      <c r="D8" s="424" t="s">
        <v>1111</v>
      </c>
      <c r="E8" s="425" t="s">
        <v>420</v>
      </c>
      <c r="F8" s="361" t="s">
        <v>412</v>
      </c>
      <c r="G8" s="361" t="s">
        <v>430</v>
      </c>
      <c r="H8" s="361" t="s">
        <v>402</v>
      </c>
      <c r="I8" s="361" t="s">
        <v>431</v>
      </c>
      <c r="J8" s="361" t="s">
        <v>432</v>
      </c>
      <c r="K8" s="361" t="s">
        <v>433</v>
      </c>
      <c r="L8" s="362">
        <v>222.25</v>
      </c>
      <c r="M8" s="362">
        <v>222.25</v>
      </c>
      <c r="N8" s="361">
        <v>1</v>
      </c>
      <c r="O8" s="426">
        <v>0.5</v>
      </c>
      <c r="P8" s="362">
        <v>222.25</v>
      </c>
      <c r="Q8" s="408">
        <v>1</v>
      </c>
      <c r="R8" s="361">
        <v>1</v>
      </c>
      <c r="S8" s="408">
        <v>1</v>
      </c>
      <c r="T8" s="426">
        <v>0.5</v>
      </c>
      <c r="U8" s="409">
        <v>1</v>
      </c>
    </row>
    <row r="9" spans="1:21" ht="14.4" customHeight="1" x14ac:dyDescent="0.3">
      <c r="A9" s="360">
        <v>27</v>
      </c>
      <c r="B9" s="361" t="s">
        <v>369</v>
      </c>
      <c r="C9" s="361">
        <v>89301273</v>
      </c>
      <c r="D9" s="424" t="s">
        <v>1111</v>
      </c>
      <c r="E9" s="425" t="s">
        <v>420</v>
      </c>
      <c r="F9" s="361" t="s">
        <v>412</v>
      </c>
      <c r="G9" s="361" t="s">
        <v>430</v>
      </c>
      <c r="H9" s="361" t="s">
        <v>402</v>
      </c>
      <c r="I9" s="361" t="s">
        <v>434</v>
      </c>
      <c r="J9" s="361" t="s">
        <v>435</v>
      </c>
      <c r="K9" s="361" t="s">
        <v>436</v>
      </c>
      <c r="L9" s="362">
        <v>0</v>
      </c>
      <c r="M9" s="362">
        <v>0</v>
      </c>
      <c r="N9" s="361">
        <v>1</v>
      </c>
      <c r="O9" s="426">
        <v>0.5</v>
      </c>
      <c r="P9" s="362">
        <v>0</v>
      </c>
      <c r="Q9" s="408"/>
      <c r="R9" s="361">
        <v>1</v>
      </c>
      <c r="S9" s="408">
        <v>1</v>
      </c>
      <c r="T9" s="426">
        <v>0.5</v>
      </c>
      <c r="U9" s="409">
        <v>1</v>
      </c>
    </row>
    <row r="10" spans="1:21" ht="14.4" customHeight="1" x14ac:dyDescent="0.3">
      <c r="A10" s="360">
        <v>27</v>
      </c>
      <c r="B10" s="361" t="s">
        <v>369</v>
      </c>
      <c r="C10" s="361">
        <v>89301273</v>
      </c>
      <c r="D10" s="424" t="s">
        <v>1111</v>
      </c>
      <c r="E10" s="425" t="s">
        <v>420</v>
      </c>
      <c r="F10" s="361" t="s">
        <v>412</v>
      </c>
      <c r="G10" s="361" t="s">
        <v>437</v>
      </c>
      <c r="H10" s="361" t="s">
        <v>368</v>
      </c>
      <c r="I10" s="361" t="s">
        <v>438</v>
      </c>
      <c r="J10" s="361" t="s">
        <v>439</v>
      </c>
      <c r="K10" s="361" t="s">
        <v>440</v>
      </c>
      <c r="L10" s="362">
        <v>140.9</v>
      </c>
      <c r="M10" s="362">
        <v>281.8</v>
      </c>
      <c r="N10" s="361">
        <v>2</v>
      </c>
      <c r="O10" s="426">
        <v>1</v>
      </c>
      <c r="P10" s="362"/>
      <c r="Q10" s="408">
        <v>0</v>
      </c>
      <c r="R10" s="361"/>
      <c r="S10" s="408">
        <v>0</v>
      </c>
      <c r="T10" s="426"/>
      <c r="U10" s="409">
        <v>0</v>
      </c>
    </row>
    <row r="11" spans="1:21" ht="14.4" customHeight="1" x14ac:dyDescent="0.3">
      <c r="A11" s="360">
        <v>27</v>
      </c>
      <c r="B11" s="361" t="s">
        <v>369</v>
      </c>
      <c r="C11" s="361">
        <v>89301273</v>
      </c>
      <c r="D11" s="424" t="s">
        <v>1111</v>
      </c>
      <c r="E11" s="425" t="s">
        <v>420</v>
      </c>
      <c r="F11" s="361" t="s">
        <v>412</v>
      </c>
      <c r="G11" s="361" t="s">
        <v>441</v>
      </c>
      <c r="H11" s="361" t="s">
        <v>402</v>
      </c>
      <c r="I11" s="361" t="s">
        <v>442</v>
      </c>
      <c r="J11" s="361" t="s">
        <v>443</v>
      </c>
      <c r="K11" s="361" t="s">
        <v>444</v>
      </c>
      <c r="L11" s="362">
        <v>184.22</v>
      </c>
      <c r="M11" s="362">
        <v>736.88</v>
      </c>
      <c r="N11" s="361">
        <v>4</v>
      </c>
      <c r="O11" s="426">
        <v>1</v>
      </c>
      <c r="P11" s="362">
        <v>736.88</v>
      </c>
      <c r="Q11" s="408">
        <v>1</v>
      </c>
      <c r="R11" s="361">
        <v>4</v>
      </c>
      <c r="S11" s="408">
        <v>1</v>
      </c>
      <c r="T11" s="426">
        <v>1</v>
      </c>
      <c r="U11" s="409">
        <v>1</v>
      </c>
    </row>
    <row r="12" spans="1:21" ht="14.4" customHeight="1" x14ac:dyDescent="0.3">
      <c r="A12" s="360">
        <v>27</v>
      </c>
      <c r="B12" s="361" t="s">
        <v>369</v>
      </c>
      <c r="C12" s="361">
        <v>89301273</v>
      </c>
      <c r="D12" s="424" t="s">
        <v>1111</v>
      </c>
      <c r="E12" s="425" t="s">
        <v>420</v>
      </c>
      <c r="F12" s="361" t="s">
        <v>412</v>
      </c>
      <c r="G12" s="361" t="s">
        <v>445</v>
      </c>
      <c r="H12" s="361" t="s">
        <v>368</v>
      </c>
      <c r="I12" s="361" t="s">
        <v>446</v>
      </c>
      <c r="J12" s="361" t="s">
        <v>447</v>
      </c>
      <c r="K12" s="361" t="s">
        <v>448</v>
      </c>
      <c r="L12" s="362">
        <v>0</v>
      </c>
      <c r="M12" s="362">
        <v>0</v>
      </c>
      <c r="N12" s="361">
        <v>2</v>
      </c>
      <c r="O12" s="426">
        <v>0.5</v>
      </c>
      <c r="P12" s="362"/>
      <c r="Q12" s="408"/>
      <c r="R12" s="361"/>
      <c r="S12" s="408">
        <v>0</v>
      </c>
      <c r="T12" s="426"/>
      <c r="U12" s="409">
        <v>0</v>
      </c>
    </row>
    <row r="13" spans="1:21" ht="14.4" customHeight="1" x14ac:dyDescent="0.3">
      <c r="A13" s="360">
        <v>27</v>
      </c>
      <c r="B13" s="361" t="s">
        <v>369</v>
      </c>
      <c r="C13" s="361">
        <v>89301273</v>
      </c>
      <c r="D13" s="424" t="s">
        <v>1111</v>
      </c>
      <c r="E13" s="425" t="s">
        <v>420</v>
      </c>
      <c r="F13" s="361" t="s">
        <v>412</v>
      </c>
      <c r="G13" s="361" t="s">
        <v>449</v>
      </c>
      <c r="H13" s="361" t="s">
        <v>368</v>
      </c>
      <c r="I13" s="361" t="s">
        <v>450</v>
      </c>
      <c r="J13" s="361" t="s">
        <v>451</v>
      </c>
      <c r="K13" s="361" t="s">
        <v>452</v>
      </c>
      <c r="L13" s="362">
        <v>138.61000000000001</v>
      </c>
      <c r="M13" s="362">
        <v>138.61000000000001</v>
      </c>
      <c r="N13" s="361">
        <v>1</v>
      </c>
      <c r="O13" s="426">
        <v>0.5</v>
      </c>
      <c r="P13" s="362">
        <v>138.61000000000001</v>
      </c>
      <c r="Q13" s="408">
        <v>1</v>
      </c>
      <c r="R13" s="361">
        <v>1</v>
      </c>
      <c r="S13" s="408">
        <v>1</v>
      </c>
      <c r="T13" s="426">
        <v>0.5</v>
      </c>
      <c r="U13" s="409">
        <v>1</v>
      </c>
    </row>
    <row r="14" spans="1:21" ht="14.4" customHeight="1" x14ac:dyDescent="0.3">
      <c r="A14" s="360">
        <v>27</v>
      </c>
      <c r="B14" s="361" t="s">
        <v>369</v>
      </c>
      <c r="C14" s="361">
        <v>89301273</v>
      </c>
      <c r="D14" s="424" t="s">
        <v>1111</v>
      </c>
      <c r="E14" s="425" t="s">
        <v>420</v>
      </c>
      <c r="F14" s="361" t="s">
        <v>412</v>
      </c>
      <c r="G14" s="361" t="s">
        <v>449</v>
      </c>
      <c r="H14" s="361" t="s">
        <v>368</v>
      </c>
      <c r="I14" s="361" t="s">
        <v>450</v>
      </c>
      <c r="J14" s="361" t="s">
        <v>451</v>
      </c>
      <c r="K14" s="361" t="s">
        <v>453</v>
      </c>
      <c r="L14" s="362">
        <v>115.3</v>
      </c>
      <c r="M14" s="362">
        <v>115.3</v>
      </c>
      <c r="N14" s="361">
        <v>1</v>
      </c>
      <c r="O14" s="426">
        <v>0.5</v>
      </c>
      <c r="P14" s="362"/>
      <c r="Q14" s="408">
        <v>0</v>
      </c>
      <c r="R14" s="361"/>
      <c r="S14" s="408">
        <v>0</v>
      </c>
      <c r="T14" s="426"/>
      <c r="U14" s="409">
        <v>0</v>
      </c>
    </row>
    <row r="15" spans="1:21" ht="14.4" customHeight="1" x14ac:dyDescent="0.3">
      <c r="A15" s="360">
        <v>27</v>
      </c>
      <c r="B15" s="361" t="s">
        <v>369</v>
      </c>
      <c r="C15" s="361">
        <v>89301273</v>
      </c>
      <c r="D15" s="424" t="s">
        <v>1111</v>
      </c>
      <c r="E15" s="425" t="s">
        <v>420</v>
      </c>
      <c r="F15" s="361" t="s">
        <v>412</v>
      </c>
      <c r="G15" s="361" t="s">
        <v>454</v>
      </c>
      <c r="H15" s="361" t="s">
        <v>368</v>
      </c>
      <c r="I15" s="361" t="s">
        <v>455</v>
      </c>
      <c r="J15" s="361" t="s">
        <v>456</v>
      </c>
      <c r="K15" s="361" t="s">
        <v>457</v>
      </c>
      <c r="L15" s="362">
        <v>0</v>
      </c>
      <c r="M15" s="362">
        <v>0</v>
      </c>
      <c r="N15" s="361">
        <v>2</v>
      </c>
      <c r="O15" s="426">
        <v>2</v>
      </c>
      <c r="P15" s="362"/>
      <c r="Q15" s="408"/>
      <c r="R15" s="361"/>
      <c r="S15" s="408">
        <v>0</v>
      </c>
      <c r="T15" s="426"/>
      <c r="U15" s="409">
        <v>0</v>
      </c>
    </row>
    <row r="16" spans="1:21" ht="14.4" customHeight="1" x14ac:dyDescent="0.3">
      <c r="A16" s="360">
        <v>27</v>
      </c>
      <c r="B16" s="361" t="s">
        <v>369</v>
      </c>
      <c r="C16" s="361">
        <v>89301273</v>
      </c>
      <c r="D16" s="424" t="s">
        <v>1111</v>
      </c>
      <c r="E16" s="425" t="s">
        <v>420</v>
      </c>
      <c r="F16" s="361" t="s">
        <v>412</v>
      </c>
      <c r="G16" s="361" t="s">
        <v>458</v>
      </c>
      <c r="H16" s="361" t="s">
        <v>368</v>
      </c>
      <c r="I16" s="361" t="s">
        <v>459</v>
      </c>
      <c r="J16" s="361" t="s">
        <v>460</v>
      </c>
      <c r="K16" s="361" t="s">
        <v>461</v>
      </c>
      <c r="L16" s="362">
        <v>0</v>
      </c>
      <c r="M16" s="362">
        <v>0</v>
      </c>
      <c r="N16" s="361">
        <v>1</v>
      </c>
      <c r="O16" s="426">
        <v>1</v>
      </c>
      <c r="P16" s="362"/>
      <c r="Q16" s="408"/>
      <c r="R16" s="361"/>
      <c r="S16" s="408">
        <v>0</v>
      </c>
      <c r="T16" s="426"/>
      <c r="U16" s="409">
        <v>0</v>
      </c>
    </row>
    <row r="17" spans="1:21" ht="14.4" customHeight="1" x14ac:dyDescent="0.3">
      <c r="A17" s="360">
        <v>27</v>
      </c>
      <c r="B17" s="361" t="s">
        <v>369</v>
      </c>
      <c r="C17" s="361">
        <v>89301273</v>
      </c>
      <c r="D17" s="424" t="s">
        <v>1111</v>
      </c>
      <c r="E17" s="425" t="s">
        <v>420</v>
      </c>
      <c r="F17" s="361" t="s">
        <v>412</v>
      </c>
      <c r="G17" s="361" t="s">
        <v>462</v>
      </c>
      <c r="H17" s="361" t="s">
        <v>368</v>
      </c>
      <c r="I17" s="361" t="s">
        <v>463</v>
      </c>
      <c r="J17" s="361" t="s">
        <v>464</v>
      </c>
      <c r="K17" s="361" t="s">
        <v>465</v>
      </c>
      <c r="L17" s="362">
        <v>153.37</v>
      </c>
      <c r="M17" s="362">
        <v>1533.7</v>
      </c>
      <c r="N17" s="361">
        <v>10</v>
      </c>
      <c r="O17" s="426">
        <v>2.5</v>
      </c>
      <c r="P17" s="362">
        <v>1533.7</v>
      </c>
      <c r="Q17" s="408">
        <v>1</v>
      </c>
      <c r="R17" s="361">
        <v>10</v>
      </c>
      <c r="S17" s="408">
        <v>1</v>
      </c>
      <c r="T17" s="426">
        <v>2.5</v>
      </c>
      <c r="U17" s="409">
        <v>1</v>
      </c>
    </row>
    <row r="18" spans="1:21" ht="14.4" customHeight="1" x14ac:dyDescent="0.3">
      <c r="A18" s="360">
        <v>27</v>
      </c>
      <c r="B18" s="361" t="s">
        <v>369</v>
      </c>
      <c r="C18" s="361">
        <v>89301273</v>
      </c>
      <c r="D18" s="424" t="s">
        <v>1111</v>
      </c>
      <c r="E18" s="425" t="s">
        <v>420</v>
      </c>
      <c r="F18" s="361" t="s">
        <v>412</v>
      </c>
      <c r="G18" s="361" t="s">
        <v>466</v>
      </c>
      <c r="H18" s="361" t="s">
        <v>368</v>
      </c>
      <c r="I18" s="361" t="s">
        <v>467</v>
      </c>
      <c r="J18" s="361" t="s">
        <v>468</v>
      </c>
      <c r="K18" s="361" t="s">
        <v>469</v>
      </c>
      <c r="L18" s="362">
        <v>86.16</v>
      </c>
      <c r="M18" s="362">
        <v>172.32</v>
      </c>
      <c r="N18" s="361">
        <v>2</v>
      </c>
      <c r="O18" s="426">
        <v>1</v>
      </c>
      <c r="P18" s="362"/>
      <c r="Q18" s="408">
        <v>0</v>
      </c>
      <c r="R18" s="361"/>
      <c r="S18" s="408">
        <v>0</v>
      </c>
      <c r="T18" s="426"/>
      <c r="U18" s="409">
        <v>0</v>
      </c>
    </row>
    <row r="19" spans="1:21" ht="14.4" customHeight="1" x14ac:dyDescent="0.3">
      <c r="A19" s="360">
        <v>27</v>
      </c>
      <c r="B19" s="361" t="s">
        <v>369</v>
      </c>
      <c r="C19" s="361">
        <v>89301273</v>
      </c>
      <c r="D19" s="424" t="s">
        <v>1111</v>
      </c>
      <c r="E19" s="425" t="s">
        <v>420</v>
      </c>
      <c r="F19" s="361" t="s">
        <v>412</v>
      </c>
      <c r="G19" s="361" t="s">
        <v>470</v>
      </c>
      <c r="H19" s="361" t="s">
        <v>368</v>
      </c>
      <c r="I19" s="361" t="s">
        <v>471</v>
      </c>
      <c r="J19" s="361" t="s">
        <v>472</v>
      </c>
      <c r="K19" s="361" t="s">
        <v>473</v>
      </c>
      <c r="L19" s="362">
        <v>25.89</v>
      </c>
      <c r="M19" s="362">
        <v>51.78</v>
      </c>
      <c r="N19" s="361">
        <v>2</v>
      </c>
      <c r="O19" s="426">
        <v>1</v>
      </c>
      <c r="P19" s="362">
        <v>51.78</v>
      </c>
      <c r="Q19" s="408">
        <v>1</v>
      </c>
      <c r="R19" s="361">
        <v>2</v>
      </c>
      <c r="S19" s="408">
        <v>1</v>
      </c>
      <c r="T19" s="426">
        <v>1</v>
      </c>
      <c r="U19" s="409">
        <v>1</v>
      </c>
    </row>
    <row r="20" spans="1:21" ht="14.4" customHeight="1" x14ac:dyDescent="0.3">
      <c r="A20" s="360">
        <v>27</v>
      </c>
      <c r="B20" s="361" t="s">
        <v>369</v>
      </c>
      <c r="C20" s="361">
        <v>89301273</v>
      </c>
      <c r="D20" s="424" t="s">
        <v>1111</v>
      </c>
      <c r="E20" s="425" t="s">
        <v>420</v>
      </c>
      <c r="F20" s="361" t="s">
        <v>412</v>
      </c>
      <c r="G20" s="361" t="s">
        <v>470</v>
      </c>
      <c r="H20" s="361" t="s">
        <v>368</v>
      </c>
      <c r="I20" s="361" t="s">
        <v>474</v>
      </c>
      <c r="J20" s="361" t="s">
        <v>475</v>
      </c>
      <c r="K20" s="361" t="s">
        <v>476</v>
      </c>
      <c r="L20" s="362">
        <v>0</v>
      </c>
      <c r="M20" s="362">
        <v>0</v>
      </c>
      <c r="N20" s="361">
        <v>1</v>
      </c>
      <c r="O20" s="426">
        <v>0.5</v>
      </c>
      <c r="P20" s="362">
        <v>0</v>
      </c>
      <c r="Q20" s="408"/>
      <c r="R20" s="361">
        <v>1</v>
      </c>
      <c r="S20" s="408">
        <v>1</v>
      </c>
      <c r="T20" s="426">
        <v>0.5</v>
      </c>
      <c r="U20" s="409">
        <v>1</v>
      </c>
    </row>
    <row r="21" spans="1:21" ht="14.4" customHeight="1" x14ac:dyDescent="0.3">
      <c r="A21" s="360">
        <v>27</v>
      </c>
      <c r="B21" s="361" t="s">
        <v>369</v>
      </c>
      <c r="C21" s="361">
        <v>89301273</v>
      </c>
      <c r="D21" s="424" t="s">
        <v>1111</v>
      </c>
      <c r="E21" s="425" t="s">
        <v>420</v>
      </c>
      <c r="F21" s="361" t="s">
        <v>412</v>
      </c>
      <c r="G21" s="361" t="s">
        <v>470</v>
      </c>
      <c r="H21" s="361" t="s">
        <v>368</v>
      </c>
      <c r="I21" s="361" t="s">
        <v>477</v>
      </c>
      <c r="J21" s="361" t="s">
        <v>478</v>
      </c>
      <c r="K21" s="361" t="s">
        <v>469</v>
      </c>
      <c r="L21" s="362">
        <v>0</v>
      </c>
      <c r="M21" s="362">
        <v>0</v>
      </c>
      <c r="N21" s="361">
        <v>2</v>
      </c>
      <c r="O21" s="426">
        <v>1</v>
      </c>
      <c r="P21" s="362">
        <v>0</v>
      </c>
      <c r="Q21" s="408"/>
      <c r="R21" s="361">
        <v>2</v>
      </c>
      <c r="S21" s="408">
        <v>1</v>
      </c>
      <c r="T21" s="426">
        <v>1</v>
      </c>
      <c r="U21" s="409">
        <v>1</v>
      </c>
    </row>
    <row r="22" spans="1:21" ht="14.4" customHeight="1" x14ac:dyDescent="0.3">
      <c r="A22" s="360">
        <v>27</v>
      </c>
      <c r="B22" s="361" t="s">
        <v>369</v>
      </c>
      <c r="C22" s="361">
        <v>89301273</v>
      </c>
      <c r="D22" s="424" t="s">
        <v>1111</v>
      </c>
      <c r="E22" s="425" t="s">
        <v>420</v>
      </c>
      <c r="F22" s="361" t="s">
        <v>412</v>
      </c>
      <c r="G22" s="361" t="s">
        <v>479</v>
      </c>
      <c r="H22" s="361" t="s">
        <v>368</v>
      </c>
      <c r="I22" s="361" t="s">
        <v>480</v>
      </c>
      <c r="J22" s="361" t="s">
        <v>481</v>
      </c>
      <c r="K22" s="361" t="s">
        <v>482</v>
      </c>
      <c r="L22" s="362">
        <v>31.64</v>
      </c>
      <c r="M22" s="362">
        <v>63.28</v>
      </c>
      <c r="N22" s="361">
        <v>2</v>
      </c>
      <c r="O22" s="426">
        <v>1</v>
      </c>
      <c r="P22" s="362">
        <v>63.28</v>
      </c>
      <c r="Q22" s="408">
        <v>1</v>
      </c>
      <c r="R22" s="361">
        <v>2</v>
      </c>
      <c r="S22" s="408">
        <v>1</v>
      </c>
      <c r="T22" s="426">
        <v>1</v>
      </c>
      <c r="U22" s="409">
        <v>1</v>
      </c>
    </row>
    <row r="23" spans="1:21" ht="14.4" customHeight="1" x14ac:dyDescent="0.3">
      <c r="A23" s="360">
        <v>27</v>
      </c>
      <c r="B23" s="361" t="s">
        <v>369</v>
      </c>
      <c r="C23" s="361">
        <v>89301273</v>
      </c>
      <c r="D23" s="424" t="s">
        <v>1111</v>
      </c>
      <c r="E23" s="425" t="s">
        <v>420</v>
      </c>
      <c r="F23" s="361" t="s">
        <v>412</v>
      </c>
      <c r="G23" s="361" t="s">
        <v>483</v>
      </c>
      <c r="H23" s="361" t="s">
        <v>368</v>
      </c>
      <c r="I23" s="361" t="s">
        <v>484</v>
      </c>
      <c r="J23" s="361" t="s">
        <v>485</v>
      </c>
      <c r="K23" s="361" t="s">
        <v>486</v>
      </c>
      <c r="L23" s="362">
        <v>41.83</v>
      </c>
      <c r="M23" s="362">
        <v>83.66</v>
      </c>
      <c r="N23" s="361">
        <v>2</v>
      </c>
      <c r="O23" s="426">
        <v>1</v>
      </c>
      <c r="P23" s="362">
        <v>83.66</v>
      </c>
      <c r="Q23" s="408">
        <v>1</v>
      </c>
      <c r="R23" s="361">
        <v>2</v>
      </c>
      <c r="S23" s="408">
        <v>1</v>
      </c>
      <c r="T23" s="426">
        <v>1</v>
      </c>
      <c r="U23" s="409">
        <v>1</v>
      </c>
    </row>
    <row r="24" spans="1:21" ht="14.4" customHeight="1" x14ac:dyDescent="0.3">
      <c r="A24" s="360">
        <v>27</v>
      </c>
      <c r="B24" s="361" t="s">
        <v>369</v>
      </c>
      <c r="C24" s="361">
        <v>89301273</v>
      </c>
      <c r="D24" s="424" t="s">
        <v>1111</v>
      </c>
      <c r="E24" s="425" t="s">
        <v>420</v>
      </c>
      <c r="F24" s="361" t="s">
        <v>412</v>
      </c>
      <c r="G24" s="361" t="s">
        <v>487</v>
      </c>
      <c r="H24" s="361" t="s">
        <v>368</v>
      </c>
      <c r="I24" s="361" t="s">
        <v>488</v>
      </c>
      <c r="J24" s="361" t="s">
        <v>489</v>
      </c>
      <c r="K24" s="361" t="s">
        <v>490</v>
      </c>
      <c r="L24" s="362">
        <v>30.65</v>
      </c>
      <c r="M24" s="362">
        <v>30.65</v>
      </c>
      <c r="N24" s="361">
        <v>1</v>
      </c>
      <c r="O24" s="426">
        <v>0.5</v>
      </c>
      <c r="P24" s="362"/>
      <c r="Q24" s="408">
        <v>0</v>
      </c>
      <c r="R24" s="361"/>
      <c r="S24" s="408">
        <v>0</v>
      </c>
      <c r="T24" s="426"/>
      <c r="U24" s="409">
        <v>0</v>
      </c>
    </row>
    <row r="25" spans="1:21" ht="14.4" customHeight="1" x14ac:dyDescent="0.3">
      <c r="A25" s="360">
        <v>27</v>
      </c>
      <c r="B25" s="361" t="s">
        <v>369</v>
      </c>
      <c r="C25" s="361">
        <v>89301273</v>
      </c>
      <c r="D25" s="424" t="s">
        <v>1111</v>
      </c>
      <c r="E25" s="425" t="s">
        <v>420</v>
      </c>
      <c r="F25" s="361" t="s">
        <v>412</v>
      </c>
      <c r="G25" s="361" t="s">
        <v>491</v>
      </c>
      <c r="H25" s="361" t="s">
        <v>368</v>
      </c>
      <c r="I25" s="361" t="s">
        <v>492</v>
      </c>
      <c r="J25" s="361" t="s">
        <v>493</v>
      </c>
      <c r="K25" s="361" t="s">
        <v>494</v>
      </c>
      <c r="L25" s="362">
        <v>0</v>
      </c>
      <c r="M25" s="362">
        <v>0</v>
      </c>
      <c r="N25" s="361">
        <v>2</v>
      </c>
      <c r="O25" s="426">
        <v>1</v>
      </c>
      <c r="P25" s="362">
        <v>0</v>
      </c>
      <c r="Q25" s="408"/>
      <c r="R25" s="361">
        <v>2</v>
      </c>
      <c r="S25" s="408">
        <v>1</v>
      </c>
      <c r="T25" s="426">
        <v>1</v>
      </c>
      <c r="U25" s="409">
        <v>1</v>
      </c>
    </row>
    <row r="26" spans="1:21" ht="14.4" customHeight="1" x14ac:dyDescent="0.3">
      <c r="A26" s="360">
        <v>27</v>
      </c>
      <c r="B26" s="361" t="s">
        <v>369</v>
      </c>
      <c r="C26" s="361">
        <v>89301273</v>
      </c>
      <c r="D26" s="424" t="s">
        <v>1111</v>
      </c>
      <c r="E26" s="425" t="s">
        <v>420</v>
      </c>
      <c r="F26" s="361" t="s">
        <v>412</v>
      </c>
      <c r="G26" s="361" t="s">
        <v>495</v>
      </c>
      <c r="H26" s="361" t="s">
        <v>368</v>
      </c>
      <c r="I26" s="361" t="s">
        <v>496</v>
      </c>
      <c r="J26" s="361" t="s">
        <v>497</v>
      </c>
      <c r="K26" s="361" t="s">
        <v>498</v>
      </c>
      <c r="L26" s="362">
        <v>305.08</v>
      </c>
      <c r="M26" s="362">
        <v>305.08</v>
      </c>
      <c r="N26" s="361">
        <v>1</v>
      </c>
      <c r="O26" s="426">
        <v>0.5</v>
      </c>
      <c r="P26" s="362"/>
      <c r="Q26" s="408">
        <v>0</v>
      </c>
      <c r="R26" s="361"/>
      <c r="S26" s="408">
        <v>0</v>
      </c>
      <c r="T26" s="426"/>
      <c r="U26" s="409">
        <v>0</v>
      </c>
    </row>
    <row r="27" spans="1:21" ht="14.4" customHeight="1" x14ac:dyDescent="0.3">
      <c r="A27" s="360">
        <v>27</v>
      </c>
      <c r="B27" s="361" t="s">
        <v>369</v>
      </c>
      <c r="C27" s="361">
        <v>89301273</v>
      </c>
      <c r="D27" s="424" t="s">
        <v>1111</v>
      </c>
      <c r="E27" s="425" t="s">
        <v>420</v>
      </c>
      <c r="F27" s="361" t="s">
        <v>412</v>
      </c>
      <c r="G27" s="361" t="s">
        <v>499</v>
      </c>
      <c r="H27" s="361" t="s">
        <v>368</v>
      </c>
      <c r="I27" s="361" t="s">
        <v>500</v>
      </c>
      <c r="J27" s="361" t="s">
        <v>501</v>
      </c>
      <c r="K27" s="361" t="s">
        <v>502</v>
      </c>
      <c r="L27" s="362">
        <v>56.69</v>
      </c>
      <c r="M27" s="362">
        <v>113.38</v>
      </c>
      <c r="N27" s="361">
        <v>2</v>
      </c>
      <c r="O27" s="426">
        <v>0.5</v>
      </c>
      <c r="P27" s="362">
        <v>113.38</v>
      </c>
      <c r="Q27" s="408">
        <v>1</v>
      </c>
      <c r="R27" s="361">
        <v>2</v>
      </c>
      <c r="S27" s="408">
        <v>1</v>
      </c>
      <c r="T27" s="426">
        <v>0.5</v>
      </c>
      <c r="U27" s="409">
        <v>1</v>
      </c>
    </row>
    <row r="28" spans="1:21" ht="14.4" customHeight="1" x14ac:dyDescent="0.3">
      <c r="A28" s="360">
        <v>27</v>
      </c>
      <c r="B28" s="361" t="s">
        <v>369</v>
      </c>
      <c r="C28" s="361">
        <v>89301273</v>
      </c>
      <c r="D28" s="424" t="s">
        <v>1111</v>
      </c>
      <c r="E28" s="425" t="s">
        <v>420</v>
      </c>
      <c r="F28" s="361" t="s">
        <v>412</v>
      </c>
      <c r="G28" s="361" t="s">
        <v>503</v>
      </c>
      <c r="H28" s="361" t="s">
        <v>368</v>
      </c>
      <c r="I28" s="361" t="s">
        <v>504</v>
      </c>
      <c r="J28" s="361" t="s">
        <v>505</v>
      </c>
      <c r="K28" s="361" t="s">
        <v>506</v>
      </c>
      <c r="L28" s="362">
        <v>64.13</v>
      </c>
      <c r="M28" s="362">
        <v>64.13</v>
      </c>
      <c r="N28" s="361">
        <v>1</v>
      </c>
      <c r="O28" s="426">
        <v>1</v>
      </c>
      <c r="P28" s="362"/>
      <c r="Q28" s="408">
        <v>0</v>
      </c>
      <c r="R28" s="361"/>
      <c r="S28" s="408">
        <v>0</v>
      </c>
      <c r="T28" s="426"/>
      <c r="U28" s="409">
        <v>0</v>
      </c>
    </row>
    <row r="29" spans="1:21" ht="14.4" customHeight="1" x14ac:dyDescent="0.3">
      <c r="A29" s="360">
        <v>27</v>
      </c>
      <c r="B29" s="361" t="s">
        <v>369</v>
      </c>
      <c r="C29" s="361">
        <v>89301273</v>
      </c>
      <c r="D29" s="424" t="s">
        <v>1111</v>
      </c>
      <c r="E29" s="425" t="s">
        <v>420</v>
      </c>
      <c r="F29" s="361" t="s">
        <v>412</v>
      </c>
      <c r="G29" s="361" t="s">
        <v>503</v>
      </c>
      <c r="H29" s="361" t="s">
        <v>368</v>
      </c>
      <c r="I29" s="361" t="s">
        <v>507</v>
      </c>
      <c r="J29" s="361" t="s">
        <v>508</v>
      </c>
      <c r="K29" s="361" t="s">
        <v>509</v>
      </c>
      <c r="L29" s="362">
        <v>85.49</v>
      </c>
      <c r="M29" s="362">
        <v>170.98</v>
      </c>
      <c r="N29" s="361">
        <v>2</v>
      </c>
      <c r="O29" s="426">
        <v>2</v>
      </c>
      <c r="P29" s="362">
        <v>85.49</v>
      </c>
      <c r="Q29" s="408">
        <v>0.5</v>
      </c>
      <c r="R29" s="361">
        <v>1</v>
      </c>
      <c r="S29" s="408">
        <v>0.5</v>
      </c>
      <c r="T29" s="426">
        <v>1</v>
      </c>
      <c r="U29" s="409">
        <v>0.5</v>
      </c>
    </row>
    <row r="30" spans="1:21" ht="14.4" customHeight="1" x14ac:dyDescent="0.3">
      <c r="A30" s="360">
        <v>27</v>
      </c>
      <c r="B30" s="361" t="s">
        <v>369</v>
      </c>
      <c r="C30" s="361">
        <v>89301273</v>
      </c>
      <c r="D30" s="424" t="s">
        <v>1111</v>
      </c>
      <c r="E30" s="425" t="s">
        <v>421</v>
      </c>
      <c r="F30" s="361" t="s">
        <v>412</v>
      </c>
      <c r="G30" s="361" t="s">
        <v>510</v>
      </c>
      <c r="H30" s="361" t="s">
        <v>368</v>
      </c>
      <c r="I30" s="361" t="s">
        <v>511</v>
      </c>
      <c r="J30" s="361" t="s">
        <v>512</v>
      </c>
      <c r="K30" s="361" t="s">
        <v>513</v>
      </c>
      <c r="L30" s="362">
        <v>333.31</v>
      </c>
      <c r="M30" s="362">
        <v>333.31</v>
      </c>
      <c r="N30" s="361">
        <v>1</v>
      </c>
      <c r="O30" s="426">
        <v>1</v>
      </c>
      <c r="P30" s="362">
        <v>333.31</v>
      </c>
      <c r="Q30" s="408">
        <v>1</v>
      </c>
      <c r="R30" s="361">
        <v>1</v>
      </c>
      <c r="S30" s="408">
        <v>1</v>
      </c>
      <c r="T30" s="426">
        <v>1</v>
      </c>
      <c r="U30" s="409">
        <v>1</v>
      </c>
    </row>
    <row r="31" spans="1:21" ht="14.4" customHeight="1" x14ac:dyDescent="0.3">
      <c r="A31" s="360">
        <v>27</v>
      </c>
      <c r="B31" s="361" t="s">
        <v>369</v>
      </c>
      <c r="C31" s="361">
        <v>89301273</v>
      </c>
      <c r="D31" s="424" t="s">
        <v>1111</v>
      </c>
      <c r="E31" s="425" t="s">
        <v>421</v>
      </c>
      <c r="F31" s="361" t="s">
        <v>412</v>
      </c>
      <c r="G31" s="361" t="s">
        <v>514</v>
      </c>
      <c r="H31" s="361" t="s">
        <v>368</v>
      </c>
      <c r="I31" s="361" t="s">
        <v>515</v>
      </c>
      <c r="J31" s="361" t="s">
        <v>516</v>
      </c>
      <c r="K31" s="361" t="s">
        <v>517</v>
      </c>
      <c r="L31" s="362">
        <v>0</v>
      </c>
      <c r="M31" s="362">
        <v>0</v>
      </c>
      <c r="N31" s="361">
        <v>1</v>
      </c>
      <c r="O31" s="426">
        <v>1</v>
      </c>
      <c r="P31" s="362">
        <v>0</v>
      </c>
      <c r="Q31" s="408"/>
      <c r="R31" s="361">
        <v>1</v>
      </c>
      <c r="S31" s="408">
        <v>1</v>
      </c>
      <c r="T31" s="426">
        <v>1</v>
      </c>
      <c r="U31" s="409">
        <v>1</v>
      </c>
    </row>
    <row r="32" spans="1:21" ht="14.4" customHeight="1" x14ac:dyDescent="0.3">
      <c r="A32" s="360">
        <v>27</v>
      </c>
      <c r="B32" s="361" t="s">
        <v>369</v>
      </c>
      <c r="C32" s="361">
        <v>89301273</v>
      </c>
      <c r="D32" s="424" t="s">
        <v>1111</v>
      </c>
      <c r="E32" s="425" t="s">
        <v>421</v>
      </c>
      <c r="F32" s="361" t="s">
        <v>412</v>
      </c>
      <c r="G32" s="361" t="s">
        <v>462</v>
      </c>
      <c r="H32" s="361" t="s">
        <v>368</v>
      </c>
      <c r="I32" s="361" t="s">
        <v>463</v>
      </c>
      <c r="J32" s="361" t="s">
        <v>464</v>
      </c>
      <c r="K32" s="361" t="s">
        <v>465</v>
      </c>
      <c r="L32" s="362">
        <v>153.37</v>
      </c>
      <c r="M32" s="362">
        <v>460.11</v>
      </c>
      <c r="N32" s="361">
        <v>3</v>
      </c>
      <c r="O32" s="426">
        <v>1</v>
      </c>
      <c r="P32" s="362"/>
      <c r="Q32" s="408">
        <v>0</v>
      </c>
      <c r="R32" s="361"/>
      <c r="S32" s="408">
        <v>0</v>
      </c>
      <c r="T32" s="426"/>
      <c r="U32" s="409">
        <v>0</v>
      </c>
    </row>
    <row r="33" spans="1:21" ht="14.4" customHeight="1" x14ac:dyDescent="0.3">
      <c r="A33" s="360">
        <v>27</v>
      </c>
      <c r="B33" s="361" t="s">
        <v>369</v>
      </c>
      <c r="C33" s="361">
        <v>89301273</v>
      </c>
      <c r="D33" s="424" t="s">
        <v>1111</v>
      </c>
      <c r="E33" s="425" t="s">
        <v>421</v>
      </c>
      <c r="F33" s="361" t="s">
        <v>412</v>
      </c>
      <c r="G33" s="361" t="s">
        <v>518</v>
      </c>
      <c r="H33" s="361" t="s">
        <v>402</v>
      </c>
      <c r="I33" s="361" t="s">
        <v>519</v>
      </c>
      <c r="J33" s="361" t="s">
        <v>520</v>
      </c>
      <c r="K33" s="361" t="s">
        <v>521</v>
      </c>
      <c r="L33" s="362">
        <v>154.01</v>
      </c>
      <c r="M33" s="362">
        <v>308.02</v>
      </c>
      <c r="N33" s="361">
        <v>2</v>
      </c>
      <c r="O33" s="426">
        <v>1</v>
      </c>
      <c r="P33" s="362">
        <v>308.02</v>
      </c>
      <c r="Q33" s="408">
        <v>1</v>
      </c>
      <c r="R33" s="361">
        <v>2</v>
      </c>
      <c r="S33" s="408">
        <v>1</v>
      </c>
      <c r="T33" s="426">
        <v>1</v>
      </c>
      <c r="U33" s="409">
        <v>1</v>
      </c>
    </row>
    <row r="34" spans="1:21" ht="14.4" customHeight="1" x14ac:dyDescent="0.3">
      <c r="A34" s="360">
        <v>27</v>
      </c>
      <c r="B34" s="361" t="s">
        <v>369</v>
      </c>
      <c r="C34" s="361">
        <v>89301273</v>
      </c>
      <c r="D34" s="424" t="s">
        <v>1111</v>
      </c>
      <c r="E34" s="425" t="s">
        <v>421</v>
      </c>
      <c r="F34" s="361" t="s">
        <v>412</v>
      </c>
      <c r="G34" s="361" t="s">
        <v>522</v>
      </c>
      <c r="H34" s="361" t="s">
        <v>368</v>
      </c>
      <c r="I34" s="361" t="s">
        <v>523</v>
      </c>
      <c r="J34" s="361" t="s">
        <v>524</v>
      </c>
      <c r="K34" s="361" t="s">
        <v>525</v>
      </c>
      <c r="L34" s="362">
        <v>413.22</v>
      </c>
      <c r="M34" s="362">
        <v>413.22</v>
      </c>
      <c r="N34" s="361">
        <v>1</v>
      </c>
      <c r="O34" s="426">
        <v>1</v>
      </c>
      <c r="P34" s="362">
        <v>413.22</v>
      </c>
      <c r="Q34" s="408">
        <v>1</v>
      </c>
      <c r="R34" s="361">
        <v>1</v>
      </c>
      <c r="S34" s="408">
        <v>1</v>
      </c>
      <c r="T34" s="426">
        <v>1</v>
      </c>
      <c r="U34" s="409">
        <v>1</v>
      </c>
    </row>
    <row r="35" spans="1:21" ht="14.4" customHeight="1" x14ac:dyDescent="0.3">
      <c r="A35" s="360">
        <v>27</v>
      </c>
      <c r="B35" s="361" t="s">
        <v>369</v>
      </c>
      <c r="C35" s="361">
        <v>89301273</v>
      </c>
      <c r="D35" s="424" t="s">
        <v>1111</v>
      </c>
      <c r="E35" s="425" t="s">
        <v>421</v>
      </c>
      <c r="F35" s="361" t="s">
        <v>412</v>
      </c>
      <c r="G35" s="361" t="s">
        <v>526</v>
      </c>
      <c r="H35" s="361" t="s">
        <v>368</v>
      </c>
      <c r="I35" s="361" t="s">
        <v>527</v>
      </c>
      <c r="J35" s="361" t="s">
        <v>528</v>
      </c>
      <c r="K35" s="361" t="s">
        <v>529</v>
      </c>
      <c r="L35" s="362">
        <v>224.25</v>
      </c>
      <c r="M35" s="362">
        <v>224.25</v>
      </c>
      <c r="N35" s="361">
        <v>1</v>
      </c>
      <c r="O35" s="426">
        <v>1</v>
      </c>
      <c r="P35" s="362"/>
      <c r="Q35" s="408">
        <v>0</v>
      </c>
      <c r="R35" s="361"/>
      <c r="S35" s="408">
        <v>0</v>
      </c>
      <c r="T35" s="426"/>
      <c r="U35" s="409">
        <v>0</v>
      </c>
    </row>
    <row r="36" spans="1:21" ht="14.4" customHeight="1" x14ac:dyDescent="0.3">
      <c r="A36" s="360">
        <v>27</v>
      </c>
      <c r="B36" s="361" t="s">
        <v>369</v>
      </c>
      <c r="C36" s="361">
        <v>89301273</v>
      </c>
      <c r="D36" s="424" t="s">
        <v>1111</v>
      </c>
      <c r="E36" s="425" t="s">
        <v>421</v>
      </c>
      <c r="F36" s="361" t="s">
        <v>412</v>
      </c>
      <c r="G36" s="361" t="s">
        <v>530</v>
      </c>
      <c r="H36" s="361" t="s">
        <v>368</v>
      </c>
      <c r="I36" s="361" t="s">
        <v>531</v>
      </c>
      <c r="J36" s="361" t="s">
        <v>532</v>
      </c>
      <c r="K36" s="361" t="s">
        <v>533</v>
      </c>
      <c r="L36" s="362">
        <v>0</v>
      </c>
      <c r="M36" s="362">
        <v>0</v>
      </c>
      <c r="N36" s="361">
        <v>1</v>
      </c>
      <c r="O36" s="426">
        <v>1</v>
      </c>
      <c r="P36" s="362">
        <v>0</v>
      </c>
      <c r="Q36" s="408"/>
      <c r="R36" s="361">
        <v>1</v>
      </c>
      <c r="S36" s="408">
        <v>1</v>
      </c>
      <c r="T36" s="426">
        <v>1</v>
      </c>
      <c r="U36" s="409">
        <v>1</v>
      </c>
    </row>
    <row r="37" spans="1:21" ht="14.4" customHeight="1" x14ac:dyDescent="0.3">
      <c r="A37" s="360">
        <v>27</v>
      </c>
      <c r="B37" s="361" t="s">
        <v>369</v>
      </c>
      <c r="C37" s="361">
        <v>89301273</v>
      </c>
      <c r="D37" s="424" t="s">
        <v>1111</v>
      </c>
      <c r="E37" s="425" t="s">
        <v>421</v>
      </c>
      <c r="F37" s="361" t="s">
        <v>412</v>
      </c>
      <c r="G37" s="361" t="s">
        <v>534</v>
      </c>
      <c r="H37" s="361" t="s">
        <v>368</v>
      </c>
      <c r="I37" s="361" t="s">
        <v>535</v>
      </c>
      <c r="J37" s="361" t="s">
        <v>536</v>
      </c>
      <c r="K37" s="361" t="s">
        <v>537</v>
      </c>
      <c r="L37" s="362">
        <v>0</v>
      </c>
      <c r="M37" s="362">
        <v>0</v>
      </c>
      <c r="N37" s="361">
        <v>1</v>
      </c>
      <c r="O37" s="426">
        <v>1</v>
      </c>
      <c r="P37" s="362">
        <v>0</v>
      </c>
      <c r="Q37" s="408"/>
      <c r="R37" s="361">
        <v>1</v>
      </c>
      <c r="S37" s="408">
        <v>1</v>
      </c>
      <c r="T37" s="426">
        <v>1</v>
      </c>
      <c r="U37" s="409">
        <v>1</v>
      </c>
    </row>
    <row r="38" spans="1:21" ht="14.4" customHeight="1" x14ac:dyDescent="0.3">
      <c r="A38" s="360">
        <v>27</v>
      </c>
      <c r="B38" s="361" t="s">
        <v>369</v>
      </c>
      <c r="C38" s="361">
        <v>89301273</v>
      </c>
      <c r="D38" s="424" t="s">
        <v>1111</v>
      </c>
      <c r="E38" s="425" t="s">
        <v>422</v>
      </c>
      <c r="F38" s="361" t="s">
        <v>412</v>
      </c>
      <c r="G38" s="361" t="s">
        <v>538</v>
      </c>
      <c r="H38" s="361" t="s">
        <v>368</v>
      </c>
      <c r="I38" s="361" t="s">
        <v>539</v>
      </c>
      <c r="J38" s="361" t="s">
        <v>540</v>
      </c>
      <c r="K38" s="361" t="s">
        <v>541</v>
      </c>
      <c r="L38" s="362">
        <v>35.380000000000003</v>
      </c>
      <c r="M38" s="362">
        <v>70.760000000000005</v>
      </c>
      <c r="N38" s="361">
        <v>2</v>
      </c>
      <c r="O38" s="426">
        <v>1</v>
      </c>
      <c r="P38" s="362">
        <v>70.760000000000005</v>
      </c>
      <c r="Q38" s="408">
        <v>1</v>
      </c>
      <c r="R38" s="361">
        <v>2</v>
      </c>
      <c r="S38" s="408">
        <v>1</v>
      </c>
      <c r="T38" s="426">
        <v>1</v>
      </c>
      <c r="U38" s="409">
        <v>1</v>
      </c>
    </row>
    <row r="39" spans="1:21" ht="14.4" customHeight="1" x14ac:dyDescent="0.3">
      <c r="A39" s="360">
        <v>27</v>
      </c>
      <c r="B39" s="361" t="s">
        <v>369</v>
      </c>
      <c r="C39" s="361">
        <v>89301273</v>
      </c>
      <c r="D39" s="424" t="s">
        <v>1111</v>
      </c>
      <c r="E39" s="425" t="s">
        <v>422</v>
      </c>
      <c r="F39" s="361" t="s">
        <v>412</v>
      </c>
      <c r="G39" s="361" t="s">
        <v>510</v>
      </c>
      <c r="H39" s="361" t="s">
        <v>402</v>
      </c>
      <c r="I39" s="361" t="s">
        <v>542</v>
      </c>
      <c r="J39" s="361" t="s">
        <v>543</v>
      </c>
      <c r="K39" s="361" t="s">
        <v>513</v>
      </c>
      <c r="L39" s="362">
        <v>333.31</v>
      </c>
      <c r="M39" s="362">
        <v>666.62</v>
      </c>
      <c r="N39" s="361">
        <v>2</v>
      </c>
      <c r="O39" s="426">
        <v>2</v>
      </c>
      <c r="P39" s="362">
        <v>666.62</v>
      </c>
      <c r="Q39" s="408">
        <v>1</v>
      </c>
      <c r="R39" s="361">
        <v>2</v>
      </c>
      <c r="S39" s="408">
        <v>1</v>
      </c>
      <c r="T39" s="426">
        <v>2</v>
      </c>
      <c r="U39" s="409">
        <v>1</v>
      </c>
    </row>
    <row r="40" spans="1:21" ht="14.4" customHeight="1" x14ac:dyDescent="0.3">
      <c r="A40" s="360">
        <v>27</v>
      </c>
      <c r="B40" s="361" t="s">
        <v>369</v>
      </c>
      <c r="C40" s="361">
        <v>89301273</v>
      </c>
      <c r="D40" s="424" t="s">
        <v>1111</v>
      </c>
      <c r="E40" s="425" t="s">
        <v>422</v>
      </c>
      <c r="F40" s="361" t="s">
        <v>412</v>
      </c>
      <c r="G40" s="361" t="s">
        <v>510</v>
      </c>
      <c r="H40" s="361" t="s">
        <v>402</v>
      </c>
      <c r="I40" s="361" t="s">
        <v>544</v>
      </c>
      <c r="J40" s="361" t="s">
        <v>545</v>
      </c>
      <c r="K40" s="361" t="s">
        <v>546</v>
      </c>
      <c r="L40" s="362">
        <v>333.31</v>
      </c>
      <c r="M40" s="362">
        <v>333.31</v>
      </c>
      <c r="N40" s="361">
        <v>1</v>
      </c>
      <c r="O40" s="426">
        <v>1</v>
      </c>
      <c r="P40" s="362">
        <v>333.31</v>
      </c>
      <c r="Q40" s="408">
        <v>1</v>
      </c>
      <c r="R40" s="361">
        <v>1</v>
      </c>
      <c r="S40" s="408">
        <v>1</v>
      </c>
      <c r="T40" s="426">
        <v>1</v>
      </c>
      <c r="U40" s="409">
        <v>1</v>
      </c>
    </row>
    <row r="41" spans="1:21" ht="14.4" customHeight="1" x14ac:dyDescent="0.3">
      <c r="A41" s="360">
        <v>27</v>
      </c>
      <c r="B41" s="361" t="s">
        <v>369</v>
      </c>
      <c r="C41" s="361">
        <v>89301273</v>
      </c>
      <c r="D41" s="424" t="s">
        <v>1111</v>
      </c>
      <c r="E41" s="425" t="s">
        <v>422</v>
      </c>
      <c r="F41" s="361" t="s">
        <v>412</v>
      </c>
      <c r="G41" s="361" t="s">
        <v>547</v>
      </c>
      <c r="H41" s="361" t="s">
        <v>402</v>
      </c>
      <c r="I41" s="361" t="s">
        <v>548</v>
      </c>
      <c r="J41" s="361" t="s">
        <v>549</v>
      </c>
      <c r="K41" s="361" t="s">
        <v>550</v>
      </c>
      <c r="L41" s="362">
        <v>199.65</v>
      </c>
      <c r="M41" s="362">
        <v>399.3</v>
      </c>
      <c r="N41" s="361">
        <v>2</v>
      </c>
      <c r="O41" s="426">
        <v>2</v>
      </c>
      <c r="P41" s="362">
        <v>199.65</v>
      </c>
      <c r="Q41" s="408">
        <v>0.5</v>
      </c>
      <c r="R41" s="361">
        <v>1</v>
      </c>
      <c r="S41" s="408">
        <v>0.5</v>
      </c>
      <c r="T41" s="426">
        <v>1</v>
      </c>
      <c r="U41" s="409">
        <v>0.5</v>
      </c>
    </row>
    <row r="42" spans="1:21" ht="14.4" customHeight="1" x14ac:dyDescent="0.3">
      <c r="A42" s="360">
        <v>27</v>
      </c>
      <c r="B42" s="361" t="s">
        <v>369</v>
      </c>
      <c r="C42" s="361">
        <v>89301273</v>
      </c>
      <c r="D42" s="424" t="s">
        <v>1111</v>
      </c>
      <c r="E42" s="425" t="s">
        <v>422</v>
      </c>
      <c r="F42" s="361" t="s">
        <v>412</v>
      </c>
      <c r="G42" s="361" t="s">
        <v>551</v>
      </c>
      <c r="H42" s="361" t="s">
        <v>402</v>
      </c>
      <c r="I42" s="361" t="s">
        <v>552</v>
      </c>
      <c r="J42" s="361" t="s">
        <v>553</v>
      </c>
      <c r="K42" s="361" t="s">
        <v>554</v>
      </c>
      <c r="L42" s="362">
        <v>137.74</v>
      </c>
      <c r="M42" s="362">
        <v>275.48</v>
      </c>
      <c r="N42" s="361">
        <v>2</v>
      </c>
      <c r="O42" s="426">
        <v>2</v>
      </c>
      <c r="P42" s="362">
        <v>275.48</v>
      </c>
      <c r="Q42" s="408">
        <v>1</v>
      </c>
      <c r="R42" s="361">
        <v>2</v>
      </c>
      <c r="S42" s="408">
        <v>1</v>
      </c>
      <c r="T42" s="426">
        <v>2</v>
      </c>
      <c r="U42" s="409">
        <v>1</v>
      </c>
    </row>
    <row r="43" spans="1:21" ht="14.4" customHeight="1" x14ac:dyDescent="0.3">
      <c r="A43" s="360">
        <v>27</v>
      </c>
      <c r="B43" s="361" t="s">
        <v>369</v>
      </c>
      <c r="C43" s="361">
        <v>89301273</v>
      </c>
      <c r="D43" s="424" t="s">
        <v>1111</v>
      </c>
      <c r="E43" s="425" t="s">
        <v>422</v>
      </c>
      <c r="F43" s="361" t="s">
        <v>412</v>
      </c>
      <c r="G43" s="361" t="s">
        <v>445</v>
      </c>
      <c r="H43" s="361" t="s">
        <v>368</v>
      </c>
      <c r="I43" s="361" t="s">
        <v>555</v>
      </c>
      <c r="J43" s="361" t="s">
        <v>556</v>
      </c>
      <c r="K43" s="361" t="s">
        <v>557</v>
      </c>
      <c r="L43" s="362">
        <v>32.409999999999997</v>
      </c>
      <c r="M43" s="362">
        <v>32.409999999999997</v>
      </c>
      <c r="N43" s="361">
        <v>1</v>
      </c>
      <c r="O43" s="426">
        <v>1</v>
      </c>
      <c r="P43" s="362">
        <v>32.409999999999997</v>
      </c>
      <c r="Q43" s="408">
        <v>1</v>
      </c>
      <c r="R43" s="361">
        <v>1</v>
      </c>
      <c r="S43" s="408">
        <v>1</v>
      </c>
      <c r="T43" s="426">
        <v>1</v>
      </c>
      <c r="U43" s="409">
        <v>1</v>
      </c>
    </row>
    <row r="44" spans="1:21" ht="14.4" customHeight="1" x14ac:dyDescent="0.3">
      <c r="A44" s="360">
        <v>27</v>
      </c>
      <c r="B44" s="361" t="s">
        <v>369</v>
      </c>
      <c r="C44" s="361">
        <v>89301273</v>
      </c>
      <c r="D44" s="424" t="s">
        <v>1111</v>
      </c>
      <c r="E44" s="425" t="s">
        <v>422</v>
      </c>
      <c r="F44" s="361" t="s">
        <v>412</v>
      </c>
      <c r="G44" s="361" t="s">
        <v>449</v>
      </c>
      <c r="H44" s="361" t="s">
        <v>368</v>
      </c>
      <c r="I44" s="361" t="s">
        <v>450</v>
      </c>
      <c r="J44" s="361" t="s">
        <v>451</v>
      </c>
      <c r="K44" s="361" t="s">
        <v>452</v>
      </c>
      <c r="L44" s="362">
        <v>138.61000000000001</v>
      </c>
      <c r="M44" s="362">
        <v>277.22000000000003</v>
      </c>
      <c r="N44" s="361">
        <v>2</v>
      </c>
      <c r="O44" s="426">
        <v>1.5</v>
      </c>
      <c r="P44" s="362">
        <v>277.22000000000003</v>
      </c>
      <c r="Q44" s="408">
        <v>1</v>
      </c>
      <c r="R44" s="361">
        <v>2</v>
      </c>
      <c r="S44" s="408">
        <v>1</v>
      </c>
      <c r="T44" s="426">
        <v>1.5</v>
      </c>
      <c r="U44" s="409">
        <v>1</v>
      </c>
    </row>
    <row r="45" spans="1:21" ht="14.4" customHeight="1" x14ac:dyDescent="0.3">
      <c r="A45" s="360">
        <v>27</v>
      </c>
      <c r="B45" s="361" t="s">
        <v>369</v>
      </c>
      <c r="C45" s="361">
        <v>89301273</v>
      </c>
      <c r="D45" s="424" t="s">
        <v>1111</v>
      </c>
      <c r="E45" s="425" t="s">
        <v>422</v>
      </c>
      <c r="F45" s="361" t="s">
        <v>412</v>
      </c>
      <c r="G45" s="361" t="s">
        <v>449</v>
      </c>
      <c r="H45" s="361" t="s">
        <v>368</v>
      </c>
      <c r="I45" s="361" t="s">
        <v>450</v>
      </c>
      <c r="J45" s="361" t="s">
        <v>451</v>
      </c>
      <c r="K45" s="361" t="s">
        <v>453</v>
      </c>
      <c r="L45" s="362">
        <v>115.3</v>
      </c>
      <c r="M45" s="362">
        <v>230.6</v>
      </c>
      <c r="N45" s="361">
        <v>2</v>
      </c>
      <c r="O45" s="426">
        <v>1.5</v>
      </c>
      <c r="P45" s="362">
        <v>230.6</v>
      </c>
      <c r="Q45" s="408">
        <v>1</v>
      </c>
      <c r="R45" s="361">
        <v>2</v>
      </c>
      <c r="S45" s="408">
        <v>1</v>
      </c>
      <c r="T45" s="426">
        <v>1.5</v>
      </c>
      <c r="U45" s="409">
        <v>1</v>
      </c>
    </row>
    <row r="46" spans="1:21" ht="14.4" customHeight="1" x14ac:dyDescent="0.3">
      <c r="A46" s="360">
        <v>27</v>
      </c>
      <c r="B46" s="361" t="s">
        <v>369</v>
      </c>
      <c r="C46" s="361">
        <v>89301273</v>
      </c>
      <c r="D46" s="424" t="s">
        <v>1111</v>
      </c>
      <c r="E46" s="425" t="s">
        <v>422</v>
      </c>
      <c r="F46" s="361" t="s">
        <v>412</v>
      </c>
      <c r="G46" s="361" t="s">
        <v>449</v>
      </c>
      <c r="H46" s="361" t="s">
        <v>368</v>
      </c>
      <c r="I46" s="361" t="s">
        <v>558</v>
      </c>
      <c r="J46" s="361" t="s">
        <v>451</v>
      </c>
      <c r="K46" s="361" t="s">
        <v>559</v>
      </c>
      <c r="L46" s="362">
        <v>57.65</v>
      </c>
      <c r="M46" s="362">
        <v>57.65</v>
      </c>
      <c r="N46" s="361">
        <v>1</v>
      </c>
      <c r="O46" s="426">
        <v>1</v>
      </c>
      <c r="P46" s="362">
        <v>57.65</v>
      </c>
      <c r="Q46" s="408">
        <v>1</v>
      </c>
      <c r="R46" s="361">
        <v>1</v>
      </c>
      <c r="S46" s="408">
        <v>1</v>
      </c>
      <c r="T46" s="426">
        <v>1</v>
      </c>
      <c r="U46" s="409">
        <v>1</v>
      </c>
    </row>
    <row r="47" spans="1:21" ht="14.4" customHeight="1" x14ac:dyDescent="0.3">
      <c r="A47" s="360">
        <v>27</v>
      </c>
      <c r="B47" s="361" t="s">
        <v>369</v>
      </c>
      <c r="C47" s="361">
        <v>89301273</v>
      </c>
      <c r="D47" s="424" t="s">
        <v>1111</v>
      </c>
      <c r="E47" s="425" t="s">
        <v>422</v>
      </c>
      <c r="F47" s="361" t="s">
        <v>412</v>
      </c>
      <c r="G47" s="361" t="s">
        <v>560</v>
      </c>
      <c r="H47" s="361" t="s">
        <v>368</v>
      </c>
      <c r="I47" s="361" t="s">
        <v>561</v>
      </c>
      <c r="J47" s="361" t="s">
        <v>562</v>
      </c>
      <c r="K47" s="361" t="s">
        <v>563</v>
      </c>
      <c r="L47" s="362">
        <v>28.87</v>
      </c>
      <c r="M47" s="362">
        <v>28.87</v>
      </c>
      <c r="N47" s="361">
        <v>1</v>
      </c>
      <c r="O47" s="426">
        <v>0.5</v>
      </c>
      <c r="P47" s="362">
        <v>28.87</v>
      </c>
      <c r="Q47" s="408">
        <v>1</v>
      </c>
      <c r="R47" s="361">
        <v>1</v>
      </c>
      <c r="S47" s="408">
        <v>1</v>
      </c>
      <c r="T47" s="426">
        <v>0.5</v>
      </c>
      <c r="U47" s="409">
        <v>1</v>
      </c>
    </row>
    <row r="48" spans="1:21" ht="14.4" customHeight="1" x14ac:dyDescent="0.3">
      <c r="A48" s="360">
        <v>27</v>
      </c>
      <c r="B48" s="361" t="s">
        <v>369</v>
      </c>
      <c r="C48" s="361">
        <v>89301273</v>
      </c>
      <c r="D48" s="424" t="s">
        <v>1111</v>
      </c>
      <c r="E48" s="425" t="s">
        <v>422</v>
      </c>
      <c r="F48" s="361" t="s">
        <v>412</v>
      </c>
      <c r="G48" s="361" t="s">
        <v>564</v>
      </c>
      <c r="H48" s="361" t="s">
        <v>368</v>
      </c>
      <c r="I48" s="361" t="s">
        <v>565</v>
      </c>
      <c r="J48" s="361" t="s">
        <v>566</v>
      </c>
      <c r="K48" s="361" t="s">
        <v>567</v>
      </c>
      <c r="L48" s="362">
        <v>96.8</v>
      </c>
      <c r="M48" s="362">
        <v>96.8</v>
      </c>
      <c r="N48" s="361">
        <v>1</v>
      </c>
      <c r="O48" s="426">
        <v>1</v>
      </c>
      <c r="P48" s="362"/>
      <c r="Q48" s="408">
        <v>0</v>
      </c>
      <c r="R48" s="361"/>
      <c r="S48" s="408">
        <v>0</v>
      </c>
      <c r="T48" s="426"/>
      <c r="U48" s="409">
        <v>0</v>
      </c>
    </row>
    <row r="49" spans="1:21" ht="14.4" customHeight="1" x14ac:dyDescent="0.3">
      <c r="A49" s="360">
        <v>27</v>
      </c>
      <c r="B49" s="361" t="s">
        <v>369</v>
      </c>
      <c r="C49" s="361">
        <v>89301273</v>
      </c>
      <c r="D49" s="424" t="s">
        <v>1111</v>
      </c>
      <c r="E49" s="425" t="s">
        <v>422</v>
      </c>
      <c r="F49" s="361" t="s">
        <v>412</v>
      </c>
      <c r="G49" s="361" t="s">
        <v>568</v>
      </c>
      <c r="H49" s="361" t="s">
        <v>368</v>
      </c>
      <c r="I49" s="361" t="s">
        <v>569</v>
      </c>
      <c r="J49" s="361" t="s">
        <v>570</v>
      </c>
      <c r="K49" s="361" t="s">
        <v>502</v>
      </c>
      <c r="L49" s="362">
        <v>33.36</v>
      </c>
      <c r="M49" s="362">
        <v>33.36</v>
      </c>
      <c r="N49" s="361">
        <v>1</v>
      </c>
      <c r="O49" s="426">
        <v>1</v>
      </c>
      <c r="P49" s="362"/>
      <c r="Q49" s="408">
        <v>0</v>
      </c>
      <c r="R49" s="361"/>
      <c r="S49" s="408">
        <v>0</v>
      </c>
      <c r="T49" s="426"/>
      <c r="U49" s="409">
        <v>0</v>
      </c>
    </row>
    <row r="50" spans="1:21" ht="14.4" customHeight="1" x14ac:dyDescent="0.3">
      <c r="A50" s="360">
        <v>27</v>
      </c>
      <c r="B50" s="361" t="s">
        <v>369</v>
      </c>
      <c r="C50" s="361">
        <v>89301273</v>
      </c>
      <c r="D50" s="424" t="s">
        <v>1111</v>
      </c>
      <c r="E50" s="425" t="s">
        <v>422</v>
      </c>
      <c r="F50" s="361" t="s">
        <v>412</v>
      </c>
      <c r="G50" s="361" t="s">
        <v>571</v>
      </c>
      <c r="H50" s="361" t="s">
        <v>368</v>
      </c>
      <c r="I50" s="361" t="s">
        <v>572</v>
      </c>
      <c r="J50" s="361" t="s">
        <v>573</v>
      </c>
      <c r="K50" s="361" t="s">
        <v>574</v>
      </c>
      <c r="L50" s="362">
        <v>0</v>
      </c>
      <c r="M50" s="362">
        <v>0</v>
      </c>
      <c r="N50" s="361">
        <v>1</v>
      </c>
      <c r="O50" s="426">
        <v>1</v>
      </c>
      <c r="P50" s="362">
        <v>0</v>
      </c>
      <c r="Q50" s="408"/>
      <c r="R50" s="361">
        <v>1</v>
      </c>
      <c r="S50" s="408">
        <v>1</v>
      </c>
      <c r="T50" s="426">
        <v>1</v>
      </c>
      <c r="U50" s="409">
        <v>1</v>
      </c>
    </row>
    <row r="51" spans="1:21" ht="14.4" customHeight="1" x14ac:dyDescent="0.3">
      <c r="A51" s="360">
        <v>27</v>
      </c>
      <c r="B51" s="361" t="s">
        <v>369</v>
      </c>
      <c r="C51" s="361">
        <v>89301273</v>
      </c>
      <c r="D51" s="424" t="s">
        <v>1111</v>
      </c>
      <c r="E51" s="425" t="s">
        <v>422</v>
      </c>
      <c r="F51" s="361" t="s">
        <v>412</v>
      </c>
      <c r="G51" s="361" t="s">
        <v>470</v>
      </c>
      <c r="H51" s="361" t="s">
        <v>368</v>
      </c>
      <c r="I51" s="361" t="s">
        <v>575</v>
      </c>
      <c r="J51" s="361" t="s">
        <v>576</v>
      </c>
      <c r="K51" s="361" t="s">
        <v>577</v>
      </c>
      <c r="L51" s="362">
        <v>0</v>
      </c>
      <c r="M51" s="362">
        <v>0</v>
      </c>
      <c r="N51" s="361">
        <v>1</v>
      </c>
      <c r="O51" s="426">
        <v>1</v>
      </c>
      <c r="P51" s="362">
        <v>0</v>
      </c>
      <c r="Q51" s="408"/>
      <c r="R51" s="361">
        <v>1</v>
      </c>
      <c r="S51" s="408">
        <v>1</v>
      </c>
      <c r="T51" s="426">
        <v>1</v>
      </c>
      <c r="U51" s="409">
        <v>1</v>
      </c>
    </row>
    <row r="52" spans="1:21" ht="14.4" customHeight="1" x14ac:dyDescent="0.3">
      <c r="A52" s="360">
        <v>27</v>
      </c>
      <c r="B52" s="361" t="s">
        <v>369</v>
      </c>
      <c r="C52" s="361">
        <v>89301273</v>
      </c>
      <c r="D52" s="424" t="s">
        <v>1111</v>
      </c>
      <c r="E52" s="425" t="s">
        <v>422</v>
      </c>
      <c r="F52" s="361" t="s">
        <v>412</v>
      </c>
      <c r="G52" s="361" t="s">
        <v>578</v>
      </c>
      <c r="H52" s="361" t="s">
        <v>402</v>
      </c>
      <c r="I52" s="361" t="s">
        <v>579</v>
      </c>
      <c r="J52" s="361" t="s">
        <v>580</v>
      </c>
      <c r="K52" s="361" t="s">
        <v>581</v>
      </c>
      <c r="L52" s="362">
        <v>399.92</v>
      </c>
      <c r="M52" s="362">
        <v>399.92</v>
      </c>
      <c r="N52" s="361">
        <v>1</v>
      </c>
      <c r="O52" s="426">
        <v>1</v>
      </c>
      <c r="P52" s="362">
        <v>399.92</v>
      </c>
      <c r="Q52" s="408">
        <v>1</v>
      </c>
      <c r="R52" s="361">
        <v>1</v>
      </c>
      <c r="S52" s="408">
        <v>1</v>
      </c>
      <c r="T52" s="426">
        <v>1</v>
      </c>
      <c r="U52" s="409">
        <v>1</v>
      </c>
    </row>
    <row r="53" spans="1:21" ht="14.4" customHeight="1" x14ac:dyDescent="0.3">
      <c r="A53" s="360">
        <v>27</v>
      </c>
      <c r="B53" s="361" t="s">
        <v>369</v>
      </c>
      <c r="C53" s="361">
        <v>89301273</v>
      </c>
      <c r="D53" s="424" t="s">
        <v>1111</v>
      </c>
      <c r="E53" s="425" t="s">
        <v>422</v>
      </c>
      <c r="F53" s="361" t="s">
        <v>412</v>
      </c>
      <c r="G53" s="361" t="s">
        <v>582</v>
      </c>
      <c r="H53" s="361" t="s">
        <v>368</v>
      </c>
      <c r="I53" s="361" t="s">
        <v>583</v>
      </c>
      <c r="J53" s="361" t="s">
        <v>584</v>
      </c>
      <c r="K53" s="361" t="s">
        <v>585</v>
      </c>
      <c r="L53" s="362">
        <v>92.15</v>
      </c>
      <c r="M53" s="362">
        <v>184.3</v>
      </c>
      <c r="N53" s="361">
        <v>2</v>
      </c>
      <c r="O53" s="426">
        <v>1</v>
      </c>
      <c r="P53" s="362"/>
      <c r="Q53" s="408">
        <v>0</v>
      </c>
      <c r="R53" s="361"/>
      <c r="S53" s="408">
        <v>0</v>
      </c>
      <c r="T53" s="426"/>
      <c r="U53" s="409">
        <v>0</v>
      </c>
    </row>
    <row r="54" spans="1:21" ht="14.4" customHeight="1" x14ac:dyDescent="0.3">
      <c r="A54" s="360">
        <v>27</v>
      </c>
      <c r="B54" s="361" t="s">
        <v>369</v>
      </c>
      <c r="C54" s="361">
        <v>89301273</v>
      </c>
      <c r="D54" s="424" t="s">
        <v>1111</v>
      </c>
      <c r="E54" s="425" t="s">
        <v>422</v>
      </c>
      <c r="F54" s="361" t="s">
        <v>412</v>
      </c>
      <c r="G54" s="361" t="s">
        <v>582</v>
      </c>
      <c r="H54" s="361" t="s">
        <v>368</v>
      </c>
      <c r="I54" s="361" t="s">
        <v>583</v>
      </c>
      <c r="J54" s="361" t="s">
        <v>584</v>
      </c>
      <c r="K54" s="361" t="s">
        <v>585</v>
      </c>
      <c r="L54" s="362">
        <v>92.91</v>
      </c>
      <c r="M54" s="362">
        <v>185.82</v>
      </c>
      <c r="N54" s="361">
        <v>2</v>
      </c>
      <c r="O54" s="426">
        <v>1</v>
      </c>
      <c r="P54" s="362">
        <v>185.82</v>
      </c>
      <c r="Q54" s="408">
        <v>1</v>
      </c>
      <c r="R54" s="361">
        <v>2</v>
      </c>
      <c r="S54" s="408">
        <v>1</v>
      </c>
      <c r="T54" s="426">
        <v>1</v>
      </c>
      <c r="U54" s="409">
        <v>1</v>
      </c>
    </row>
    <row r="55" spans="1:21" ht="14.4" customHeight="1" x14ac:dyDescent="0.3">
      <c r="A55" s="360">
        <v>27</v>
      </c>
      <c r="B55" s="361" t="s">
        <v>369</v>
      </c>
      <c r="C55" s="361">
        <v>89301273</v>
      </c>
      <c r="D55" s="424" t="s">
        <v>1111</v>
      </c>
      <c r="E55" s="425" t="s">
        <v>422</v>
      </c>
      <c r="F55" s="361" t="s">
        <v>412</v>
      </c>
      <c r="G55" s="361" t="s">
        <v>586</v>
      </c>
      <c r="H55" s="361" t="s">
        <v>368</v>
      </c>
      <c r="I55" s="361" t="s">
        <v>587</v>
      </c>
      <c r="J55" s="361" t="s">
        <v>588</v>
      </c>
      <c r="K55" s="361" t="s">
        <v>589</v>
      </c>
      <c r="L55" s="362">
        <v>709.97</v>
      </c>
      <c r="M55" s="362">
        <v>1419.94</v>
      </c>
      <c r="N55" s="361">
        <v>2</v>
      </c>
      <c r="O55" s="426">
        <v>2</v>
      </c>
      <c r="P55" s="362">
        <v>1419.94</v>
      </c>
      <c r="Q55" s="408">
        <v>1</v>
      </c>
      <c r="R55" s="361">
        <v>2</v>
      </c>
      <c r="S55" s="408">
        <v>1</v>
      </c>
      <c r="T55" s="426">
        <v>2</v>
      </c>
      <c r="U55" s="409">
        <v>1</v>
      </c>
    </row>
    <row r="56" spans="1:21" ht="14.4" customHeight="1" x14ac:dyDescent="0.3">
      <c r="A56" s="360">
        <v>27</v>
      </c>
      <c r="B56" s="361" t="s">
        <v>369</v>
      </c>
      <c r="C56" s="361">
        <v>89301273</v>
      </c>
      <c r="D56" s="424" t="s">
        <v>1111</v>
      </c>
      <c r="E56" s="425" t="s">
        <v>422</v>
      </c>
      <c r="F56" s="361" t="s">
        <v>412</v>
      </c>
      <c r="G56" s="361" t="s">
        <v>522</v>
      </c>
      <c r="H56" s="361" t="s">
        <v>402</v>
      </c>
      <c r="I56" s="361" t="s">
        <v>590</v>
      </c>
      <c r="J56" s="361" t="s">
        <v>591</v>
      </c>
      <c r="K56" s="361" t="s">
        <v>592</v>
      </c>
      <c r="L56" s="362">
        <v>137.74</v>
      </c>
      <c r="M56" s="362">
        <v>137.74</v>
      </c>
      <c r="N56" s="361">
        <v>1</v>
      </c>
      <c r="O56" s="426">
        <v>1</v>
      </c>
      <c r="P56" s="362">
        <v>137.74</v>
      </c>
      <c r="Q56" s="408">
        <v>1</v>
      </c>
      <c r="R56" s="361">
        <v>1</v>
      </c>
      <c r="S56" s="408">
        <v>1</v>
      </c>
      <c r="T56" s="426">
        <v>1</v>
      </c>
      <c r="U56" s="409">
        <v>1</v>
      </c>
    </row>
    <row r="57" spans="1:21" ht="14.4" customHeight="1" x14ac:dyDescent="0.3">
      <c r="A57" s="360">
        <v>27</v>
      </c>
      <c r="B57" s="361" t="s">
        <v>369</v>
      </c>
      <c r="C57" s="361">
        <v>89301273</v>
      </c>
      <c r="D57" s="424" t="s">
        <v>1111</v>
      </c>
      <c r="E57" s="425" t="s">
        <v>422</v>
      </c>
      <c r="F57" s="361" t="s">
        <v>412</v>
      </c>
      <c r="G57" s="361" t="s">
        <v>593</v>
      </c>
      <c r="H57" s="361" t="s">
        <v>368</v>
      </c>
      <c r="I57" s="361" t="s">
        <v>594</v>
      </c>
      <c r="J57" s="361" t="s">
        <v>595</v>
      </c>
      <c r="K57" s="361" t="s">
        <v>596</v>
      </c>
      <c r="L57" s="362">
        <v>0</v>
      </c>
      <c r="M57" s="362">
        <v>0</v>
      </c>
      <c r="N57" s="361">
        <v>1</v>
      </c>
      <c r="O57" s="426">
        <v>1</v>
      </c>
      <c r="P57" s="362"/>
      <c r="Q57" s="408"/>
      <c r="R57" s="361"/>
      <c r="S57" s="408">
        <v>0</v>
      </c>
      <c r="T57" s="426"/>
      <c r="U57" s="409">
        <v>0</v>
      </c>
    </row>
    <row r="58" spans="1:21" ht="14.4" customHeight="1" x14ac:dyDescent="0.3">
      <c r="A58" s="360">
        <v>27</v>
      </c>
      <c r="B58" s="361" t="s">
        <v>369</v>
      </c>
      <c r="C58" s="361">
        <v>89301273</v>
      </c>
      <c r="D58" s="424" t="s">
        <v>1111</v>
      </c>
      <c r="E58" s="425" t="s">
        <v>422</v>
      </c>
      <c r="F58" s="361" t="s">
        <v>412</v>
      </c>
      <c r="G58" s="361" t="s">
        <v>597</v>
      </c>
      <c r="H58" s="361" t="s">
        <v>368</v>
      </c>
      <c r="I58" s="361" t="s">
        <v>598</v>
      </c>
      <c r="J58" s="361" t="s">
        <v>599</v>
      </c>
      <c r="K58" s="361" t="s">
        <v>600</v>
      </c>
      <c r="L58" s="362">
        <v>56.01</v>
      </c>
      <c r="M58" s="362">
        <v>392.07</v>
      </c>
      <c r="N58" s="361">
        <v>7</v>
      </c>
      <c r="O58" s="426">
        <v>4.5</v>
      </c>
      <c r="P58" s="362">
        <v>392.07</v>
      </c>
      <c r="Q58" s="408">
        <v>1</v>
      </c>
      <c r="R58" s="361">
        <v>7</v>
      </c>
      <c r="S58" s="408">
        <v>1</v>
      </c>
      <c r="T58" s="426">
        <v>4.5</v>
      </c>
      <c r="U58" s="409">
        <v>1</v>
      </c>
    </row>
    <row r="59" spans="1:21" ht="14.4" customHeight="1" x14ac:dyDescent="0.3">
      <c r="A59" s="360">
        <v>27</v>
      </c>
      <c r="B59" s="361" t="s">
        <v>369</v>
      </c>
      <c r="C59" s="361">
        <v>89301273</v>
      </c>
      <c r="D59" s="424" t="s">
        <v>1111</v>
      </c>
      <c r="E59" s="425" t="s">
        <v>422</v>
      </c>
      <c r="F59" s="361" t="s">
        <v>412</v>
      </c>
      <c r="G59" s="361" t="s">
        <v>601</v>
      </c>
      <c r="H59" s="361" t="s">
        <v>402</v>
      </c>
      <c r="I59" s="361" t="s">
        <v>602</v>
      </c>
      <c r="J59" s="361" t="s">
        <v>603</v>
      </c>
      <c r="K59" s="361" t="s">
        <v>604</v>
      </c>
      <c r="L59" s="362">
        <v>96.63</v>
      </c>
      <c r="M59" s="362">
        <v>386.52</v>
      </c>
      <c r="N59" s="361">
        <v>4</v>
      </c>
      <c r="O59" s="426">
        <v>4</v>
      </c>
      <c r="P59" s="362">
        <v>289.89</v>
      </c>
      <c r="Q59" s="408">
        <v>0.75</v>
      </c>
      <c r="R59" s="361">
        <v>3</v>
      </c>
      <c r="S59" s="408">
        <v>0.75</v>
      </c>
      <c r="T59" s="426">
        <v>3</v>
      </c>
      <c r="U59" s="409">
        <v>0.75</v>
      </c>
    </row>
    <row r="60" spans="1:21" ht="14.4" customHeight="1" x14ac:dyDescent="0.3">
      <c r="A60" s="360">
        <v>27</v>
      </c>
      <c r="B60" s="361" t="s">
        <v>369</v>
      </c>
      <c r="C60" s="361">
        <v>89301273</v>
      </c>
      <c r="D60" s="424" t="s">
        <v>1111</v>
      </c>
      <c r="E60" s="425" t="s">
        <v>422</v>
      </c>
      <c r="F60" s="361" t="s">
        <v>412</v>
      </c>
      <c r="G60" s="361" t="s">
        <v>601</v>
      </c>
      <c r="H60" s="361" t="s">
        <v>368</v>
      </c>
      <c r="I60" s="361" t="s">
        <v>605</v>
      </c>
      <c r="J60" s="361" t="s">
        <v>606</v>
      </c>
      <c r="K60" s="361" t="s">
        <v>607</v>
      </c>
      <c r="L60" s="362">
        <v>0</v>
      </c>
      <c r="M60" s="362">
        <v>0</v>
      </c>
      <c r="N60" s="361">
        <v>1</v>
      </c>
      <c r="O60" s="426">
        <v>0.5</v>
      </c>
      <c r="P60" s="362">
        <v>0</v>
      </c>
      <c r="Q60" s="408"/>
      <c r="R60" s="361">
        <v>1</v>
      </c>
      <c r="S60" s="408">
        <v>1</v>
      </c>
      <c r="T60" s="426">
        <v>0.5</v>
      </c>
      <c r="U60" s="409">
        <v>1</v>
      </c>
    </row>
    <row r="61" spans="1:21" ht="14.4" customHeight="1" x14ac:dyDescent="0.3">
      <c r="A61" s="360">
        <v>27</v>
      </c>
      <c r="B61" s="361" t="s">
        <v>369</v>
      </c>
      <c r="C61" s="361">
        <v>89301273</v>
      </c>
      <c r="D61" s="424" t="s">
        <v>1111</v>
      </c>
      <c r="E61" s="425" t="s">
        <v>422</v>
      </c>
      <c r="F61" s="361" t="s">
        <v>412</v>
      </c>
      <c r="G61" s="361" t="s">
        <v>608</v>
      </c>
      <c r="H61" s="361" t="s">
        <v>368</v>
      </c>
      <c r="I61" s="361" t="s">
        <v>609</v>
      </c>
      <c r="J61" s="361" t="s">
        <v>610</v>
      </c>
      <c r="K61" s="361" t="s">
        <v>611</v>
      </c>
      <c r="L61" s="362">
        <v>69.86</v>
      </c>
      <c r="M61" s="362">
        <v>69.86</v>
      </c>
      <c r="N61" s="361">
        <v>1</v>
      </c>
      <c r="O61" s="426">
        <v>1</v>
      </c>
      <c r="P61" s="362">
        <v>69.86</v>
      </c>
      <c r="Q61" s="408">
        <v>1</v>
      </c>
      <c r="R61" s="361">
        <v>1</v>
      </c>
      <c r="S61" s="408">
        <v>1</v>
      </c>
      <c r="T61" s="426">
        <v>1</v>
      </c>
      <c r="U61" s="409">
        <v>1</v>
      </c>
    </row>
    <row r="62" spans="1:21" ht="14.4" customHeight="1" x14ac:dyDescent="0.3">
      <c r="A62" s="360">
        <v>27</v>
      </c>
      <c r="B62" s="361" t="s">
        <v>369</v>
      </c>
      <c r="C62" s="361">
        <v>89301273</v>
      </c>
      <c r="D62" s="424" t="s">
        <v>1111</v>
      </c>
      <c r="E62" s="425" t="s">
        <v>422</v>
      </c>
      <c r="F62" s="361" t="s">
        <v>412</v>
      </c>
      <c r="G62" s="361" t="s">
        <v>612</v>
      </c>
      <c r="H62" s="361" t="s">
        <v>368</v>
      </c>
      <c r="I62" s="361" t="s">
        <v>613</v>
      </c>
      <c r="J62" s="361" t="s">
        <v>614</v>
      </c>
      <c r="K62" s="361" t="s">
        <v>615</v>
      </c>
      <c r="L62" s="362">
        <v>190.48</v>
      </c>
      <c r="M62" s="362">
        <v>380.96</v>
      </c>
      <c r="N62" s="361">
        <v>2</v>
      </c>
      <c r="O62" s="426">
        <v>0.5</v>
      </c>
      <c r="P62" s="362">
        <v>380.96</v>
      </c>
      <c r="Q62" s="408">
        <v>1</v>
      </c>
      <c r="R62" s="361">
        <v>2</v>
      </c>
      <c r="S62" s="408">
        <v>1</v>
      </c>
      <c r="T62" s="426">
        <v>0.5</v>
      </c>
      <c r="U62" s="409">
        <v>1</v>
      </c>
    </row>
    <row r="63" spans="1:21" ht="14.4" customHeight="1" x14ac:dyDescent="0.3">
      <c r="A63" s="360">
        <v>27</v>
      </c>
      <c r="B63" s="361" t="s">
        <v>369</v>
      </c>
      <c r="C63" s="361">
        <v>89301273</v>
      </c>
      <c r="D63" s="424" t="s">
        <v>1111</v>
      </c>
      <c r="E63" s="425" t="s">
        <v>422</v>
      </c>
      <c r="F63" s="361" t="s">
        <v>412</v>
      </c>
      <c r="G63" s="361" t="s">
        <v>612</v>
      </c>
      <c r="H63" s="361" t="s">
        <v>368</v>
      </c>
      <c r="I63" s="361" t="s">
        <v>616</v>
      </c>
      <c r="J63" s="361" t="s">
        <v>614</v>
      </c>
      <c r="K63" s="361" t="s">
        <v>617</v>
      </c>
      <c r="L63" s="362">
        <v>494.84</v>
      </c>
      <c r="M63" s="362">
        <v>494.84</v>
      </c>
      <c r="N63" s="361">
        <v>1</v>
      </c>
      <c r="O63" s="426">
        <v>0.5</v>
      </c>
      <c r="P63" s="362">
        <v>494.84</v>
      </c>
      <c r="Q63" s="408">
        <v>1</v>
      </c>
      <c r="R63" s="361">
        <v>1</v>
      </c>
      <c r="S63" s="408">
        <v>1</v>
      </c>
      <c r="T63" s="426">
        <v>0.5</v>
      </c>
      <c r="U63" s="409">
        <v>1</v>
      </c>
    </row>
    <row r="64" spans="1:21" ht="14.4" customHeight="1" x14ac:dyDescent="0.3">
      <c r="A64" s="360">
        <v>27</v>
      </c>
      <c r="B64" s="361" t="s">
        <v>369</v>
      </c>
      <c r="C64" s="361">
        <v>89301273</v>
      </c>
      <c r="D64" s="424" t="s">
        <v>1111</v>
      </c>
      <c r="E64" s="425" t="s">
        <v>422</v>
      </c>
      <c r="F64" s="361" t="s">
        <v>412</v>
      </c>
      <c r="G64" s="361" t="s">
        <v>612</v>
      </c>
      <c r="H64" s="361" t="s">
        <v>402</v>
      </c>
      <c r="I64" s="361" t="s">
        <v>618</v>
      </c>
      <c r="J64" s="361" t="s">
        <v>619</v>
      </c>
      <c r="K64" s="361" t="s">
        <v>620</v>
      </c>
      <c r="L64" s="362">
        <v>441.83</v>
      </c>
      <c r="M64" s="362">
        <v>441.83</v>
      </c>
      <c r="N64" s="361">
        <v>1</v>
      </c>
      <c r="O64" s="426">
        <v>0.5</v>
      </c>
      <c r="P64" s="362">
        <v>441.83</v>
      </c>
      <c r="Q64" s="408">
        <v>1</v>
      </c>
      <c r="R64" s="361">
        <v>1</v>
      </c>
      <c r="S64" s="408">
        <v>1</v>
      </c>
      <c r="T64" s="426">
        <v>0.5</v>
      </c>
      <c r="U64" s="409">
        <v>1</v>
      </c>
    </row>
    <row r="65" spans="1:21" ht="14.4" customHeight="1" x14ac:dyDescent="0.3">
      <c r="A65" s="360">
        <v>27</v>
      </c>
      <c r="B65" s="361" t="s">
        <v>369</v>
      </c>
      <c r="C65" s="361">
        <v>89301273</v>
      </c>
      <c r="D65" s="424" t="s">
        <v>1111</v>
      </c>
      <c r="E65" s="425" t="s">
        <v>422</v>
      </c>
      <c r="F65" s="361" t="s">
        <v>412</v>
      </c>
      <c r="G65" s="361" t="s">
        <v>621</v>
      </c>
      <c r="H65" s="361" t="s">
        <v>402</v>
      </c>
      <c r="I65" s="361" t="s">
        <v>622</v>
      </c>
      <c r="J65" s="361" t="s">
        <v>623</v>
      </c>
      <c r="K65" s="361" t="s">
        <v>509</v>
      </c>
      <c r="L65" s="362">
        <v>101.16</v>
      </c>
      <c r="M65" s="362">
        <v>404.64</v>
      </c>
      <c r="N65" s="361">
        <v>4</v>
      </c>
      <c r="O65" s="426">
        <v>2</v>
      </c>
      <c r="P65" s="362">
        <v>404.64</v>
      </c>
      <c r="Q65" s="408">
        <v>1</v>
      </c>
      <c r="R65" s="361">
        <v>4</v>
      </c>
      <c r="S65" s="408">
        <v>1</v>
      </c>
      <c r="T65" s="426">
        <v>2</v>
      </c>
      <c r="U65" s="409">
        <v>1</v>
      </c>
    </row>
    <row r="66" spans="1:21" ht="14.4" customHeight="1" x14ac:dyDescent="0.3">
      <c r="A66" s="360">
        <v>27</v>
      </c>
      <c r="B66" s="361" t="s">
        <v>369</v>
      </c>
      <c r="C66" s="361">
        <v>89301273</v>
      </c>
      <c r="D66" s="424" t="s">
        <v>1111</v>
      </c>
      <c r="E66" s="425" t="s">
        <v>422</v>
      </c>
      <c r="F66" s="361" t="s">
        <v>412</v>
      </c>
      <c r="G66" s="361" t="s">
        <v>621</v>
      </c>
      <c r="H66" s="361" t="s">
        <v>402</v>
      </c>
      <c r="I66" s="361" t="s">
        <v>624</v>
      </c>
      <c r="J66" s="361" t="s">
        <v>623</v>
      </c>
      <c r="K66" s="361" t="s">
        <v>625</v>
      </c>
      <c r="L66" s="362">
        <v>337.17</v>
      </c>
      <c r="M66" s="362">
        <v>337.17</v>
      </c>
      <c r="N66" s="361">
        <v>1</v>
      </c>
      <c r="O66" s="426">
        <v>1</v>
      </c>
      <c r="P66" s="362">
        <v>337.17</v>
      </c>
      <c r="Q66" s="408">
        <v>1</v>
      </c>
      <c r="R66" s="361">
        <v>1</v>
      </c>
      <c r="S66" s="408">
        <v>1</v>
      </c>
      <c r="T66" s="426">
        <v>1</v>
      </c>
      <c r="U66" s="409">
        <v>1</v>
      </c>
    </row>
    <row r="67" spans="1:21" ht="14.4" customHeight="1" x14ac:dyDescent="0.3">
      <c r="A67" s="360">
        <v>27</v>
      </c>
      <c r="B67" s="361" t="s">
        <v>369</v>
      </c>
      <c r="C67" s="361">
        <v>89301273</v>
      </c>
      <c r="D67" s="424" t="s">
        <v>1111</v>
      </c>
      <c r="E67" s="425" t="s">
        <v>422</v>
      </c>
      <c r="F67" s="361" t="s">
        <v>412</v>
      </c>
      <c r="G67" s="361" t="s">
        <v>499</v>
      </c>
      <c r="H67" s="361" t="s">
        <v>368</v>
      </c>
      <c r="I67" s="361" t="s">
        <v>500</v>
      </c>
      <c r="J67" s="361" t="s">
        <v>501</v>
      </c>
      <c r="K67" s="361" t="s">
        <v>502</v>
      </c>
      <c r="L67" s="362">
        <v>56.69</v>
      </c>
      <c r="M67" s="362">
        <v>113.38</v>
      </c>
      <c r="N67" s="361">
        <v>2</v>
      </c>
      <c r="O67" s="426">
        <v>1</v>
      </c>
      <c r="P67" s="362">
        <v>113.38</v>
      </c>
      <c r="Q67" s="408">
        <v>1</v>
      </c>
      <c r="R67" s="361">
        <v>2</v>
      </c>
      <c r="S67" s="408">
        <v>1</v>
      </c>
      <c r="T67" s="426">
        <v>1</v>
      </c>
      <c r="U67" s="409">
        <v>1</v>
      </c>
    </row>
    <row r="68" spans="1:21" ht="14.4" customHeight="1" x14ac:dyDescent="0.3">
      <c r="A68" s="360">
        <v>27</v>
      </c>
      <c r="B68" s="361" t="s">
        <v>369</v>
      </c>
      <c r="C68" s="361">
        <v>89301273</v>
      </c>
      <c r="D68" s="424" t="s">
        <v>1111</v>
      </c>
      <c r="E68" s="425" t="s">
        <v>422</v>
      </c>
      <c r="F68" s="361" t="s">
        <v>412</v>
      </c>
      <c r="G68" s="361" t="s">
        <v>626</v>
      </c>
      <c r="H68" s="361" t="s">
        <v>368</v>
      </c>
      <c r="I68" s="361" t="s">
        <v>627</v>
      </c>
      <c r="J68" s="361" t="s">
        <v>628</v>
      </c>
      <c r="K68" s="361" t="s">
        <v>629</v>
      </c>
      <c r="L68" s="362">
        <v>0</v>
      </c>
      <c r="M68" s="362">
        <v>0</v>
      </c>
      <c r="N68" s="361">
        <v>1</v>
      </c>
      <c r="O68" s="426">
        <v>1</v>
      </c>
      <c r="P68" s="362"/>
      <c r="Q68" s="408"/>
      <c r="R68" s="361"/>
      <c r="S68" s="408">
        <v>0</v>
      </c>
      <c r="T68" s="426"/>
      <c r="U68" s="409">
        <v>0</v>
      </c>
    </row>
    <row r="69" spans="1:21" ht="14.4" customHeight="1" x14ac:dyDescent="0.3">
      <c r="A69" s="360">
        <v>27</v>
      </c>
      <c r="B69" s="361" t="s">
        <v>369</v>
      </c>
      <c r="C69" s="361">
        <v>89301273</v>
      </c>
      <c r="D69" s="424" t="s">
        <v>1111</v>
      </c>
      <c r="E69" s="425" t="s">
        <v>422</v>
      </c>
      <c r="F69" s="361" t="s">
        <v>412</v>
      </c>
      <c r="G69" s="361" t="s">
        <v>630</v>
      </c>
      <c r="H69" s="361" t="s">
        <v>368</v>
      </c>
      <c r="I69" s="361" t="s">
        <v>631</v>
      </c>
      <c r="J69" s="361" t="s">
        <v>632</v>
      </c>
      <c r="K69" s="361" t="s">
        <v>633</v>
      </c>
      <c r="L69" s="362">
        <v>64.13</v>
      </c>
      <c r="M69" s="362">
        <v>64.13</v>
      </c>
      <c r="N69" s="361">
        <v>1</v>
      </c>
      <c r="O69" s="426">
        <v>0.5</v>
      </c>
      <c r="P69" s="362">
        <v>64.13</v>
      </c>
      <c r="Q69" s="408">
        <v>1</v>
      </c>
      <c r="R69" s="361">
        <v>1</v>
      </c>
      <c r="S69" s="408">
        <v>1</v>
      </c>
      <c r="T69" s="426">
        <v>0.5</v>
      </c>
      <c r="U69" s="409">
        <v>1</v>
      </c>
    </row>
    <row r="70" spans="1:21" ht="14.4" customHeight="1" x14ac:dyDescent="0.3">
      <c r="A70" s="360">
        <v>27</v>
      </c>
      <c r="B70" s="361" t="s">
        <v>369</v>
      </c>
      <c r="C70" s="361">
        <v>89301273</v>
      </c>
      <c r="D70" s="424" t="s">
        <v>1111</v>
      </c>
      <c r="E70" s="425" t="s">
        <v>422</v>
      </c>
      <c r="F70" s="361" t="s">
        <v>412</v>
      </c>
      <c r="G70" s="361" t="s">
        <v>634</v>
      </c>
      <c r="H70" s="361" t="s">
        <v>368</v>
      </c>
      <c r="I70" s="361" t="s">
        <v>635</v>
      </c>
      <c r="J70" s="361" t="s">
        <v>636</v>
      </c>
      <c r="K70" s="361" t="s">
        <v>637</v>
      </c>
      <c r="L70" s="362">
        <v>0</v>
      </c>
      <c r="M70" s="362">
        <v>0</v>
      </c>
      <c r="N70" s="361">
        <v>1</v>
      </c>
      <c r="O70" s="426">
        <v>0.5</v>
      </c>
      <c r="P70" s="362">
        <v>0</v>
      </c>
      <c r="Q70" s="408"/>
      <c r="R70" s="361">
        <v>1</v>
      </c>
      <c r="S70" s="408">
        <v>1</v>
      </c>
      <c r="T70" s="426">
        <v>0.5</v>
      </c>
      <c r="U70" s="409">
        <v>1</v>
      </c>
    </row>
    <row r="71" spans="1:21" ht="14.4" customHeight="1" x14ac:dyDescent="0.3">
      <c r="A71" s="360">
        <v>27</v>
      </c>
      <c r="B71" s="361" t="s">
        <v>369</v>
      </c>
      <c r="C71" s="361">
        <v>89301273</v>
      </c>
      <c r="D71" s="424" t="s">
        <v>1111</v>
      </c>
      <c r="E71" s="425" t="s">
        <v>423</v>
      </c>
      <c r="F71" s="361" t="s">
        <v>412</v>
      </c>
      <c r="G71" s="361" t="s">
        <v>638</v>
      </c>
      <c r="H71" s="361" t="s">
        <v>368</v>
      </c>
      <c r="I71" s="361" t="s">
        <v>639</v>
      </c>
      <c r="J71" s="361" t="s">
        <v>640</v>
      </c>
      <c r="K71" s="361" t="s">
        <v>641</v>
      </c>
      <c r="L71" s="362">
        <v>17.690000000000001</v>
      </c>
      <c r="M71" s="362">
        <v>35.380000000000003</v>
      </c>
      <c r="N71" s="361">
        <v>2</v>
      </c>
      <c r="O71" s="426">
        <v>1</v>
      </c>
      <c r="P71" s="362"/>
      <c r="Q71" s="408">
        <v>0</v>
      </c>
      <c r="R71" s="361"/>
      <c r="S71" s="408">
        <v>0</v>
      </c>
      <c r="T71" s="426"/>
      <c r="U71" s="409">
        <v>0</v>
      </c>
    </row>
    <row r="72" spans="1:21" ht="14.4" customHeight="1" x14ac:dyDescent="0.3">
      <c r="A72" s="360">
        <v>27</v>
      </c>
      <c r="B72" s="361" t="s">
        <v>369</v>
      </c>
      <c r="C72" s="361">
        <v>89301273</v>
      </c>
      <c r="D72" s="424" t="s">
        <v>1111</v>
      </c>
      <c r="E72" s="425" t="s">
        <v>423</v>
      </c>
      <c r="F72" s="361" t="s">
        <v>412</v>
      </c>
      <c r="G72" s="361" t="s">
        <v>538</v>
      </c>
      <c r="H72" s="361" t="s">
        <v>368</v>
      </c>
      <c r="I72" s="361" t="s">
        <v>539</v>
      </c>
      <c r="J72" s="361" t="s">
        <v>540</v>
      </c>
      <c r="K72" s="361" t="s">
        <v>541</v>
      </c>
      <c r="L72" s="362">
        <v>35.380000000000003</v>
      </c>
      <c r="M72" s="362">
        <v>106.14000000000001</v>
      </c>
      <c r="N72" s="361">
        <v>3</v>
      </c>
      <c r="O72" s="426">
        <v>2</v>
      </c>
      <c r="P72" s="362">
        <v>70.760000000000005</v>
      </c>
      <c r="Q72" s="408">
        <v>0.66666666666666663</v>
      </c>
      <c r="R72" s="361">
        <v>2</v>
      </c>
      <c r="S72" s="408">
        <v>0.66666666666666663</v>
      </c>
      <c r="T72" s="426">
        <v>1</v>
      </c>
      <c r="U72" s="409">
        <v>0.5</v>
      </c>
    </row>
    <row r="73" spans="1:21" ht="14.4" customHeight="1" x14ac:dyDescent="0.3">
      <c r="A73" s="360">
        <v>27</v>
      </c>
      <c r="B73" s="361" t="s">
        <v>369</v>
      </c>
      <c r="C73" s="361">
        <v>89301273</v>
      </c>
      <c r="D73" s="424" t="s">
        <v>1111</v>
      </c>
      <c r="E73" s="425" t="s">
        <v>423</v>
      </c>
      <c r="F73" s="361" t="s">
        <v>412</v>
      </c>
      <c r="G73" s="361" t="s">
        <v>642</v>
      </c>
      <c r="H73" s="361" t="s">
        <v>368</v>
      </c>
      <c r="I73" s="361" t="s">
        <v>643</v>
      </c>
      <c r="J73" s="361" t="s">
        <v>644</v>
      </c>
      <c r="K73" s="361" t="s">
        <v>469</v>
      </c>
      <c r="L73" s="362">
        <v>0</v>
      </c>
      <c r="M73" s="362">
        <v>0</v>
      </c>
      <c r="N73" s="361">
        <v>1</v>
      </c>
      <c r="O73" s="426">
        <v>0.5</v>
      </c>
      <c r="P73" s="362"/>
      <c r="Q73" s="408"/>
      <c r="R73" s="361"/>
      <c r="S73" s="408">
        <v>0</v>
      </c>
      <c r="T73" s="426"/>
      <c r="U73" s="409">
        <v>0</v>
      </c>
    </row>
    <row r="74" spans="1:21" ht="14.4" customHeight="1" x14ac:dyDescent="0.3">
      <c r="A74" s="360">
        <v>27</v>
      </c>
      <c r="B74" s="361" t="s">
        <v>369</v>
      </c>
      <c r="C74" s="361">
        <v>89301273</v>
      </c>
      <c r="D74" s="424" t="s">
        <v>1111</v>
      </c>
      <c r="E74" s="425" t="s">
        <v>423</v>
      </c>
      <c r="F74" s="361" t="s">
        <v>412</v>
      </c>
      <c r="G74" s="361" t="s">
        <v>510</v>
      </c>
      <c r="H74" s="361" t="s">
        <v>402</v>
      </c>
      <c r="I74" s="361" t="s">
        <v>542</v>
      </c>
      <c r="J74" s="361" t="s">
        <v>543</v>
      </c>
      <c r="K74" s="361" t="s">
        <v>513</v>
      </c>
      <c r="L74" s="362">
        <v>333.31</v>
      </c>
      <c r="M74" s="362">
        <v>333.31</v>
      </c>
      <c r="N74" s="361">
        <v>1</v>
      </c>
      <c r="O74" s="426">
        <v>1</v>
      </c>
      <c r="P74" s="362"/>
      <c r="Q74" s="408">
        <v>0</v>
      </c>
      <c r="R74" s="361"/>
      <c r="S74" s="408">
        <v>0</v>
      </c>
      <c r="T74" s="426"/>
      <c r="U74" s="409">
        <v>0</v>
      </c>
    </row>
    <row r="75" spans="1:21" ht="14.4" customHeight="1" x14ac:dyDescent="0.3">
      <c r="A75" s="360">
        <v>27</v>
      </c>
      <c r="B75" s="361" t="s">
        <v>369</v>
      </c>
      <c r="C75" s="361">
        <v>89301273</v>
      </c>
      <c r="D75" s="424" t="s">
        <v>1111</v>
      </c>
      <c r="E75" s="425" t="s">
        <v>423</v>
      </c>
      <c r="F75" s="361" t="s">
        <v>412</v>
      </c>
      <c r="G75" s="361" t="s">
        <v>645</v>
      </c>
      <c r="H75" s="361" t="s">
        <v>368</v>
      </c>
      <c r="I75" s="361" t="s">
        <v>646</v>
      </c>
      <c r="J75" s="361" t="s">
        <v>647</v>
      </c>
      <c r="K75" s="361" t="s">
        <v>648</v>
      </c>
      <c r="L75" s="362">
        <v>45.75</v>
      </c>
      <c r="M75" s="362">
        <v>45.75</v>
      </c>
      <c r="N75" s="361">
        <v>1</v>
      </c>
      <c r="O75" s="426">
        <v>0.5</v>
      </c>
      <c r="P75" s="362">
        <v>45.75</v>
      </c>
      <c r="Q75" s="408">
        <v>1</v>
      </c>
      <c r="R75" s="361">
        <v>1</v>
      </c>
      <c r="S75" s="408">
        <v>1</v>
      </c>
      <c r="T75" s="426">
        <v>0.5</v>
      </c>
      <c r="U75" s="409">
        <v>1</v>
      </c>
    </row>
    <row r="76" spans="1:21" ht="14.4" customHeight="1" x14ac:dyDescent="0.3">
      <c r="A76" s="360">
        <v>27</v>
      </c>
      <c r="B76" s="361" t="s">
        <v>369</v>
      </c>
      <c r="C76" s="361">
        <v>89301273</v>
      </c>
      <c r="D76" s="424" t="s">
        <v>1111</v>
      </c>
      <c r="E76" s="425" t="s">
        <v>423</v>
      </c>
      <c r="F76" s="361" t="s">
        <v>412</v>
      </c>
      <c r="G76" s="361" t="s">
        <v>547</v>
      </c>
      <c r="H76" s="361" t="s">
        <v>402</v>
      </c>
      <c r="I76" s="361" t="s">
        <v>548</v>
      </c>
      <c r="J76" s="361" t="s">
        <v>549</v>
      </c>
      <c r="K76" s="361" t="s">
        <v>550</v>
      </c>
      <c r="L76" s="362">
        <v>199.65</v>
      </c>
      <c r="M76" s="362">
        <v>199.65</v>
      </c>
      <c r="N76" s="361">
        <v>1</v>
      </c>
      <c r="O76" s="426">
        <v>1</v>
      </c>
      <c r="P76" s="362">
        <v>199.65</v>
      </c>
      <c r="Q76" s="408">
        <v>1</v>
      </c>
      <c r="R76" s="361">
        <v>1</v>
      </c>
      <c r="S76" s="408">
        <v>1</v>
      </c>
      <c r="T76" s="426">
        <v>1</v>
      </c>
      <c r="U76" s="409">
        <v>1</v>
      </c>
    </row>
    <row r="77" spans="1:21" ht="14.4" customHeight="1" x14ac:dyDescent="0.3">
      <c r="A77" s="360">
        <v>27</v>
      </c>
      <c r="B77" s="361" t="s">
        <v>369</v>
      </c>
      <c r="C77" s="361">
        <v>89301273</v>
      </c>
      <c r="D77" s="424" t="s">
        <v>1111</v>
      </c>
      <c r="E77" s="425" t="s">
        <v>423</v>
      </c>
      <c r="F77" s="361" t="s">
        <v>412</v>
      </c>
      <c r="G77" s="361" t="s">
        <v>649</v>
      </c>
      <c r="H77" s="361" t="s">
        <v>368</v>
      </c>
      <c r="I77" s="361" t="s">
        <v>650</v>
      </c>
      <c r="J77" s="361" t="s">
        <v>651</v>
      </c>
      <c r="K77" s="361" t="s">
        <v>652</v>
      </c>
      <c r="L77" s="362">
        <v>590.27</v>
      </c>
      <c r="M77" s="362">
        <v>590.27</v>
      </c>
      <c r="N77" s="361">
        <v>1</v>
      </c>
      <c r="O77" s="426">
        <v>0.5</v>
      </c>
      <c r="P77" s="362">
        <v>590.27</v>
      </c>
      <c r="Q77" s="408">
        <v>1</v>
      </c>
      <c r="R77" s="361">
        <v>1</v>
      </c>
      <c r="S77" s="408">
        <v>1</v>
      </c>
      <c r="T77" s="426">
        <v>0.5</v>
      </c>
      <c r="U77" s="409">
        <v>1</v>
      </c>
    </row>
    <row r="78" spans="1:21" ht="14.4" customHeight="1" x14ac:dyDescent="0.3">
      <c r="A78" s="360">
        <v>27</v>
      </c>
      <c r="B78" s="361" t="s">
        <v>369</v>
      </c>
      <c r="C78" s="361">
        <v>89301273</v>
      </c>
      <c r="D78" s="424" t="s">
        <v>1111</v>
      </c>
      <c r="E78" s="425" t="s">
        <v>423</v>
      </c>
      <c r="F78" s="361" t="s">
        <v>412</v>
      </c>
      <c r="G78" s="361" t="s">
        <v>649</v>
      </c>
      <c r="H78" s="361" t="s">
        <v>402</v>
      </c>
      <c r="I78" s="361" t="s">
        <v>653</v>
      </c>
      <c r="J78" s="361" t="s">
        <v>654</v>
      </c>
      <c r="K78" s="361" t="s">
        <v>655</v>
      </c>
      <c r="L78" s="362">
        <v>716.44</v>
      </c>
      <c r="M78" s="362">
        <v>716.44</v>
      </c>
      <c r="N78" s="361">
        <v>1</v>
      </c>
      <c r="O78" s="426">
        <v>0.5</v>
      </c>
      <c r="P78" s="362"/>
      <c r="Q78" s="408">
        <v>0</v>
      </c>
      <c r="R78" s="361"/>
      <c r="S78" s="408">
        <v>0</v>
      </c>
      <c r="T78" s="426"/>
      <c r="U78" s="409">
        <v>0</v>
      </c>
    </row>
    <row r="79" spans="1:21" ht="14.4" customHeight="1" x14ac:dyDescent="0.3">
      <c r="A79" s="360">
        <v>27</v>
      </c>
      <c r="B79" s="361" t="s">
        <v>369</v>
      </c>
      <c r="C79" s="361">
        <v>89301273</v>
      </c>
      <c r="D79" s="424" t="s">
        <v>1111</v>
      </c>
      <c r="E79" s="425" t="s">
        <v>423</v>
      </c>
      <c r="F79" s="361" t="s">
        <v>412</v>
      </c>
      <c r="G79" s="361" t="s">
        <v>649</v>
      </c>
      <c r="H79" s="361" t="s">
        <v>402</v>
      </c>
      <c r="I79" s="361" t="s">
        <v>656</v>
      </c>
      <c r="J79" s="361" t="s">
        <v>657</v>
      </c>
      <c r="K79" s="361" t="s">
        <v>554</v>
      </c>
      <c r="L79" s="362">
        <v>119.41</v>
      </c>
      <c r="M79" s="362">
        <v>119.41</v>
      </c>
      <c r="N79" s="361">
        <v>1</v>
      </c>
      <c r="O79" s="426">
        <v>0.5</v>
      </c>
      <c r="P79" s="362"/>
      <c r="Q79" s="408">
        <v>0</v>
      </c>
      <c r="R79" s="361"/>
      <c r="S79" s="408">
        <v>0</v>
      </c>
      <c r="T79" s="426"/>
      <c r="U79" s="409">
        <v>0</v>
      </c>
    </row>
    <row r="80" spans="1:21" ht="14.4" customHeight="1" x14ac:dyDescent="0.3">
      <c r="A80" s="360">
        <v>27</v>
      </c>
      <c r="B80" s="361" t="s">
        <v>369</v>
      </c>
      <c r="C80" s="361">
        <v>89301273</v>
      </c>
      <c r="D80" s="424" t="s">
        <v>1111</v>
      </c>
      <c r="E80" s="425" t="s">
        <v>423</v>
      </c>
      <c r="F80" s="361" t="s">
        <v>412</v>
      </c>
      <c r="G80" s="361" t="s">
        <v>649</v>
      </c>
      <c r="H80" s="361" t="s">
        <v>402</v>
      </c>
      <c r="I80" s="361" t="s">
        <v>658</v>
      </c>
      <c r="J80" s="361" t="s">
        <v>657</v>
      </c>
      <c r="K80" s="361" t="s">
        <v>659</v>
      </c>
      <c r="L80" s="362">
        <v>398.02</v>
      </c>
      <c r="M80" s="362">
        <v>796.04</v>
      </c>
      <c r="N80" s="361">
        <v>2</v>
      </c>
      <c r="O80" s="426">
        <v>1.5</v>
      </c>
      <c r="P80" s="362">
        <v>398.02</v>
      </c>
      <c r="Q80" s="408">
        <v>0.5</v>
      </c>
      <c r="R80" s="361">
        <v>1</v>
      </c>
      <c r="S80" s="408">
        <v>0.5</v>
      </c>
      <c r="T80" s="426">
        <v>0.5</v>
      </c>
      <c r="U80" s="409">
        <v>0.33333333333333331</v>
      </c>
    </row>
    <row r="81" spans="1:21" ht="14.4" customHeight="1" x14ac:dyDescent="0.3">
      <c r="A81" s="360">
        <v>27</v>
      </c>
      <c r="B81" s="361" t="s">
        <v>369</v>
      </c>
      <c r="C81" s="361">
        <v>89301273</v>
      </c>
      <c r="D81" s="424" t="s">
        <v>1111</v>
      </c>
      <c r="E81" s="425" t="s">
        <v>423</v>
      </c>
      <c r="F81" s="361" t="s">
        <v>412</v>
      </c>
      <c r="G81" s="361" t="s">
        <v>649</v>
      </c>
      <c r="H81" s="361" t="s">
        <v>402</v>
      </c>
      <c r="I81" s="361" t="s">
        <v>660</v>
      </c>
      <c r="J81" s="361" t="s">
        <v>661</v>
      </c>
      <c r="K81" s="361" t="s">
        <v>662</v>
      </c>
      <c r="L81" s="362">
        <v>874.69</v>
      </c>
      <c r="M81" s="362">
        <v>2624.07</v>
      </c>
      <c r="N81" s="361">
        <v>3</v>
      </c>
      <c r="O81" s="426">
        <v>2</v>
      </c>
      <c r="P81" s="362"/>
      <c r="Q81" s="408">
        <v>0</v>
      </c>
      <c r="R81" s="361"/>
      <c r="S81" s="408">
        <v>0</v>
      </c>
      <c r="T81" s="426"/>
      <c r="U81" s="409">
        <v>0</v>
      </c>
    </row>
    <row r="82" spans="1:21" ht="14.4" customHeight="1" x14ac:dyDescent="0.3">
      <c r="A82" s="360">
        <v>27</v>
      </c>
      <c r="B82" s="361" t="s">
        <v>369</v>
      </c>
      <c r="C82" s="361">
        <v>89301273</v>
      </c>
      <c r="D82" s="424" t="s">
        <v>1111</v>
      </c>
      <c r="E82" s="425" t="s">
        <v>423</v>
      </c>
      <c r="F82" s="361" t="s">
        <v>412</v>
      </c>
      <c r="G82" s="361" t="s">
        <v>430</v>
      </c>
      <c r="H82" s="361" t="s">
        <v>368</v>
      </c>
      <c r="I82" s="361" t="s">
        <v>663</v>
      </c>
      <c r="J82" s="361" t="s">
        <v>664</v>
      </c>
      <c r="K82" s="361" t="s">
        <v>665</v>
      </c>
      <c r="L82" s="362">
        <v>222.25</v>
      </c>
      <c r="M82" s="362">
        <v>1333.5</v>
      </c>
      <c r="N82" s="361">
        <v>6</v>
      </c>
      <c r="O82" s="426">
        <v>3</v>
      </c>
      <c r="P82" s="362">
        <v>444.5</v>
      </c>
      <c r="Q82" s="408">
        <v>0.33333333333333331</v>
      </c>
      <c r="R82" s="361">
        <v>2</v>
      </c>
      <c r="S82" s="408">
        <v>0.33333333333333331</v>
      </c>
      <c r="T82" s="426">
        <v>1</v>
      </c>
      <c r="U82" s="409">
        <v>0.33333333333333331</v>
      </c>
    </row>
    <row r="83" spans="1:21" ht="14.4" customHeight="1" x14ac:dyDescent="0.3">
      <c r="A83" s="360">
        <v>27</v>
      </c>
      <c r="B83" s="361" t="s">
        <v>369</v>
      </c>
      <c r="C83" s="361">
        <v>89301273</v>
      </c>
      <c r="D83" s="424" t="s">
        <v>1111</v>
      </c>
      <c r="E83" s="425" t="s">
        <v>423</v>
      </c>
      <c r="F83" s="361" t="s">
        <v>412</v>
      </c>
      <c r="G83" s="361" t="s">
        <v>430</v>
      </c>
      <c r="H83" s="361" t="s">
        <v>402</v>
      </c>
      <c r="I83" s="361" t="s">
        <v>666</v>
      </c>
      <c r="J83" s="361" t="s">
        <v>435</v>
      </c>
      <c r="K83" s="361" t="s">
        <v>665</v>
      </c>
      <c r="L83" s="362">
        <v>222.25</v>
      </c>
      <c r="M83" s="362">
        <v>222.25</v>
      </c>
      <c r="N83" s="361">
        <v>1</v>
      </c>
      <c r="O83" s="426">
        <v>0.5</v>
      </c>
      <c r="P83" s="362">
        <v>222.25</v>
      </c>
      <c r="Q83" s="408">
        <v>1</v>
      </c>
      <c r="R83" s="361">
        <v>1</v>
      </c>
      <c r="S83" s="408">
        <v>1</v>
      </c>
      <c r="T83" s="426">
        <v>0.5</v>
      </c>
      <c r="U83" s="409">
        <v>1</v>
      </c>
    </row>
    <row r="84" spans="1:21" ht="14.4" customHeight="1" x14ac:dyDescent="0.3">
      <c r="A84" s="360">
        <v>27</v>
      </c>
      <c r="B84" s="361" t="s">
        <v>369</v>
      </c>
      <c r="C84" s="361">
        <v>89301273</v>
      </c>
      <c r="D84" s="424" t="s">
        <v>1111</v>
      </c>
      <c r="E84" s="425" t="s">
        <v>423</v>
      </c>
      <c r="F84" s="361" t="s">
        <v>412</v>
      </c>
      <c r="G84" s="361" t="s">
        <v>667</v>
      </c>
      <c r="H84" s="361" t="s">
        <v>368</v>
      </c>
      <c r="I84" s="361" t="s">
        <v>668</v>
      </c>
      <c r="J84" s="361" t="s">
        <v>669</v>
      </c>
      <c r="K84" s="361" t="s">
        <v>670</v>
      </c>
      <c r="L84" s="362">
        <v>229.57</v>
      </c>
      <c r="M84" s="362">
        <v>1606.9899999999998</v>
      </c>
      <c r="N84" s="361">
        <v>7</v>
      </c>
      <c r="O84" s="426">
        <v>3</v>
      </c>
      <c r="P84" s="362">
        <v>229.57</v>
      </c>
      <c r="Q84" s="408">
        <v>0.14285714285714288</v>
      </c>
      <c r="R84" s="361">
        <v>1</v>
      </c>
      <c r="S84" s="408">
        <v>0.14285714285714285</v>
      </c>
      <c r="T84" s="426">
        <v>0.5</v>
      </c>
      <c r="U84" s="409">
        <v>0.16666666666666666</v>
      </c>
    </row>
    <row r="85" spans="1:21" ht="14.4" customHeight="1" x14ac:dyDescent="0.3">
      <c r="A85" s="360">
        <v>27</v>
      </c>
      <c r="B85" s="361" t="s">
        <v>369</v>
      </c>
      <c r="C85" s="361">
        <v>89301273</v>
      </c>
      <c r="D85" s="424" t="s">
        <v>1111</v>
      </c>
      <c r="E85" s="425" t="s">
        <v>423</v>
      </c>
      <c r="F85" s="361" t="s">
        <v>412</v>
      </c>
      <c r="G85" s="361" t="s">
        <v>671</v>
      </c>
      <c r="H85" s="361" t="s">
        <v>368</v>
      </c>
      <c r="I85" s="361" t="s">
        <v>672</v>
      </c>
      <c r="J85" s="361" t="s">
        <v>673</v>
      </c>
      <c r="K85" s="361" t="s">
        <v>592</v>
      </c>
      <c r="L85" s="362">
        <v>44.89</v>
      </c>
      <c r="M85" s="362">
        <v>44.89</v>
      </c>
      <c r="N85" s="361">
        <v>1</v>
      </c>
      <c r="O85" s="426">
        <v>1</v>
      </c>
      <c r="P85" s="362"/>
      <c r="Q85" s="408">
        <v>0</v>
      </c>
      <c r="R85" s="361"/>
      <c r="S85" s="408">
        <v>0</v>
      </c>
      <c r="T85" s="426"/>
      <c r="U85" s="409">
        <v>0</v>
      </c>
    </row>
    <row r="86" spans="1:21" ht="14.4" customHeight="1" x14ac:dyDescent="0.3">
      <c r="A86" s="360">
        <v>27</v>
      </c>
      <c r="B86" s="361" t="s">
        <v>369</v>
      </c>
      <c r="C86" s="361">
        <v>89301273</v>
      </c>
      <c r="D86" s="424" t="s">
        <v>1111</v>
      </c>
      <c r="E86" s="425" t="s">
        <v>423</v>
      </c>
      <c r="F86" s="361" t="s">
        <v>412</v>
      </c>
      <c r="G86" s="361" t="s">
        <v>441</v>
      </c>
      <c r="H86" s="361" t="s">
        <v>402</v>
      </c>
      <c r="I86" s="361" t="s">
        <v>442</v>
      </c>
      <c r="J86" s="361" t="s">
        <v>443</v>
      </c>
      <c r="K86" s="361" t="s">
        <v>444</v>
      </c>
      <c r="L86" s="362">
        <v>184.22</v>
      </c>
      <c r="M86" s="362">
        <v>368.44</v>
      </c>
      <c r="N86" s="361">
        <v>2</v>
      </c>
      <c r="O86" s="426">
        <v>1</v>
      </c>
      <c r="P86" s="362"/>
      <c r="Q86" s="408">
        <v>0</v>
      </c>
      <c r="R86" s="361"/>
      <c r="S86" s="408">
        <v>0</v>
      </c>
      <c r="T86" s="426"/>
      <c r="U86" s="409">
        <v>0</v>
      </c>
    </row>
    <row r="87" spans="1:21" ht="14.4" customHeight="1" x14ac:dyDescent="0.3">
      <c r="A87" s="360">
        <v>27</v>
      </c>
      <c r="B87" s="361" t="s">
        <v>369</v>
      </c>
      <c r="C87" s="361">
        <v>89301273</v>
      </c>
      <c r="D87" s="424" t="s">
        <v>1111</v>
      </c>
      <c r="E87" s="425" t="s">
        <v>423</v>
      </c>
      <c r="F87" s="361" t="s">
        <v>412</v>
      </c>
      <c r="G87" s="361" t="s">
        <v>674</v>
      </c>
      <c r="H87" s="361" t="s">
        <v>368</v>
      </c>
      <c r="I87" s="361" t="s">
        <v>675</v>
      </c>
      <c r="J87" s="361" t="s">
        <v>676</v>
      </c>
      <c r="K87" s="361" t="s">
        <v>525</v>
      </c>
      <c r="L87" s="362">
        <v>413.22</v>
      </c>
      <c r="M87" s="362">
        <v>826.44</v>
      </c>
      <c r="N87" s="361">
        <v>2</v>
      </c>
      <c r="O87" s="426">
        <v>2</v>
      </c>
      <c r="P87" s="362">
        <v>413.22</v>
      </c>
      <c r="Q87" s="408">
        <v>0.5</v>
      </c>
      <c r="R87" s="361">
        <v>1</v>
      </c>
      <c r="S87" s="408">
        <v>0.5</v>
      </c>
      <c r="T87" s="426">
        <v>1</v>
      </c>
      <c r="U87" s="409">
        <v>0.5</v>
      </c>
    </row>
    <row r="88" spans="1:21" ht="14.4" customHeight="1" x14ac:dyDescent="0.3">
      <c r="A88" s="360">
        <v>27</v>
      </c>
      <c r="B88" s="361" t="s">
        <v>369</v>
      </c>
      <c r="C88" s="361">
        <v>89301273</v>
      </c>
      <c r="D88" s="424" t="s">
        <v>1111</v>
      </c>
      <c r="E88" s="425" t="s">
        <v>423</v>
      </c>
      <c r="F88" s="361" t="s">
        <v>412</v>
      </c>
      <c r="G88" s="361" t="s">
        <v>674</v>
      </c>
      <c r="H88" s="361" t="s">
        <v>368</v>
      </c>
      <c r="I88" s="361" t="s">
        <v>677</v>
      </c>
      <c r="J88" s="361" t="s">
        <v>678</v>
      </c>
      <c r="K88" s="361" t="s">
        <v>679</v>
      </c>
      <c r="L88" s="362">
        <v>229.57</v>
      </c>
      <c r="M88" s="362">
        <v>229.57</v>
      </c>
      <c r="N88" s="361">
        <v>1</v>
      </c>
      <c r="O88" s="426">
        <v>0.5</v>
      </c>
      <c r="P88" s="362">
        <v>229.57</v>
      </c>
      <c r="Q88" s="408">
        <v>1</v>
      </c>
      <c r="R88" s="361">
        <v>1</v>
      </c>
      <c r="S88" s="408">
        <v>1</v>
      </c>
      <c r="T88" s="426">
        <v>0.5</v>
      </c>
      <c r="U88" s="409">
        <v>1</v>
      </c>
    </row>
    <row r="89" spans="1:21" ht="14.4" customHeight="1" x14ac:dyDescent="0.3">
      <c r="A89" s="360">
        <v>27</v>
      </c>
      <c r="B89" s="361" t="s">
        <v>369</v>
      </c>
      <c r="C89" s="361">
        <v>89301273</v>
      </c>
      <c r="D89" s="424" t="s">
        <v>1111</v>
      </c>
      <c r="E89" s="425" t="s">
        <v>423</v>
      </c>
      <c r="F89" s="361" t="s">
        <v>412</v>
      </c>
      <c r="G89" s="361" t="s">
        <v>445</v>
      </c>
      <c r="H89" s="361" t="s">
        <v>368</v>
      </c>
      <c r="I89" s="361" t="s">
        <v>680</v>
      </c>
      <c r="J89" s="361" t="s">
        <v>681</v>
      </c>
      <c r="K89" s="361" t="s">
        <v>682</v>
      </c>
      <c r="L89" s="362">
        <v>354.98</v>
      </c>
      <c r="M89" s="362">
        <v>4614.74</v>
      </c>
      <c r="N89" s="361">
        <v>13</v>
      </c>
      <c r="O89" s="426">
        <v>6.5</v>
      </c>
      <c r="P89" s="362"/>
      <c r="Q89" s="408">
        <v>0</v>
      </c>
      <c r="R89" s="361"/>
      <c r="S89" s="408">
        <v>0</v>
      </c>
      <c r="T89" s="426"/>
      <c r="U89" s="409">
        <v>0</v>
      </c>
    </row>
    <row r="90" spans="1:21" ht="14.4" customHeight="1" x14ac:dyDescent="0.3">
      <c r="A90" s="360">
        <v>27</v>
      </c>
      <c r="B90" s="361" t="s">
        <v>369</v>
      </c>
      <c r="C90" s="361">
        <v>89301273</v>
      </c>
      <c r="D90" s="424" t="s">
        <v>1111</v>
      </c>
      <c r="E90" s="425" t="s">
        <v>423</v>
      </c>
      <c r="F90" s="361" t="s">
        <v>412</v>
      </c>
      <c r="G90" s="361" t="s">
        <v>449</v>
      </c>
      <c r="H90" s="361" t="s">
        <v>368</v>
      </c>
      <c r="I90" s="361" t="s">
        <v>683</v>
      </c>
      <c r="J90" s="361" t="s">
        <v>451</v>
      </c>
      <c r="K90" s="361" t="s">
        <v>453</v>
      </c>
      <c r="L90" s="362">
        <v>115.3</v>
      </c>
      <c r="M90" s="362">
        <v>230.6</v>
      </c>
      <c r="N90" s="361">
        <v>2</v>
      </c>
      <c r="O90" s="426">
        <v>0.5</v>
      </c>
      <c r="P90" s="362"/>
      <c r="Q90" s="408">
        <v>0</v>
      </c>
      <c r="R90" s="361"/>
      <c r="S90" s="408">
        <v>0</v>
      </c>
      <c r="T90" s="426"/>
      <c r="U90" s="409">
        <v>0</v>
      </c>
    </row>
    <row r="91" spans="1:21" ht="14.4" customHeight="1" x14ac:dyDescent="0.3">
      <c r="A91" s="360">
        <v>27</v>
      </c>
      <c r="B91" s="361" t="s">
        <v>369</v>
      </c>
      <c r="C91" s="361">
        <v>89301273</v>
      </c>
      <c r="D91" s="424" t="s">
        <v>1111</v>
      </c>
      <c r="E91" s="425" t="s">
        <v>423</v>
      </c>
      <c r="F91" s="361" t="s">
        <v>412</v>
      </c>
      <c r="G91" s="361" t="s">
        <v>684</v>
      </c>
      <c r="H91" s="361" t="s">
        <v>402</v>
      </c>
      <c r="I91" s="361" t="s">
        <v>685</v>
      </c>
      <c r="J91" s="361" t="s">
        <v>686</v>
      </c>
      <c r="K91" s="361" t="s">
        <v>687</v>
      </c>
      <c r="L91" s="362">
        <v>41.55</v>
      </c>
      <c r="M91" s="362">
        <v>41.55</v>
      </c>
      <c r="N91" s="361">
        <v>1</v>
      </c>
      <c r="O91" s="426">
        <v>1</v>
      </c>
      <c r="P91" s="362"/>
      <c r="Q91" s="408">
        <v>0</v>
      </c>
      <c r="R91" s="361"/>
      <c r="S91" s="408">
        <v>0</v>
      </c>
      <c r="T91" s="426"/>
      <c r="U91" s="409">
        <v>0</v>
      </c>
    </row>
    <row r="92" spans="1:21" ht="14.4" customHeight="1" x14ac:dyDescent="0.3">
      <c r="A92" s="360">
        <v>27</v>
      </c>
      <c r="B92" s="361" t="s">
        <v>369</v>
      </c>
      <c r="C92" s="361">
        <v>89301273</v>
      </c>
      <c r="D92" s="424" t="s">
        <v>1111</v>
      </c>
      <c r="E92" s="425" t="s">
        <v>423</v>
      </c>
      <c r="F92" s="361" t="s">
        <v>412</v>
      </c>
      <c r="G92" s="361" t="s">
        <v>688</v>
      </c>
      <c r="H92" s="361" t="s">
        <v>368</v>
      </c>
      <c r="I92" s="361" t="s">
        <v>689</v>
      </c>
      <c r="J92" s="361" t="s">
        <v>690</v>
      </c>
      <c r="K92" s="361" t="s">
        <v>691</v>
      </c>
      <c r="L92" s="362">
        <v>43.23</v>
      </c>
      <c r="M92" s="362">
        <v>43.23</v>
      </c>
      <c r="N92" s="361">
        <v>1</v>
      </c>
      <c r="O92" s="426">
        <v>1</v>
      </c>
      <c r="P92" s="362">
        <v>43.23</v>
      </c>
      <c r="Q92" s="408">
        <v>1</v>
      </c>
      <c r="R92" s="361">
        <v>1</v>
      </c>
      <c r="S92" s="408">
        <v>1</v>
      </c>
      <c r="T92" s="426">
        <v>1</v>
      </c>
      <c r="U92" s="409">
        <v>1</v>
      </c>
    </row>
    <row r="93" spans="1:21" ht="14.4" customHeight="1" x14ac:dyDescent="0.3">
      <c r="A93" s="360">
        <v>27</v>
      </c>
      <c r="B93" s="361" t="s">
        <v>369</v>
      </c>
      <c r="C93" s="361">
        <v>89301273</v>
      </c>
      <c r="D93" s="424" t="s">
        <v>1111</v>
      </c>
      <c r="E93" s="425" t="s">
        <v>423</v>
      </c>
      <c r="F93" s="361" t="s">
        <v>412</v>
      </c>
      <c r="G93" s="361" t="s">
        <v>692</v>
      </c>
      <c r="H93" s="361" t="s">
        <v>368</v>
      </c>
      <c r="I93" s="361" t="s">
        <v>693</v>
      </c>
      <c r="J93" s="361" t="s">
        <v>694</v>
      </c>
      <c r="K93" s="361" t="s">
        <v>695</v>
      </c>
      <c r="L93" s="362">
        <v>120.46</v>
      </c>
      <c r="M93" s="362">
        <v>120.46</v>
      </c>
      <c r="N93" s="361">
        <v>1</v>
      </c>
      <c r="O93" s="426">
        <v>1</v>
      </c>
      <c r="P93" s="362"/>
      <c r="Q93" s="408">
        <v>0</v>
      </c>
      <c r="R93" s="361"/>
      <c r="S93" s="408">
        <v>0</v>
      </c>
      <c r="T93" s="426"/>
      <c r="U93" s="409">
        <v>0</v>
      </c>
    </row>
    <row r="94" spans="1:21" ht="14.4" customHeight="1" x14ac:dyDescent="0.3">
      <c r="A94" s="360">
        <v>27</v>
      </c>
      <c r="B94" s="361" t="s">
        <v>369</v>
      </c>
      <c r="C94" s="361">
        <v>89301273</v>
      </c>
      <c r="D94" s="424" t="s">
        <v>1111</v>
      </c>
      <c r="E94" s="425" t="s">
        <v>423</v>
      </c>
      <c r="F94" s="361" t="s">
        <v>412</v>
      </c>
      <c r="G94" s="361" t="s">
        <v>696</v>
      </c>
      <c r="H94" s="361" t="s">
        <v>368</v>
      </c>
      <c r="I94" s="361" t="s">
        <v>697</v>
      </c>
      <c r="J94" s="361" t="s">
        <v>698</v>
      </c>
      <c r="K94" s="361" t="s">
        <v>699</v>
      </c>
      <c r="L94" s="362">
        <v>0</v>
      </c>
      <c r="M94" s="362">
        <v>0</v>
      </c>
      <c r="N94" s="361">
        <v>1</v>
      </c>
      <c r="O94" s="426">
        <v>1</v>
      </c>
      <c r="P94" s="362">
        <v>0</v>
      </c>
      <c r="Q94" s="408"/>
      <c r="R94" s="361">
        <v>1</v>
      </c>
      <c r="S94" s="408">
        <v>1</v>
      </c>
      <c r="T94" s="426">
        <v>1</v>
      </c>
      <c r="U94" s="409">
        <v>1</v>
      </c>
    </row>
    <row r="95" spans="1:21" ht="14.4" customHeight="1" x14ac:dyDescent="0.3">
      <c r="A95" s="360">
        <v>27</v>
      </c>
      <c r="B95" s="361" t="s">
        <v>369</v>
      </c>
      <c r="C95" s="361">
        <v>89301273</v>
      </c>
      <c r="D95" s="424" t="s">
        <v>1111</v>
      </c>
      <c r="E95" s="425" t="s">
        <v>423</v>
      </c>
      <c r="F95" s="361" t="s">
        <v>412</v>
      </c>
      <c r="G95" s="361" t="s">
        <v>696</v>
      </c>
      <c r="H95" s="361" t="s">
        <v>402</v>
      </c>
      <c r="I95" s="361" t="s">
        <v>700</v>
      </c>
      <c r="J95" s="361" t="s">
        <v>701</v>
      </c>
      <c r="K95" s="361" t="s">
        <v>702</v>
      </c>
      <c r="L95" s="362">
        <v>397.65</v>
      </c>
      <c r="M95" s="362">
        <v>1590.6</v>
      </c>
      <c r="N95" s="361">
        <v>4</v>
      </c>
      <c r="O95" s="426">
        <v>2</v>
      </c>
      <c r="P95" s="362"/>
      <c r="Q95" s="408">
        <v>0</v>
      </c>
      <c r="R95" s="361"/>
      <c r="S95" s="408">
        <v>0</v>
      </c>
      <c r="T95" s="426"/>
      <c r="U95" s="409">
        <v>0</v>
      </c>
    </row>
    <row r="96" spans="1:21" ht="14.4" customHeight="1" x14ac:dyDescent="0.3">
      <c r="A96" s="360">
        <v>27</v>
      </c>
      <c r="B96" s="361" t="s">
        <v>369</v>
      </c>
      <c r="C96" s="361">
        <v>89301273</v>
      </c>
      <c r="D96" s="424" t="s">
        <v>1111</v>
      </c>
      <c r="E96" s="425" t="s">
        <v>423</v>
      </c>
      <c r="F96" s="361" t="s">
        <v>412</v>
      </c>
      <c r="G96" s="361" t="s">
        <v>696</v>
      </c>
      <c r="H96" s="361" t="s">
        <v>402</v>
      </c>
      <c r="I96" s="361" t="s">
        <v>703</v>
      </c>
      <c r="J96" s="361" t="s">
        <v>701</v>
      </c>
      <c r="K96" s="361" t="s">
        <v>702</v>
      </c>
      <c r="L96" s="362">
        <v>397.65</v>
      </c>
      <c r="M96" s="362">
        <v>795.3</v>
      </c>
      <c r="N96" s="361">
        <v>2</v>
      </c>
      <c r="O96" s="426">
        <v>1</v>
      </c>
      <c r="P96" s="362"/>
      <c r="Q96" s="408">
        <v>0</v>
      </c>
      <c r="R96" s="361"/>
      <c r="S96" s="408">
        <v>0</v>
      </c>
      <c r="T96" s="426"/>
      <c r="U96" s="409">
        <v>0</v>
      </c>
    </row>
    <row r="97" spans="1:21" ht="14.4" customHeight="1" x14ac:dyDescent="0.3">
      <c r="A97" s="360">
        <v>27</v>
      </c>
      <c r="B97" s="361" t="s">
        <v>369</v>
      </c>
      <c r="C97" s="361">
        <v>89301273</v>
      </c>
      <c r="D97" s="424" t="s">
        <v>1111</v>
      </c>
      <c r="E97" s="425" t="s">
        <v>423</v>
      </c>
      <c r="F97" s="361" t="s">
        <v>412</v>
      </c>
      <c r="G97" s="361" t="s">
        <v>696</v>
      </c>
      <c r="H97" s="361" t="s">
        <v>402</v>
      </c>
      <c r="I97" s="361" t="s">
        <v>704</v>
      </c>
      <c r="J97" s="361" t="s">
        <v>705</v>
      </c>
      <c r="K97" s="361" t="s">
        <v>706</v>
      </c>
      <c r="L97" s="362">
        <v>530.17999999999995</v>
      </c>
      <c r="M97" s="362">
        <v>1590.54</v>
      </c>
      <c r="N97" s="361">
        <v>3</v>
      </c>
      <c r="O97" s="426">
        <v>3</v>
      </c>
      <c r="P97" s="362"/>
      <c r="Q97" s="408">
        <v>0</v>
      </c>
      <c r="R97" s="361"/>
      <c r="S97" s="408">
        <v>0</v>
      </c>
      <c r="T97" s="426"/>
      <c r="U97" s="409">
        <v>0</v>
      </c>
    </row>
    <row r="98" spans="1:21" ht="14.4" customHeight="1" x14ac:dyDescent="0.3">
      <c r="A98" s="360">
        <v>27</v>
      </c>
      <c r="B98" s="361" t="s">
        <v>369</v>
      </c>
      <c r="C98" s="361">
        <v>89301273</v>
      </c>
      <c r="D98" s="424" t="s">
        <v>1111</v>
      </c>
      <c r="E98" s="425" t="s">
        <v>423</v>
      </c>
      <c r="F98" s="361" t="s">
        <v>412</v>
      </c>
      <c r="G98" s="361" t="s">
        <v>696</v>
      </c>
      <c r="H98" s="361" t="s">
        <v>402</v>
      </c>
      <c r="I98" s="361" t="s">
        <v>707</v>
      </c>
      <c r="J98" s="361" t="s">
        <v>705</v>
      </c>
      <c r="K98" s="361" t="s">
        <v>708</v>
      </c>
      <c r="L98" s="362">
        <v>577.30999999999995</v>
      </c>
      <c r="M98" s="362">
        <v>577.30999999999995</v>
      </c>
      <c r="N98" s="361">
        <v>1</v>
      </c>
      <c r="O98" s="426">
        <v>0.5</v>
      </c>
      <c r="P98" s="362"/>
      <c r="Q98" s="408">
        <v>0</v>
      </c>
      <c r="R98" s="361"/>
      <c r="S98" s="408">
        <v>0</v>
      </c>
      <c r="T98" s="426"/>
      <c r="U98" s="409">
        <v>0</v>
      </c>
    </row>
    <row r="99" spans="1:21" ht="14.4" customHeight="1" x14ac:dyDescent="0.3">
      <c r="A99" s="360">
        <v>27</v>
      </c>
      <c r="B99" s="361" t="s">
        <v>369</v>
      </c>
      <c r="C99" s="361">
        <v>89301273</v>
      </c>
      <c r="D99" s="424" t="s">
        <v>1111</v>
      </c>
      <c r="E99" s="425" t="s">
        <v>423</v>
      </c>
      <c r="F99" s="361" t="s">
        <v>412</v>
      </c>
      <c r="G99" s="361" t="s">
        <v>709</v>
      </c>
      <c r="H99" s="361" t="s">
        <v>368</v>
      </c>
      <c r="I99" s="361" t="s">
        <v>710</v>
      </c>
      <c r="J99" s="361" t="s">
        <v>711</v>
      </c>
      <c r="K99" s="361" t="s">
        <v>712</v>
      </c>
      <c r="L99" s="362">
        <v>158.13</v>
      </c>
      <c r="M99" s="362">
        <v>158.13</v>
      </c>
      <c r="N99" s="361">
        <v>1</v>
      </c>
      <c r="O99" s="426">
        <v>1</v>
      </c>
      <c r="P99" s="362">
        <v>158.13</v>
      </c>
      <c r="Q99" s="408">
        <v>1</v>
      </c>
      <c r="R99" s="361">
        <v>1</v>
      </c>
      <c r="S99" s="408">
        <v>1</v>
      </c>
      <c r="T99" s="426">
        <v>1</v>
      </c>
      <c r="U99" s="409">
        <v>1</v>
      </c>
    </row>
    <row r="100" spans="1:21" ht="14.4" customHeight="1" x14ac:dyDescent="0.3">
      <c r="A100" s="360">
        <v>27</v>
      </c>
      <c r="B100" s="361" t="s">
        <v>369</v>
      </c>
      <c r="C100" s="361">
        <v>89301273</v>
      </c>
      <c r="D100" s="424" t="s">
        <v>1111</v>
      </c>
      <c r="E100" s="425" t="s">
        <v>423</v>
      </c>
      <c r="F100" s="361" t="s">
        <v>412</v>
      </c>
      <c r="G100" s="361" t="s">
        <v>709</v>
      </c>
      <c r="H100" s="361" t="s">
        <v>368</v>
      </c>
      <c r="I100" s="361" t="s">
        <v>713</v>
      </c>
      <c r="J100" s="361" t="s">
        <v>714</v>
      </c>
      <c r="K100" s="361" t="s">
        <v>715</v>
      </c>
      <c r="L100" s="362">
        <v>237.21</v>
      </c>
      <c r="M100" s="362">
        <v>237.21</v>
      </c>
      <c r="N100" s="361">
        <v>1</v>
      </c>
      <c r="O100" s="426">
        <v>0.5</v>
      </c>
      <c r="P100" s="362">
        <v>237.21</v>
      </c>
      <c r="Q100" s="408">
        <v>1</v>
      </c>
      <c r="R100" s="361">
        <v>1</v>
      </c>
      <c r="S100" s="408">
        <v>1</v>
      </c>
      <c r="T100" s="426">
        <v>0.5</v>
      </c>
      <c r="U100" s="409">
        <v>1</v>
      </c>
    </row>
    <row r="101" spans="1:21" ht="14.4" customHeight="1" x14ac:dyDescent="0.3">
      <c r="A101" s="360">
        <v>27</v>
      </c>
      <c r="B101" s="361" t="s">
        <v>369</v>
      </c>
      <c r="C101" s="361">
        <v>89301273</v>
      </c>
      <c r="D101" s="424" t="s">
        <v>1111</v>
      </c>
      <c r="E101" s="425" t="s">
        <v>423</v>
      </c>
      <c r="F101" s="361" t="s">
        <v>412</v>
      </c>
      <c r="G101" s="361" t="s">
        <v>716</v>
      </c>
      <c r="H101" s="361" t="s">
        <v>368</v>
      </c>
      <c r="I101" s="361" t="s">
        <v>717</v>
      </c>
      <c r="J101" s="361" t="s">
        <v>718</v>
      </c>
      <c r="K101" s="361" t="s">
        <v>719</v>
      </c>
      <c r="L101" s="362">
        <v>0</v>
      </c>
      <c r="M101" s="362">
        <v>0</v>
      </c>
      <c r="N101" s="361">
        <v>2</v>
      </c>
      <c r="O101" s="426">
        <v>2</v>
      </c>
      <c r="P101" s="362"/>
      <c r="Q101" s="408"/>
      <c r="R101" s="361"/>
      <c r="S101" s="408">
        <v>0</v>
      </c>
      <c r="T101" s="426"/>
      <c r="U101" s="409">
        <v>0</v>
      </c>
    </row>
    <row r="102" spans="1:21" ht="14.4" customHeight="1" x14ac:dyDescent="0.3">
      <c r="A102" s="360">
        <v>27</v>
      </c>
      <c r="B102" s="361" t="s">
        <v>369</v>
      </c>
      <c r="C102" s="361">
        <v>89301273</v>
      </c>
      <c r="D102" s="424" t="s">
        <v>1111</v>
      </c>
      <c r="E102" s="425" t="s">
        <v>423</v>
      </c>
      <c r="F102" s="361" t="s">
        <v>412</v>
      </c>
      <c r="G102" s="361" t="s">
        <v>462</v>
      </c>
      <c r="H102" s="361" t="s">
        <v>368</v>
      </c>
      <c r="I102" s="361" t="s">
        <v>463</v>
      </c>
      <c r="J102" s="361" t="s">
        <v>464</v>
      </c>
      <c r="K102" s="361" t="s">
        <v>465</v>
      </c>
      <c r="L102" s="362">
        <v>153.37</v>
      </c>
      <c r="M102" s="362">
        <v>1380.33</v>
      </c>
      <c r="N102" s="361">
        <v>9</v>
      </c>
      <c r="O102" s="426">
        <v>3.5</v>
      </c>
      <c r="P102" s="362">
        <v>766.85</v>
      </c>
      <c r="Q102" s="408">
        <v>0.55555555555555558</v>
      </c>
      <c r="R102" s="361">
        <v>5</v>
      </c>
      <c r="S102" s="408">
        <v>0.55555555555555558</v>
      </c>
      <c r="T102" s="426">
        <v>1.5</v>
      </c>
      <c r="U102" s="409">
        <v>0.42857142857142855</v>
      </c>
    </row>
    <row r="103" spans="1:21" ht="14.4" customHeight="1" x14ac:dyDescent="0.3">
      <c r="A103" s="360">
        <v>27</v>
      </c>
      <c r="B103" s="361" t="s">
        <v>369</v>
      </c>
      <c r="C103" s="361">
        <v>89301273</v>
      </c>
      <c r="D103" s="424" t="s">
        <v>1111</v>
      </c>
      <c r="E103" s="425" t="s">
        <v>423</v>
      </c>
      <c r="F103" s="361" t="s">
        <v>412</v>
      </c>
      <c r="G103" s="361" t="s">
        <v>720</v>
      </c>
      <c r="H103" s="361" t="s">
        <v>368</v>
      </c>
      <c r="I103" s="361" t="s">
        <v>721</v>
      </c>
      <c r="J103" s="361" t="s">
        <v>722</v>
      </c>
      <c r="K103" s="361" t="s">
        <v>723</v>
      </c>
      <c r="L103" s="362">
        <v>39.39</v>
      </c>
      <c r="M103" s="362">
        <v>39.39</v>
      </c>
      <c r="N103" s="361">
        <v>1</v>
      </c>
      <c r="O103" s="426">
        <v>0.5</v>
      </c>
      <c r="P103" s="362">
        <v>39.39</v>
      </c>
      <c r="Q103" s="408">
        <v>1</v>
      </c>
      <c r="R103" s="361">
        <v>1</v>
      </c>
      <c r="S103" s="408">
        <v>1</v>
      </c>
      <c r="T103" s="426">
        <v>0.5</v>
      </c>
      <c r="U103" s="409">
        <v>1</v>
      </c>
    </row>
    <row r="104" spans="1:21" ht="14.4" customHeight="1" x14ac:dyDescent="0.3">
      <c r="A104" s="360">
        <v>27</v>
      </c>
      <c r="B104" s="361" t="s">
        <v>369</v>
      </c>
      <c r="C104" s="361">
        <v>89301273</v>
      </c>
      <c r="D104" s="424" t="s">
        <v>1111</v>
      </c>
      <c r="E104" s="425" t="s">
        <v>423</v>
      </c>
      <c r="F104" s="361" t="s">
        <v>412</v>
      </c>
      <c r="G104" s="361" t="s">
        <v>724</v>
      </c>
      <c r="H104" s="361" t="s">
        <v>368</v>
      </c>
      <c r="I104" s="361" t="s">
        <v>725</v>
      </c>
      <c r="J104" s="361" t="s">
        <v>726</v>
      </c>
      <c r="K104" s="361" t="s">
        <v>727</v>
      </c>
      <c r="L104" s="362">
        <v>23.72</v>
      </c>
      <c r="M104" s="362">
        <v>47.44</v>
      </c>
      <c r="N104" s="361">
        <v>2</v>
      </c>
      <c r="O104" s="426">
        <v>1</v>
      </c>
      <c r="P104" s="362"/>
      <c r="Q104" s="408">
        <v>0</v>
      </c>
      <c r="R104" s="361"/>
      <c r="S104" s="408">
        <v>0</v>
      </c>
      <c r="T104" s="426"/>
      <c r="U104" s="409">
        <v>0</v>
      </c>
    </row>
    <row r="105" spans="1:21" ht="14.4" customHeight="1" x14ac:dyDescent="0.3">
      <c r="A105" s="360">
        <v>27</v>
      </c>
      <c r="B105" s="361" t="s">
        <v>369</v>
      </c>
      <c r="C105" s="361">
        <v>89301273</v>
      </c>
      <c r="D105" s="424" t="s">
        <v>1111</v>
      </c>
      <c r="E105" s="425" t="s">
        <v>423</v>
      </c>
      <c r="F105" s="361" t="s">
        <v>412</v>
      </c>
      <c r="G105" s="361" t="s">
        <v>470</v>
      </c>
      <c r="H105" s="361" t="s">
        <v>368</v>
      </c>
      <c r="I105" s="361" t="s">
        <v>728</v>
      </c>
      <c r="J105" s="361" t="s">
        <v>729</v>
      </c>
      <c r="K105" s="361" t="s">
        <v>473</v>
      </c>
      <c r="L105" s="362">
        <v>24.39</v>
      </c>
      <c r="M105" s="362">
        <v>73.17</v>
      </c>
      <c r="N105" s="361">
        <v>3</v>
      </c>
      <c r="O105" s="426">
        <v>0.5</v>
      </c>
      <c r="P105" s="362"/>
      <c r="Q105" s="408">
        <v>0</v>
      </c>
      <c r="R105" s="361"/>
      <c r="S105" s="408">
        <v>0</v>
      </c>
      <c r="T105" s="426"/>
      <c r="U105" s="409">
        <v>0</v>
      </c>
    </row>
    <row r="106" spans="1:21" ht="14.4" customHeight="1" x14ac:dyDescent="0.3">
      <c r="A106" s="360">
        <v>27</v>
      </c>
      <c r="B106" s="361" t="s">
        <v>369</v>
      </c>
      <c r="C106" s="361">
        <v>89301273</v>
      </c>
      <c r="D106" s="424" t="s">
        <v>1111</v>
      </c>
      <c r="E106" s="425" t="s">
        <v>423</v>
      </c>
      <c r="F106" s="361" t="s">
        <v>412</v>
      </c>
      <c r="G106" s="361" t="s">
        <v>730</v>
      </c>
      <c r="H106" s="361" t="s">
        <v>368</v>
      </c>
      <c r="I106" s="361" t="s">
        <v>731</v>
      </c>
      <c r="J106" s="361" t="s">
        <v>732</v>
      </c>
      <c r="K106" s="361" t="s">
        <v>733</v>
      </c>
      <c r="L106" s="362">
        <v>34.43</v>
      </c>
      <c r="M106" s="362">
        <v>34.43</v>
      </c>
      <c r="N106" s="361">
        <v>1</v>
      </c>
      <c r="O106" s="426">
        <v>0.5</v>
      </c>
      <c r="P106" s="362">
        <v>34.43</v>
      </c>
      <c r="Q106" s="408">
        <v>1</v>
      </c>
      <c r="R106" s="361">
        <v>1</v>
      </c>
      <c r="S106" s="408">
        <v>1</v>
      </c>
      <c r="T106" s="426">
        <v>0.5</v>
      </c>
      <c r="U106" s="409">
        <v>1</v>
      </c>
    </row>
    <row r="107" spans="1:21" ht="14.4" customHeight="1" x14ac:dyDescent="0.3">
      <c r="A107" s="360">
        <v>27</v>
      </c>
      <c r="B107" s="361" t="s">
        <v>369</v>
      </c>
      <c r="C107" s="361">
        <v>89301273</v>
      </c>
      <c r="D107" s="424" t="s">
        <v>1111</v>
      </c>
      <c r="E107" s="425" t="s">
        <v>423</v>
      </c>
      <c r="F107" s="361" t="s">
        <v>412</v>
      </c>
      <c r="G107" s="361" t="s">
        <v>734</v>
      </c>
      <c r="H107" s="361" t="s">
        <v>368</v>
      </c>
      <c r="I107" s="361" t="s">
        <v>735</v>
      </c>
      <c r="J107" s="361" t="s">
        <v>736</v>
      </c>
      <c r="K107" s="361"/>
      <c r="L107" s="362">
        <v>0</v>
      </c>
      <c r="M107" s="362">
        <v>0</v>
      </c>
      <c r="N107" s="361">
        <v>1</v>
      </c>
      <c r="O107" s="426">
        <v>1</v>
      </c>
      <c r="P107" s="362">
        <v>0</v>
      </c>
      <c r="Q107" s="408"/>
      <c r="R107" s="361">
        <v>1</v>
      </c>
      <c r="S107" s="408">
        <v>1</v>
      </c>
      <c r="T107" s="426">
        <v>1</v>
      </c>
      <c r="U107" s="409">
        <v>1</v>
      </c>
    </row>
    <row r="108" spans="1:21" ht="14.4" customHeight="1" x14ac:dyDescent="0.3">
      <c r="A108" s="360">
        <v>27</v>
      </c>
      <c r="B108" s="361" t="s">
        <v>369</v>
      </c>
      <c r="C108" s="361">
        <v>89301273</v>
      </c>
      <c r="D108" s="424" t="s">
        <v>1111</v>
      </c>
      <c r="E108" s="425" t="s">
        <v>423</v>
      </c>
      <c r="F108" s="361" t="s">
        <v>412</v>
      </c>
      <c r="G108" s="361" t="s">
        <v>479</v>
      </c>
      <c r="H108" s="361" t="s">
        <v>368</v>
      </c>
      <c r="I108" s="361" t="s">
        <v>480</v>
      </c>
      <c r="J108" s="361" t="s">
        <v>481</v>
      </c>
      <c r="K108" s="361" t="s">
        <v>482</v>
      </c>
      <c r="L108" s="362">
        <v>31.64</v>
      </c>
      <c r="M108" s="362">
        <v>506.24</v>
      </c>
      <c r="N108" s="361">
        <v>16</v>
      </c>
      <c r="O108" s="426">
        <v>5</v>
      </c>
      <c r="P108" s="362">
        <v>253.12</v>
      </c>
      <c r="Q108" s="408">
        <v>0.5</v>
      </c>
      <c r="R108" s="361">
        <v>8</v>
      </c>
      <c r="S108" s="408">
        <v>0.5</v>
      </c>
      <c r="T108" s="426">
        <v>3</v>
      </c>
      <c r="U108" s="409">
        <v>0.6</v>
      </c>
    </row>
    <row r="109" spans="1:21" ht="14.4" customHeight="1" x14ac:dyDescent="0.3">
      <c r="A109" s="360">
        <v>27</v>
      </c>
      <c r="B109" s="361" t="s">
        <v>369</v>
      </c>
      <c r="C109" s="361">
        <v>89301273</v>
      </c>
      <c r="D109" s="424" t="s">
        <v>1111</v>
      </c>
      <c r="E109" s="425" t="s">
        <v>423</v>
      </c>
      <c r="F109" s="361" t="s">
        <v>412</v>
      </c>
      <c r="G109" s="361" t="s">
        <v>479</v>
      </c>
      <c r="H109" s="361" t="s">
        <v>368</v>
      </c>
      <c r="I109" s="361" t="s">
        <v>737</v>
      </c>
      <c r="J109" s="361" t="s">
        <v>738</v>
      </c>
      <c r="K109" s="361" t="s">
        <v>739</v>
      </c>
      <c r="L109" s="362">
        <v>41.07</v>
      </c>
      <c r="M109" s="362">
        <v>41.07</v>
      </c>
      <c r="N109" s="361">
        <v>1</v>
      </c>
      <c r="O109" s="426">
        <v>0.5</v>
      </c>
      <c r="P109" s="362"/>
      <c r="Q109" s="408">
        <v>0</v>
      </c>
      <c r="R109" s="361"/>
      <c r="S109" s="408">
        <v>0</v>
      </c>
      <c r="T109" s="426"/>
      <c r="U109" s="409">
        <v>0</v>
      </c>
    </row>
    <row r="110" spans="1:21" ht="14.4" customHeight="1" x14ac:dyDescent="0.3">
      <c r="A110" s="360">
        <v>27</v>
      </c>
      <c r="B110" s="361" t="s">
        <v>369</v>
      </c>
      <c r="C110" s="361">
        <v>89301273</v>
      </c>
      <c r="D110" s="424" t="s">
        <v>1111</v>
      </c>
      <c r="E110" s="425" t="s">
        <v>423</v>
      </c>
      <c r="F110" s="361" t="s">
        <v>412</v>
      </c>
      <c r="G110" s="361" t="s">
        <v>740</v>
      </c>
      <c r="H110" s="361" t="s">
        <v>368</v>
      </c>
      <c r="I110" s="361" t="s">
        <v>741</v>
      </c>
      <c r="J110" s="361" t="s">
        <v>742</v>
      </c>
      <c r="K110" s="361" t="s">
        <v>743</v>
      </c>
      <c r="L110" s="362">
        <v>56.41</v>
      </c>
      <c r="M110" s="362">
        <v>225.64</v>
      </c>
      <c r="N110" s="361">
        <v>4</v>
      </c>
      <c r="O110" s="426">
        <v>1.5</v>
      </c>
      <c r="P110" s="362"/>
      <c r="Q110" s="408">
        <v>0</v>
      </c>
      <c r="R110" s="361"/>
      <c r="S110" s="408">
        <v>0</v>
      </c>
      <c r="T110" s="426"/>
      <c r="U110" s="409">
        <v>0</v>
      </c>
    </row>
    <row r="111" spans="1:21" ht="14.4" customHeight="1" x14ac:dyDescent="0.3">
      <c r="A111" s="360">
        <v>27</v>
      </c>
      <c r="B111" s="361" t="s">
        <v>369</v>
      </c>
      <c r="C111" s="361">
        <v>89301273</v>
      </c>
      <c r="D111" s="424" t="s">
        <v>1111</v>
      </c>
      <c r="E111" s="425" t="s">
        <v>423</v>
      </c>
      <c r="F111" s="361" t="s">
        <v>412</v>
      </c>
      <c r="G111" s="361" t="s">
        <v>740</v>
      </c>
      <c r="H111" s="361" t="s">
        <v>368</v>
      </c>
      <c r="I111" s="361" t="s">
        <v>741</v>
      </c>
      <c r="J111" s="361" t="s">
        <v>742</v>
      </c>
      <c r="K111" s="361" t="s">
        <v>743</v>
      </c>
      <c r="L111" s="362">
        <v>77.08</v>
      </c>
      <c r="M111" s="362">
        <v>2235.3200000000002</v>
      </c>
      <c r="N111" s="361">
        <v>29</v>
      </c>
      <c r="O111" s="426">
        <v>15</v>
      </c>
      <c r="P111" s="362">
        <v>308.32</v>
      </c>
      <c r="Q111" s="408">
        <v>0.13793103448275862</v>
      </c>
      <c r="R111" s="361">
        <v>4</v>
      </c>
      <c r="S111" s="408">
        <v>0.13793103448275862</v>
      </c>
      <c r="T111" s="426">
        <v>3.5</v>
      </c>
      <c r="U111" s="409">
        <v>0.23333333333333334</v>
      </c>
    </row>
    <row r="112" spans="1:21" ht="14.4" customHeight="1" x14ac:dyDescent="0.3">
      <c r="A112" s="360">
        <v>27</v>
      </c>
      <c r="B112" s="361" t="s">
        <v>369</v>
      </c>
      <c r="C112" s="361">
        <v>89301273</v>
      </c>
      <c r="D112" s="424" t="s">
        <v>1111</v>
      </c>
      <c r="E112" s="425" t="s">
        <v>423</v>
      </c>
      <c r="F112" s="361" t="s">
        <v>412</v>
      </c>
      <c r="G112" s="361" t="s">
        <v>578</v>
      </c>
      <c r="H112" s="361" t="s">
        <v>402</v>
      </c>
      <c r="I112" s="361" t="s">
        <v>579</v>
      </c>
      <c r="J112" s="361" t="s">
        <v>580</v>
      </c>
      <c r="K112" s="361" t="s">
        <v>581</v>
      </c>
      <c r="L112" s="362">
        <v>399.92</v>
      </c>
      <c r="M112" s="362">
        <v>799.84</v>
      </c>
      <c r="N112" s="361">
        <v>2</v>
      </c>
      <c r="O112" s="426">
        <v>1.5</v>
      </c>
      <c r="P112" s="362">
        <v>799.84</v>
      </c>
      <c r="Q112" s="408">
        <v>1</v>
      </c>
      <c r="R112" s="361">
        <v>2</v>
      </c>
      <c r="S112" s="408">
        <v>1</v>
      </c>
      <c r="T112" s="426">
        <v>1.5</v>
      </c>
      <c r="U112" s="409">
        <v>1</v>
      </c>
    </row>
    <row r="113" spans="1:21" ht="14.4" customHeight="1" x14ac:dyDescent="0.3">
      <c r="A113" s="360">
        <v>27</v>
      </c>
      <c r="B113" s="361" t="s">
        <v>369</v>
      </c>
      <c r="C113" s="361">
        <v>89301273</v>
      </c>
      <c r="D113" s="424" t="s">
        <v>1111</v>
      </c>
      <c r="E113" s="425" t="s">
        <v>423</v>
      </c>
      <c r="F113" s="361" t="s">
        <v>412</v>
      </c>
      <c r="G113" s="361" t="s">
        <v>518</v>
      </c>
      <c r="H113" s="361" t="s">
        <v>402</v>
      </c>
      <c r="I113" s="361" t="s">
        <v>519</v>
      </c>
      <c r="J113" s="361" t="s">
        <v>520</v>
      </c>
      <c r="K113" s="361" t="s">
        <v>521</v>
      </c>
      <c r="L113" s="362">
        <v>154.01</v>
      </c>
      <c r="M113" s="362">
        <v>154.01</v>
      </c>
      <c r="N113" s="361">
        <v>1</v>
      </c>
      <c r="O113" s="426">
        <v>0.5</v>
      </c>
      <c r="P113" s="362">
        <v>154.01</v>
      </c>
      <c r="Q113" s="408">
        <v>1</v>
      </c>
      <c r="R113" s="361">
        <v>1</v>
      </c>
      <c r="S113" s="408">
        <v>1</v>
      </c>
      <c r="T113" s="426">
        <v>0.5</v>
      </c>
      <c r="U113" s="409">
        <v>1</v>
      </c>
    </row>
    <row r="114" spans="1:21" ht="14.4" customHeight="1" x14ac:dyDescent="0.3">
      <c r="A114" s="360">
        <v>27</v>
      </c>
      <c r="B114" s="361" t="s">
        <v>369</v>
      </c>
      <c r="C114" s="361">
        <v>89301273</v>
      </c>
      <c r="D114" s="424" t="s">
        <v>1111</v>
      </c>
      <c r="E114" s="425" t="s">
        <v>423</v>
      </c>
      <c r="F114" s="361" t="s">
        <v>412</v>
      </c>
      <c r="G114" s="361" t="s">
        <v>744</v>
      </c>
      <c r="H114" s="361" t="s">
        <v>368</v>
      </c>
      <c r="I114" s="361" t="s">
        <v>735</v>
      </c>
      <c r="J114" s="361" t="s">
        <v>736</v>
      </c>
      <c r="K114" s="361"/>
      <c r="L114" s="362">
        <v>1492.58</v>
      </c>
      <c r="M114" s="362">
        <v>1492.58</v>
      </c>
      <c r="N114" s="361">
        <v>1</v>
      </c>
      <c r="O114" s="426">
        <v>0.5</v>
      </c>
      <c r="P114" s="362">
        <v>1492.58</v>
      </c>
      <c r="Q114" s="408">
        <v>1</v>
      </c>
      <c r="R114" s="361">
        <v>1</v>
      </c>
      <c r="S114" s="408">
        <v>1</v>
      </c>
      <c r="T114" s="426">
        <v>0.5</v>
      </c>
      <c r="U114" s="409">
        <v>1</v>
      </c>
    </row>
    <row r="115" spans="1:21" ht="14.4" customHeight="1" x14ac:dyDescent="0.3">
      <c r="A115" s="360">
        <v>27</v>
      </c>
      <c r="B115" s="361" t="s">
        <v>369</v>
      </c>
      <c r="C115" s="361">
        <v>89301273</v>
      </c>
      <c r="D115" s="424" t="s">
        <v>1111</v>
      </c>
      <c r="E115" s="425" t="s">
        <v>423</v>
      </c>
      <c r="F115" s="361" t="s">
        <v>412</v>
      </c>
      <c r="G115" s="361" t="s">
        <v>745</v>
      </c>
      <c r="H115" s="361" t="s">
        <v>368</v>
      </c>
      <c r="I115" s="361" t="s">
        <v>746</v>
      </c>
      <c r="J115" s="361" t="s">
        <v>747</v>
      </c>
      <c r="K115" s="361" t="s">
        <v>748</v>
      </c>
      <c r="L115" s="362">
        <v>72.05</v>
      </c>
      <c r="M115" s="362">
        <v>72.05</v>
      </c>
      <c r="N115" s="361">
        <v>1</v>
      </c>
      <c r="O115" s="426">
        <v>0.5</v>
      </c>
      <c r="P115" s="362"/>
      <c r="Q115" s="408">
        <v>0</v>
      </c>
      <c r="R115" s="361"/>
      <c r="S115" s="408">
        <v>0</v>
      </c>
      <c r="T115" s="426"/>
      <c r="U115" s="409">
        <v>0</v>
      </c>
    </row>
    <row r="116" spans="1:21" ht="14.4" customHeight="1" x14ac:dyDescent="0.3">
      <c r="A116" s="360">
        <v>27</v>
      </c>
      <c r="B116" s="361" t="s">
        <v>369</v>
      </c>
      <c r="C116" s="361">
        <v>89301273</v>
      </c>
      <c r="D116" s="424" t="s">
        <v>1111</v>
      </c>
      <c r="E116" s="425" t="s">
        <v>423</v>
      </c>
      <c r="F116" s="361" t="s">
        <v>412</v>
      </c>
      <c r="G116" s="361" t="s">
        <v>749</v>
      </c>
      <c r="H116" s="361" t="s">
        <v>368</v>
      </c>
      <c r="I116" s="361" t="s">
        <v>750</v>
      </c>
      <c r="J116" s="361" t="s">
        <v>751</v>
      </c>
      <c r="K116" s="361" t="s">
        <v>752</v>
      </c>
      <c r="L116" s="362">
        <v>38.65</v>
      </c>
      <c r="M116" s="362">
        <v>38.65</v>
      </c>
      <c r="N116" s="361">
        <v>1</v>
      </c>
      <c r="O116" s="426">
        <v>1</v>
      </c>
      <c r="P116" s="362">
        <v>38.65</v>
      </c>
      <c r="Q116" s="408">
        <v>1</v>
      </c>
      <c r="R116" s="361">
        <v>1</v>
      </c>
      <c r="S116" s="408">
        <v>1</v>
      </c>
      <c r="T116" s="426">
        <v>1</v>
      </c>
      <c r="U116" s="409">
        <v>1</v>
      </c>
    </row>
    <row r="117" spans="1:21" ht="14.4" customHeight="1" x14ac:dyDescent="0.3">
      <c r="A117" s="360">
        <v>27</v>
      </c>
      <c r="B117" s="361" t="s">
        <v>369</v>
      </c>
      <c r="C117" s="361">
        <v>89301273</v>
      </c>
      <c r="D117" s="424" t="s">
        <v>1111</v>
      </c>
      <c r="E117" s="425" t="s">
        <v>423</v>
      </c>
      <c r="F117" s="361" t="s">
        <v>412</v>
      </c>
      <c r="G117" s="361" t="s">
        <v>753</v>
      </c>
      <c r="H117" s="361" t="s">
        <v>368</v>
      </c>
      <c r="I117" s="361" t="s">
        <v>754</v>
      </c>
      <c r="J117" s="361" t="s">
        <v>755</v>
      </c>
      <c r="K117" s="361" t="s">
        <v>756</v>
      </c>
      <c r="L117" s="362">
        <v>132.34</v>
      </c>
      <c r="M117" s="362">
        <v>397.02</v>
      </c>
      <c r="N117" s="361">
        <v>3</v>
      </c>
      <c r="O117" s="426">
        <v>2</v>
      </c>
      <c r="P117" s="362">
        <v>132.34</v>
      </c>
      <c r="Q117" s="408">
        <v>0.33333333333333337</v>
      </c>
      <c r="R117" s="361">
        <v>1</v>
      </c>
      <c r="S117" s="408">
        <v>0.33333333333333331</v>
      </c>
      <c r="T117" s="426">
        <v>0.5</v>
      </c>
      <c r="U117" s="409">
        <v>0.25</v>
      </c>
    </row>
    <row r="118" spans="1:21" ht="14.4" customHeight="1" x14ac:dyDescent="0.3">
      <c r="A118" s="360">
        <v>27</v>
      </c>
      <c r="B118" s="361" t="s">
        <v>369</v>
      </c>
      <c r="C118" s="361">
        <v>89301273</v>
      </c>
      <c r="D118" s="424" t="s">
        <v>1111</v>
      </c>
      <c r="E118" s="425" t="s">
        <v>423</v>
      </c>
      <c r="F118" s="361" t="s">
        <v>412</v>
      </c>
      <c r="G118" s="361" t="s">
        <v>487</v>
      </c>
      <c r="H118" s="361" t="s">
        <v>368</v>
      </c>
      <c r="I118" s="361" t="s">
        <v>757</v>
      </c>
      <c r="J118" s="361" t="s">
        <v>758</v>
      </c>
      <c r="K118" s="361" t="s">
        <v>759</v>
      </c>
      <c r="L118" s="362">
        <v>36.78</v>
      </c>
      <c r="M118" s="362">
        <v>36.78</v>
      </c>
      <c r="N118" s="361">
        <v>1</v>
      </c>
      <c r="O118" s="426">
        <v>0.5</v>
      </c>
      <c r="P118" s="362">
        <v>36.78</v>
      </c>
      <c r="Q118" s="408">
        <v>1</v>
      </c>
      <c r="R118" s="361">
        <v>1</v>
      </c>
      <c r="S118" s="408">
        <v>1</v>
      </c>
      <c r="T118" s="426">
        <v>0.5</v>
      </c>
      <c r="U118" s="409">
        <v>1</v>
      </c>
    </row>
    <row r="119" spans="1:21" ht="14.4" customHeight="1" x14ac:dyDescent="0.3">
      <c r="A119" s="360">
        <v>27</v>
      </c>
      <c r="B119" s="361" t="s">
        <v>369</v>
      </c>
      <c r="C119" s="361">
        <v>89301273</v>
      </c>
      <c r="D119" s="424" t="s">
        <v>1111</v>
      </c>
      <c r="E119" s="425" t="s">
        <v>423</v>
      </c>
      <c r="F119" s="361" t="s">
        <v>412</v>
      </c>
      <c r="G119" s="361" t="s">
        <v>760</v>
      </c>
      <c r="H119" s="361" t="s">
        <v>368</v>
      </c>
      <c r="I119" s="361" t="s">
        <v>761</v>
      </c>
      <c r="J119" s="361" t="s">
        <v>762</v>
      </c>
      <c r="K119" s="361" t="s">
        <v>763</v>
      </c>
      <c r="L119" s="362">
        <v>91.14</v>
      </c>
      <c r="M119" s="362">
        <v>182.28</v>
      </c>
      <c r="N119" s="361">
        <v>2</v>
      </c>
      <c r="O119" s="426">
        <v>0.5</v>
      </c>
      <c r="P119" s="362">
        <v>182.28</v>
      </c>
      <c r="Q119" s="408">
        <v>1</v>
      </c>
      <c r="R119" s="361">
        <v>2</v>
      </c>
      <c r="S119" s="408">
        <v>1</v>
      </c>
      <c r="T119" s="426">
        <v>0.5</v>
      </c>
      <c r="U119" s="409">
        <v>1</v>
      </c>
    </row>
    <row r="120" spans="1:21" ht="14.4" customHeight="1" x14ac:dyDescent="0.3">
      <c r="A120" s="360">
        <v>27</v>
      </c>
      <c r="B120" s="361" t="s">
        <v>369</v>
      </c>
      <c r="C120" s="361">
        <v>89301273</v>
      </c>
      <c r="D120" s="424" t="s">
        <v>1111</v>
      </c>
      <c r="E120" s="425" t="s">
        <v>423</v>
      </c>
      <c r="F120" s="361" t="s">
        <v>412</v>
      </c>
      <c r="G120" s="361" t="s">
        <v>764</v>
      </c>
      <c r="H120" s="361" t="s">
        <v>402</v>
      </c>
      <c r="I120" s="361" t="s">
        <v>765</v>
      </c>
      <c r="J120" s="361" t="s">
        <v>766</v>
      </c>
      <c r="K120" s="361" t="s">
        <v>767</v>
      </c>
      <c r="L120" s="362">
        <v>380.96</v>
      </c>
      <c r="M120" s="362">
        <v>2285.7599999999998</v>
      </c>
      <c r="N120" s="361">
        <v>6</v>
      </c>
      <c r="O120" s="426">
        <v>2.5</v>
      </c>
      <c r="P120" s="362"/>
      <c r="Q120" s="408">
        <v>0</v>
      </c>
      <c r="R120" s="361"/>
      <c r="S120" s="408">
        <v>0</v>
      </c>
      <c r="T120" s="426"/>
      <c r="U120" s="409">
        <v>0</v>
      </c>
    </row>
    <row r="121" spans="1:21" ht="14.4" customHeight="1" x14ac:dyDescent="0.3">
      <c r="A121" s="360">
        <v>27</v>
      </c>
      <c r="B121" s="361" t="s">
        <v>369</v>
      </c>
      <c r="C121" s="361">
        <v>89301273</v>
      </c>
      <c r="D121" s="424" t="s">
        <v>1111</v>
      </c>
      <c r="E121" s="425" t="s">
        <v>423</v>
      </c>
      <c r="F121" s="361" t="s">
        <v>412</v>
      </c>
      <c r="G121" s="361" t="s">
        <v>764</v>
      </c>
      <c r="H121" s="361" t="s">
        <v>402</v>
      </c>
      <c r="I121" s="361" t="s">
        <v>765</v>
      </c>
      <c r="J121" s="361" t="s">
        <v>766</v>
      </c>
      <c r="K121" s="361" t="s">
        <v>767</v>
      </c>
      <c r="L121" s="362">
        <v>247.42</v>
      </c>
      <c r="M121" s="362">
        <v>742.26</v>
      </c>
      <c r="N121" s="361">
        <v>3</v>
      </c>
      <c r="O121" s="426">
        <v>1</v>
      </c>
      <c r="P121" s="362"/>
      <c r="Q121" s="408">
        <v>0</v>
      </c>
      <c r="R121" s="361"/>
      <c r="S121" s="408">
        <v>0</v>
      </c>
      <c r="T121" s="426"/>
      <c r="U121" s="409">
        <v>0</v>
      </c>
    </row>
    <row r="122" spans="1:21" ht="14.4" customHeight="1" x14ac:dyDescent="0.3">
      <c r="A122" s="360">
        <v>27</v>
      </c>
      <c r="B122" s="361" t="s">
        <v>369</v>
      </c>
      <c r="C122" s="361">
        <v>89301273</v>
      </c>
      <c r="D122" s="424" t="s">
        <v>1111</v>
      </c>
      <c r="E122" s="425" t="s">
        <v>423</v>
      </c>
      <c r="F122" s="361" t="s">
        <v>412</v>
      </c>
      <c r="G122" s="361" t="s">
        <v>768</v>
      </c>
      <c r="H122" s="361" t="s">
        <v>368</v>
      </c>
      <c r="I122" s="361" t="s">
        <v>769</v>
      </c>
      <c r="J122" s="361" t="s">
        <v>770</v>
      </c>
      <c r="K122" s="361" t="s">
        <v>771</v>
      </c>
      <c r="L122" s="362">
        <v>0</v>
      </c>
      <c r="M122" s="362">
        <v>0</v>
      </c>
      <c r="N122" s="361">
        <v>1</v>
      </c>
      <c r="O122" s="426">
        <v>1</v>
      </c>
      <c r="P122" s="362"/>
      <c r="Q122" s="408"/>
      <c r="R122" s="361"/>
      <c r="S122" s="408">
        <v>0</v>
      </c>
      <c r="T122" s="426"/>
      <c r="U122" s="409">
        <v>0</v>
      </c>
    </row>
    <row r="123" spans="1:21" ht="14.4" customHeight="1" x14ac:dyDescent="0.3">
      <c r="A123" s="360">
        <v>27</v>
      </c>
      <c r="B123" s="361" t="s">
        <v>369</v>
      </c>
      <c r="C123" s="361">
        <v>89301273</v>
      </c>
      <c r="D123" s="424" t="s">
        <v>1111</v>
      </c>
      <c r="E123" s="425" t="s">
        <v>423</v>
      </c>
      <c r="F123" s="361" t="s">
        <v>412</v>
      </c>
      <c r="G123" s="361" t="s">
        <v>522</v>
      </c>
      <c r="H123" s="361" t="s">
        <v>402</v>
      </c>
      <c r="I123" s="361" t="s">
        <v>772</v>
      </c>
      <c r="J123" s="361" t="s">
        <v>591</v>
      </c>
      <c r="K123" s="361" t="s">
        <v>525</v>
      </c>
      <c r="L123" s="362">
        <v>413.22</v>
      </c>
      <c r="M123" s="362">
        <v>413.22</v>
      </c>
      <c r="N123" s="361">
        <v>1</v>
      </c>
      <c r="O123" s="426">
        <v>0.5</v>
      </c>
      <c r="P123" s="362"/>
      <c r="Q123" s="408">
        <v>0</v>
      </c>
      <c r="R123" s="361"/>
      <c r="S123" s="408">
        <v>0</v>
      </c>
      <c r="T123" s="426"/>
      <c r="U123" s="409">
        <v>0</v>
      </c>
    </row>
    <row r="124" spans="1:21" ht="14.4" customHeight="1" x14ac:dyDescent="0.3">
      <c r="A124" s="360">
        <v>27</v>
      </c>
      <c r="B124" s="361" t="s">
        <v>369</v>
      </c>
      <c r="C124" s="361">
        <v>89301273</v>
      </c>
      <c r="D124" s="424" t="s">
        <v>1111</v>
      </c>
      <c r="E124" s="425" t="s">
        <v>423</v>
      </c>
      <c r="F124" s="361" t="s">
        <v>412</v>
      </c>
      <c r="G124" s="361" t="s">
        <v>773</v>
      </c>
      <c r="H124" s="361" t="s">
        <v>368</v>
      </c>
      <c r="I124" s="361" t="s">
        <v>774</v>
      </c>
      <c r="J124" s="361" t="s">
        <v>775</v>
      </c>
      <c r="K124" s="361" t="s">
        <v>776</v>
      </c>
      <c r="L124" s="362">
        <v>108.46</v>
      </c>
      <c r="M124" s="362">
        <v>108.46</v>
      </c>
      <c r="N124" s="361">
        <v>1</v>
      </c>
      <c r="O124" s="426">
        <v>1</v>
      </c>
      <c r="P124" s="362">
        <v>108.46</v>
      </c>
      <c r="Q124" s="408">
        <v>1</v>
      </c>
      <c r="R124" s="361">
        <v>1</v>
      </c>
      <c r="S124" s="408">
        <v>1</v>
      </c>
      <c r="T124" s="426">
        <v>1</v>
      </c>
      <c r="U124" s="409">
        <v>1</v>
      </c>
    </row>
    <row r="125" spans="1:21" ht="14.4" customHeight="1" x14ac:dyDescent="0.3">
      <c r="A125" s="360">
        <v>27</v>
      </c>
      <c r="B125" s="361" t="s">
        <v>369</v>
      </c>
      <c r="C125" s="361">
        <v>89301273</v>
      </c>
      <c r="D125" s="424" t="s">
        <v>1111</v>
      </c>
      <c r="E125" s="425" t="s">
        <v>423</v>
      </c>
      <c r="F125" s="361" t="s">
        <v>412</v>
      </c>
      <c r="G125" s="361" t="s">
        <v>773</v>
      </c>
      <c r="H125" s="361" t="s">
        <v>402</v>
      </c>
      <c r="I125" s="361" t="s">
        <v>777</v>
      </c>
      <c r="J125" s="361" t="s">
        <v>778</v>
      </c>
      <c r="K125" s="361" t="s">
        <v>779</v>
      </c>
      <c r="L125" s="362">
        <v>50.57</v>
      </c>
      <c r="M125" s="362">
        <v>50.57</v>
      </c>
      <c r="N125" s="361">
        <v>1</v>
      </c>
      <c r="O125" s="426">
        <v>1</v>
      </c>
      <c r="P125" s="362"/>
      <c r="Q125" s="408">
        <v>0</v>
      </c>
      <c r="R125" s="361"/>
      <c r="S125" s="408">
        <v>0</v>
      </c>
      <c r="T125" s="426"/>
      <c r="U125" s="409">
        <v>0</v>
      </c>
    </row>
    <row r="126" spans="1:21" ht="14.4" customHeight="1" x14ac:dyDescent="0.3">
      <c r="A126" s="360">
        <v>27</v>
      </c>
      <c r="B126" s="361" t="s">
        <v>369</v>
      </c>
      <c r="C126" s="361">
        <v>89301273</v>
      </c>
      <c r="D126" s="424" t="s">
        <v>1111</v>
      </c>
      <c r="E126" s="425" t="s">
        <v>423</v>
      </c>
      <c r="F126" s="361" t="s">
        <v>412</v>
      </c>
      <c r="G126" s="361" t="s">
        <v>773</v>
      </c>
      <c r="H126" s="361" t="s">
        <v>368</v>
      </c>
      <c r="I126" s="361" t="s">
        <v>780</v>
      </c>
      <c r="J126" s="361" t="s">
        <v>781</v>
      </c>
      <c r="K126" s="361" t="s">
        <v>782</v>
      </c>
      <c r="L126" s="362">
        <v>50.57</v>
      </c>
      <c r="M126" s="362">
        <v>50.57</v>
      </c>
      <c r="N126" s="361">
        <v>1</v>
      </c>
      <c r="O126" s="426">
        <v>0.5</v>
      </c>
      <c r="P126" s="362"/>
      <c r="Q126" s="408">
        <v>0</v>
      </c>
      <c r="R126" s="361"/>
      <c r="S126" s="408">
        <v>0</v>
      </c>
      <c r="T126" s="426"/>
      <c r="U126" s="409">
        <v>0</v>
      </c>
    </row>
    <row r="127" spans="1:21" ht="14.4" customHeight="1" x14ac:dyDescent="0.3">
      <c r="A127" s="360">
        <v>27</v>
      </c>
      <c r="B127" s="361" t="s">
        <v>369</v>
      </c>
      <c r="C127" s="361">
        <v>89301273</v>
      </c>
      <c r="D127" s="424" t="s">
        <v>1111</v>
      </c>
      <c r="E127" s="425" t="s">
        <v>423</v>
      </c>
      <c r="F127" s="361" t="s">
        <v>412</v>
      </c>
      <c r="G127" s="361" t="s">
        <v>783</v>
      </c>
      <c r="H127" s="361" t="s">
        <v>402</v>
      </c>
      <c r="I127" s="361" t="s">
        <v>784</v>
      </c>
      <c r="J127" s="361" t="s">
        <v>785</v>
      </c>
      <c r="K127" s="361" t="s">
        <v>786</v>
      </c>
      <c r="L127" s="362">
        <v>323.43</v>
      </c>
      <c r="M127" s="362">
        <v>323.43</v>
      </c>
      <c r="N127" s="361">
        <v>1</v>
      </c>
      <c r="O127" s="426">
        <v>0.5</v>
      </c>
      <c r="P127" s="362">
        <v>323.43</v>
      </c>
      <c r="Q127" s="408">
        <v>1</v>
      </c>
      <c r="R127" s="361">
        <v>1</v>
      </c>
      <c r="S127" s="408">
        <v>1</v>
      </c>
      <c r="T127" s="426">
        <v>0.5</v>
      </c>
      <c r="U127" s="409">
        <v>1</v>
      </c>
    </row>
    <row r="128" spans="1:21" ht="14.4" customHeight="1" x14ac:dyDescent="0.3">
      <c r="A128" s="360">
        <v>27</v>
      </c>
      <c r="B128" s="361" t="s">
        <v>369</v>
      </c>
      <c r="C128" s="361">
        <v>89301273</v>
      </c>
      <c r="D128" s="424" t="s">
        <v>1111</v>
      </c>
      <c r="E128" s="425" t="s">
        <v>423</v>
      </c>
      <c r="F128" s="361" t="s">
        <v>412</v>
      </c>
      <c r="G128" s="361" t="s">
        <v>783</v>
      </c>
      <c r="H128" s="361" t="s">
        <v>368</v>
      </c>
      <c r="I128" s="361" t="s">
        <v>787</v>
      </c>
      <c r="J128" s="361" t="s">
        <v>788</v>
      </c>
      <c r="K128" s="361" t="s">
        <v>789</v>
      </c>
      <c r="L128" s="362">
        <v>0</v>
      </c>
      <c r="M128" s="362">
        <v>0</v>
      </c>
      <c r="N128" s="361">
        <v>1</v>
      </c>
      <c r="O128" s="426">
        <v>0.5</v>
      </c>
      <c r="P128" s="362"/>
      <c r="Q128" s="408"/>
      <c r="R128" s="361"/>
      <c r="S128" s="408">
        <v>0</v>
      </c>
      <c r="T128" s="426"/>
      <c r="U128" s="409">
        <v>0</v>
      </c>
    </row>
    <row r="129" spans="1:21" ht="14.4" customHeight="1" x14ac:dyDescent="0.3">
      <c r="A129" s="360">
        <v>27</v>
      </c>
      <c r="B129" s="361" t="s">
        <v>369</v>
      </c>
      <c r="C129" s="361">
        <v>89301273</v>
      </c>
      <c r="D129" s="424" t="s">
        <v>1111</v>
      </c>
      <c r="E129" s="425" t="s">
        <v>423</v>
      </c>
      <c r="F129" s="361" t="s">
        <v>412</v>
      </c>
      <c r="G129" s="361" t="s">
        <v>783</v>
      </c>
      <c r="H129" s="361" t="s">
        <v>368</v>
      </c>
      <c r="I129" s="361" t="s">
        <v>790</v>
      </c>
      <c r="J129" s="361" t="s">
        <v>788</v>
      </c>
      <c r="K129" s="361" t="s">
        <v>791</v>
      </c>
      <c r="L129" s="362">
        <v>301.87</v>
      </c>
      <c r="M129" s="362">
        <v>301.87</v>
      </c>
      <c r="N129" s="361">
        <v>1</v>
      </c>
      <c r="O129" s="426">
        <v>0.5</v>
      </c>
      <c r="P129" s="362">
        <v>301.87</v>
      </c>
      <c r="Q129" s="408">
        <v>1</v>
      </c>
      <c r="R129" s="361">
        <v>1</v>
      </c>
      <c r="S129" s="408">
        <v>1</v>
      </c>
      <c r="T129" s="426">
        <v>0.5</v>
      </c>
      <c r="U129" s="409">
        <v>1</v>
      </c>
    </row>
    <row r="130" spans="1:21" ht="14.4" customHeight="1" x14ac:dyDescent="0.3">
      <c r="A130" s="360">
        <v>27</v>
      </c>
      <c r="B130" s="361" t="s">
        <v>369</v>
      </c>
      <c r="C130" s="361">
        <v>89301273</v>
      </c>
      <c r="D130" s="424" t="s">
        <v>1111</v>
      </c>
      <c r="E130" s="425" t="s">
        <v>423</v>
      </c>
      <c r="F130" s="361" t="s">
        <v>412</v>
      </c>
      <c r="G130" s="361" t="s">
        <v>792</v>
      </c>
      <c r="H130" s="361" t="s">
        <v>368</v>
      </c>
      <c r="I130" s="361" t="s">
        <v>793</v>
      </c>
      <c r="J130" s="361" t="s">
        <v>794</v>
      </c>
      <c r="K130" s="361" t="s">
        <v>795</v>
      </c>
      <c r="L130" s="362">
        <v>95.08</v>
      </c>
      <c r="M130" s="362">
        <v>95.08</v>
      </c>
      <c r="N130" s="361">
        <v>1</v>
      </c>
      <c r="O130" s="426">
        <v>0.5</v>
      </c>
      <c r="P130" s="362"/>
      <c r="Q130" s="408">
        <v>0</v>
      </c>
      <c r="R130" s="361"/>
      <c r="S130" s="408">
        <v>0</v>
      </c>
      <c r="T130" s="426"/>
      <c r="U130" s="409">
        <v>0</v>
      </c>
    </row>
    <row r="131" spans="1:21" ht="14.4" customHeight="1" x14ac:dyDescent="0.3">
      <c r="A131" s="360">
        <v>27</v>
      </c>
      <c r="B131" s="361" t="s">
        <v>369</v>
      </c>
      <c r="C131" s="361">
        <v>89301273</v>
      </c>
      <c r="D131" s="424" t="s">
        <v>1111</v>
      </c>
      <c r="E131" s="425" t="s">
        <v>423</v>
      </c>
      <c r="F131" s="361" t="s">
        <v>412</v>
      </c>
      <c r="G131" s="361" t="s">
        <v>796</v>
      </c>
      <c r="H131" s="361" t="s">
        <v>368</v>
      </c>
      <c r="I131" s="361" t="s">
        <v>797</v>
      </c>
      <c r="J131" s="361" t="s">
        <v>798</v>
      </c>
      <c r="K131" s="361" t="s">
        <v>799</v>
      </c>
      <c r="L131" s="362">
        <v>68.3</v>
      </c>
      <c r="M131" s="362">
        <v>68.3</v>
      </c>
      <c r="N131" s="361">
        <v>1</v>
      </c>
      <c r="O131" s="426">
        <v>0.5</v>
      </c>
      <c r="P131" s="362">
        <v>68.3</v>
      </c>
      <c r="Q131" s="408">
        <v>1</v>
      </c>
      <c r="R131" s="361">
        <v>1</v>
      </c>
      <c r="S131" s="408">
        <v>1</v>
      </c>
      <c r="T131" s="426">
        <v>0.5</v>
      </c>
      <c r="U131" s="409">
        <v>1</v>
      </c>
    </row>
    <row r="132" spans="1:21" ht="14.4" customHeight="1" x14ac:dyDescent="0.3">
      <c r="A132" s="360">
        <v>27</v>
      </c>
      <c r="B132" s="361" t="s">
        <v>369</v>
      </c>
      <c r="C132" s="361">
        <v>89301273</v>
      </c>
      <c r="D132" s="424" t="s">
        <v>1111</v>
      </c>
      <c r="E132" s="425" t="s">
        <v>423</v>
      </c>
      <c r="F132" s="361" t="s">
        <v>412</v>
      </c>
      <c r="G132" s="361" t="s">
        <v>800</v>
      </c>
      <c r="H132" s="361" t="s">
        <v>368</v>
      </c>
      <c r="I132" s="361" t="s">
        <v>801</v>
      </c>
      <c r="J132" s="361" t="s">
        <v>802</v>
      </c>
      <c r="K132" s="361" t="s">
        <v>803</v>
      </c>
      <c r="L132" s="362">
        <v>0</v>
      </c>
      <c r="M132" s="362">
        <v>0</v>
      </c>
      <c r="N132" s="361">
        <v>1</v>
      </c>
      <c r="O132" s="426">
        <v>0.5</v>
      </c>
      <c r="P132" s="362">
        <v>0</v>
      </c>
      <c r="Q132" s="408"/>
      <c r="R132" s="361">
        <v>1</v>
      </c>
      <c r="S132" s="408">
        <v>1</v>
      </c>
      <c r="T132" s="426">
        <v>0.5</v>
      </c>
      <c r="U132" s="409">
        <v>1</v>
      </c>
    </row>
    <row r="133" spans="1:21" ht="14.4" customHeight="1" x14ac:dyDescent="0.3">
      <c r="A133" s="360">
        <v>27</v>
      </c>
      <c r="B133" s="361" t="s">
        <v>369</v>
      </c>
      <c r="C133" s="361">
        <v>89301273</v>
      </c>
      <c r="D133" s="424" t="s">
        <v>1111</v>
      </c>
      <c r="E133" s="425" t="s">
        <v>423</v>
      </c>
      <c r="F133" s="361" t="s">
        <v>412</v>
      </c>
      <c r="G133" s="361" t="s">
        <v>804</v>
      </c>
      <c r="H133" s="361" t="s">
        <v>368</v>
      </c>
      <c r="I133" s="361" t="s">
        <v>805</v>
      </c>
      <c r="J133" s="361" t="s">
        <v>806</v>
      </c>
      <c r="K133" s="361" t="s">
        <v>807</v>
      </c>
      <c r="L133" s="362">
        <v>0</v>
      </c>
      <c r="M133" s="362">
        <v>0</v>
      </c>
      <c r="N133" s="361">
        <v>3</v>
      </c>
      <c r="O133" s="426">
        <v>2</v>
      </c>
      <c r="P133" s="362">
        <v>0</v>
      </c>
      <c r="Q133" s="408"/>
      <c r="R133" s="361">
        <v>2</v>
      </c>
      <c r="S133" s="408">
        <v>0.66666666666666663</v>
      </c>
      <c r="T133" s="426">
        <v>1.5</v>
      </c>
      <c r="U133" s="409">
        <v>0.75</v>
      </c>
    </row>
    <row r="134" spans="1:21" ht="14.4" customHeight="1" x14ac:dyDescent="0.3">
      <c r="A134" s="360">
        <v>27</v>
      </c>
      <c r="B134" s="361" t="s">
        <v>369</v>
      </c>
      <c r="C134" s="361">
        <v>89301273</v>
      </c>
      <c r="D134" s="424" t="s">
        <v>1111</v>
      </c>
      <c r="E134" s="425" t="s">
        <v>423</v>
      </c>
      <c r="F134" s="361" t="s">
        <v>412</v>
      </c>
      <c r="G134" s="361" t="s">
        <v>804</v>
      </c>
      <c r="H134" s="361" t="s">
        <v>368</v>
      </c>
      <c r="I134" s="361" t="s">
        <v>808</v>
      </c>
      <c r="J134" s="361" t="s">
        <v>806</v>
      </c>
      <c r="K134" s="361" t="s">
        <v>807</v>
      </c>
      <c r="L134" s="362">
        <v>0</v>
      </c>
      <c r="M134" s="362">
        <v>0</v>
      </c>
      <c r="N134" s="361">
        <v>1</v>
      </c>
      <c r="O134" s="426">
        <v>0.5</v>
      </c>
      <c r="P134" s="362">
        <v>0</v>
      </c>
      <c r="Q134" s="408"/>
      <c r="R134" s="361">
        <v>1</v>
      </c>
      <c r="S134" s="408">
        <v>1</v>
      </c>
      <c r="T134" s="426">
        <v>0.5</v>
      </c>
      <c r="U134" s="409">
        <v>1</v>
      </c>
    </row>
    <row r="135" spans="1:21" ht="14.4" customHeight="1" x14ac:dyDescent="0.3">
      <c r="A135" s="360">
        <v>27</v>
      </c>
      <c r="B135" s="361" t="s">
        <v>369</v>
      </c>
      <c r="C135" s="361">
        <v>89301273</v>
      </c>
      <c r="D135" s="424" t="s">
        <v>1111</v>
      </c>
      <c r="E135" s="425" t="s">
        <v>423</v>
      </c>
      <c r="F135" s="361" t="s">
        <v>412</v>
      </c>
      <c r="G135" s="361" t="s">
        <v>601</v>
      </c>
      <c r="H135" s="361" t="s">
        <v>402</v>
      </c>
      <c r="I135" s="361" t="s">
        <v>602</v>
      </c>
      <c r="J135" s="361" t="s">
        <v>603</v>
      </c>
      <c r="K135" s="361" t="s">
        <v>604</v>
      </c>
      <c r="L135" s="362">
        <v>96.63</v>
      </c>
      <c r="M135" s="362">
        <v>773.04</v>
      </c>
      <c r="N135" s="361">
        <v>8</v>
      </c>
      <c r="O135" s="426">
        <v>3.5</v>
      </c>
      <c r="P135" s="362">
        <v>483.15</v>
      </c>
      <c r="Q135" s="408">
        <v>0.625</v>
      </c>
      <c r="R135" s="361">
        <v>5</v>
      </c>
      <c r="S135" s="408">
        <v>0.625</v>
      </c>
      <c r="T135" s="426">
        <v>1.5</v>
      </c>
      <c r="U135" s="409">
        <v>0.42857142857142855</v>
      </c>
    </row>
    <row r="136" spans="1:21" ht="14.4" customHeight="1" x14ac:dyDescent="0.3">
      <c r="A136" s="360">
        <v>27</v>
      </c>
      <c r="B136" s="361" t="s">
        <v>369</v>
      </c>
      <c r="C136" s="361">
        <v>89301273</v>
      </c>
      <c r="D136" s="424" t="s">
        <v>1111</v>
      </c>
      <c r="E136" s="425" t="s">
        <v>423</v>
      </c>
      <c r="F136" s="361" t="s">
        <v>412</v>
      </c>
      <c r="G136" s="361" t="s">
        <v>601</v>
      </c>
      <c r="H136" s="361" t="s">
        <v>402</v>
      </c>
      <c r="I136" s="361" t="s">
        <v>809</v>
      </c>
      <c r="J136" s="361" t="s">
        <v>603</v>
      </c>
      <c r="K136" s="361" t="s">
        <v>810</v>
      </c>
      <c r="L136" s="362">
        <v>193.26</v>
      </c>
      <c r="M136" s="362">
        <v>6377.58</v>
      </c>
      <c r="N136" s="361">
        <v>33</v>
      </c>
      <c r="O136" s="426">
        <v>8.5</v>
      </c>
      <c r="P136" s="362">
        <v>1352.82</v>
      </c>
      <c r="Q136" s="408">
        <v>0.21212121212121213</v>
      </c>
      <c r="R136" s="361">
        <v>7</v>
      </c>
      <c r="S136" s="408">
        <v>0.21212121212121213</v>
      </c>
      <c r="T136" s="426">
        <v>2</v>
      </c>
      <c r="U136" s="409">
        <v>0.23529411764705882</v>
      </c>
    </row>
    <row r="137" spans="1:21" ht="14.4" customHeight="1" x14ac:dyDescent="0.3">
      <c r="A137" s="360">
        <v>27</v>
      </c>
      <c r="B137" s="361" t="s">
        <v>369</v>
      </c>
      <c r="C137" s="361">
        <v>89301273</v>
      </c>
      <c r="D137" s="424" t="s">
        <v>1111</v>
      </c>
      <c r="E137" s="425" t="s">
        <v>423</v>
      </c>
      <c r="F137" s="361" t="s">
        <v>412</v>
      </c>
      <c r="G137" s="361" t="s">
        <v>601</v>
      </c>
      <c r="H137" s="361" t="s">
        <v>368</v>
      </c>
      <c r="I137" s="361" t="s">
        <v>811</v>
      </c>
      <c r="J137" s="361" t="s">
        <v>603</v>
      </c>
      <c r="K137" s="361" t="s">
        <v>812</v>
      </c>
      <c r="L137" s="362">
        <v>96.63</v>
      </c>
      <c r="M137" s="362">
        <v>289.89</v>
      </c>
      <c r="N137" s="361">
        <v>3</v>
      </c>
      <c r="O137" s="426">
        <v>1.5</v>
      </c>
      <c r="P137" s="362">
        <v>193.26</v>
      </c>
      <c r="Q137" s="408">
        <v>0.66666666666666663</v>
      </c>
      <c r="R137" s="361">
        <v>2</v>
      </c>
      <c r="S137" s="408">
        <v>0.66666666666666663</v>
      </c>
      <c r="T137" s="426">
        <v>0.5</v>
      </c>
      <c r="U137" s="409">
        <v>0.33333333333333331</v>
      </c>
    </row>
    <row r="138" spans="1:21" ht="14.4" customHeight="1" x14ac:dyDescent="0.3">
      <c r="A138" s="360">
        <v>27</v>
      </c>
      <c r="B138" s="361" t="s">
        <v>369</v>
      </c>
      <c r="C138" s="361">
        <v>89301273</v>
      </c>
      <c r="D138" s="424" t="s">
        <v>1111</v>
      </c>
      <c r="E138" s="425" t="s">
        <v>423</v>
      </c>
      <c r="F138" s="361" t="s">
        <v>412</v>
      </c>
      <c r="G138" s="361" t="s">
        <v>601</v>
      </c>
      <c r="H138" s="361" t="s">
        <v>368</v>
      </c>
      <c r="I138" s="361" t="s">
        <v>813</v>
      </c>
      <c r="J138" s="361" t="s">
        <v>814</v>
      </c>
      <c r="K138" s="361" t="s">
        <v>815</v>
      </c>
      <c r="L138" s="362">
        <v>0</v>
      </c>
      <c r="M138" s="362">
        <v>0</v>
      </c>
      <c r="N138" s="361">
        <v>1</v>
      </c>
      <c r="O138" s="426">
        <v>0.5</v>
      </c>
      <c r="P138" s="362"/>
      <c r="Q138" s="408"/>
      <c r="R138" s="361"/>
      <c r="S138" s="408">
        <v>0</v>
      </c>
      <c r="T138" s="426"/>
      <c r="U138" s="409">
        <v>0</v>
      </c>
    </row>
    <row r="139" spans="1:21" ht="14.4" customHeight="1" x14ac:dyDescent="0.3">
      <c r="A139" s="360">
        <v>27</v>
      </c>
      <c r="B139" s="361" t="s">
        <v>369</v>
      </c>
      <c r="C139" s="361">
        <v>89301273</v>
      </c>
      <c r="D139" s="424" t="s">
        <v>1111</v>
      </c>
      <c r="E139" s="425" t="s">
        <v>423</v>
      </c>
      <c r="F139" s="361" t="s">
        <v>412</v>
      </c>
      <c r="G139" s="361" t="s">
        <v>601</v>
      </c>
      <c r="H139" s="361" t="s">
        <v>368</v>
      </c>
      <c r="I139" s="361" t="s">
        <v>816</v>
      </c>
      <c r="J139" s="361" t="s">
        <v>814</v>
      </c>
      <c r="K139" s="361" t="s">
        <v>817</v>
      </c>
      <c r="L139" s="362">
        <v>96.63</v>
      </c>
      <c r="M139" s="362">
        <v>96.63</v>
      </c>
      <c r="N139" s="361">
        <v>1</v>
      </c>
      <c r="O139" s="426">
        <v>0.5</v>
      </c>
      <c r="P139" s="362">
        <v>96.63</v>
      </c>
      <c r="Q139" s="408">
        <v>1</v>
      </c>
      <c r="R139" s="361">
        <v>1</v>
      </c>
      <c r="S139" s="408">
        <v>1</v>
      </c>
      <c r="T139" s="426">
        <v>0.5</v>
      </c>
      <c r="U139" s="409">
        <v>1</v>
      </c>
    </row>
    <row r="140" spans="1:21" ht="14.4" customHeight="1" x14ac:dyDescent="0.3">
      <c r="A140" s="360">
        <v>27</v>
      </c>
      <c r="B140" s="361" t="s">
        <v>369</v>
      </c>
      <c r="C140" s="361">
        <v>89301273</v>
      </c>
      <c r="D140" s="424" t="s">
        <v>1111</v>
      </c>
      <c r="E140" s="425" t="s">
        <v>423</v>
      </c>
      <c r="F140" s="361" t="s">
        <v>412</v>
      </c>
      <c r="G140" s="361" t="s">
        <v>601</v>
      </c>
      <c r="H140" s="361" t="s">
        <v>368</v>
      </c>
      <c r="I140" s="361" t="s">
        <v>818</v>
      </c>
      <c r="J140" s="361" t="s">
        <v>603</v>
      </c>
      <c r="K140" s="361" t="s">
        <v>819</v>
      </c>
      <c r="L140" s="362">
        <v>0</v>
      </c>
      <c r="M140" s="362">
        <v>0</v>
      </c>
      <c r="N140" s="361">
        <v>2</v>
      </c>
      <c r="O140" s="426">
        <v>0.5</v>
      </c>
      <c r="P140" s="362">
        <v>0</v>
      </c>
      <c r="Q140" s="408"/>
      <c r="R140" s="361">
        <v>2</v>
      </c>
      <c r="S140" s="408">
        <v>1</v>
      </c>
      <c r="T140" s="426">
        <v>0.5</v>
      </c>
      <c r="U140" s="409">
        <v>1</v>
      </c>
    </row>
    <row r="141" spans="1:21" ht="14.4" customHeight="1" x14ac:dyDescent="0.3">
      <c r="A141" s="360">
        <v>27</v>
      </c>
      <c r="B141" s="361" t="s">
        <v>369</v>
      </c>
      <c r="C141" s="361">
        <v>89301273</v>
      </c>
      <c r="D141" s="424" t="s">
        <v>1111</v>
      </c>
      <c r="E141" s="425" t="s">
        <v>423</v>
      </c>
      <c r="F141" s="361" t="s">
        <v>412</v>
      </c>
      <c r="G141" s="361" t="s">
        <v>820</v>
      </c>
      <c r="H141" s="361" t="s">
        <v>368</v>
      </c>
      <c r="I141" s="361" t="s">
        <v>821</v>
      </c>
      <c r="J141" s="361" t="s">
        <v>822</v>
      </c>
      <c r="K141" s="361" t="s">
        <v>823</v>
      </c>
      <c r="L141" s="362">
        <v>121.59</v>
      </c>
      <c r="M141" s="362">
        <v>121.59</v>
      </c>
      <c r="N141" s="361">
        <v>1</v>
      </c>
      <c r="O141" s="426">
        <v>1</v>
      </c>
      <c r="P141" s="362"/>
      <c r="Q141" s="408">
        <v>0</v>
      </c>
      <c r="R141" s="361"/>
      <c r="S141" s="408">
        <v>0</v>
      </c>
      <c r="T141" s="426"/>
      <c r="U141" s="409">
        <v>0</v>
      </c>
    </row>
    <row r="142" spans="1:21" ht="14.4" customHeight="1" x14ac:dyDescent="0.3">
      <c r="A142" s="360">
        <v>27</v>
      </c>
      <c r="B142" s="361" t="s">
        <v>369</v>
      </c>
      <c r="C142" s="361">
        <v>89301273</v>
      </c>
      <c r="D142" s="424" t="s">
        <v>1111</v>
      </c>
      <c r="E142" s="425" t="s">
        <v>423</v>
      </c>
      <c r="F142" s="361" t="s">
        <v>412</v>
      </c>
      <c r="G142" s="361" t="s">
        <v>824</v>
      </c>
      <c r="H142" s="361" t="s">
        <v>368</v>
      </c>
      <c r="I142" s="361" t="s">
        <v>825</v>
      </c>
      <c r="J142" s="361" t="s">
        <v>826</v>
      </c>
      <c r="K142" s="361" t="s">
        <v>702</v>
      </c>
      <c r="L142" s="362">
        <v>612.26</v>
      </c>
      <c r="M142" s="362">
        <v>612.26</v>
      </c>
      <c r="N142" s="361">
        <v>1</v>
      </c>
      <c r="O142" s="426">
        <v>1</v>
      </c>
      <c r="P142" s="362"/>
      <c r="Q142" s="408">
        <v>0</v>
      </c>
      <c r="R142" s="361"/>
      <c r="S142" s="408">
        <v>0</v>
      </c>
      <c r="T142" s="426"/>
      <c r="U142" s="409">
        <v>0</v>
      </c>
    </row>
    <row r="143" spans="1:21" ht="14.4" customHeight="1" x14ac:dyDescent="0.3">
      <c r="A143" s="360">
        <v>27</v>
      </c>
      <c r="B143" s="361" t="s">
        <v>369</v>
      </c>
      <c r="C143" s="361">
        <v>89301273</v>
      </c>
      <c r="D143" s="424" t="s">
        <v>1111</v>
      </c>
      <c r="E143" s="425" t="s">
        <v>423</v>
      </c>
      <c r="F143" s="361" t="s">
        <v>412</v>
      </c>
      <c r="G143" s="361" t="s">
        <v>612</v>
      </c>
      <c r="H143" s="361" t="s">
        <v>402</v>
      </c>
      <c r="I143" s="361" t="s">
        <v>618</v>
      </c>
      <c r="J143" s="361" t="s">
        <v>619</v>
      </c>
      <c r="K143" s="361" t="s">
        <v>620</v>
      </c>
      <c r="L143" s="362">
        <v>630.53</v>
      </c>
      <c r="M143" s="362">
        <v>630.53</v>
      </c>
      <c r="N143" s="361">
        <v>1</v>
      </c>
      <c r="O143" s="426">
        <v>0.5</v>
      </c>
      <c r="P143" s="362">
        <v>630.53</v>
      </c>
      <c r="Q143" s="408">
        <v>1</v>
      </c>
      <c r="R143" s="361">
        <v>1</v>
      </c>
      <c r="S143" s="408">
        <v>1</v>
      </c>
      <c r="T143" s="426">
        <v>0.5</v>
      </c>
      <c r="U143" s="409">
        <v>1</v>
      </c>
    </row>
    <row r="144" spans="1:21" ht="14.4" customHeight="1" x14ac:dyDescent="0.3">
      <c r="A144" s="360">
        <v>27</v>
      </c>
      <c r="B144" s="361" t="s">
        <v>369</v>
      </c>
      <c r="C144" s="361">
        <v>89301273</v>
      </c>
      <c r="D144" s="424" t="s">
        <v>1111</v>
      </c>
      <c r="E144" s="425" t="s">
        <v>423</v>
      </c>
      <c r="F144" s="361" t="s">
        <v>412</v>
      </c>
      <c r="G144" s="361" t="s">
        <v>612</v>
      </c>
      <c r="H144" s="361" t="s">
        <v>368</v>
      </c>
      <c r="I144" s="361" t="s">
        <v>827</v>
      </c>
      <c r="J144" s="361" t="s">
        <v>614</v>
      </c>
      <c r="K144" s="361" t="s">
        <v>828</v>
      </c>
      <c r="L144" s="362">
        <v>0</v>
      </c>
      <c r="M144" s="362">
        <v>0</v>
      </c>
      <c r="N144" s="361">
        <v>1</v>
      </c>
      <c r="O144" s="426">
        <v>0.5</v>
      </c>
      <c r="P144" s="362"/>
      <c r="Q144" s="408"/>
      <c r="R144" s="361"/>
      <c r="S144" s="408">
        <v>0</v>
      </c>
      <c r="T144" s="426"/>
      <c r="U144" s="409">
        <v>0</v>
      </c>
    </row>
    <row r="145" spans="1:21" ht="14.4" customHeight="1" x14ac:dyDescent="0.3">
      <c r="A145" s="360">
        <v>27</v>
      </c>
      <c r="B145" s="361" t="s">
        <v>369</v>
      </c>
      <c r="C145" s="361">
        <v>89301273</v>
      </c>
      <c r="D145" s="424" t="s">
        <v>1111</v>
      </c>
      <c r="E145" s="425" t="s">
        <v>423</v>
      </c>
      <c r="F145" s="361" t="s">
        <v>412</v>
      </c>
      <c r="G145" s="361" t="s">
        <v>829</v>
      </c>
      <c r="H145" s="361" t="s">
        <v>368</v>
      </c>
      <c r="I145" s="361" t="s">
        <v>830</v>
      </c>
      <c r="J145" s="361" t="s">
        <v>831</v>
      </c>
      <c r="K145" s="361" t="s">
        <v>832</v>
      </c>
      <c r="L145" s="362">
        <v>160.6</v>
      </c>
      <c r="M145" s="362">
        <v>160.6</v>
      </c>
      <c r="N145" s="361">
        <v>1</v>
      </c>
      <c r="O145" s="426">
        <v>0.5</v>
      </c>
      <c r="P145" s="362">
        <v>160.6</v>
      </c>
      <c r="Q145" s="408">
        <v>1</v>
      </c>
      <c r="R145" s="361">
        <v>1</v>
      </c>
      <c r="S145" s="408">
        <v>1</v>
      </c>
      <c r="T145" s="426">
        <v>0.5</v>
      </c>
      <c r="U145" s="409">
        <v>1</v>
      </c>
    </row>
    <row r="146" spans="1:21" ht="14.4" customHeight="1" x14ac:dyDescent="0.3">
      <c r="A146" s="360">
        <v>27</v>
      </c>
      <c r="B146" s="361" t="s">
        <v>369</v>
      </c>
      <c r="C146" s="361">
        <v>89301273</v>
      </c>
      <c r="D146" s="424" t="s">
        <v>1111</v>
      </c>
      <c r="E146" s="425" t="s">
        <v>423</v>
      </c>
      <c r="F146" s="361" t="s">
        <v>412</v>
      </c>
      <c r="G146" s="361" t="s">
        <v>495</v>
      </c>
      <c r="H146" s="361" t="s">
        <v>368</v>
      </c>
      <c r="I146" s="361" t="s">
        <v>833</v>
      </c>
      <c r="J146" s="361" t="s">
        <v>497</v>
      </c>
      <c r="K146" s="361" t="s">
        <v>834</v>
      </c>
      <c r="L146" s="362">
        <v>0</v>
      </c>
      <c r="M146" s="362">
        <v>0</v>
      </c>
      <c r="N146" s="361">
        <v>1</v>
      </c>
      <c r="O146" s="426">
        <v>1</v>
      </c>
      <c r="P146" s="362">
        <v>0</v>
      </c>
      <c r="Q146" s="408"/>
      <c r="R146" s="361">
        <v>1</v>
      </c>
      <c r="S146" s="408">
        <v>1</v>
      </c>
      <c r="T146" s="426">
        <v>1</v>
      </c>
      <c r="U146" s="409">
        <v>1</v>
      </c>
    </row>
    <row r="147" spans="1:21" ht="14.4" customHeight="1" x14ac:dyDescent="0.3">
      <c r="A147" s="360">
        <v>27</v>
      </c>
      <c r="B147" s="361" t="s">
        <v>369</v>
      </c>
      <c r="C147" s="361">
        <v>89301273</v>
      </c>
      <c r="D147" s="424" t="s">
        <v>1111</v>
      </c>
      <c r="E147" s="425" t="s">
        <v>423</v>
      </c>
      <c r="F147" s="361" t="s">
        <v>412</v>
      </c>
      <c r="G147" s="361" t="s">
        <v>495</v>
      </c>
      <c r="H147" s="361" t="s">
        <v>368</v>
      </c>
      <c r="I147" s="361" t="s">
        <v>496</v>
      </c>
      <c r="J147" s="361" t="s">
        <v>497</v>
      </c>
      <c r="K147" s="361" t="s">
        <v>498</v>
      </c>
      <c r="L147" s="362">
        <v>305.08</v>
      </c>
      <c r="M147" s="362">
        <v>305.08</v>
      </c>
      <c r="N147" s="361">
        <v>1</v>
      </c>
      <c r="O147" s="426">
        <v>0.5</v>
      </c>
      <c r="P147" s="362"/>
      <c r="Q147" s="408">
        <v>0</v>
      </c>
      <c r="R147" s="361"/>
      <c r="S147" s="408">
        <v>0</v>
      </c>
      <c r="T147" s="426"/>
      <c r="U147" s="409">
        <v>0</v>
      </c>
    </row>
    <row r="148" spans="1:21" ht="14.4" customHeight="1" x14ac:dyDescent="0.3">
      <c r="A148" s="360">
        <v>27</v>
      </c>
      <c r="B148" s="361" t="s">
        <v>369</v>
      </c>
      <c r="C148" s="361">
        <v>89301273</v>
      </c>
      <c r="D148" s="424" t="s">
        <v>1111</v>
      </c>
      <c r="E148" s="425" t="s">
        <v>423</v>
      </c>
      <c r="F148" s="361" t="s">
        <v>412</v>
      </c>
      <c r="G148" s="361" t="s">
        <v>835</v>
      </c>
      <c r="H148" s="361" t="s">
        <v>368</v>
      </c>
      <c r="I148" s="361" t="s">
        <v>836</v>
      </c>
      <c r="J148" s="361" t="s">
        <v>837</v>
      </c>
      <c r="K148" s="361" t="s">
        <v>838</v>
      </c>
      <c r="L148" s="362">
        <v>0</v>
      </c>
      <c r="M148" s="362">
        <v>0</v>
      </c>
      <c r="N148" s="361">
        <v>2</v>
      </c>
      <c r="O148" s="426">
        <v>1</v>
      </c>
      <c r="P148" s="362"/>
      <c r="Q148" s="408"/>
      <c r="R148" s="361"/>
      <c r="S148" s="408">
        <v>0</v>
      </c>
      <c r="T148" s="426"/>
      <c r="U148" s="409">
        <v>0</v>
      </c>
    </row>
    <row r="149" spans="1:21" ht="14.4" customHeight="1" x14ac:dyDescent="0.3">
      <c r="A149" s="360">
        <v>27</v>
      </c>
      <c r="B149" s="361" t="s">
        <v>369</v>
      </c>
      <c r="C149" s="361">
        <v>89301273</v>
      </c>
      <c r="D149" s="424" t="s">
        <v>1111</v>
      </c>
      <c r="E149" s="425" t="s">
        <v>423</v>
      </c>
      <c r="F149" s="361" t="s">
        <v>412</v>
      </c>
      <c r="G149" s="361" t="s">
        <v>626</v>
      </c>
      <c r="H149" s="361" t="s">
        <v>368</v>
      </c>
      <c r="I149" s="361" t="s">
        <v>627</v>
      </c>
      <c r="J149" s="361" t="s">
        <v>628</v>
      </c>
      <c r="K149" s="361" t="s">
        <v>629</v>
      </c>
      <c r="L149" s="362">
        <v>0</v>
      </c>
      <c r="M149" s="362">
        <v>0</v>
      </c>
      <c r="N149" s="361">
        <v>2</v>
      </c>
      <c r="O149" s="426">
        <v>2</v>
      </c>
      <c r="P149" s="362">
        <v>0</v>
      </c>
      <c r="Q149" s="408"/>
      <c r="R149" s="361">
        <v>1</v>
      </c>
      <c r="S149" s="408">
        <v>0.5</v>
      </c>
      <c r="T149" s="426">
        <v>1</v>
      </c>
      <c r="U149" s="409">
        <v>0.5</v>
      </c>
    </row>
    <row r="150" spans="1:21" ht="14.4" customHeight="1" x14ac:dyDescent="0.3">
      <c r="A150" s="360">
        <v>27</v>
      </c>
      <c r="B150" s="361" t="s">
        <v>369</v>
      </c>
      <c r="C150" s="361">
        <v>89301273</v>
      </c>
      <c r="D150" s="424" t="s">
        <v>1111</v>
      </c>
      <c r="E150" s="425" t="s">
        <v>423</v>
      </c>
      <c r="F150" s="361" t="s">
        <v>412</v>
      </c>
      <c r="G150" s="361" t="s">
        <v>839</v>
      </c>
      <c r="H150" s="361" t="s">
        <v>402</v>
      </c>
      <c r="I150" s="361" t="s">
        <v>840</v>
      </c>
      <c r="J150" s="361" t="s">
        <v>841</v>
      </c>
      <c r="K150" s="361" t="s">
        <v>842</v>
      </c>
      <c r="L150" s="362">
        <v>94.92</v>
      </c>
      <c r="M150" s="362">
        <v>189.84</v>
      </c>
      <c r="N150" s="361">
        <v>2</v>
      </c>
      <c r="O150" s="426">
        <v>0.5</v>
      </c>
      <c r="P150" s="362"/>
      <c r="Q150" s="408">
        <v>0</v>
      </c>
      <c r="R150" s="361"/>
      <c r="S150" s="408">
        <v>0</v>
      </c>
      <c r="T150" s="426"/>
      <c r="U150" s="409">
        <v>0</v>
      </c>
    </row>
    <row r="151" spans="1:21" ht="14.4" customHeight="1" x14ac:dyDescent="0.3">
      <c r="A151" s="360">
        <v>27</v>
      </c>
      <c r="B151" s="361" t="s">
        <v>369</v>
      </c>
      <c r="C151" s="361">
        <v>89301273</v>
      </c>
      <c r="D151" s="424" t="s">
        <v>1111</v>
      </c>
      <c r="E151" s="425" t="s">
        <v>423</v>
      </c>
      <c r="F151" s="361" t="s">
        <v>412</v>
      </c>
      <c r="G151" s="361" t="s">
        <v>839</v>
      </c>
      <c r="H151" s="361" t="s">
        <v>402</v>
      </c>
      <c r="I151" s="361" t="s">
        <v>843</v>
      </c>
      <c r="J151" s="361" t="s">
        <v>844</v>
      </c>
      <c r="K151" s="361" t="s">
        <v>845</v>
      </c>
      <c r="L151" s="362">
        <v>126.44</v>
      </c>
      <c r="M151" s="362">
        <v>252.88</v>
      </c>
      <c r="N151" s="361">
        <v>2</v>
      </c>
      <c r="O151" s="426">
        <v>0.5</v>
      </c>
      <c r="P151" s="362"/>
      <c r="Q151" s="408">
        <v>0</v>
      </c>
      <c r="R151" s="361"/>
      <c r="S151" s="408">
        <v>0</v>
      </c>
      <c r="T151" s="426"/>
      <c r="U151" s="409">
        <v>0</v>
      </c>
    </row>
    <row r="152" spans="1:21" ht="14.4" customHeight="1" x14ac:dyDescent="0.3">
      <c r="A152" s="360">
        <v>27</v>
      </c>
      <c r="B152" s="361" t="s">
        <v>369</v>
      </c>
      <c r="C152" s="361">
        <v>89301273</v>
      </c>
      <c r="D152" s="424" t="s">
        <v>1111</v>
      </c>
      <c r="E152" s="425" t="s">
        <v>423</v>
      </c>
      <c r="F152" s="361" t="s">
        <v>412</v>
      </c>
      <c r="G152" s="361" t="s">
        <v>526</v>
      </c>
      <c r="H152" s="361" t="s">
        <v>368</v>
      </c>
      <c r="I152" s="361" t="s">
        <v>846</v>
      </c>
      <c r="J152" s="361" t="s">
        <v>847</v>
      </c>
      <c r="K152" s="361" t="s">
        <v>848</v>
      </c>
      <c r="L152" s="362">
        <v>149.86000000000001</v>
      </c>
      <c r="M152" s="362">
        <v>149.86000000000001</v>
      </c>
      <c r="N152" s="361">
        <v>1</v>
      </c>
      <c r="O152" s="426">
        <v>0.5</v>
      </c>
      <c r="P152" s="362">
        <v>149.86000000000001</v>
      </c>
      <c r="Q152" s="408">
        <v>1</v>
      </c>
      <c r="R152" s="361">
        <v>1</v>
      </c>
      <c r="S152" s="408">
        <v>1</v>
      </c>
      <c r="T152" s="426">
        <v>0.5</v>
      </c>
      <c r="U152" s="409">
        <v>1</v>
      </c>
    </row>
    <row r="153" spans="1:21" ht="14.4" customHeight="1" x14ac:dyDescent="0.3">
      <c r="A153" s="360">
        <v>27</v>
      </c>
      <c r="B153" s="361" t="s">
        <v>369</v>
      </c>
      <c r="C153" s="361">
        <v>89301273</v>
      </c>
      <c r="D153" s="424" t="s">
        <v>1111</v>
      </c>
      <c r="E153" s="425" t="s">
        <v>423</v>
      </c>
      <c r="F153" s="361" t="s">
        <v>412</v>
      </c>
      <c r="G153" s="361" t="s">
        <v>849</v>
      </c>
      <c r="H153" s="361" t="s">
        <v>402</v>
      </c>
      <c r="I153" s="361" t="s">
        <v>404</v>
      </c>
      <c r="J153" s="361" t="s">
        <v>405</v>
      </c>
      <c r="K153" s="361" t="s">
        <v>411</v>
      </c>
      <c r="L153" s="362">
        <v>94.8</v>
      </c>
      <c r="M153" s="362">
        <v>94.8</v>
      </c>
      <c r="N153" s="361">
        <v>1</v>
      </c>
      <c r="O153" s="426">
        <v>0.5</v>
      </c>
      <c r="P153" s="362"/>
      <c r="Q153" s="408">
        <v>0</v>
      </c>
      <c r="R153" s="361"/>
      <c r="S153" s="408">
        <v>0</v>
      </c>
      <c r="T153" s="426"/>
      <c r="U153" s="409">
        <v>0</v>
      </c>
    </row>
    <row r="154" spans="1:21" ht="14.4" customHeight="1" x14ac:dyDescent="0.3">
      <c r="A154" s="360">
        <v>27</v>
      </c>
      <c r="B154" s="361" t="s">
        <v>369</v>
      </c>
      <c r="C154" s="361">
        <v>89301273</v>
      </c>
      <c r="D154" s="424" t="s">
        <v>1111</v>
      </c>
      <c r="E154" s="425" t="s">
        <v>423</v>
      </c>
      <c r="F154" s="361" t="s">
        <v>412</v>
      </c>
      <c r="G154" s="361" t="s">
        <v>850</v>
      </c>
      <c r="H154" s="361" t="s">
        <v>402</v>
      </c>
      <c r="I154" s="361" t="s">
        <v>851</v>
      </c>
      <c r="J154" s="361" t="s">
        <v>852</v>
      </c>
      <c r="K154" s="361" t="s">
        <v>853</v>
      </c>
      <c r="L154" s="362">
        <v>1130.43</v>
      </c>
      <c r="M154" s="362">
        <v>3391.29</v>
      </c>
      <c r="N154" s="361">
        <v>3</v>
      </c>
      <c r="O154" s="426">
        <v>1.5</v>
      </c>
      <c r="P154" s="362"/>
      <c r="Q154" s="408">
        <v>0</v>
      </c>
      <c r="R154" s="361"/>
      <c r="S154" s="408">
        <v>0</v>
      </c>
      <c r="T154" s="426"/>
      <c r="U154" s="409">
        <v>0</v>
      </c>
    </row>
    <row r="155" spans="1:21" ht="14.4" customHeight="1" x14ac:dyDescent="0.3">
      <c r="A155" s="360">
        <v>27</v>
      </c>
      <c r="B155" s="361" t="s">
        <v>369</v>
      </c>
      <c r="C155" s="361">
        <v>89301273</v>
      </c>
      <c r="D155" s="424" t="s">
        <v>1111</v>
      </c>
      <c r="E155" s="425" t="s">
        <v>423</v>
      </c>
      <c r="F155" s="361" t="s">
        <v>412</v>
      </c>
      <c r="G155" s="361" t="s">
        <v>850</v>
      </c>
      <c r="H155" s="361" t="s">
        <v>402</v>
      </c>
      <c r="I155" s="361" t="s">
        <v>854</v>
      </c>
      <c r="J155" s="361" t="s">
        <v>855</v>
      </c>
      <c r="K155" s="361" t="s">
        <v>856</v>
      </c>
      <c r="L155" s="362">
        <v>678.26</v>
      </c>
      <c r="M155" s="362">
        <v>2034.78</v>
      </c>
      <c r="N155" s="361">
        <v>3</v>
      </c>
      <c r="O155" s="426">
        <v>0.5</v>
      </c>
      <c r="P155" s="362"/>
      <c r="Q155" s="408">
        <v>0</v>
      </c>
      <c r="R155" s="361"/>
      <c r="S155" s="408">
        <v>0</v>
      </c>
      <c r="T155" s="426"/>
      <c r="U155" s="409">
        <v>0</v>
      </c>
    </row>
    <row r="156" spans="1:21" ht="14.4" customHeight="1" x14ac:dyDescent="0.3">
      <c r="A156" s="360">
        <v>27</v>
      </c>
      <c r="B156" s="361" t="s">
        <v>369</v>
      </c>
      <c r="C156" s="361">
        <v>89301273</v>
      </c>
      <c r="D156" s="424" t="s">
        <v>1111</v>
      </c>
      <c r="E156" s="425" t="s">
        <v>423</v>
      </c>
      <c r="F156" s="361" t="s">
        <v>412</v>
      </c>
      <c r="G156" s="361" t="s">
        <v>857</v>
      </c>
      <c r="H156" s="361" t="s">
        <v>368</v>
      </c>
      <c r="I156" s="361" t="s">
        <v>858</v>
      </c>
      <c r="J156" s="361" t="s">
        <v>859</v>
      </c>
      <c r="K156" s="361" t="s">
        <v>860</v>
      </c>
      <c r="L156" s="362">
        <v>0</v>
      </c>
      <c r="M156" s="362">
        <v>0</v>
      </c>
      <c r="N156" s="361">
        <v>2</v>
      </c>
      <c r="O156" s="426">
        <v>2</v>
      </c>
      <c r="P156" s="362">
        <v>0</v>
      </c>
      <c r="Q156" s="408"/>
      <c r="R156" s="361">
        <v>1</v>
      </c>
      <c r="S156" s="408">
        <v>0.5</v>
      </c>
      <c r="T156" s="426">
        <v>1</v>
      </c>
      <c r="U156" s="409">
        <v>0.5</v>
      </c>
    </row>
    <row r="157" spans="1:21" ht="14.4" customHeight="1" x14ac:dyDescent="0.3">
      <c r="A157" s="360">
        <v>27</v>
      </c>
      <c r="B157" s="361" t="s">
        <v>369</v>
      </c>
      <c r="C157" s="361">
        <v>89301273</v>
      </c>
      <c r="D157" s="424" t="s">
        <v>1111</v>
      </c>
      <c r="E157" s="425" t="s">
        <v>423</v>
      </c>
      <c r="F157" s="361" t="s">
        <v>412</v>
      </c>
      <c r="G157" s="361" t="s">
        <v>861</v>
      </c>
      <c r="H157" s="361" t="s">
        <v>368</v>
      </c>
      <c r="I157" s="361" t="s">
        <v>862</v>
      </c>
      <c r="J157" s="361" t="s">
        <v>863</v>
      </c>
      <c r="K157" s="361" t="s">
        <v>864</v>
      </c>
      <c r="L157" s="362">
        <v>0</v>
      </c>
      <c r="M157" s="362">
        <v>0</v>
      </c>
      <c r="N157" s="361">
        <v>1</v>
      </c>
      <c r="O157" s="426">
        <v>0.5</v>
      </c>
      <c r="P157" s="362">
        <v>0</v>
      </c>
      <c r="Q157" s="408"/>
      <c r="R157" s="361">
        <v>1</v>
      </c>
      <c r="S157" s="408">
        <v>1</v>
      </c>
      <c r="T157" s="426">
        <v>0.5</v>
      </c>
      <c r="U157" s="409">
        <v>1</v>
      </c>
    </row>
    <row r="158" spans="1:21" ht="14.4" customHeight="1" x14ac:dyDescent="0.3">
      <c r="A158" s="360">
        <v>27</v>
      </c>
      <c r="B158" s="361" t="s">
        <v>369</v>
      </c>
      <c r="C158" s="361">
        <v>89301273</v>
      </c>
      <c r="D158" s="424" t="s">
        <v>1111</v>
      </c>
      <c r="E158" s="425" t="s">
        <v>423</v>
      </c>
      <c r="F158" s="361" t="s">
        <v>412</v>
      </c>
      <c r="G158" s="361" t="s">
        <v>865</v>
      </c>
      <c r="H158" s="361" t="s">
        <v>368</v>
      </c>
      <c r="I158" s="361" t="s">
        <v>866</v>
      </c>
      <c r="J158" s="361" t="s">
        <v>867</v>
      </c>
      <c r="K158" s="361" t="s">
        <v>868</v>
      </c>
      <c r="L158" s="362">
        <v>0</v>
      </c>
      <c r="M158" s="362">
        <v>0</v>
      </c>
      <c r="N158" s="361">
        <v>7</v>
      </c>
      <c r="O158" s="426">
        <v>2.5</v>
      </c>
      <c r="P158" s="362"/>
      <c r="Q158" s="408"/>
      <c r="R158" s="361"/>
      <c r="S158" s="408">
        <v>0</v>
      </c>
      <c r="T158" s="426"/>
      <c r="U158" s="409">
        <v>0</v>
      </c>
    </row>
    <row r="159" spans="1:21" ht="14.4" customHeight="1" x14ac:dyDescent="0.3">
      <c r="A159" s="360">
        <v>27</v>
      </c>
      <c r="B159" s="361" t="s">
        <v>369</v>
      </c>
      <c r="C159" s="361">
        <v>89301273</v>
      </c>
      <c r="D159" s="424" t="s">
        <v>1111</v>
      </c>
      <c r="E159" s="425" t="s">
        <v>423</v>
      </c>
      <c r="F159" s="361" t="s">
        <v>412</v>
      </c>
      <c r="G159" s="361" t="s">
        <v>869</v>
      </c>
      <c r="H159" s="361" t="s">
        <v>368</v>
      </c>
      <c r="I159" s="361" t="s">
        <v>870</v>
      </c>
      <c r="J159" s="361" t="s">
        <v>871</v>
      </c>
      <c r="K159" s="361" t="s">
        <v>872</v>
      </c>
      <c r="L159" s="362">
        <v>85.49</v>
      </c>
      <c r="M159" s="362">
        <v>1025.8799999999999</v>
      </c>
      <c r="N159" s="361">
        <v>12</v>
      </c>
      <c r="O159" s="426">
        <v>3</v>
      </c>
      <c r="P159" s="362"/>
      <c r="Q159" s="408">
        <v>0</v>
      </c>
      <c r="R159" s="361"/>
      <c r="S159" s="408">
        <v>0</v>
      </c>
      <c r="T159" s="426"/>
      <c r="U159" s="409">
        <v>0</v>
      </c>
    </row>
    <row r="160" spans="1:21" ht="14.4" customHeight="1" x14ac:dyDescent="0.3">
      <c r="A160" s="360">
        <v>27</v>
      </c>
      <c r="B160" s="361" t="s">
        <v>369</v>
      </c>
      <c r="C160" s="361">
        <v>89301273</v>
      </c>
      <c r="D160" s="424" t="s">
        <v>1111</v>
      </c>
      <c r="E160" s="425" t="s">
        <v>423</v>
      </c>
      <c r="F160" s="361" t="s">
        <v>412</v>
      </c>
      <c r="G160" s="361" t="s">
        <v>873</v>
      </c>
      <c r="H160" s="361" t="s">
        <v>368</v>
      </c>
      <c r="I160" s="361" t="s">
        <v>874</v>
      </c>
      <c r="J160" s="361" t="s">
        <v>875</v>
      </c>
      <c r="K160" s="361" t="s">
        <v>876</v>
      </c>
      <c r="L160" s="362">
        <v>38.65</v>
      </c>
      <c r="M160" s="362">
        <v>77.3</v>
      </c>
      <c r="N160" s="361">
        <v>2</v>
      </c>
      <c r="O160" s="426">
        <v>1</v>
      </c>
      <c r="P160" s="362">
        <v>77.3</v>
      </c>
      <c r="Q160" s="408">
        <v>1</v>
      </c>
      <c r="R160" s="361">
        <v>2</v>
      </c>
      <c r="S160" s="408">
        <v>1</v>
      </c>
      <c r="T160" s="426">
        <v>1</v>
      </c>
      <c r="U160" s="409">
        <v>1</v>
      </c>
    </row>
    <row r="161" spans="1:21" ht="14.4" customHeight="1" x14ac:dyDescent="0.3">
      <c r="A161" s="360">
        <v>27</v>
      </c>
      <c r="B161" s="361" t="s">
        <v>369</v>
      </c>
      <c r="C161" s="361">
        <v>89301273</v>
      </c>
      <c r="D161" s="424" t="s">
        <v>1111</v>
      </c>
      <c r="E161" s="425" t="s">
        <v>423</v>
      </c>
      <c r="F161" s="361" t="s">
        <v>412</v>
      </c>
      <c r="G161" s="361" t="s">
        <v>877</v>
      </c>
      <c r="H161" s="361" t="s">
        <v>402</v>
      </c>
      <c r="I161" s="361" t="s">
        <v>878</v>
      </c>
      <c r="J161" s="361" t="s">
        <v>879</v>
      </c>
      <c r="K161" s="361" t="s">
        <v>880</v>
      </c>
      <c r="L161" s="362">
        <v>147.36000000000001</v>
      </c>
      <c r="M161" s="362">
        <v>147.36000000000001</v>
      </c>
      <c r="N161" s="361">
        <v>1</v>
      </c>
      <c r="O161" s="426">
        <v>0.5</v>
      </c>
      <c r="P161" s="362"/>
      <c r="Q161" s="408">
        <v>0</v>
      </c>
      <c r="R161" s="361"/>
      <c r="S161" s="408">
        <v>0</v>
      </c>
      <c r="T161" s="426"/>
      <c r="U161" s="409">
        <v>0</v>
      </c>
    </row>
    <row r="162" spans="1:21" ht="14.4" customHeight="1" x14ac:dyDescent="0.3">
      <c r="A162" s="360">
        <v>27</v>
      </c>
      <c r="B162" s="361" t="s">
        <v>369</v>
      </c>
      <c r="C162" s="361">
        <v>89301273</v>
      </c>
      <c r="D162" s="424" t="s">
        <v>1111</v>
      </c>
      <c r="E162" s="425" t="s">
        <v>423</v>
      </c>
      <c r="F162" s="361" t="s">
        <v>412</v>
      </c>
      <c r="G162" s="361" t="s">
        <v>877</v>
      </c>
      <c r="H162" s="361" t="s">
        <v>368</v>
      </c>
      <c r="I162" s="361" t="s">
        <v>881</v>
      </c>
      <c r="J162" s="361" t="s">
        <v>882</v>
      </c>
      <c r="K162" s="361" t="s">
        <v>883</v>
      </c>
      <c r="L162" s="362">
        <v>196.46</v>
      </c>
      <c r="M162" s="362">
        <v>196.46</v>
      </c>
      <c r="N162" s="361">
        <v>1</v>
      </c>
      <c r="O162" s="426">
        <v>0.5</v>
      </c>
      <c r="P162" s="362">
        <v>196.46</v>
      </c>
      <c r="Q162" s="408">
        <v>1</v>
      </c>
      <c r="R162" s="361">
        <v>1</v>
      </c>
      <c r="S162" s="408">
        <v>1</v>
      </c>
      <c r="T162" s="426">
        <v>0.5</v>
      </c>
      <c r="U162" s="409">
        <v>1</v>
      </c>
    </row>
    <row r="163" spans="1:21" ht="14.4" customHeight="1" x14ac:dyDescent="0.3">
      <c r="A163" s="360">
        <v>27</v>
      </c>
      <c r="B163" s="361" t="s">
        <v>369</v>
      </c>
      <c r="C163" s="361">
        <v>89301273</v>
      </c>
      <c r="D163" s="424" t="s">
        <v>1111</v>
      </c>
      <c r="E163" s="425" t="s">
        <v>423</v>
      </c>
      <c r="F163" s="361" t="s">
        <v>412</v>
      </c>
      <c r="G163" s="361" t="s">
        <v>877</v>
      </c>
      <c r="H163" s="361" t="s">
        <v>402</v>
      </c>
      <c r="I163" s="361" t="s">
        <v>884</v>
      </c>
      <c r="J163" s="361" t="s">
        <v>885</v>
      </c>
      <c r="K163" s="361" t="s">
        <v>886</v>
      </c>
      <c r="L163" s="362">
        <v>163.72999999999999</v>
      </c>
      <c r="M163" s="362">
        <v>163.72999999999999</v>
      </c>
      <c r="N163" s="361">
        <v>1</v>
      </c>
      <c r="O163" s="426">
        <v>0.5</v>
      </c>
      <c r="P163" s="362"/>
      <c r="Q163" s="408">
        <v>0</v>
      </c>
      <c r="R163" s="361"/>
      <c r="S163" s="408">
        <v>0</v>
      </c>
      <c r="T163" s="426"/>
      <c r="U163" s="409">
        <v>0</v>
      </c>
    </row>
    <row r="164" spans="1:21" ht="14.4" customHeight="1" x14ac:dyDescent="0.3">
      <c r="A164" s="360">
        <v>27</v>
      </c>
      <c r="B164" s="361" t="s">
        <v>369</v>
      </c>
      <c r="C164" s="361">
        <v>89301273</v>
      </c>
      <c r="D164" s="424" t="s">
        <v>1111</v>
      </c>
      <c r="E164" s="425" t="s">
        <v>423</v>
      </c>
      <c r="F164" s="361" t="s">
        <v>412</v>
      </c>
      <c r="G164" s="361" t="s">
        <v>887</v>
      </c>
      <c r="H164" s="361" t="s">
        <v>368</v>
      </c>
      <c r="I164" s="361" t="s">
        <v>888</v>
      </c>
      <c r="J164" s="361" t="s">
        <v>889</v>
      </c>
      <c r="K164" s="361" t="s">
        <v>890</v>
      </c>
      <c r="L164" s="362">
        <v>432.32</v>
      </c>
      <c r="M164" s="362">
        <v>864.64</v>
      </c>
      <c r="N164" s="361">
        <v>2</v>
      </c>
      <c r="O164" s="426">
        <v>1</v>
      </c>
      <c r="P164" s="362"/>
      <c r="Q164" s="408">
        <v>0</v>
      </c>
      <c r="R164" s="361"/>
      <c r="S164" s="408">
        <v>0</v>
      </c>
      <c r="T164" s="426"/>
      <c r="U164" s="409">
        <v>0</v>
      </c>
    </row>
    <row r="165" spans="1:21" ht="14.4" customHeight="1" x14ac:dyDescent="0.3">
      <c r="A165" s="360">
        <v>27</v>
      </c>
      <c r="B165" s="361" t="s">
        <v>369</v>
      </c>
      <c r="C165" s="361">
        <v>89301273</v>
      </c>
      <c r="D165" s="424" t="s">
        <v>1111</v>
      </c>
      <c r="E165" s="425" t="s">
        <v>423</v>
      </c>
      <c r="F165" s="361" t="s">
        <v>412</v>
      </c>
      <c r="G165" s="361" t="s">
        <v>891</v>
      </c>
      <c r="H165" s="361" t="s">
        <v>368</v>
      </c>
      <c r="I165" s="361" t="s">
        <v>892</v>
      </c>
      <c r="J165" s="361" t="s">
        <v>893</v>
      </c>
      <c r="K165" s="361" t="s">
        <v>894</v>
      </c>
      <c r="L165" s="362">
        <v>52.4</v>
      </c>
      <c r="M165" s="362">
        <v>52.4</v>
      </c>
      <c r="N165" s="361">
        <v>1</v>
      </c>
      <c r="O165" s="426">
        <v>0.5</v>
      </c>
      <c r="P165" s="362">
        <v>52.4</v>
      </c>
      <c r="Q165" s="408">
        <v>1</v>
      </c>
      <c r="R165" s="361">
        <v>1</v>
      </c>
      <c r="S165" s="408">
        <v>1</v>
      </c>
      <c r="T165" s="426">
        <v>0.5</v>
      </c>
      <c r="U165" s="409">
        <v>1</v>
      </c>
    </row>
    <row r="166" spans="1:21" ht="14.4" customHeight="1" x14ac:dyDescent="0.3">
      <c r="A166" s="360">
        <v>27</v>
      </c>
      <c r="B166" s="361" t="s">
        <v>369</v>
      </c>
      <c r="C166" s="361">
        <v>89301273</v>
      </c>
      <c r="D166" s="424" t="s">
        <v>1111</v>
      </c>
      <c r="E166" s="425" t="s">
        <v>423</v>
      </c>
      <c r="F166" s="361" t="s">
        <v>412</v>
      </c>
      <c r="G166" s="361" t="s">
        <v>895</v>
      </c>
      <c r="H166" s="361" t="s">
        <v>368</v>
      </c>
      <c r="I166" s="361" t="s">
        <v>896</v>
      </c>
      <c r="J166" s="361" t="s">
        <v>897</v>
      </c>
      <c r="K166" s="361" t="s">
        <v>898</v>
      </c>
      <c r="L166" s="362">
        <v>17.53</v>
      </c>
      <c r="M166" s="362">
        <v>35.06</v>
      </c>
      <c r="N166" s="361">
        <v>2</v>
      </c>
      <c r="O166" s="426">
        <v>1</v>
      </c>
      <c r="P166" s="362">
        <v>35.06</v>
      </c>
      <c r="Q166" s="408">
        <v>1</v>
      </c>
      <c r="R166" s="361">
        <v>2</v>
      </c>
      <c r="S166" s="408">
        <v>1</v>
      </c>
      <c r="T166" s="426">
        <v>1</v>
      </c>
      <c r="U166" s="409">
        <v>1</v>
      </c>
    </row>
    <row r="167" spans="1:21" ht="14.4" customHeight="1" x14ac:dyDescent="0.3">
      <c r="A167" s="360">
        <v>27</v>
      </c>
      <c r="B167" s="361" t="s">
        <v>369</v>
      </c>
      <c r="C167" s="361">
        <v>89301273</v>
      </c>
      <c r="D167" s="424" t="s">
        <v>1111</v>
      </c>
      <c r="E167" s="425" t="s">
        <v>423</v>
      </c>
      <c r="F167" s="361" t="s">
        <v>412</v>
      </c>
      <c r="G167" s="361" t="s">
        <v>530</v>
      </c>
      <c r="H167" s="361" t="s">
        <v>368</v>
      </c>
      <c r="I167" s="361" t="s">
        <v>899</v>
      </c>
      <c r="J167" s="361" t="s">
        <v>532</v>
      </c>
      <c r="K167" s="361" t="s">
        <v>900</v>
      </c>
      <c r="L167" s="362">
        <v>0</v>
      </c>
      <c r="M167" s="362">
        <v>0</v>
      </c>
      <c r="N167" s="361">
        <v>6</v>
      </c>
      <c r="O167" s="426">
        <v>3</v>
      </c>
      <c r="P167" s="362">
        <v>0</v>
      </c>
      <c r="Q167" s="408"/>
      <c r="R167" s="361">
        <v>5</v>
      </c>
      <c r="S167" s="408">
        <v>0.83333333333333337</v>
      </c>
      <c r="T167" s="426">
        <v>2.5</v>
      </c>
      <c r="U167" s="409">
        <v>0.83333333333333337</v>
      </c>
    </row>
    <row r="168" spans="1:21" ht="14.4" customHeight="1" x14ac:dyDescent="0.3">
      <c r="A168" s="360">
        <v>27</v>
      </c>
      <c r="B168" s="361" t="s">
        <v>369</v>
      </c>
      <c r="C168" s="361">
        <v>89301273</v>
      </c>
      <c r="D168" s="424" t="s">
        <v>1111</v>
      </c>
      <c r="E168" s="425" t="s">
        <v>423</v>
      </c>
      <c r="F168" s="361" t="s">
        <v>412</v>
      </c>
      <c r="G168" s="361" t="s">
        <v>901</v>
      </c>
      <c r="H168" s="361" t="s">
        <v>368</v>
      </c>
      <c r="I168" s="361" t="s">
        <v>902</v>
      </c>
      <c r="J168" s="361" t="s">
        <v>903</v>
      </c>
      <c r="K168" s="361" t="s">
        <v>904</v>
      </c>
      <c r="L168" s="362">
        <v>0</v>
      </c>
      <c r="M168" s="362">
        <v>0</v>
      </c>
      <c r="N168" s="361">
        <v>3</v>
      </c>
      <c r="O168" s="426">
        <v>1</v>
      </c>
      <c r="P168" s="362"/>
      <c r="Q168" s="408"/>
      <c r="R168" s="361"/>
      <c r="S168" s="408">
        <v>0</v>
      </c>
      <c r="T168" s="426"/>
      <c r="U168" s="409">
        <v>0</v>
      </c>
    </row>
    <row r="169" spans="1:21" ht="14.4" customHeight="1" x14ac:dyDescent="0.3">
      <c r="A169" s="360">
        <v>27</v>
      </c>
      <c r="B169" s="361" t="s">
        <v>369</v>
      </c>
      <c r="C169" s="361">
        <v>89301273</v>
      </c>
      <c r="D169" s="424" t="s">
        <v>1111</v>
      </c>
      <c r="E169" s="425" t="s">
        <v>423</v>
      </c>
      <c r="F169" s="361" t="s">
        <v>412</v>
      </c>
      <c r="G169" s="361" t="s">
        <v>905</v>
      </c>
      <c r="H169" s="361" t="s">
        <v>368</v>
      </c>
      <c r="I169" s="361" t="s">
        <v>906</v>
      </c>
      <c r="J169" s="361" t="s">
        <v>907</v>
      </c>
      <c r="K169" s="361" t="s">
        <v>908</v>
      </c>
      <c r="L169" s="362">
        <v>0</v>
      </c>
      <c r="M169" s="362">
        <v>0</v>
      </c>
      <c r="N169" s="361">
        <v>2</v>
      </c>
      <c r="O169" s="426">
        <v>0.5</v>
      </c>
      <c r="P169" s="362"/>
      <c r="Q169" s="408"/>
      <c r="R169" s="361"/>
      <c r="S169" s="408">
        <v>0</v>
      </c>
      <c r="T169" s="426"/>
      <c r="U169" s="409">
        <v>0</v>
      </c>
    </row>
    <row r="170" spans="1:21" ht="14.4" customHeight="1" x14ac:dyDescent="0.3">
      <c r="A170" s="360">
        <v>27</v>
      </c>
      <c r="B170" s="361" t="s">
        <v>369</v>
      </c>
      <c r="C170" s="361">
        <v>89301273</v>
      </c>
      <c r="D170" s="424" t="s">
        <v>1111</v>
      </c>
      <c r="E170" s="425" t="s">
        <v>423</v>
      </c>
      <c r="F170" s="361" t="s">
        <v>412</v>
      </c>
      <c r="G170" s="361" t="s">
        <v>909</v>
      </c>
      <c r="H170" s="361" t="s">
        <v>368</v>
      </c>
      <c r="I170" s="361" t="s">
        <v>910</v>
      </c>
      <c r="J170" s="361" t="s">
        <v>911</v>
      </c>
      <c r="K170" s="361" t="s">
        <v>912</v>
      </c>
      <c r="L170" s="362">
        <v>616.38</v>
      </c>
      <c r="M170" s="362">
        <v>616.38</v>
      </c>
      <c r="N170" s="361">
        <v>1</v>
      </c>
      <c r="O170" s="426">
        <v>0.5</v>
      </c>
      <c r="P170" s="362"/>
      <c r="Q170" s="408">
        <v>0</v>
      </c>
      <c r="R170" s="361"/>
      <c r="S170" s="408">
        <v>0</v>
      </c>
      <c r="T170" s="426"/>
      <c r="U170" s="409">
        <v>0</v>
      </c>
    </row>
    <row r="171" spans="1:21" ht="14.4" customHeight="1" x14ac:dyDescent="0.3">
      <c r="A171" s="360">
        <v>27</v>
      </c>
      <c r="B171" s="361" t="s">
        <v>369</v>
      </c>
      <c r="C171" s="361">
        <v>89301273</v>
      </c>
      <c r="D171" s="424" t="s">
        <v>1111</v>
      </c>
      <c r="E171" s="425" t="s">
        <v>424</v>
      </c>
      <c r="F171" s="361" t="s">
        <v>412</v>
      </c>
      <c r="G171" s="361" t="s">
        <v>913</v>
      </c>
      <c r="H171" s="361" t="s">
        <v>402</v>
      </c>
      <c r="I171" s="361" t="s">
        <v>914</v>
      </c>
      <c r="J171" s="361" t="s">
        <v>915</v>
      </c>
      <c r="K171" s="361" t="s">
        <v>550</v>
      </c>
      <c r="L171" s="362">
        <v>89.6</v>
      </c>
      <c r="M171" s="362">
        <v>89.6</v>
      </c>
      <c r="N171" s="361">
        <v>1</v>
      </c>
      <c r="O171" s="426">
        <v>0.5</v>
      </c>
      <c r="P171" s="362"/>
      <c r="Q171" s="408">
        <v>0</v>
      </c>
      <c r="R171" s="361"/>
      <c r="S171" s="408">
        <v>0</v>
      </c>
      <c r="T171" s="426"/>
      <c r="U171" s="409">
        <v>0</v>
      </c>
    </row>
    <row r="172" spans="1:21" ht="14.4" customHeight="1" x14ac:dyDescent="0.3">
      <c r="A172" s="360">
        <v>27</v>
      </c>
      <c r="B172" s="361" t="s">
        <v>369</v>
      </c>
      <c r="C172" s="361">
        <v>89301273</v>
      </c>
      <c r="D172" s="424" t="s">
        <v>1111</v>
      </c>
      <c r="E172" s="425" t="s">
        <v>424</v>
      </c>
      <c r="F172" s="361" t="s">
        <v>412</v>
      </c>
      <c r="G172" s="361" t="s">
        <v>913</v>
      </c>
      <c r="H172" s="361" t="s">
        <v>402</v>
      </c>
      <c r="I172" s="361" t="s">
        <v>914</v>
      </c>
      <c r="J172" s="361" t="s">
        <v>915</v>
      </c>
      <c r="K172" s="361" t="s">
        <v>550</v>
      </c>
      <c r="L172" s="362">
        <v>95.25</v>
      </c>
      <c r="M172" s="362">
        <v>95.25</v>
      </c>
      <c r="N172" s="361">
        <v>1</v>
      </c>
      <c r="O172" s="426">
        <v>0.5</v>
      </c>
      <c r="P172" s="362"/>
      <c r="Q172" s="408">
        <v>0</v>
      </c>
      <c r="R172" s="361"/>
      <c r="S172" s="408">
        <v>0</v>
      </c>
      <c r="T172" s="426"/>
      <c r="U172" s="409">
        <v>0</v>
      </c>
    </row>
    <row r="173" spans="1:21" ht="14.4" customHeight="1" x14ac:dyDescent="0.3">
      <c r="A173" s="360">
        <v>27</v>
      </c>
      <c r="B173" s="361" t="s">
        <v>369</v>
      </c>
      <c r="C173" s="361">
        <v>89301273</v>
      </c>
      <c r="D173" s="424" t="s">
        <v>1111</v>
      </c>
      <c r="E173" s="425" t="s">
        <v>424</v>
      </c>
      <c r="F173" s="361" t="s">
        <v>412</v>
      </c>
      <c r="G173" s="361" t="s">
        <v>551</v>
      </c>
      <c r="H173" s="361" t="s">
        <v>402</v>
      </c>
      <c r="I173" s="361" t="s">
        <v>552</v>
      </c>
      <c r="J173" s="361" t="s">
        <v>553</v>
      </c>
      <c r="K173" s="361" t="s">
        <v>554</v>
      </c>
      <c r="L173" s="362">
        <v>137.74</v>
      </c>
      <c r="M173" s="362">
        <v>137.74</v>
      </c>
      <c r="N173" s="361">
        <v>1</v>
      </c>
      <c r="O173" s="426">
        <v>0.5</v>
      </c>
      <c r="P173" s="362"/>
      <c r="Q173" s="408">
        <v>0</v>
      </c>
      <c r="R173" s="361"/>
      <c r="S173" s="408">
        <v>0</v>
      </c>
      <c r="T173" s="426"/>
      <c r="U173" s="409">
        <v>0</v>
      </c>
    </row>
    <row r="174" spans="1:21" ht="14.4" customHeight="1" x14ac:dyDescent="0.3">
      <c r="A174" s="360">
        <v>27</v>
      </c>
      <c r="B174" s="361" t="s">
        <v>369</v>
      </c>
      <c r="C174" s="361">
        <v>89301273</v>
      </c>
      <c r="D174" s="424" t="s">
        <v>1111</v>
      </c>
      <c r="E174" s="425" t="s">
        <v>424</v>
      </c>
      <c r="F174" s="361" t="s">
        <v>412</v>
      </c>
      <c r="G174" s="361" t="s">
        <v>462</v>
      </c>
      <c r="H174" s="361" t="s">
        <v>368</v>
      </c>
      <c r="I174" s="361" t="s">
        <v>463</v>
      </c>
      <c r="J174" s="361" t="s">
        <v>464</v>
      </c>
      <c r="K174" s="361" t="s">
        <v>465</v>
      </c>
      <c r="L174" s="362">
        <v>153.37</v>
      </c>
      <c r="M174" s="362">
        <v>920.22</v>
      </c>
      <c r="N174" s="361">
        <v>6</v>
      </c>
      <c r="O174" s="426">
        <v>2</v>
      </c>
      <c r="P174" s="362"/>
      <c r="Q174" s="408">
        <v>0</v>
      </c>
      <c r="R174" s="361"/>
      <c r="S174" s="408">
        <v>0</v>
      </c>
      <c r="T174" s="426"/>
      <c r="U174" s="409">
        <v>0</v>
      </c>
    </row>
    <row r="175" spans="1:21" ht="14.4" customHeight="1" x14ac:dyDescent="0.3">
      <c r="A175" s="360">
        <v>27</v>
      </c>
      <c r="B175" s="361" t="s">
        <v>369</v>
      </c>
      <c r="C175" s="361">
        <v>89301273</v>
      </c>
      <c r="D175" s="424" t="s">
        <v>1111</v>
      </c>
      <c r="E175" s="425" t="s">
        <v>424</v>
      </c>
      <c r="F175" s="361" t="s">
        <v>412</v>
      </c>
      <c r="G175" s="361" t="s">
        <v>730</v>
      </c>
      <c r="H175" s="361" t="s">
        <v>368</v>
      </c>
      <c r="I175" s="361" t="s">
        <v>916</v>
      </c>
      <c r="J175" s="361" t="s">
        <v>917</v>
      </c>
      <c r="K175" s="361" t="s">
        <v>918</v>
      </c>
      <c r="L175" s="362">
        <v>114.78</v>
      </c>
      <c r="M175" s="362">
        <v>114.78</v>
      </c>
      <c r="N175" s="361">
        <v>1</v>
      </c>
      <c r="O175" s="426">
        <v>1</v>
      </c>
      <c r="P175" s="362"/>
      <c r="Q175" s="408">
        <v>0</v>
      </c>
      <c r="R175" s="361"/>
      <c r="S175" s="408">
        <v>0</v>
      </c>
      <c r="T175" s="426"/>
      <c r="U175" s="409">
        <v>0</v>
      </c>
    </row>
    <row r="176" spans="1:21" ht="14.4" customHeight="1" x14ac:dyDescent="0.3">
      <c r="A176" s="360">
        <v>27</v>
      </c>
      <c r="B176" s="361" t="s">
        <v>369</v>
      </c>
      <c r="C176" s="361">
        <v>89301273</v>
      </c>
      <c r="D176" s="424" t="s">
        <v>1111</v>
      </c>
      <c r="E176" s="425" t="s">
        <v>424</v>
      </c>
      <c r="F176" s="361" t="s">
        <v>412</v>
      </c>
      <c r="G176" s="361" t="s">
        <v>734</v>
      </c>
      <c r="H176" s="361" t="s">
        <v>368</v>
      </c>
      <c r="I176" s="361" t="s">
        <v>387</v>
      </c>
      <c r="J176" s="361" t="s">
        <v>736</v>
      </c>
      <c r="K176" s="361"/>
      <c r="L176" s="362">
        <v>0</v>
      </c>
      <c r="M176" s="362">
        <v>0</v>
      </c>
      <c r="N176" s="361">
        <v>6</v>
      </c>
      <c r="O176" s="426">
        <v>1</v>
      </c>
      <c r="P176" s="362"/>
      <c r="Q176" s="408"/>
      <c r="R176" s="361"/>
      <c r="S176" s="408">
        <v>0</v>
      </c>
      <c r="T176" s="426"/>
      <c r="U176" s="409">
        <v>0</v>
      </c>
    </row>
    <row r="177" spans="1:21" ht="14.4" customHeight="1" x14ac:dyDescent="0.3">
      <c r="A177" s="360">
        <v>27</v>
      </c>
      <c r="B177" s="361" t="s">
        <v>369</v>
      </c>
      <c r="C177" s="361">
        <v>89301273</v>
      </c>
      <c r="D177" s="424" t="s">
        <v>1111</v>
      </c>
      <c r="E177" s="425" t="s">
        <v>424</v>
      </c>
      <c r="F177" s="361" t="s">
        <v>412</v>
      </c>
      <c r="G177" s="361" t="s">
        <v>487</v>
      </c>
      <c r="H177" s="361" t="s">
        <v>368</v>
      </c>
      <c r="I177" s="361" t="s">
        <v>919</v>
      </c>
      <c r="J177" s="361" t="s">
        <v>758</v>
      </c>
      <c r="K177" s="361" t="s">
        <v>604</v>
      </c>
      <c r="L177" s="362">
        <v>0</v>
      </c>
      <c r="M177" s="362">
        <v>0</v>
      </c>
      <c r="N177" s="361">
        <v>1</v>
      </c>
      <c r="O177" s="426">
        <v>0.5</v>
      </c>
      <c r="P177" s="362"/>
      <c r="Q177" s="408"/>
      <c r="R177" s="361"/>
      <c r="S177" s="408">
        <v>0</v>
      </c>
      <c r="T177" s="426"/>
      <c r="U177" s="409">
        <v>0</v>
      </c>
    </row>
    <row r="178" spans="1:21" ht="14.4" customHeight="1" x14ac:dyDescent="0.3">
      <c r="A178" s="360">
        <v>27</v>
      </c>
      <c r="B178" s="361" t="s">
        <v>369</v>
      </c>
      <c r="C178" s="361">
        <v>89301273</v>
      </c>
      <c r="D178" s="424" t="s">
        <v>1111</v>
      </c>
      <c r="E178" s="425" t="s">
        <v>424</v>
      </c>
      <c r="F178" s="361" t="s">
        <v>412</v>
      </c>
      <c r="G178" s="361" t="s">
        <v>824</v>
      </c>
      <c r="H178" s="361" t="s">
        <v>368</v>
      </c>
      <c r="I178" s="361" t="s">
        <v>920</v>
      </c>
      <c r="J178" s="361" t="s">
        <v>921</v>
      </c>
      <c r="K178" s="361" t="s">
        <v>699</v>
      </c>
      <c r="L178" s="362">
        <v>433</v>
      </c>
      <c r="M178" s="362">
        <v>433</v>
      </c>
      <c r="N178" s="361">
        <v>1</v>
      </c>
      <c r="O178" s="426">
        <v>0.5</v>
      </c>
      <c r="P178" s="362">
        <v>433</v>
      </c>
      <c r="Q178" s="408">
        <v>1</v>
      </c>
      <c r="R178" s="361">
        <v>1</v>
      </c>
      <c r="S178" s="408">
        <v>1</v>
      </c>
      <c r="T178" s="426">
        <v>0.5</v>
      </c>
      <c r="U178" s="409">
        <v>1</v>
      </c>
    </row>
    <row r="179" spans="1:21" ht="14.4" customHeight="1" x14ac:dyDescent="0.3">
      <c r="A179" s="360">
        <v>27</v>
      </c>
      <c r="B179" s="361" t="s">
        <v>369</v>
      </c>
      <c r="C179" s="361">
        <v>89301273</v>
      </c>
      <c r="D179" s="424" t="s">
        <v>1111</v>
      </c>
      <c r="E179" s="425" t="s">
        <v>424</v>
      </c>
      <c r="F179" s="361" t="s">
        <v>412</v>
      </c>
      <c r="G179" s="361" t="s">
        <v>829</v>
      </c>
      <c r="H179" s="361" t="s">
        <v>368</v>
      </c>
      <c r="I179" s="361" t="s">
        <v>922</v>
      </c>
      <c r="J179" s="361" t="s">
        <v>831</v>
      </c>
      <c r="K179" s="361" t="s">
        <v>923</v>
      </c>
      <c r="L179" s="362">
        <v>481.8</v>
      </c>
      <c r="M179" s="362">
        <v>481.8</v>
      </c>
      <c r="N179" s="361">
        <v>1</v>
      </c>
      <c r="O179" s="426">
        <v>0.5</v>
      </c>
      <c r="P179" s="362">
        <v>481.8</v>
      </c>
      <c r="Q179" s="408">
        <v>1</v>
      </c>
      <c r="R179" s="361">
        <v>1</v>
      </c>
      <c r="S179" s="408">
        <v>1</v>
      </c>
      <c r="T179" s="426">
        <v>0.5</v>
      </c>
      <c r="U179" s="409">
        <v>1</v>
      </c>
    </row>
    <row r="180" spans="1:21" ht="14.4" customHeight="1" x14ac:dyDescent="0.3">
      <c r="A180" s="360">
        <v>27</v>
      </c>
      <c r="B180" s="361" t="s">
        <v>369</v>
      </c>
      <c r="C180" s="361">
        <v>89301273</v>
      </c>
      <c r="D180" s="424" t="s">
        <v>1111</v>
      </c>
      <c r="E180" s="425" t="s">
        <v>424</v>
      </c>
      <c r="F180" s="361" t="s">
        <v>412</v>
      </c>
      <c r="G180" s="361" t="s">
        <v>924</v>
      </c>
      <c r="H180" s="361" t="s">
        <v>402</v>
      </c>
      <c r="I180" s="361" t="s">
        <v>925</v>
      </c>
      <c r="J180" s="361" t="s">
        <v>926</v>
      </c>
      <c r="K180" s="361" t="s">
        <v>927</v>
      </c>
      <c r="L180" s="362">
        <v>143.71</v>
      </c>
      <c r="M180" s="362">
        <v>287.42</v>
      </c>
      <c r="N180" s="361">
        <v>2</v>
      </c>
      <c r="O180" s="426">
        <v>1</v>
      </c>
      <c r="P180" s="362"/>
      <c r="Q180" s="408">
        <v>0</v>
      </c>
      <c r="R180" s="361"/>
      <c r="S180" s="408">
        <v>0</v>
      </c>
      <c r="T180" s="426"/>
      <c r="U180" s="409">
        <v>0</v>
      </c>
    </row>
    <row r="181" spans="1:21" ht="14.4" customHeight="1" x14ac:dyDescent="0.3">
      <c r="A181" s="360">
        <v>27</v>
      </c>
      <c r="B181" s="361" t="s">
        <v>369</v>
      </c>
      <c r="C181" s="361">
        <v>89301273</v>
      </c>
      <c r="D181" s="424" t="s">
        <v>1111</v>
      </c>
      <c r="E181" s="425" t="s">
        <v>425</v>
      </c>
      <c r="F181" s="361" t="s">
        <v>412</v>
      </c>
      <c r="G181" s="361" t="s">
        <v>913</v>
      </c>
      <c r="H181" s="361" t="s">
        <v>368</v>
      </c>
      <c r="I181" s="361" t="s">
        <v>928</v>
      </c>
      <c r="J181" s="361" t="s">
        <v>929</v>
      </c>
      <c r="K181" s="361" t="s">
        <v>550</v>
      </c>
      <c r="L181" s="362">
        <v>89.58</v>
      </c>
      <c r="M181" s="362">
        <v>179.16</v>
      </c>
      <c r="N181" s="361">
        <v>2</v>
      </c>
      <c r="O181" s="426">
        <v>1</v>
      </c>
      <c r="P181" s="362"/>
      <c r="Q181" s="408">
        <v>0</v>
      </c>
      <c r="R181" s="361"/>
      <c r="S181" s="408">
        <v>0</v>
      </c>
      <c r="T181" s="426"/>
      <c r="U181" s="409">
        <v>0</v>
      </c>
    </row>
    <row r="182" spans="1:21" ht="14.4" customHeight="1" x14ac:dyDescent="0.3">
      <c r="A182" s="360">
        <v>27</v>
      </c>
      <c r="B182" s="361" t="s">
        <v>369</v>
      </c>
      <c r="C182" s="361">
        <v>89301273</v>
      </c>
      <c r="D182" s="424" t="s">
        <v>1111</v>
      </c>
      <c r="E182" s="425" t="s">
        <v>425</v>
      </c>
      <c r="F182" s="361" t="s">
        <v>412</v>
      </c>
      <c r="G182" s="361" t="s">
        <v>913</v>
      </c>
      <c r="H182" s="361" t="s">
        <v>368</v>
      </c>
      <c r="I182" s="361" t="s">
        <v>928</v>
      </c>
      <c r="J182" s="361" t="s">
        <v>929</v>
      </c>
      <c r="K182" s="361" t="s">
        <v>550</v>
      </c>
      <c r="L182" s="362">
        <v>95.25</v>
      </c>
      <c r="M182" s="362">
        <v>95.25</v>
      </c>
      <c r="N182" s="361">
        <v>1</v>
      </c>
      <c r="O182" s="426">
        <v>0.5</v>
      </c>
      <c r="P182" s="362"/>
      <c r="Q182" s="408">
        <v>0</v>
      </c>
      <c r="R182" s="361"/>
      <c r="S182" s="408">
        <v>0</v>
      </c>
      <c r="T182" s="426"/>
      <c r="U182" s="409">
        <v>0</v>
      </c>
    </row>
    <row r="183" spans="1:21" ht="14.4" customHeight="1" x14ac:dyDescent="0.3">
      <c r="A183" s="360">
        <v>27</v>
      </c>
      <c r="B183" s="361" t="s">
        <v>369</v>
      </c>
      <c r="C183" s="361">
        <v>89301273</v>
      </c>
      <c r="D183" s="424" t="s">
        <v>1111</v>
      </c>
      <c r="E183" s="425" t="s">
        <v>425</v>
      </c>
      <c r="F183" s="361" t="s">
        <v>412</v>
      </c>
      <c r="G183" s="361" t="s">
        <v>426</v>
      </c>
      <c r="H183" s="361" t="s">
        <v>402</v>
      </c>
      <c r="I183" s="361" t="s">
        <v>930</v>
      </c>
      <c r="J183" s="361" t="s">
        <v>931</v>
      </c>
      <c r="K183" s="361" t="s">
        <v>932</v>
      </c>
      <c r="L183" s="362">
        <v>270.69</v>
      </c>
      <c r="M183" s="362">
        <v>270.69</v>
      </c>
      <c r="N183" s="361">
        <v>1</v>
      </c>
      <c r="O183" s="426">
        <v>0.5</v>
      </c>
      <c r="P183" s="362"/>
      <c r="Q183" s="408">
        <v>0</v>
      </c>
      <c r="R183" s="361"/>
      <c r="S183" s="408">
        <v>0</v>
      </c>
      <c r="T183" s="426"/>
      <c r="U183" s="409">
        <v>0</v>
      </c>
    </row>
    <row r="184" spans="1:21" ht="14.4" customHeight="1" x14ac:dyDescent="0.3">
      <c r="A184" s="360">
        <v>27</v>
      </c>
      <c r="B184" s="361" t="s">
        <v>369</v>
      </c>
      <c r="C184" s="361">
        <v>89301273</v>
      </c>
      <c r="D184" s="424" t="s">
        <v>1111</v>
      </c>
      <c r="E184" s="425" t="s">
        <v>425</v>
      </c>
      <c r="F184" s="361" t="s">
        <v>412</v>
      </c>
      <c r="G184" s="361" t="s">
        <v>649</v>
      </c>
      <c r="H184" s="361" t="s">
        <v>402</v>
      </c>
      <c r="I184" s="361" t="s">
        <v>933</v>
      </c>
      <c r="J184" s="361" t="s">
        <v>654</v>
      </c>
      <c r="K184" s="361" t="s">
        <v>655</v>
      </c>
      <c r="L184" s="362">
        <v>716.44</v>
      </c>
      <c r="M184" s="362">
        <v>1432.88</v>
      </c>
      <c r="N184" s="361">
        <v>2</v>
      </c>
      <c r="O184" s="426">
        <v>1</v>
      </c>
      <c r="P184" s="362"/>
      <c r="Q184" s="408">
        <v>0</v>
      </c>
      <c r="R184" s="361"/>
      <c r="S184" s="408">
        <v>0</v>
      </c>
      <c r="T184" s="426"/>
      <c r="U184" s="409">
        <v>0</v>
      </c>
    </row>
    <row r="185" spans="1:21" ht="14.4" customHeight="1" x14ac:dyDescent="0.3">
      <c r="A185" s="360">
        <v>27</v>
      </c>
      <c r="B185" s="361" t="s">
        <v>369</v>
      </c>
      <c r="C185" s="361">
        <v>89301273</v>
      </c>
      <c r="D185" s="424" t="s">
        <v>1111</v>
      </c>
      <c r="E185" s="425" t="s">
        <v>425</v>
      </c>
      <c r="F185" s="361" t="s">
        <v>412</v>
      </c>
      <c r="G185" s="361" t="s">
        <v>649</v>
      </c>
      <c r="H185" s="361" t="s">
        <v>368</v>
      </c>
      <c r="I185" s="361" t="s">
        <v>934</v>
      </c>
      <c r="J185" s="361" t="s">
        <v>935</v>
      </c>
      <c r="K185" s="361" t="s">
        <v>655</v>
      </c>
      <c r="L185" s="362">
        <v>787.03</v>
      </c>
      <c r="M185" s="362">
        <v>787.03</v>
      </c>
      <c r="N185" s="361">
        <v>1</v>
      </c>
      <c r="O185" s="426">
        <v>1</v>
      </c>
      <c r="P185" s="362">
        <v>787.03</v>
      </c>
      <c r="Q185" s="408">
        <v>1</v>
      </c>
      <c r="R185" s="361">
        <v>1</v>
      </c>
      <c r="S185" s="408">
        <v>1</v>
      </c>
      <c r="T185" s="426">
        <v>1</v>
      </c>
      <c r="U185" s="409">
        <v>1</v>
      </c>
    </row>
    <row r="186" spans="1:21" ht="14.4" customHeight="1" x14ac:dyDescent="0.3">
      <c r="A186" s="360">
        <v>27</v>
      </c>
      <c r="B186" s="361" t="s">
        <v>369</v>
      </c>
      <c r="C186" s="361">
        <v>89301273</v>
      </c>
      <c r="D186" s="424" t="s">
        <v>1111</v>
      </c>
      <c r="E186" s="425" t="s">
        <v>425</v>
      </c>
      <c r="F186" s="361" t="s">
        <v>412</v>
      </c>
      <c r="G186" s="361" t="s">
        <v>649</v>
      </c>
      <c r="H186" s="361" t="s">
        <v>402</v>
      </c>
      <c r="I186" s="361" t="s">
        <v>936</v>
      </c>
      <c r="J186" s="361" t="s">
        <v>654</v>
      </c>
      <c r="K186" s="361" t="s">
        <v>937</v>
      </c>
      <c r="L186" s="362">
        <v>262.33999999999997</v>
      </c>
      <c r="M186" s="362">
        <v>262.33999999999997</v>
      </c>
      <c r="N186" s="361">
        <v>1</v>
      </c>
      <c r="O186" s="426">
        <v>1</v>
      </c>
      <c r="P186" s="362"/>
      <c r="Q186" s="408">
        <v>0</v>
      </c>
      <c r="R186" s="361"/>
      <c r="S186" s="408">
        <v>0</v>
      </c>
      <c r="T186" s="426"/>
      <c r="U186" s="409">
        <v>0</v>
      </c>
    </row>
    <row r="187" spans="1:21" ht="14.4" customHeight="1" x14ac:dyDescent="0.3">
      <c r="A187" s="360">
        <v>27</v>
      </c>
      <c r="B187" s="361" t="s">
        <v>369</v>
      </c>
      <c r="C187" s="361">
        <v>89301273</v>
      </c>
      <c r="D187" s="424" t="s">
        <v>1111</v>
      </c>
      <c r="E187" s="425" t="s">
        <v>425</v>
      </c>
      <c r="F187" s="361" t="s">
        <v>412</v>
      </c>
      <c r="G187" s="361" t="s">
        <v>649</v>
      </c>
      <c r="H187" s="361" t="s">
        <v>402</v>
      </c>
      <c r="I187" s="361" t="s">
        <v>653</v>
      </c>
      <c r="J187" s="361" t="s">
        <v>654</v>
      </c>
      <c r="K187" s="361" t="s">
        <v>655</v>
      </c>
      <c r="L187" s="362">
        <v>716.44</v>
      </c>
      <c r="M187" s="362">
        <v>716.44</v>
      </c>
      <c r="N187" s="361">
        <v>1</v>
      </c>
      <c r="O187" s="426">
        <v>0.5</v>
      </c>
      <c r="P187" s="362"/>
      <c r="Q187" s="408">
        <v>0</v>
      </c>
      <c r="R187" s="361"/>
      <c r="S187" s="408">
        <v>0</v>
      </c>
      <c r="T187" s="426"/>
      <c r="U187" s="409">
        <v>0</v>
      </c>
    </row>
    <row r="188" spans="1:21" ht="14.4" customHeight="1" x14ac:dyDescent="0.3">
      <c r="A188" s="360">
        <v>27</v>
      </c>
      <c r="B188" s="361" t="s">
        <v>369</v>
      </c>
      <c r="C188" s="361">
        <v>89301273</v>
      </c>
      <c r="D188" s="424" t="s">
        <v>1111</v>
      </c>
      <c r="E188" s="425" t="s">
        <v>425</v>
      </c>
      <c r="F188" s="361" t="s">
        <v>412</v>
      </c>
      <c r="G188" s="361" t="s">
        <v>649</v>
      </c>
      <c r="H188" s="361" t="s">
        <v>402</v>
      </c>
      <c r="I188" s="361" t="s">
        <v>653</v>
      </c>
      <c r="J188" s="361" t="s">
        <v>654</v>
      </c>
      <c r="K188" s="361" t="s">
        <v>655</v>
      </c>
      <c r="L188" s="362">
        <v>787.03</v>
      </c>
      <c r="M188" s="362">
        <v>787.03</v>
      </c>
      <c r="N188" s="361">
        <v>1</v>
      </c>
      <c r="O188" s="426">
        <v>0.5</v>
      </c>
      <c r="P188" s="362"/>
      <c r="Q188" s="408">
        <v>0</v>
      </c>
      <c r="R188" s="361"/>
      <c r="S188" s="408">
        <v>0</v>
      </c>
      <c r="T188" s="426"/>
      <c r="U188" s="409">
        <v>0</v>
      </c>
    </row>
    <row r="189" spans="1:21" ht="14.4" customHeight="1" x14ac:dyDescent="0.3">
      <c r="A189" s="360">
        <v>27</v>
      </c>
      <c r="B189" s="361" t="s">
        <v>369</v>
      </c>
      <c r="C189" s="361">
        <v>89301273</v>
      </c>
      <c r="D189" s="424" t="s">
        <v>1111</v>
      </c>
      <c r="E189" s="425" t="s">
        <v>425</v>
      </c>
      <c r="F189" s="361" t="s">
        <v>412</v>
      </c>
      <c r="G189" s="361" t="s">
        <v>649</v>
      </c>
      <c r="H189" s="361" t="s">
        <v>402</v>
      </c>
      <c r="I189" s="361" t="s">
        <v>660</v>
      </c>
      <c r="J189" s="361" t="s">
        <v>661</v>
      </c>
      <c r="K189" s="361" t="s">
        <v>662</v>
      </c>
      <c r="L189" s="362">
        <v>796.04</v>
      </c>
      <c r="M189" s="362">
        <v>796.04</v>
      </c>
      <c r="N189" s="361">
        <v>1</v>
      </c>
      <c r="O189" s="426">
        <v>0.5</v>
      </c>
      <c r="P189" s="362"/>
      <c r="Q189" s="408">
        <v>0</v>
      </c>
      <c r="R189" s="361"/>
      <c r="S189" s="408">
        <v>0</v>
      </c>
      <c r="T189" s="426"/>
      <c r="U189" s="409">
        <v>0</v>
      </c>
    </row>
    <row r="190" spans="1:21" ht="14.4" customHeight="1" x14ac:dyDescent="0.3">
      <c r="A190" s="360">
        <v>27</v>
      </c>
      <c r="B190" s="361" t="s">
        <v>369</v>
      </c>
      <c r="C190" s="361">
        <v>89301273</v>
      </c>
      <c r="D190" s="424" t="s">
        <v>1111</v>
      </c>
      <c r="E190" s="425" t="s">
        <v>425</v>
      </c>
      <c r="F190" s="361" t="s">
        <v>412</v>
      </c>
      <c r="G190" s="361" t="s">
        <v>649</v>
      </c>
      <c r="H190" s="361" t="s">
        <v>368</v>
      </c>
      <c r="I190" s="361" t="s">
        <v>938</v>
      </c>
      <c r="J190" s="361" t="s">
        <v>654</v>
      </c>
      <c r="K190" s="361" t="s">
        <v>655</v>
      </c>
      <c r="L190" s="362">
        <v>716.44</v>
      </c>
      <c r="M190" s="362">
        <v>716.44</v>
      </c>
      <c r="N190" s="361">
        <v>1</v>
      </c>
      <c r="O190" s="426">
        <v>0.5</v>
      </c>
      <c r="P190" s="362">
        <v>716.44</v>
      </c>
      <c r="Q190" s="408">
        <v>1</v>
      </c>
      <c r="R190" s="361">
        <v>1</v>
      </c>
      <c r="S190" s="408">
        <v>1</v>
      </c>
      <c r="T190" s="426">
        <v>0.5</v>
      </c>
      <c r="U190" s="409">
        <v>1</v>
      </c>
    </row>
    <row r="191" spans="1:21" ht="14.4" customHeight="1" x14ac:dyDescent="0.3">
      <c r="A191" s="360">
        <v>27</v>
      </c>
      <c r="B191" s="361" t="s">
        <v>369</v>
      </c>
      <c r="C191" s="361">
        <v>89301273</v>
      </c>
      <c r="D191" s="424" t="s">
        <v>1111</v>
      </c>
      <c r="E191" s="425" t="s">
        <v>425</v>
      </c>
      <c r="F191" s="361" t="s">
        <v>412</v>
      </c>
      <c r="G191" s="361" t="s">
        <v>939</v>
      </c>
      <c r="H191" s="361" t="s">
        <v>402</v>
      </c>
      <c r="I191" s="361" t="s">
        <v>940</v>
      </c>
      <c r="J191" s="361" t="s">
        <v>941</v>
      </c>
      <c r="K191" s="361" t="s">
        <v>942</v>
      </c>
      <c r="L191" s="362">
        <v>137.6</v>
      </c>
      <c r="M191" s="362">
        <v>825.59999999999991</v>
      </c>
      <c r="N191" s="361">
        <v>6</v>
      </c>
      <c r="O191" s="426">
        <v>1.5</v>
      </c>
      <c r="P191" s="362">
        <v>412.79999999999995</v>
      </c>
      <c r="Q191" s="408">
        <v>0.5</v>
      </c>
      <c r="R191" s="361">
        <v>3</v>
      </c>
      <c r="S191" s="408">
        <v>0.5</v>
      </c>
      <c r="T191" s="426">
        <v>0.5</v>
      </c>
      <c r="U191" s="409">
        <v>0.33333333333333331</v>
      </c>
    </row>
    <row r="192" spans="1:21" ht="14.4" customHeight="1" x14ac:dyDescent="0.3">
      <c r="A192" s="360">
        <v>27</v>
      </c>
      <c r="B192" s="361" t="s">
        <v>369</v>
      </c>
      <c r="C192" s="361">
        <v>89301273</v>
      </c>
      <c r="D192" s="424" t="s">
        <v>1111</v>
      </c>
      <c r="E192" s="425" t="s">
        <v>425</v>
      </c>
      <c r="F192" s="361" t="s">
        <v>412</v>
      </c>
      <c r="G192" s="361" t="s">
        <v>939</v>
      </c>
      <c r="H192" s="361" t="s">
        <v>368</v>
      </c>
      <c r="I192" s="361" t="s">
        <v>943</v>
      </c>
      <c r="J192" s="361" t="s">
        <v>941</v>
      </c>
      <c r="K192" s="361" t="s">
        <v>944</v>
      </c>
      <c r="L192" s="362">
        <v>0</v>
      </c>
      <c r="M192" s="362">
        <v>0</v>
      </c>
      <c r="N192" s="361">
        <v>3</v>
      </c>
      <c r="O192" s="426">
        <v>0.5</v>
      </c>
      <c r="P192" s="362"/>
      <c r="Q192" s="408"/>
      <c r="R192" s="361"/>
      <c r="S192" s="408">
        <v>0</v>
      </c>
      <c r="T192" s="426"/>
      <c r="U192" s="409">
        <v>0</v>
      </c>
    </row>
    <row r="193" spans="1:21" ht="14.4" customHeight="1" x14ac:dyDescent="0.3">
      <c r="A193" s="360">
        <v>27</v>
      </c>
      <c r="B193" s="361" t="s">
        <v>369</v>
      </c>
      <c r="C193" s="361">
        <v>89301273</v>
      </c>
      <c r="D193" s="424" t="s">
        <v>1111</v>
      </c>
      <c r="E193" s="425" t="s">
        <v>425</v>
      </c>
      <c r="F193" s="361" t="s">
        <v>412</v>
      </c>
      <c r="G193" s="361" t="s">
        <v>945</v>
      </c>
      <c r="H193" s="361" t="s">
        <v>368</v>
      </c>
      <c r="I193" s="361" t="s">
        <v>946</v>
      </c>
      <c r="J193" s="361" t="s">
        <v>947</v>
      </c>
      <c r="K193" s="361" t="s">
        <v>948</v>
      </c>
      <c r="L193" s="362">
        <v>89.77</v>
      </c>
      <c r="M193" s="362">
        <v>179.54</v>
      </c>
      <c r="N193" s="361">
        <v>2</v>
      </c>
      <c r="O193" s="426">
        <v>0.5</v>
      </c>
      <c r="P193" s="362"/>
      <c r="Q193" s="408">
        <v>0</v>
      </c>
      <c r="R193" s="361"/>
      <c r="S193" s="408">
        <v>0</v>
      </c>
      <c r="T193" s="426"/>
      <c r="U193" s="409">
        <v>0</v>
      </c>
    </row>
    <row r="194" spans="1:21" ht="14.4" customHeight="1" x14ac:dyDescent="0.3">
      <c r="A194" s="360">
        <v>27</v>
      </c>
      <c r="B194" s="361" t="s">
        <v>369</v>
      </c>
      <c r="C194" s="361">
        <v>89301273</v>
      </c>
      <c r="D194" s="424" t="s">
        <v>1111</v>
      </c>
      <c r="E194" s="425" t="s">
        <v>425</v>
      </c>
      <c r="F194" s="361" t="s">
        <v>412</v>
      </c>
      <c r="G194" s="361" t="s">
        <v>671</v>
      </c>
      <c r="H194" s="361" t="s">
        <v>368</v>
      </c>
      <c r="I194" s="361" t="s">
        <v>672</v>
      </c>
      <c r="J194" s="361" t="s">
        <v>673</v>
      </c>
      <c r="K194" s="361" t="s">
        <v>592</v>
      </c>
      <c r="L194" s="362">
        <v>44.89</v>
      </c>
      <c r="M194" s="362">
        <v>89.78</v>
      </c>
      <c r="N194" s="361">
        <v>2</v>
      </c>
      <c r="O194" s="426">
        <v>1</v>
      </c>
      <c r="P194" s="362">
        <v>89.78</v>
      </c>
      <c r="Q194" s="408">
        <v>1</v>
      </c>
      <c r="R194" s="361">
        <v>2</v>
      </c>
      <c r="S194" s="408">
        <v>1</v>
      </c>
      <c r="T194" s="426">
        <v>1</v>
      </c>
      <c r="U194" s="409">
        <v>1</v>
      </c>
    </row>
    <row r="195" spans="1:21" ht="14.4" customHeight="1" x14ac:dyDescent="0.3">
      <c r="A195" s="360">
        <v>27</v>
      </c>
      <c r="B195" s="361" t="s">
        <v>369</v>
      </c>
      <c r="C195" s="361">
        <v>89301273</v>
      </c>
      <c r="D195" s="424" t="s">
        <v>1111</v>
      </c>
      <c r="E195" s="425" t="s">
        <v>425</v>
      </c>
      <c r="F195" s="361" t="s">
        <v>412</v>
      </c>
      <c r="G195" s="361" t="s">
        <v>949</v>
      </c>
      <c r="H195" s="361" t="s">
        <v>402</v>
      </c>
      <c r="I195" s="361" t="s">
        <v>950</v>
      </c>
      <c r="J195" s="361" t="s">
        <v>951</v>
      </c>
      <c r="K195" s="361" t="s">
        <v>444</v>
      </c>
      <c r="L195" s="362">
        <v>69.86</v>
      </c>
      <c r="M195" s="362">
        <v>69.86</v>
      </c>
      <c r="N195" s="361">
        <v>1</v>
      </c>
      <c r="O195" s="426">
        <v>0.5</v>
      </c>
      <c r="P195" s="362">
        <v>69.86</v>
      </c>
      <c r="Q195" s="408">
        <v>1</v>
      </c>
      <c r="R195" s="361">
        <v>1</v>
      </c>
      <c r="S195" s="408">
        <v>1</v>
      </c>
      <c r="T195" s="426">
        <v>0.5</v>
      </c>
      <c r="U195" s="409">
        <v>1</v>
      </c>
    </row>
    <row r="196" spans="1:21" ht="14.4" customHeight="1" x14ac:dyDescent="0.3">
      <c r="A196" s="360">
        <v>27</v>
      </c>
      <c r="B196" s="361" t="s">
        <v>369</v>
      </c>
      <c r="C196" s="361">
        <v>89301273</v>
      </c>
      <c r="D196" s="424" t="s">
        <v>1111</v>
      </c>
      <c r="E196" s="425" t="s">
        <v>425</v>
      </c>
      <c r="F196" s="361" t="s">
        <v>412</v>
      </c>
      <c r="G196" s="361" t="s">
        <v>449</v>
      </c>
      <c r="H196" s="361" t="s">
        <v>368</v>
      </c>
      <c r="I196" s="361" t="s">
        <v>450</v>
      </c>
      <c r="J196" s="361" t="s">
        <v>451</v>
      </c>
      <c r="K196" s="361" t="s">
        <v>452</v>
      </c>
      <c r="L196" s="362">
        <v>138.61000000000001</v>
      </c>
      <c r="M196" s="362">
        <v>277.22000000000003</v>
      </c>
      <c r="N196" s="361">
        <v>2</v>
      </c>
      <c r="O196" s="426">
        <v>0.5</v>
      </c>
      <c r="P196" s="362"/>
      <c r="Q196" s="408">
        <v>0</v>
      </c>
      <c r="R196" s="361"/>
      <c r="S196" s="408">
        <v>0</v>
      </c>
      <c r="T196" s="426"/>
      <c r="U196" s="409">
        <v>0</v>
      </c>
    </row>
    <row r="197" spans="1:21" ht="14.4" customHeight="1" x14ac:dyDescent="0.3">
      <c r="A197" s="360">
        <v>27</v>
      </c>
      <c r="B197" s="361" t="s">
        <v>369</v>
      </c>
      <c r="C197" s="361">
        <v>89301273</v>
      </c>
      <c r="D197" s="424" t="s">
        <v>1111</v>
      </c>
      <c r="E197" s="425" t="s">
        <v>425</v>
      </c>
      <c r="F197" s="361" t="s">
        <v>412</v>
      </c>
      <c r="G197" s="361" t="s">
        <v>684</v>
      </c>
      <c r="H197" s="361" t="s">
        <v>368</v>
      </c>
      <c r="I197" s="361" t="s">
        <v>952</v>
      </c>
      <c r="J197" s="361" t="s">
        <v>686</v>
      </c>
      <c r="K197" s="361" t="s">
        <v>953</v>
      </c>
      <c r="L197" s="362">
        <v>0</v>
      </c>
      <c r="M197" s="362">
        <v>0</v>
      </c>
      <c r="N197" s="361">
        <v>1</v>
      </c>
      <c r="O197" s="426">
        <v>0.5</v>
      </c>
      <c r="P197" s="362">
        <v>0</v>
      </c>
      <c r="Q197" s="408"/>
      <c r="R197" s="361">
        <v>1</v>
      </c>
      <c r="S197" s="408">
        <v>1</v>
      </c>
      <c r="T197" s="426">
        <v>0.5</v>
      </c>
      <c r="U197" s="409">
        <v>1</v>
      </c>
    </row>
    <row r="198" spans="1:21" ht="14.4" customHeight="1" x14ac:dyDescent="0.3">
      <c r="A198" s="360">
        <v>27</v>
      </c>
      <c r="B198" s="361" t="s">
        <v>369</v>
      </c>
      <c r="C198" s="361">
        <v>89301273</v>
      </c>
      <c r="D198" s="424" t="s">
        <v>1111</v>
      </c>
      <c r="E198" s="425" t="s">
        <v>425</v>
      </c>
      <c r="F198" s="361" t="s">
        <v>412</v>
      </c>
      <c r="G198" s="361" t="s">
        <v>954</v>
      </c>
      <c r="H198" s="361" t="s">
        <v>368</v>
      </c>
      <c r="I198" s="361" t="s">
        <v>955</v>
      </c>
      <c r="J198" s="361" t="s">
        <v>956</v>
      </c>
      <c r="K198" s="361" t="s">
        <v>957</v>
      </c>
      <c r="L198" s="362">
        <v>147.41999999999999</v>
      </c>
      <c r="M198" s="362">
        <v>294.83999999999997</v>
      </c>
      <c r="N198" s="361">
        <v>2</v>
      </c>
      <c r="O198" s="426">
        <v>0.5</v>
      </c>
      <c r="P198" s="362"/>
      <c r="Q198" s="408">
        <v>0</v>
      </c>
      <c r="R198" s="361"/>
      <c r="S198" s="408">
        <v>0</v>
      </c>
      <c r="T198" s="426"/>
      <c r="U198" s="409">
        <v>0</v>
      </c>
    </row>
    <row r="199" spans="1:21" ht="14.4" customHeight="1" x14ac:dyDescent="0.3">
      <c r="A199" s="360">
        <v>27</v>
      </c>
      <c r="B199" s="361" t="s">
        <v>369</v>
      </c>
      <c r="C199" s="361">
        <v>89301273</v>
      </c>
      <c r="D199" s="424" t="s">
        <v>1111</v>
      </c>
      <c r="E199" s="425" t="s">
        <v>425</v>
      </c>
      <c r="F199" s="361" t="s">
        <v>412</v>
      </c>
      <c r="G199" s="361" t="s">
        <v>462</v>
      </c>
      <c r="H199" s="361" t="s">
        <v>368</v>
      </c>
      <c r="I199" s="361" t="s">
        <v>463</v>
      </c>
      <c r="J199" s="361" t="s">
        <v>464</v>
      </c>
      <c r="K199" s="361" t="s">
        <v>465</v>
      </c>
      <c r="L199" s="362">
        <v>153.37</v>
      </c>
      <c r="M199" s="362">
        <v>460.11</v>
      </c>
      <c r="N199" s="361">
        <v>3</v>
      </c>
      <c r="O199" s="426">
        <v>0.5</v>
      </c>
      <c r="P199" s="362"/>
      <c r="Q199" s="408">
        <v>0</v>
      </c>
      <c r="R199" s="361"/>
      <c r="S199" s="408">
        <v>0</v>
      </c>
      <c r="T199" s="426"/>
      <c r="U199" s="409">
        <v>0</v>
      </c>
    </row>
    <row r="200" spans="1:21" ht="14.4" customHeight="1" x14ac:dyDescent="0.3">
      <c r="A200" s="360">
        <v>27</v>
      </c>
      <c r="B200" s="361" t="s">
        <v>369</v>
      </c>
      <c r="C200" s="361">
        <v>89301273</v>
      </c>
      <c r="D200" s="424" t="s">
        <v>1111</v>
      </c>
      <c r="E200" s="425" t="s">
        <v>425</v>
      </c>
      <c r="F200" s="361" t="s">
        <v>412</v>
      </c>
      <c r="G200" s="361" t="s">
        <v>470</v>
      </c>
      <c r="H200" s="361" t="s">
        <v>368</v>
      </c>
      <c r="I200" s="361" t="s">
        <v>958</v>
      </c>
      <c r="J200" s="361" t="s">
        <v>478</v>
      </c>
      <c r="K200" s="361" t="s">
        <v>959</v>
      </c>
      <c r="L200" s="362">
        <v>0</v>
      </c>
      <c r="M200" s="362">
        <v>0</v>
      </c>
      <c r="N200" s="361">
        <v>2</v>
      </c>
      <c r="O200" s="426">
        <v>1</v>
      </c>
      <c r="P200" s="362"/>
      <c r="Q200" s="408"/>
      <c r="R200" s="361"/>
      <c r="S200" s="408">
        <v>0</v>
      </c>
      <c r="T200" s="426"/>
      <c r="U200" s="409">
        <v>0</v>
      </c>
    </row>
    <row r="201" spans="1:21" ht="14.4" customHeight="1" x14ac:dyDescent="0.3">
      <c r="A201" s="360">
        <v>27</v>
      </c>
      <c r="B201" s="361" t="s">
        <v>369</v>
      </c>
      <c r="C201" s="361">
        <v>89301273</v>
      </c>
      <c r="D201" s="424" t="s">
        <v>1111</v>
      </c>
      <c r="E201" s="425" t="s">
        <v>425</v>
      </c>
      <c r="F201" s="361" t="s">
        <v>412</v>
      </c>
      <c r="G201" s="361" t="s">
        <v>960</v>
      </c>
      <c r="H201" s="361" t="s">
        <v>368</v>
      </c>
      <c r="I201" s="361" t="s">
        <v>961</v>
      </c>
      <c r="J201" s="361" t="s">
        <v>962</v>
      </c>
      <c r="K201" s="361" t="s">
        <v>963</v>
      </c>
      <c r="L201" s="362">
        <v>80.959999999999994</v>
      </c>
      <c r="M201" s="362">
        <v>242.88</v>
      </c>
      <c r="N201" s="361">
        <v>3</v>
      </c>
      <c r="O201" s="426">
        <v>0.5</v>
      </c>
      <c r="P201" s="362"/>
      <c r="Q201" s="408">
        <v>0</v>
      </c>
      <c r="R201" s="361"/>
      <c r="S201" s="408">
        <v>0</v>
      </c>
      <c r="T201" s="426"/>
      <c r="U201" s="409">
        <v>0</v>
      </c>
    </row>
    <row r="202" spans="1:21" ht="14.4" customHeight="1" x14ac:dyDescent="0.3">
      <c r="A202" s="360">
        <v>27</v>
      </c>
      <c r="B202" s="361" t="s">
        <v>369</v>
      </c>
      <c r="C202" s="361">
        <v>89301273</v>
      </c>
      <c r="D202" s="424" t="s">
        <v>1111</v>
      </c>
      <c r="E202" s="425" t="s">
        <v>425</v>
      </c>
      <c r="F202" s="361" t="s">
        <v>412</v>
      </c>
      <c r="G202" s="361" t="s">
        <v>734</v>
      </c>
      <c r="H202" s="361" t="s">
        <v>368</v>
      </c>
      <c r="I202" s="361" t="s">
        <v>964</v>
      </c>
      <c r="J202" s="361" t="s">
        <v>736</v>
      </c>
      <c r="K202" s="361"/>
      <c r="L202" s="362">
        <v>0</v>
      </c>
      <c r="M202" s="362">
        <v>0</v>
      </c>
      <c r="N202" s="361">
        <v>2</v>
      </c>
      <c r="O202" s="426">
        <v>1</v>
      </c>
      <c r="P202" s="362"/>
      <c r="Q202" s="408"/>
      <c r="R202" s="361"/>
      <c r="S202" s="408">
        <v>0</v>
      </c>
      <c r="T202" s="426"/>
      <c r="U202" s="409">
        <v>0</v>
      </c>
    </row>
    <row r="203" spans="1:21" ht="14.4" customHeight="1" x14ac:dyDescent="0.3">
      <c r="A203" s="360">
        <v>27</v>
      </c>
      <c r="B203" s="361" t="s">
        <v>369</v>
      </c>
      <c r="C203" s="361">
        <v>89301273</v>
      </c>
      <c r="D203" s="424" t="s">
        <v>1111</v>
      </c>
      <c r="E203" s="425" t="s">
        <v>425</v>
      </c>
      <c r="F203" s="361" t="s">
        <v>412</v>
      </c>
      <c r="G203" s="361" t="s">
        <v>479</v>
      </c>
      <c r="H203" s="361" t="s">
        <v>368</v>
      </c>
      <c r="I203" s="361" t="s">
        <v>480</v>
      </c>
      <c r="J203" s="361" t="s">
        <v>481</v>
      </c>
      <c r="K203" s="361" t="s">
        <v>482</v>
      </c>
      <c r="L203" s="362">
        <v>31.64</v>
      </c>
      <c r="M203" s="362">
        <v>94.92</v>
      </c>
      <c r="N203" s="361">
        <v>3</v>
      </c>
      <c r="O203" s="426">
        <v>0.5</v>
      </c>
      <c r="P203" s="362">
        <v>94.92</v>
      </c>
      <c r="Q203" s="408">
        <v>1</v>
      </c>
      <c r="R203" s="361">
        <v>3</v>
      </c>
      <c r="S203" s="408">
        <v>1</v>
      </c>
      <c r="T203" s="426">
        <v>0.5</v>
      </c>
      <c r="U203" s="409">
        <v>1</v>
      </c>
    </row>
    <row r="204" spans="1:21" ht="14.4" customHeight="1" x14ac:dyDescent="0.3">
      <c r="A204" s="360">
        <v>27</v>
      </c>
      <c r="B204" s="361" t="s">
        <v>369</v>
      </c>
      <c r="C204" s="361">
        <v>89301273</v>
      </c>
      <c r="D204" s="424" t="s">
        <v>1111</v>
      </c>
      <c r="E204" s="425" t="s">
        <v>425</v>
      </c>
      <c r="F204" s="361" t="s">
        <v>412</v>
      </c>
      <c r="G204" s="361" t="s">
        <v>578</v>
      </c>
      <c r="H204" s="361" t="s">
        <v>368</v>
      </c>
      <c r="I204" s="361" t="s">
        <v>965</v>
      </c>
      <c r="J204" s="361" t="s">
        <v>966</v>
      </c>
      <c r="K204" s="361" t="s">
        <v>581</v>
      </c>
      <c r="L204" s="362">
        <v>116.8</v>
      </c>
      <c r="M204" s="362">
        <v>116.8</v>
      </c>
      <c r="N204" s="361">
        <v>1</v>
      </c>
      <c r="O204" s="426">
        <v>0.5</v>
      </c>
      <c r="P204" s="362"/>
      <c r="Q204" s="408">
        <v>0</v>
      </c>
      <c r="R204" s="361"/>
      <c r="S204" s="408">
        <v>0</v>
      </c>
      <c r="T204" s="426"/>
      <c r="U204" s="409">
        <v>0</v>
      </c>
    </row>
    <row r="205" spans="1:21" ht="14.4" customHeight="1" x14ac:dyDescent="0.3">
      <c r="A205" s="360">
        <v>27</v>
      </c>
      <c r="B205" s="361" t="s">
        <v>369</v>
      </c>
      <c r="C205" s="361">
        <v>89301273</v>
      </c>
      <c r="D205" s="424" t="s">
        <v>1111</v>
      </c>
      <c r="E205" s="425" t="s">
        <v>425</v>
      </c>
      <c r="F205" s="361" t="s">
        <v>412</v>
      </c>
      <c r="G205" s="361" t="s">
        <v>578</v>
      </c>
      <c r="H205" s="361" t="s">
        <v>368</v>
      </c>
      <c r="I205" s="361" t="s">
        <v>967</v>
      </c>
      <c r="J205" s="361" t="s">
        <v>968</v>
      </c>
      <c r="K205" s="361" t="s">
        <v>969</v>
      </c>
      <c r="L205" s="362">
        <v>399.92</v>
      </c>
      <c r="M205" s="362">
        <v>799.84</v>
      </c>
      <c r="N205" s="361">
        <v>2</v>
      </c>
      <c r="O205" s="426">
        <v>0.5</v>
      </c>
      <c r="P205" s="362"/>
      <c r="Q205" s="408">
        <v>0</v>
      </c>
      <c r="R205" s="361"/>
      <c r="S205" s="408">
        <v>0</v>
      </c>
      <c r="T205" s="426"/>
      <c r="U205" s="409">
        <v>0</v>
      </c>
    </row>
    <row r="206" spans="1:21" ht="14.4" customHeight="1" x14ac:dyDescent="0.3">
      <c r="A206" s="360">
        <v>27</v>
      </c>
      <c r="B206" s="361" t="s">
        <v>369</v>
      </c>
      <c r="C206" s="361">
        <v>89301273</v>
      </c>
      <c r="D206" s="424" t="s">
        <v>1111</v>
      </c>
      <c r="E206" s="425" t="s">
        <v>425</v>
      </c>
      <c r="F206" s="361" t="s">
        <v>412</v>
      </c>
      <c r="G206" s="361" t="s">
        <v>745</v>
      </c>
      <c r="H206" s="361" t="s">
        <v>368</v>
      </c>
      <c r="I206" s="361" t="s">
        <v>746</v>
      </c>
      <c r="J206" s="361" t="s">
        <v>747</v>
      </c>
      <c r="K206" s="361" t="s">
        <v>748</v>
      </c>
      <c r="L206" s="362">
        <v>72.05</v>
      </c>
      <c r="M206" s="362">
        <v>144.1</v>
      </c>
      <c r="N206" s="361">
        <v>2</v>
      </c>
      <c r="O206" s="426">
        <v>0.5</v>
      </c>
      <c r="P206" s="362"/>
      <c r="Q206" s="408">
        <v>0</v>
      </c>
      <c r="R206" s="361"/>
      <c r="S206" s="408">
        <v>0</v>
      </c>
      <c r="T206" s="426"/>
      <c r="U206" s="409">
        <v>0</v>
      </c>
    </row>
    <row r="207" spans="1:21" ht="14.4" customHeight="1" x14ac:dyDescent="0.3">
      <c r="A207" s="360">
        <v>27</v>
      </c>
      <c r="B207" s="361" t="s">
        <v>369</v>
      </c>
      <c r="C207" s="361">
        <v>89301273</v>
      </c>
      <c r="D207" s="424" t="s">
        <v>1111</v>
      </c>
      <c r="E207" s="425" t="s">
        <v>425</v>
      </c>
      <c r="F207" s="361" t="s">
        <v>412</v>
      </c>
      <c r="G207" s="361" t="s">
        <v>487</v>
      </c>
      <c r="H207" s="361" t="s">
        <v>368</v>
      </c>
      <c r="I207" s="361" t="s">
        <v>757</v>
      </c>
      <c r="J207" s="361" t="s">
        <v>758</v>
      </c>
      <c r="K207" s="361" t="s">
        <v>759</v>
      </c>
      <c r="L207" s="362">
        <v>36.78</v>
      </c>
      <c r="M207" s="362">
        <v>36.78</v>
      </c>
      <c r="N207" s="361">
        <v>1</v>
      </c>
      <c r="O207" s="426">
        <v>1</v>
      </c>
      <c r="P207" s="362"/>
      <c r="Q207" s="408">
        <v>0</v>
      </c>
      <c r="R207" s="361"/>
      <c r="S207" s="408">
        <v>0</v>
      </c>
      <c r="T207" s="426"/>
      <c r="U207" s="409">
        <v>0</v>
      </c>
    </row>
    <row r="208" spans="1:21" ht="14.4" customHeight="1" x14ac:dyDescent="0.3">
      <c r="A208" s="360">
        <v>27</v>
      </c>
      <c r="B208" s="361" t="s">
        <v>369</v>
      </c>
      <c r="C208" s="361">
        <v>89301273</v>
      </c>
      <c r="D208" s="424" t="s">
        <v>1111</v>
      </c>
      <c r="E208" s="425" t="s">
        <v>425</v>
      </c>
      <c r="F208" s="361" t="s">
        <v>412</v>
      </c>
      <c r="G208" s="361" t="s">
        <v>487</v>
      </c>
      <c r="H208" s="361" t="s">
        <v>368</v>
      </c>
      <c r="I208" s="361" t="s">
        <v>970</v>
      </c>
      <c r="J208" s="361" t="s">
        <v>971</v>
      </c>
      <c r="K208" s="361" t="s">
        <v>972</v>
      </c>
      <c r="L208" s="362">
        <v>61.29</v>
      </c>
      <c r="M208" s="362">
        <v>61.29</v>
      </c>
      <c r="N208" s="361">
        <v>1</v>
      </c>
      <c r="O208" s="426">
        <v>0.5</v>
      </c>
      <c r="P208" s="362">
        <v>61.29</v>
      </c>
      <c r="Q208" s="408">
        <v>1</v>
      </c>
      <c r="R208" s="361">
        <v>1</v>
      </c>
      <c r="S208" s="408">
        <v>1</v>
      </c>
      <c r="T208" s="426">
        <v>0.5</v>
      </c>
      <c r="U208" s="409">
        <v>1</v>
      </c>
    </row>
    <row r="209" spans="1:21" ht="14.4" customHeight="1" x14ac:dyDescent="0.3">
      <c r="A209" s="360">
        <v>27</v>
      </c>
      <c r="B209" s="361" t="s">
        <v>369</v>
      </c>
      <c r="C209" s="361">
        <v>89301273</v>
      </c>
      <c r="D209" s="424" t="s">
        <v>1111</v>
      </c>
      <c r="E209" s="425" t="s">
        <v>425</v>
      </c>
      <c r="F209" s="361" t="s">
        <v>412</v>
      </c>
      <c r="G209" s="361" t="s">
        <v>760</v>
      </c>
      <c r="H209" s="361" t="s">
        <v>368</v>
      </c>
      <c r="I209" s="361" t="s">
        <v>761</v>
      </c>
      <c r="J209" s="361" t="s">
        <v>762</v>
      </c>
      <c r="K209" s="361" t="s">
        <v>763</v>
      </c>
      <c r="L209" s="362">
        <v>91.14</v>
      </c>
      <c r="M209" s="362">
        <v>91.14</v>
      </c>
      <c r="N209" s="361">
        <v>1</v>
      </c>
      <c r="O209" s="426">
        <v>0.5</v>
      </c>
      <c r="P209" s="362">
        <v>91.14</v>
      </c>
      <c r="Q209" s="408">
        <v>1</v>
      </c>
      <c r="R209" s="361">
        <v>1</v>
      </c>
      <c r="S209" s="408">
        <v>1</v>
      </c>
      <c r="T209" s="426">
        <v>0.5</v>
      </c>
      <c r="U209" s="409">
        <v>1</v>
      </c>
    </row>
    <row r="210" spans="1:21" ht="14.4" customHeight="1" x14ac:dyDescent="0.3">
      <c r="A210" s="360">
        <v>27</v>
      </c>
      <c r="B210" s="361" t="s">
        <v>369</v>
      </c>
      <c r="C210" s="361">
        <v>89301273</v>
      </c>
      <c r="D210" s="424" t="s">
        <v>1111</v>
      </c>
      <c r="E210" s="425" t="s">
        <v>425</v>
      </c>
      <c r="F210" s="361" t="s">
        <v>412</v>
      </c>
      <c r="G210" s="361" t="s">
        <v>773</v>
      </c>
      <c r="H210" s="361" t="s">
        <v>402</v>
      </c>
      <c r="I210" s="361" t="s">
        <v>973</v>
      </c>
      <c r="J210" s="361" t="s">
        <v>974</v>
      </c>
      <c r="K210" s="361" t="s">
        <v>975</v>
      </c>
      <c r="L210" s="362">
        <v>86.76</v>
      </c>
      <c r="M210" s="362">
        <v>173.52</v>
      </c>
      <c r="N210" s="361">
        <v>2</v>
      </c>
      <c r="O210" s="426">
        <v>1.5</v>
      </c>
      <c r="P210" s="362"/>
      <c r="Q210" s="408">
        <v>0</v>
      </c>
      <c r="R210" s="361"/>
      <c r="S210" s="408">
        <v>0</v>
      </c>
      <c r="T210" s="426"/>
      <c r="U210" s="409">
        <v>0</v>
      </c>
    </row>
    <row r="211" spans="1:21" ht="14.4" customHeight="1" x14ac:dyDescent="0.3">
      <c r="A211" s="360">
        <v>27</v>
      </c>
      <c r="B211" s="361" t="s">
        <v>369</v>
      </c>
      <c r="C211" s="361">
        <v>89301273</v>
      </c>
      <c r="D211" s="424" t="s">
        <v>1111</v>
      </c>
      <c r="E211" s="425" t="s">
        <v>425</v>
      </c>
      <c r="F211" s="361" t="s">
        <v>412</v>
      </c>
      <c r="G211" s="361" t="s">
        <v>783</v>
      </c>
      <c r="H211" s="361" t="s">
        <v>368</v>
      </c>
      <c r="I211" s="361" t="s">
        <v>976</v>
      </c>
      <c r="J211" s="361" t="s">
        <v>788</v>
      </c>
      <c r="K211" s="361" t="s">
        <v>977</v>
      </c>
      <c r="L211" s="362">
        <v>0</v>
      </c>
      <c r="M211" s="362">
        <v>0</v>
      </c>
      <c r="N211" s="361">
        <v>3</v>
      </c>
      <c r="O211" s="426">
        <v>2.5</v>
      </c>
      <c r="P211" s="362"/>
      <c r="Q211" s="408"/>
      <c r="R211" s="361"/>
      <c r="S211" s="408">
        <v>0</v>
      </c>
      <c r="T211" s="426"/>
      <c r="U211" s="409">
        <v>0</v>
      </c>
    </row>
    <row r="212" spans="1:21" ht="14.4" customHeight="1" x14ac:dyDescent="0.3">
      <c r="A212" s="360">
        <v>27</v>
      </c>
      <c r="B212" s="361" t="s">
        <v>369</v>
      </c>
      <c r="C212" s="361">
        <v>89301273</v>
      </c>
      <c r="D212" s="424" t="s">
        <v>1111</v>
      </c>
      <c r="E212" s="425" t="s">
        <v>425</v>
      </c>
      <c r="F212" s="361" t="s">
        <v>412</v>
      </c>
      <c r="G212" s="361" t="s">
        <v>783</v>
      </c>
      <c r="H212" s="361" t="s">
        <v>402</v>
      </c>
      <c r="I212" s="361" t="s">
        <v>784</v>
      </c>
      <c r="J212" s="361" t="s">
        <v>785</v>
      </c>
      <c r="K212" s="361" t="s">
        <v>786</v>
      </c>
      <c r="L212" s="362">
        <v>323.43</v>
      </c>
      <c r="M212" s="362">
        <v>323.43</v>
      </c>
      <c r="N212" s="361">
        <v>1</v>
      </c>
      <c r="O212" s="426">
        <v>1</v>
      </c>
      <c r="P212" s="362"/>
      <c r="Q212" s="408">
        <v>0</v>
      </c>
      <c r="R212" s="361"/>
      <c r="S212" s="408">
        <v>0</v>
      </c>
      <c r="T212" s="426"/>
      <c r="U212" s="409">
        <v>0</v>
      </c>
    </row>
    <row r="213" spans="1:21" ht="14.4" customHeight="1" x14ac:dyDescent="0.3">
      <c r="A213" s="360">
        <v>27</v>
      </c>
      <c r="B213" s="361" t="s">
        <v>369</v>
      </c>
      <c r="C213" s="361">
        <v>89301273</v>
      </c>
      <c r="D213" s="424" t="s">
        <v>1111</v>
      </c>
      <c r="E213" s="425" t="s">
        <v>425</v>
      </c>
      <c r="F213" s="361" t="s">
        <v>412</v>
      </c>
      <c r="G213" s="361" t="s">
        <v>783</v>
      </c>
      <c r="H213" s="361" t="s">
        <v>368</v>
      </c>
      <c r="I213" s="361" t="s">
        <v>978</v>
      </c>
      <c r="J213" s="361" t="s">
        <v>979</v>
      </c>
      <c r="K213" s="361" t="s">
        <v>529</v>
      </c>
      <c r="L213" s="362">
        <v>0</v>
      </c>
      <c r="M213" s="362">
        <v>0</v>
      </c>
      <c r="N213" s="361">
        <v>1</v>
      </c>
      <c r="O213" s="426">
        <v>0.5</v>
      </c>
      <c r="P213" s="362"/>
      <c r="Q213" s="408"/>
      <c r="R213" s="361"/>
      <c r="S213" s="408">
        <v>0</v>
      </c>
      <c r="T213" s="426"/>
      <c r="U213" s="409">
        <v>0</v>
      </c>
    </row>
    <row r="214" spans="1:21" ht="14.4" customHeight="1" x14ac:dyDescent="0.3">
      <c r="A214" s="360">
        <v>27</v>
      </c>
      <c r="B214" s="361" t="s">
        <v>369</v>
      </c>
      <c r="C214" s="361">
        <v>89301273</v>
      </c>
      <c r="D214" s="424" t="s">
        <v>1111</v>
      </c>
      <c r="E214" s="425" t="s">
        <v>425</v>
      </c>
      <c r="F214" s="361" t="s">
        <v>412</v>
      </c>
      <c r="G214" s="361" t="s">
        <v>980</v>
      </c>
      <c r="H214" s="361" t="s">
        <v>402</v>
      </c>
      <c r="I214" s="361" t="s">
        <v>981</v>
      </c>
      <c r="J214" s="361" t="s">
        <v>982</v>
      </c>
      <c r="K214" s="361" t="s">
        <v>498</v>
      </c>
      <c r="L214" s="362">
        <v>250.62</v>
      </c>
      <c r="M214" s="362">
        <v>751.86</v>
      </c>
      <c r="N214" s="361">
        <v>3</v>
      </c>
      <c r="O214" s="426">
        <v>2</v>
      </c>
      <c r="P214" s="362"/>
      <c r="Q214" s="408">
        <v>0</v>
      </c>
      <c r="R214" s="361"/>
      <c r="S214" s="408">
        <v>0</v>
      </c>
      <c r="T214" s="426"/>
      <c r="U214" s="409">
        <v>0</v>
      </c>
    </row>
    <row r="215" spans="1:21" ht="14.4" customHeight="1" x14ac:dyDescent="0.3">
      <c r="A215" s="360">
        <v>27</v>
      </c>
      <c r="B215" s="361" t="s">
        <v>369</v>
      </c>
      <c r="C215" s="361">
        <v>89301273</v>
      </c>
      <c r="D215" s="424" t="s">
        <v>1111</v>
      </c>
      <c r="E215" s="425" t="s">
        <v>425</v>
      </c>
      <c r="F215" s="361" t="s">
        <v>412</v>
      </c>
      <c r="G215" s="361" t="s">
        <v>983</v>
      </c>
      <c r="H215" s="361" t="s">
        <v>368</v>
      </c>
      <c r="I215" s="361" t="s">
        <v>984</v>
      </c>
      <c r="J215" s="361" t="s">
        <v>985</v>
      </c>
      <c r="K215" s="361" t="s">
        <v>986</v>
      </c>
      <c r="L215" s="362">
        <v>0</v>
      </c>
      <c r="M215" s="362">
        <v>0</v>
      </c>
      <c r="N215" s="361">
        <v>15</v>
      </c>
      <c r="O215" s="426">
        <v>5</v>
      </c>
      <c r="P215" s="362">
        <v>0</v>
      </c>
      <c r="Q215" s="408"/>
      <c r="R215" s="361">
        <v>4</v>
      </c>
      <c r="S215" s="408">
        <v>0.26666666666666666</v>
      </c>
      <c r="T215" s="426">
        <v>1.5</v>
      </c>
      <c r="U215" s="409">
        <v>0.3</v>
      </c>
    </row>
    <row r="216" spans="1:21" ht="14.4" customHeight="1" x14ac:dyDescent="0.3">
      <c r="A216" s="360">
        <v>27</v>
      </c>
      <c r="B216" s="361" t="s">
        <v>369</v>
      </c>
      <c r="C216" s="361">
        <v>89301273</v>
      </c>
      <c r="D216" s="424" t="s">
        <v>1111</v>
      </c>
      <c r="E216" s="425" t="s">
        <v>425</v>
      </c>
      <c r="F216" s="361" t="s">
        <v>412</v>
      </c>
      <c r="G216" s="361" t="s">
        <v>983</v>
      </c>
      <c r="H216" s="361" t="s">
        <v>368</v>
      </c>
      <c r="I216" s="361" t="s">
        <v>987</v>
      </c>
      <c r="J216" s="361" t="s">
        <v>985</v>
      </c>
      <c r="K216" s="361" t="s">
        <v>988</v>
      </c>
      <c r="L216" s="362">
        <v>0</v>
      </c>
      <c r="M216" s="362">
        <v>0</v>
      </c>
      <c r="N216" s="361">
        <v>2</v>
      </c>
      <c r="O216" s="426">
        <v>0.5</v>
      </c>
      <c r="P216" s="362"/>
      <c r="Q216" s="408"/>
      <c r="R216" s="361"/>
      <c r="S216" s="408">
        <v>0</v>
      </c>
      <c r="T216" s="426"/>
      <c r="U216" s="409">
        <v>0</v>
      </c>
    </row>
    <row r="217" spans="1:21" ht="14.4" customHeight="1" x14ac:dyDescent="0.3">
      <c r="A217" s="360">
        <v>27</v>
      </c>
      <c r="B217" s="361" t="s">
        <v>369</v>
      </c>
      <c r="C217" s="361">
        <v>89301273</v>
      </c>
      <c r="D217" s="424" t="s">
        <v>1111</v>
      </c>
      <c r="E217" s="425" t="s">
        <v>425</v>
      </c>
      <c r="F217" s="361" t="s">
        <v>412</v>
      </c>
      <c r="G217" s="361" t="s">
        <v>601</v>
      </c>
      <c r="H217" s="361" t="s">
        <v>402</v>
      </c>
      <c r="I217" s="361" t="s">
        <v>602</v>
      </c>
      <c r="J217" s="361" t="s">
        <v>603</v>
      </c>
      <c r="K217" s="361" t="s">
        <v>604</v>
      </c>
      <c r="L217" s="362">
        <v>96.63</v>
      </c>
      <c r="M217" s="362">
        <v>386.52</v>
      </c>
      <c r="N217" s="361">
        <v>4</v>
      </c>
      <c r="O217" s="426">
        <v>2.5</v>
      </c>
      <c r="P217" s="362"/>
      <c r="Q217" s="408">
        <v>0</v>
      </c>
      <c r="R217" s="361"/>
      <c r="S217" s="408">
        <v>0</v>
      </c>
      <c r="T217" s="426"/>
      <c r="U217" s="409">
        <v>0</v>
      </c>
    </row>
    <row r="218" spans="1:21" ht="14.4" customHeight="1" x14ac:dyDescent="0.3">
      <c r="A218" s="360">
        <v>27</v>
      </c>
      <c r="B218" s="361" t="s">
        <v>369</v>
      </c>
      <c r="C218" s="361">
        <v>89301273</v>
      </c>
      <c r="D218" s="424" t="s">
        <v>1111</v>
      </c>
      <c r="E218" s="425" t="s">
        <v>425</v>
      </c>
      <c r="F218" s="361" t="s">
        <v>412</v>
      </c>
      <c r="G218" s="361" t="s">
        <v>601</v>
      </c>
      <c r="H218" s="361" t="s">
        <v>402</v>
      </c>
      <c r="I218" s="361" t="s">
        <v>809</v>
      </c>
      <c r="J218" s="361" t="s">
        <v>603</v>
      </c>
      <c r="K218" s="361" t="s">
        <v>810</v>
      </c>
      <c r="L218" s="362">
        <v>193.26</v>
      </c>
      <c r="M218" s="362">
        <v>1932.6</v>
      </c>
      <c r="N218" s="361">
        <v>10</v>
      </c>
      <c r="O218" s="426">
        <v>4</v>
      </c>
      <c r="P218" s="362"/>
      <c r="Q218" s="408">
        <v>0</v>
      </c>
      <c r="R218" s="361"/>
      <c r="S218" s="408">
        <v>0</v>
      </c>
      <c r="T218" s="426"/>
      <c r="U218" s="409">
        <v>0</v>
      </c>
    </row>
    <row r="219" spans="1:21" ht="14.4" customHeight="1" x14ac:dyDescent="0.3">
      <c r="A219" s="360">
        <v>27</v>
      </c>
      <c r="B219" s="361" t="s">
        <v>369</v>
      </c>
      <c r="C219" s="361">
        <v>89301273</v>
      </c>
      <c r="D219" s="424" t="s">
        <v>1111</v>
      </c>
      <c r="E219" s="425" t="s">
        <v>425</v>
      </c>
      <c r="F219" s="361" t="s">
        <v>412</v>
      </c>
      <c r="G219" s="361" t="s">
        <v>989</v>
      </c>
      <c r="H219" s="361" t="s">
        <v>368</v>
      </c>
      <c r="I219" s="361" t="s">
        <v>990</v>
      </c>
      <c r="J219" s="361" t="s">
        <v>991</v>
      </c>
      <c r="K219" s="361" t="s">
        <v>992</v>
      </c>
      <c r="L219" s="362">
        <v>153.52000000000001</v>
      </c>
      <c r="M219" s="362">
        <v>307.04000000000002</v>
      </c>
      <c r="N219" s="361">
        <v>2</v>
      </c>
      <c r="O219" s="426">
        <v>0.5</v>
      </c>
      <c r="P219" s="362"/>
      <c r="Q219" s="408">
        <v>0</v>
      </c>
      <c r="R219" s="361"/>
      <c r="S219" s="408">
        <v>0</v>
      </c>
      <c r="T219" s="426"/>
      <c r="U219" s="409">
        <v>0</v>
      </c>
    </row>
    <row r="220" spans="1:21" ht="14.4" customHeight="1" x14ac:dyDescent="0.3">
      <c r="A220" s="360">
        <v>27</v>
      </c>
      <c r="B220" s="361" t="s">
        <v>369</v>
      </c>
      <c r="C220" s="361">
        <v>89301273</v>
      </c>
      <c r="D220" s="424" t="s">
        <v>1111</v>
      </c>
      <c r="E220" s="425" t="s">
        <v>425</v>
      </c>
      <c r="F220" s="361" t="s">
        <v>412</v>
      </c>
      <c r="G220" s="361" t="s">
        <v>608</v>
      </c>
      <c r="H220" s="361" t="s">
        <v>368</v>
      </c>
      <c r="I220" s="361" t="s">
        <v>993</v>
      </c>
      <c r="J220" s="361" t="s">
        <v>994</v>
      </c>
      <c r="K220" s="361" t="s">
        <v>995</v>
      </c>
      <c r="L220" s="362">
        <v>0</v>
      </c>
      <c r="M220" s="362">
        <v>0</v>
      </c>
      <c r="N220" s="361">
        <v>4</v>
      </c>
      <c r="O220" s="426">
        <v>2</v>
      </c>
      <c r="P220" s="362">
        <v>0</v>
      </c>
      <c r="Q220" s="408"/>
      <c r="R220" s="361">
        <v>1</v>
      </c>
      <c r="S220" s="408">
        <v>0.25</v>
      </c>
      <c r="T220" s="426">
        <v>1</v>
      </c>
      <c r="U220" s="409">
        <v>0.5</v>
      </c>
    </row>
    <row r="221" spans="1:21" ht="14.4" customHeight="1" x14ac:dyDescent="0.3">
      <c r="A221" s="360">
        <v>27</v>
      </c>
      <c r="B221" s="361" t="s">
        <v>369</v>
      </c>
      <c r="C221" s="361">
        <v>89301273</v>
      </c>
      <c r="D221" s="424" t="s">
        <v>1111</v>
      </c>
      <c r="E221" s="425" t="s">
        <v>425</v>
      </c>
      <c r="F221" s="361" t="s">
        <v>412</v>
      </c>
      <c r="G221" s="361" t="s">
        <v>824</v>
      </c>
      <c r="H221" s="361" t="s">
        <v>368</v>
      </c>
      <c r="I221" s="361" t="s">
        <v>996</v>
      </c>
      <c r="J221" s="361" t="s">
        <v>997</v>
      </c>
      <c r="K221" s="361" t="s">
        <v>998</v>
      </c>
      <c r="L221" s="362">
        <v>680.29</v>
      </c>
      <c r="M221" s="362">
        <v>1360.58</v>
      </c>
      <c r="N221" s="361">
        <v>2</v>
      </c>
      <c r="O221" s="426">
        <v>1</v>
      </c>
      <c r="P221" s="362"/>
      <c r="Q221" s="408">
        <v>0</v>
      </c>
      <c r="R221" s="361"/>
      <c r="S221" s="408">
        <v>0</v>
      </c>
      <c r="T221" s="426"/>
      <c r="U221" s="409">
        <v>0</v>
      </c>
    </row>
    <row r="222" spans="1:21" ht="14.4" customHeight="1" x14ac:dyDescent="0.3">
      <c r="A222" s="360">
        <v>27</v>
      </c>
      <c r="B222" s="361" t="s">
        <v>369</v>
      </c>
      <c r="C222" s="361">
        <v>89301273</v>
      </c>
      <c r="D222" s="424" t="s">
        <v>1111</v>
      </c>
      <c r="E222" s="425" t="s">
        <v>425</v>
      </c>
      <c r="F222" s="361" t="s">
        <v>412</v>
      </c>
      <c r="G222" s="361" t="s">
        <v>612</v>
      </c>
      <c r="H222" s="361" t="s">
        <v>368</v>
      </c>
      <c r="I222" s="361" t="s">
        <v>827</v>
      </c>
      <c r="J222" s="361" t="s">
        <v>614</v>
      </c>
      <c r="K222" s="361" t="s">
        <v>828</v>
      </c>
      <c r="L222" s="362">
        <v>0</v>
      </c>
      <c r="M222" s="362">
        <v>0</v>
      </c>
      <c r="N222" s="361">
        <v>3</v>
      </c>
      <c r="O222" s="426">
        <v>2</v>
      </c>
      <c r="P222" s="362">
        <v>0</v>
      </c>
      <c r="Q222" s="408"/>
      <c r="R222" s="361">
        <v>1</v>
      </c>
      <c r="S222" s="408">
        <v>0.33333333333333331</v>
      </c>
      <c r="T222" s="426">
        <v>1</v>
      </c>
      <c r="U222" s="409">
        <v>0.5</v>
      </c>
    </row>
    <row r="223" spans="1:21" ht="14.4" customHeight="1" x14ac:dyDescent="0.3">
      <c r="A223" s="360">
        <v>27</v>
      </c>
      <c r="B223" s="361" t="s">
        <v>369</v>
      </c>
      <c r="C223" s="361">
        <v>89301273</v>
      </c>
      <c r="D223" s="424" t="s">
        <v>1111</v>
      </c>
      <c r="E223" s="425" t="s">
        <v>425</v>
      </c>
      <c r="F223" s="361" t="s">
        <v>412</v>
      </c>
      <c r="G223" s="361" t="s">
        <v>999</v>
      </c>
      <c r="H223" s="361" t="s">
        <v>368</v>
      </c>
      <c r="I223" s="361" t="s">
        <v>1000</v>
      </c>
      <c r="J223" s="361" t="s">
        <v>1001</v>
      </c>
      <c r="K223" s="361" t="s">
        <v>1002</v>
      </c>
      <c r="L223" s="362">
        <v>169</v>
      </c>
      <c r="M223" s="362">
        <v>507</v>
      </c>
      <c r="N223" s="361">
        <v>3</v>
      </c>
      <c r="O223" s="426">
        <v>0.5</v>
      </c>
      <c r="P223" s="362"/>
      <c r="Q223" s="408">
        <v>0</v>
      </c>
      <c r="R223" s="361"/>
      <c r="S223" s="408">
        <v>0</v>
      </c>
      <c r="T223" s="426"/>
      <c r="U223" s="409">
        <v>0</v>
      </c>
    </row>
    <row r="224" spans="1:21" ht="14.4" customHeight="1" x14ac:dyDescent="0.3">
      <c r="A224" s="360">
        <v>27</v>
      </c>
      <c r="B224" s="361" t="s">
        <v>369</v>
      </c>
      <c r="C224" s="361">
        <v>89301273</v>
      </c>
      <c r="D224" s="424" t="s">
        <v>1111</v>
      </c>
      <c r="E224" s="425" t="s">
        <v>425</v>
      </c>
      <c r="F224" s="361" t="s">
        <v>412</v>
      </c>
      <c r="G224" s="361" t="s">
        <v>999</v>
      </c>
      <c r="H224" s="361" t="s">
        <v>368</v>
      </c>
      <c r="I224" s="361" t="s">
        <v>1003</v>
      </c>
      <c r="J224" s="361" t="s">
        <v>1004</v>
      </c>
      <c r="K224" s="361" t="s">
        <v>1005</v>
      </c>
      <c r="L224" s="362">
        <v>0</v>
      </c>
      <c r="M224" s="362">
        <v>0</v>
      </c>
      <c r="N224" s="361">
        <v>3</v>
      </c>
      <c r="O224" s="426">
        <v>0.5</v>
      </c>
      <c r="P224" s="362">
        <v>0</v>
      </c>
      <c r="Q224" s="408"/>
      <c r="R224" s="361">
        <v>3</v>
      </c>
      <c r="S224" s="408">
        <v>1</v>
      </c>
      <c r="T224" s="426">
        <v>0.5</v>
      </c>
      <c r="U224" s="409">
        <v>1</v>
      </c>
    </row>
    <row r="225" spans="1:21" ht="14.4" customHeight="1" x14ac:dyDescent="0.3">
      <c r="A225" s="360">
        <v>27</v>
      </c>
      <c r="B225" s="361" t="s">
        <v>369</v>
      </c>
      <c r="C225" s="361">
        <v>89301273</v>
      </c>
      <c r="D225" s="424" t="s">
        <v>1111</v>
      </c>
      <c r="E225" s="425" t="s">
        <v>425</v>
      </c>
      <c r="F225" s="361" t="s">
        <v>412</v>
      </c>
      <c r="G225" s="361" t="s">
        <v>621</v>
      </c>
      <c r="H225" s="361" t="s">
        <v>368</v>
      </c>
      <c r="I225" s="361" t="s">
        <v>1006</v>
      </c>
      <c r="J225" s="361" t="s">
        <v>1007</v>
      </c>
      <c r="K225" s="361" t="s">
        <v>1008</v>
      </c>
      <c r="L225" s="362">
        <v>404.5</v>
      </c>
      <c r="M225" s="362">
        <v>404.5</v>
      </c>
      <c r="N225" s="361">
        <v>1</v>
      </c>
      <c r="O225" s="426">
        <v>0.5</v>
      </c>
      <c r="P225" s="362"/>
      <c r="Q225" s="408">
        <v>0</v>
      </c>
      <c r="R225" s="361"/>
      <c r="S225" s="408">
        <v>0</v>
      </c>
      <c r="T225" s="426"/>
      <c r="U225" s="409">
        <v>0</v>
      </c>
    </row>
    <row r="226" spans="1:21" ht="14.4" customHeight="1" x14ac:dyDescent="0.3">
      <c r="A226" s="360">
        <v>27</v>
      </c>
      <c r="B226" s="361" t="s">
        <v>369</v>
      </c>
      <c r="C226" s="361">
        <v>89301273</v>
      </c>
      <c r="D226" s="424" t="s">
        <v>1111</v>
      </c>
      <c r="E226" s="425" t="s">
        <v>425</v>
      </c>
      <c r="F226" s="361" t="s">
        <v>412</v>
      </c>
      <c r="G226" s="361" t="s">
        <v>621</v>
      </c>
      <c r="H226" s="361" t="s">
        <v>368</v>
      </c>
      <c r="I226" s="361" t="s">
        <v>1009</v>
      </c>
      <c r="J226" s="361" t="s">
        <v>1007</v>
      </c>
      <c r="K226" s="361" t="s">
        <v>1010</v>
      </c>
      <c r="L226" s="362">
        <v>0</v>
      </c>
      <c r="M226" s="362">
        <v>0</v>
      </c>
      <c r="N226" s="361">
        <v>1</v>
      </c>
      <c r="O226" s="426">
        <v>0.5</v>
      </c>
      <c r="P226" s="362"/>
      <c r="Q226" s="408"/>
      <c r="R226" s="361"/>
      <c r="S226" s="408">
        <v>0</v>
      </c>
      <c r="T226" s="426"/>
      <c r="U226" s="409">
        <v>0</v>
      </c>
    </row>
    <row r="227" spans="1:21" ht="14.4" customHeight="1" x14ac:dyDescent="0.3">
      <c r="A227" s="360">
        <v>27</v>
      </c>
      <c r="B227" s="361" t="s">
        <v>369</v>
      </c>
      <c r="C227" s="361">
        <v>89301273</v>
      </c>
      <c r="D227" s="424" t="s">
        <v>1111</v>
      </c>
      <c r="E227" s="425" t="s">
        <v>425</v>
      </c>
      <c r="F227" s="361" t="s">
        <v>412</v>
      </c>
      <c r="G227" s="361" t="s">
        <v>621</v>
      </c>
      <c r="H227" s="361" t="s">
        <v>368</v>
      </c>
      <c r="I227" s="361" t="s">
        <v>1011</v>
      </c>
      <c r="J227" s="361" t="s">
        <v>1012</v>
      </c>
      <c r="K227" s="361" t="s">
        <v>1013</v>
      </c>
      <c r="L227" s="362">
        <v>0</v>
      </c>
      <c r="M227" s="362">
        <v>0</v>
      </c>
      <c r="N227" s="361">
        <v>1</v>
      </c>
      <c r="O227" s="426">
        <v>0.5</v>
      </c>
      <c r="P227" s="362"/>
      <c r="Q227" s="408"/>
      <c r="R227" s="361"/>
      <c r="S227" s="408">
        <v>0</v>
      </c>
      <c r="T227" s="426"/>
      <c r="U227" s="409">
        <v>0</v>
      </c>
    </row>
    <row r="228" spans="1:21" ht="14.4" customHeight="1" x14ac:dyDescent="0.3">
      <c r="A228" s="360">
        <v>27</v>
      </c>
      <c r="B228" s="361" t="s">
        <v>369</v>
      </c>
      <c r="C228" s="361">
        <v>89301273</v>
      </c>
      <c r="D228" s="424" t="s">
        <v>1111</v>
      </c>
      <c r="E228" s="425" t="s">
        <v>425</v>
      </c>
      <c r="F228" s="361" t="s">
        <v>412</v>
      </c>
      <c r="G228" s="361" t="s">
        <v>499</v>
      </c>
      <c r="H228" s="361" t="s">
        <v>368</v>
      </c>
      <c r="I228" s="361" t="s">
        <v>1014</v>
      </c>
      <c r="J228" s="361" t="s">
        <v>501</v>
      </c>
      <c r="K228" s="361" t="s">
        <v>1015</v>
      </c>
      <c r="L228" s="362">
        <v>0</v>
      </c>
      <c r="M228" s="362">
        <v>0</v>
      </c>
      <c r="N228" s="361">
        <v>1</v>
      </c>
      <c r="O228" s="426">
        <v>0.5</v>
      </c>
      <c r="P228" s="362"/>
      <c r="Q228" s="408"/>
      <c r="R228" s="361"/>
      <c r="S228" s="408">
        <v>0</v>
      </c>
      <c r="T228" s="426"/>
      <c r="U228" s="409">
        <v>0</v>
      </c>
    </row>
    <row r="229" spans="1:21" ht="14.4" customHeight="1" x14ac:dyDescent="0.3">
      <c r="A229" s="360">
        <v>27</v>
      </c>
      <c r="B229" s="361" t="s">
        <v>369</v>
      </c>
      <c r="C229" s="361">
        <v>89301273</v>
      </c>
      <c r="D229" s="424" t="s">
        <v>1111</v>
      </c>
      <c r="E229" s="425" t="s">
        <v>425</v>
      </c>
      <c r="F229" s="361" t="s">
        <v>412</v>
      </c>
      <c r="G229" s="361" t="s">
        <v>626</v>
      </c>
      <c r="H229" s="361" t="s">
        <v>368</v>
      </c>
      <c r="I229" s="361" t="s">
        <v>1016</v>
      </c>
      <c r="J229" s="361" t="s">
        <v>628</v>
      </c>
      <c r="K229" s="361" t="s">
        <v>629</v>
      </c>
      <c r="L229" s="362">
        <v>0</v>
      </c>
      <c r="M229" s="362">
        <v>0</v>
      </c>
      <c r="N229" s="361">
        <v>1</v>
      </c>
      <c r="O229" s="426">
        <v>0.5</v>
      </c>
      <c r="P229" s="362"/>
      <c r="Q229" s="408"/>
      <c r="R229" s="361"/>
      <c r="S229" s="408">
        <v>0</v>
      </c>
      <c r="T229" s="426"/>
      <c r="U229" s="409">
        <v>0</v>
      </c>
    </row>
    <row r="230" spans="1:21" ht="14.4" customHeight="1" x14ac:dyDescent="0.3">
      <c r="A230" s="360">
        <v>27</v>
      </c>
      <c r="B230" s="361" t="s">
        <v>369</v>
      </c>
      <c r="C230" s="361">
        <v>89301273</v>
      </c>
      <c r="D230" s="424" t="s">
        <v>1111</v>
      </c>
      <c r="E230" s="425" t="s">
        <v>425</v>
      </c>
      <c r="F230" s="361" t="s">
        <v>412</v>
      </c>
      <c r="G230" s="361" t="s">
        <v>839</v>
      </c>
      <c r="H230" s="361" t="s">
        <v>368</v>
      </c>
      <c r="I230" s="361" t="s">
        <v>1017</v>
      </c>
      <c r="J230" s="361" t="s">
        <v>1018</v>
      </c>
      <c r="K230" s="361" t="s">
        <v>1019</v>
      </c>
      <c r="L230" s="362">
        <v>227.6</v>
      </c>
      <c r="M230" s="362">
        <v>682.8</v>
      </c>
      <c r="N230" s="361">
        <v>3</v>
      </c>
      <c r="O230" s="426">
        <v>1.5</v>
      </c>
      <c r="P230" s="362"/>
      <c r="Q230" s="408">
        <v>0</v>
      </c>
      <c r="R230" s="361"/>
      <c r="S230" s="408">
        <v>0</v>
      </c>
      <c r="T230" s="426"/>
      <c r="U230" s="409">
        <v>0</v>
      </c>
    </row>
    <row r="231" spans="1:21" ht="14.4" customHeight="1" x14ac:dyDescent="0.3">
      <c r="A231" s="360">
        <v>27</v>
      </c>
      <c r="B231" s="361" t="s">
        <v>369</v>
      </c>
      <c r="C231" s="361">
        <v>89301273</v>
      </c>
      <c r="D231" s="424" t="s">
        <v>1111</v>
      </c>
      <c r="E231" s="425" t="s">
        <v>425</v>
      </c>
      <c r="F231" s="361" t="s">
        <v>412</v>
      </c>
      <c r="G231" s="361" t="s">
        <v>526</v>
      </c>
      <c r="H231" s="361" t="s">
        <v>368</v>
      </c>
      <c r="I231" s="361" t="s">
        <v>846</v>
      </c>
      <c r="J231" s="361" t="s">
        <v>847</v>
      </c>
      <c r="K231" s="361" t="s">
        <v>848</v>
      </c>
      <c r="L231" s="362">
        <v>149.86000000000001</v>
      </c>
      <c r="M231" s="362">
        <v>599.44000000000005</v>
      </c>
      <c r="N231" s="361">
        <v>4</v>
      </c>
      <c r="O231" s="426">
        <v>1.5</v>
      </c>
      <c r="P231" s="362"/>
      <c r="Q231" s="408">
        <v>0</v>
      </c>
      <c r="R231" s="361"/>
      <c r="S231" s="408">
        <v>0</v>
      </c>
      <c r="T231" s="426"/>
      <c r="U231" s="409">
        <v>0</v>
      </c>
    </row>
    <row r="232" spans="1:21" ht="14.4" customHeight="1" x14ac:dyDescent="0.3">
      <c r="A232" s="360">
        <v>27</v>
      </c>
      <c r="B232" s="361" t="s">
        <v>369</v>
      </c>
      <c r="C232" s="361">
        <v>89301273</v>
      </c>
      <c r="D232" s="424" t="s">
        <v>1111</v>
      </c>
      <c r="E232" s="425" t="s">
        <v>425</v>
      </c>
      <c r="F232" s="361" t="s">
        <v>412</v>
      </c>
      <c r="G232" s="361" t="s">
        <v>1020</v>
      </c>
      <c r="H232" s="361" t="s">
        <v>368</v>
      </c>
      <c r="I232" s="361" t="s">
        <v>1021</v>
      </c>
      <c r="J232" s="361" t="s">
        <v>1022</v>
      </c>
      <c r="K232" s="361" t="s">
        <v>1023</v>
      </c>
      <c r="L232" s="362">
        <v>166.95</v>
      </c>
      <c r="M232" s="362">
        <v>500.84999999999997</v>
      </c>
      <c r="N232" s="361">
        <v>3</v>
      </c>
      <c r="O232" s="426">
        <v>0.5</v>
      </c>
      <c r="P232" s="362"/>
      <c r="Q232" s="408">
        <v>0</v>
      </c>
      <c r="R232" s="361"/>
      <c r="S232" s="408">
        <v>0</v>
      </c>
      <c r="T232" s="426"/>
      <c r="U232" s="409">
        <v>0</v>
      </c>
    </row>
    <row r="233" spans="1:21" ht="14.4" customHeight="1" x14ac:dyDescent="0.3">
      <c r="A233" s="360">
        <v>27</v>
      </c>
      <c r="B233" s="361" t="s">
        <v>369</v>
      </c>
      <c r="C233" s="361">
        <v>89301273</v>
      </c>
      <c r="D233" s="424" t="s">
        <v>1111</v>
      </c>
      <c r="E233" s="425" t="s">
        <v>425</v>
      </c>
      <c r="F233" s="361" t="s">
        <v>412</v>
      </c>
      <c r="G233" s="361" t="s">
        <v>1020</v>
      </c>
      <c r="H233" s="361" t="s">
        <v>368</v>
      </c>
      <c r="I233" s="361" t="s">
        <v>1024</v>
      </c>
      <c r="J233" s="361" t="s">
        <v>1025</v>
      </c>
      <c r="K233" s="361" t="s">
        <v>1026</v>
      </c>
      <c r="L233" s="362">
        <v>375.85</v>
      </c>
      <c r="M233" s="362">
        <v>751.7</v>
      </c>
      <c r="N233" s="361">
        <v>2</v>
      </c>
      <c r="O233" s="426">
        <v>1.5</v>
      </c>
      <c r="P233" s="362"/>
      <c r="Q233" s="408">
        <v>0</v>
      </c>
      <c r="R233" s="361"/>
      <c r="S233" s="408">
        <v>0</v>
      </c>
      <c r="T233" s="426"/>
      <c r="U233" s="409">
        <v>0</v>
      </c>
    </row>
    <row r="234" spans="1:21" ht="14.4" customHeight="1" x14ac:dyDescent="0.3">
      <c r="A234" s="360">
        <v>27</v>
      </c>
      <c r="B234" s="361" t="s">
        <v>369</v>
      </c>
      <c r="C234" s="361">
        <v>89301273</v>
      </c>
      <c r="D234" s="424" t="s">
        <v>1111</v>
      </c>
      <c r="E234" s="425" t="s">
        <v>425</v>
      </c>
      <c r="F234" s="361" t="s">
        <v>412</v>
      </c>
      <c r="G234" s="361" t="s">
        <v>1020</v>
      </c>
      <c r="H234" s="361" t="s">
        <v>368</v>
      </c>
      <c r="I234" s="361" t="s">
        <v>1024</v>
      </c>
      <c r="J234" s="361" t="s">
        <v>1025</v>
      </c>
      <c r="K234" s="361" t="s">
        <v>1026</v>
      </c>
      <c r="L234" s="362">
        <v>167.18</v>
      </c>
      <c r="M234" s="362">
        <v>334.36</v>
      </c>
      <c r="N234" s="361">
        <v>2</v>
      </c>
      <c r="O234" s="426">
        <v>1</v>
      </c>
      <c r="P234" s="362"/>
      <c r="Q234" s="408">
        <v>0</v>
      </c>
      <c r="R234" s="361"/>
      <c r="S234" s="408">
        <v>0</v>
      </c>
      <c r="T234" s="426"/>
      <c r="U234" s="409">
        <v>0</v>
      </c>
    </row>
    <row r="235" spans="1:21" ht="14.4" customHeight="1" x14ac:dyDescent="0.3">
      <c r="A235" s="360">
        <v>27</v>
      </c>
      <c r="B235" s="361" t="s">
        <v>369</v>
      </c>
      <c r="C235" s="361">
        <v>89301273</v>
      </c>
      <c r="D235" s="424" t="s">
        <v>1111</v>
      </c>
      <c r="E235" s="425" t="s">
        <v>425</v>
      </c>
      <c r="F235" s="361" t="s">
        <v>412</v>
      </c>
      <c r="G235" s="361" t="s">
        <v>861</v>
      </c>
      <c r="H235" s="361" t="s">
        <v>368</v>
      </c>
      <c r="I235" s="361" t="s">
        <v>862</v>
      </c>
      <c r="J235" s="361" t="s">
        <v>863</v>
      </c>
      <c r="K235" s="361" t="s">
        <v>864</v>
      </c>
      <c r="L235" s="362">
        <v>0</v>
      </c>
      <c r="M235" s="362">
        <v>0</v>
      </c>
      <c r="N235" s="361">
        <v>5</v>
      </c>
      <c r="O235" s="426">
        <v>1.5</v>
      </c>
      <c r="P235" s="362"/>
      <c r="Q235" s="408"/>
      <c r="R235" s="361"/>
      <c r="S235" s="408">
        <v>0</v>
      </c>
      <c r="T235" s="426"/>
      <c r="U235" s="409">
        <v>0</v>
      </c>
    </row>
    <row r="236" spans="1:21" ht="14.4" customHeight="1" x14ac:dyDescent="0.3">
      <c r="A236" s="360">
        <v>27</v>
      </c>
      <c r="B236" s="361" t="s">
        <v>369</v>
      </c>
      <c r="C236" s="361">
        <v>89301273</v>
      </c>
      <c r="D236" s="424" t="s">
        <v>1111</v>
      </c>
      <c r="E236" s="425" t="s">
        <v>425</v>
      </c>
      <c r="F236" s="361" t="s">
        <v>412</v>
      </c>
      <c r="G236" s="361" t="s">
        <v>1027</v>
      </c>
      <c r="H236" s="361" t="s">
        <v>368</v>
      </c>
      <c r="I236" s="361" t="s">
        <v>1028</v>
      </c>
      <c r="J236" s="361" t="s">
        <v>1029</v>
      </c>
      <c r="K236" s="361" t="s">
        <v>1030</v>
      </c>
      <c r="L236" s="362">
        <v>1528.36</v>
      </c>
      <c r="M236" s="362">
        <v>1528.36</v>
      </c>
      <c r="N236" s="361">
        <v>1</v>
      </c>
      <c r="O236" s="426">
        <v>0.5</v>
      </c>
      <c r="P236" s="362">
        <v>1528.36</v>
      </c>
      <c r="Q236" s="408">
        <v>1</v>
      </c>
      <c r="R236" s="361">
        <v>1</v>
      </c>
      <c r="S236" s="408">
        <v>1</v>
      </c>
      <c r="T236" s="426">
        <v>0.5</v>
      </c>
      <c r="U236" s="409">
        <v>1</v>
      </c>
    </row>
    <row r="237" spans="1:21" ht="14.4" customHeight="1" x14ac:dyDescent="0.3">
      <c r="A237" s="360">
        <v>27</v>
      </c>
      <c r="B237" s="361" t="s">
        <v>369</v>
      </c>
      <c r="C237" s="361">
        <v>89301273</v>
      </c>
      <c r="D237" s="424" t="s">
        <v>1111</v>
      </c>
      <c r="E237" s="425" t="s">
        <v>425</v>
      </c>
      <c r="F237" s="361" t="s">
        <v>412</v>
      </c>
      <c r="G237" s="361" t="s">
        <v>1031</v>
      </c>
      <c r="H237" s="361" t="s">
        <v>368</v>
      </c>
      <c r="I237" s="361" t="s">
        <v>1032</v>
      </c>
      <c r="J237" s="361" t="s">
        <v>1033</v>
      </c>
      <c r="K237" s="361" t="s">
        <v>452</v>
      </c>
      <c r="L237" s="362">
        <v>0</v>
      </c>
      <c r="M237" s="362">
        <v>0</v>
      </c>
      <c r="N237" s="361">
        <v>1</v>
      </c>
      <c r="O237" s="426">
        <v>1</v>
      </c>
      <c r="P237" s="362"/>
      <c r="Q237" s="408"/>
      <c r="R237" s="361"/>
      <c r="S237" s="408">
        <v>0</v>
      </c>
      <c r="T237" s="426"/>
      <c r="U237" s="409">
        <v>0</v>
      </c>
    </row>
    <row r="238" spans="1:21" ht="14.4" customHeight="1" x14ac:dyDescent="0.3">
      <c r="A238" s="360">
        <v>27</v>
      </c>
      <c r="B238" s="361" t="s">
        <v>369</v>
      </c>
      <c r="C238" s="361">
        <v>89301273</v>
      </c>
      <c r="D238" s="424" t="s">
        <v>1111</v>
      </c>
      <c r="E238" s="425" t="s">
        <v>425</v>
      </c>
      <c r="F238" s="361" t="s">
        <v>412</v>
      </c>
      <c r="G238" s="361" t="s">
        <v>1034</v>
      </c>
      <c r="H238" s="361" t="s">
        <v>368</v>
      </c>
      <c r="I238" s="361" t="s">
        <v>1035</v>
      </c>
      <c r="J238" s="361" t="s">
        <v>1036</v>
      </c>
      <c r="K238" s="361" t="s">
        <v>1037</v>
      </c>
      <c r="L238" s="362">
        <v>0</v>
      </c>
      <c r="M238" s="362">
        <v>0</v>
      </c>
      <c r="N238" s="361">
        <v>4</v>
      </c>
      <c r="O238" s="426">
        <v>1</v>
      </c>
      <c r="P238" s="362"/>
      <c r="Q238" s="408"/>
      <c r="R238" s="361"/>
      <c r="S238" s="408">
        <v>0</v>
      </c>
      <c r="T238" s="426"/>
      <c r="U238" s="409">
        <v>0</v>
      </c>
    </row>
    <row r="239" spans="1:21" ht="14.4" customHeight="1" x14ac:dyDescent="0.3">
      <c r="A239" s="360">
        <v>27</v>
      </c>
      <c r="B239" s="361" t="s">
        <v>369</v>
      </c>
      <c r="C239" s="361">
        <v>89301273</v>
      </c>
      <c r="D239" s="424" t="s">
        <v>1111</v>
      </c>
      <c r="E239" s="425" t="s">
        <v>425</v>
      </c>
      <c r="F239" s="361" t="s">
        <v>412</v>
      </c>
      <c r="G239" s="361" t="s">
        <v>1038</v>
      </c>
      <c r="H239" s="361" t="s">
        <v>368</v>
      </c>
      <c r="I239" s="361" t="s">
        <v>1039</v>
      </c>
      <c r="J239" s="361" t="s">
        <v>1040</v>
      </c>
      <c r="K239" s="361" t="s">
        <v>1041</v>
      </c>
      <c r="L239" s="362">
        <v>0</v>
      </c>
      <c r="M239" s="362">
        <v>0</v>
      </c>
      <c r="N239" s="361">
        <v>1</v>
      </c>
      <c r="O239" s="426">
        <v>0.5</v>
      </c>
      <c r="P239" s="362"/>
      <c r="Q239" s="408"/>
      <c r="R239" s="361"/>
      <c r="S239" s="408">
        <v>0</v>
      </c>
      <c r="T239" s="426"/>
      <c r="U239" s="409">
        <v>0</v>
      </c>
    </row>
    <row r="240" spans="1:21" ht="14.4" customHeight="1" x14ac:dyDescent="0.3">
      <c r="A240" s="360">
        <v>27</v>
      </c>
      <c r="B240" s="361" t="s">
        <v>369</v>
      </c>
      <c r="C240" s="361">
        <v>89301273</v>
      </c>
      <c r="D240" s="424" t="s">
        <v>1111</v>
      </c>
      <c r="E240" s="425" t="s">
        <v>425</v>
      </c>
      <c r="F240" s="361" t="s">
        <v>412</v>
      </c>
      <c r="G240" s="361" t="s">
        <v>1042</v>
      </c>
      <c r="H240" s="361" t="s">
        <v>368</v>
      </c>
      <c r="I240" s="361" t="s">
        <v>1043</v>
      </c>
      <c r="J240" s="361" t="s">
        <v>1044</v>
      </c>
      <c r="K240" s="361" t="s">
        <v>1045</v>
      </c>
      <c r="L240" s="362">
        <v>0</v>
      </c>
      <c r="M240" s="362">
        <v>0</v>
      </c>
      <c r="N240" s="361">
        <v>3</v>
      </c>
      <c r="O240" s="426">
        <v>0.5</v>
      </c>
      <c r="P240" s="362"/>
      <c r="Q240" s="408"/>
      <c r="R240" s="361"/>
      <c r="S240" s="408">
        <v>0</v>
      </c>
      <c r="T240" s="426"/>
      <c r="U240" s="409">
        <v>0</v>
      </c>
    </row>
    <row r="241" spans="1:21" ht="14.4" customHeight="1" x14ac:dyDescent="0.3">
      <c r="A241" s="360">
        <v>27</v>
      </c>
      <c r="B241" s="361" t="s">
        <v>369</v>
      </c>
      <c r="C241" s="361">
        <v>89301273</v>
      </c>
      <c r="D241" s="424" t="s">
        <v>1111</v>
      </c>
      <c r="E241" s="425" t="s">
        <v>425</v>
      </c>
      <c r="F241" s="361" t="s">
        <v>412</v>
      </c>
      <c r="G241" s="361" t="s">
        <v>1042</v>
      </c>
      <c r="H241" s="361" t="s">
        <v>368</v>
      </c>
      <c r="I241" s="361" t="s">
        <v>1046</v>
      </c>
      <c r="J241" s="361" t="s">
        <v>1044</v>
      </c>
      <c r="K241" s="361" t="s">
        <v>498</v>
      </c>
      <c r="L241" s="362">
        <v>286.63</v>
      </c>
      <c r="M241" s="362">
        <v>286.63</v>
      </c>
      <c r="N241" s="361">
        <v>1</v>
      </c>
      <c r="O241" s="426">
        <v>1</v>
      </c>
      <c r="P241" s="362"/>
      <c r="Q241" s="408">
        <v>0</v>
      </c>
      <c r="R241" s="361"/>
      <c r="S241" s="408">
        <v>0</v>
      </c>
      <c r="T241" s="426"/>
      <c r="U241" s="409">
        <v>0</v>
      </c>
    </row>
    <row r="242" spans="1:21" ht="14.4" customHeight="1" x14ac:dyDescent="0.3">
      <c r="A242" s="360">
        <v>27</v>
      </c>
      <c r="B242" s="361" t="s">
        <v>369</v>
      </c>
      <c r="C242" s="361">
        <v>89301273</v>
      </c>
      <c r="D242" s="424" t="s">
        <v>1111</v>
      </c>
      <c r="E242" s="425" t="s">
        <v>425</v>
      </c>
      <c r="F242" s="361" t="s">
        <v>412</v>
      </c>
      <c r="G242" s="361" t="s">
        <v>530</v>
      </c>
      <c r="H242" s="361" t="s">
        <v>368</v>
      </c>
      <c r="I242" s="361" t="s">
        <v>899</v>
      </c>
      <c r="J242" s="361" t="s">
        <v>532</v>
      </c>
      <c r="K242" s="361" t="s">
        <v>900</v>
      </c>
      <c r="L242" s="362">
        <v>0</v>
      </c>
      <c r="M242" s="362">
        <v>0</v>
      </c>
      <c r="N242" s="361">
        <v>5</v>
      </c>
      <c r="O242" s="426">
        <v>1.5</v>
      </c>
      <c r="P242" s="362"/>
      <c r="Q242" s="408"/>
      <c r="R242" s="361"/>
      <c r="S242" s="408">
        <v>0</v>
      </c>
      <c r="T242" s="426"/>
      <c r="U242" s="409">
        <v>0</v>
      </c>
    </row>
    <row r="243" spans="1:21" ht="14.4" customHeight="1" x14ac:dyDescent="0.3">
      <c r="A243" s="360">
        <v>27</v>
      </c>
      <c r="B243" s="361" t="s">
        <v>369</v>
      </c>
      <c r="C243" s="361">
        <v>89301273</v>
      </c>
      <c r="D243" s="424" t="s">
        <v>1111</v>
      </c>
      <c r="E243" s="425" t="s">
        <v>425</v>
      </c>
      <c r="F243" s="361" t="s">
        <v>412</v>
      </c>
      <c r="G243" s="361" t="s">
        <v>530</v>
      </c>
      <c r="H243" s="361" t="s">
        <v>368</v>
      </c>
      <c r="I243" s="361" t="s">
        <v>1047</v>
      </c>
      <c r="J243" s="361" t="s">
        <v>1048</v>
      </c>
      <c r="K243" s="361" t="s">
        <v>659</v>
      </c>
      <c r="L243" s="362">
        <v>0</v>
      </c>
      <c r="M243" s="362">
        <v>0</v>
      </c>
      <c r="N243" s="361">
        <v>1</v>
      </c>
      <c r="O243" s="426">
        <v>0.5</v>
      </c>
      <c r="P243" s="362"/>
      <c r="Q243" s="408"/>
      <c r="R243" s="361"/>
      <c r="S243" s="408">
        <v>0</v>
      </c>
      <c r="T243" s="426"/>
      <c r="U243" s="409">
        <v>0</v>
      </c>
    </row>
    <row r="244" spans="1:21" ht="14.4" customHeight="1" x14ac:dyDescent="0.3">
      <c r="A244" s="360">
        <v>27</v>
      </c>
      <c r="B244" s="361" t="s">
        <v>369</v>
      </c>
      <c r="C244" s="361">
        <v>89301274</v>
      </c>
      <c r="D244" s="424" t="s">
        <v>1112</v>
      </c>
      <c r="E244" s="425" t="s">
        <v>425</v>
      </c>
      <c r="F244" s="361" t="s">
        <v>412</v>
      </c>
      <c r="G244" s="361" t="s">
        <v>1049</v>
      </c>
      <c r="H244" s="361" t="s">
        <v>368</v>
      </c>
      <c r="I244" s="361" t="s">
        <v>1050</v>
      </c>
      <c r="J244" s="361" t="s">
        <v>1051</v>
      </c>
      <c r="K244" s="361" t="s">
        <v>1052</v>
      </c>
      <c r="L244" s="362">
        <v>0</v>
      </c>
      <c r="M244" s="362">
        <v>0</v>
      </c>
      <c r="N244" s="361">
        <v>1</v>
      </c>
      <c r="O244" s="426">
        <v>0.5</v>
      </c>
      <c r="P244" s="362">
        <v>0</v>
      </c>
      <c r="Q244" s="408"/>
      <c r="R244" s="361">
        <v>1</v>
      </c>
      <c r="S244" s="408">
        <v>1</v>
      </c>
      <c r="T244" s="426">
        <v>0.5</v>
      </c>
      <c r="U244" s="409">
        <v>1</v>
      </c>
    </row>
    <row r="245" spans="1:21" ht="14.4" customHeight="1" x14ac:dyDescent="0.3">
      <c r="A245" s="360">
        <v>27</v>
      </c>
      <c r="B245" s="361" t="s">
        <v>369</v>
      </c>
      <c r="C245" s="361">
        <v>89301274</v>
      </c>
      <c r="D245" s="424" t="s">
        <v>1112</v>
      </c>
      <c r="E245" s="425" t="s">
        <v>425</v>
      </c>
      <c r="F245" s="361" t="s">
        <v>412</v>
      </c>
      <c r="G245" s="361" t="s">
        <v>913</v>
      </c>
      <c r="H245" s="361" t="s">
        <v>368</v>
      </c>
      <c r="I245" s="361" t="s">
        <v>928</v>
      </c>
      <c r="J245" s="361" t="s">
        <v>929</v>
      </c>
      <c r="K245" s="361" t="s">
        <v>550</v>
      </c>
      <c r="L245" s="362">
        <v>95.25</v>
      </c>
      <c r="M245" s="362">
        <v>95.25</v>
      </c>
      <c r="N245" s="361">
        <v>1</v>
      </c>
      <c r="O245" s="426">
        <v>0.5</v>
      </c>
      <c r="P245" s="362">
        <v>95.25</v>
      </c>
      <c r="Q245" s="408">
        <v>1</v>
      </c>
      <c r="R245" s="361">
        <v>1</v>
      </c>
      <c r="S245" s="408">
        <v>1</v>
      </c>
      <c r="T245" s="426">
        <v>0.5</v>
      </c>
      <c r="U245" s="409">
        <v>1</v>
      </c>
    </row>
    <row r="246" spans="1:21" ht="14.4" customHeight="1" x14ac:dyDescent="0.3">
      <c r="A246" s="360">
        <v>27</v>
      </c>
      <c r="B246" s="361" t="s">
        <v>369</v>
      </c>
      <c r="C246" s="361">
        <v>89301274</v>
      </c>
      <c r="D246" s="424" t="s">
        <v>1112</v>
      </c>
      <c r="E246" s="425" t="s">
        <v>425</v>
      </c>
      <c r="F246" s="361" t="s">
        <v>412</v>
      </c>
      <c r="G246" s="361" t="s">
        <v>649</v>
      </c>
      <c r="H246" s="361" t="s">
        <v>402</v>
      </c>
      <c r="I246" s="361" t="s">
        <v>933</v>
      </c>
      <c r="J246" s="361" t="s">
        <v>654</v>
      </c>
      <c r="K246" s="361" t="s">
        <v>655</v>
      </c>
      <c r="L246" s="362">
        <v>716.44</v>
      </c>
      <c r="M246" s="362">
        <v>716.44</v>
      </c>
      <c r="N246" s="361">
        <v>1</v>
      </c>
      <c r="O246" s="426">
        <v>1</v>
      </c>
      <c r="P246" s="362"/>
      <c r="Q246" s="408">
        <v>0</v>
      </c>
      <c r="R246" s="361"/>
      <c r="S246" s="408">
        <v>0</v>
      </c>
      <c r="T246" s="426"/>
      <c r="U246" s="409">
        <v>0</v>
      </c>
    </row>
    <row r="247" spans="1:21" ht="14.4" customHeight="1" x14ac:dyDescent="0.3">
      <c r="A247" s="360">
        <v>27</v>
      </c>
      <c r="B247" s="361" t="s">
        <v>369</v>
      </c>
      <c r="C247" s="361">
        <v>89301274</v>
      </c>
      <c r="D247" s="424" t="s">
        <v>1112</v>
      </c>
      <c r="E247" s="425" t="s">
        <v>425</v>
      </c>
      <c r="F247" s="361" t="s">
        <v>412</v>
      </c>
      <c r="G247" s="361" t="s">
        <v>649</v>
      </c>
      <c r="H247" s="361" t="s">
        <v>368</v>
      </c>
      <c r="I247" s="361" t="s">
        <v>1053</v>
      </c>
      <c r="J247" s="361" t="s">
        <v>661</v>
      </c>
      <c r="K247" s="361" t="s">
        <v>655</v>
      </c>
      <c r="L247" s="362">
        <v>0</v>
      </c>
      <c r="M247" s="362">
        <v>0</v>
      </c>
      <c r="N247" s="361">
        <v>1</v>
      </c>
      <c r="O247" s="426">
        <v>0.5</v>
      </c>
      <c r="P247" s="362"/>
      <c r="Q247" s="408"/>
      <c r="R247" s="361"/>
      <c r="S247" s="408">
        <v>0</v>
      </c>
      <c r="T247" s="426"/>
      <c r="U247" s="409">
        <v>0</v>
      </c>
    </row>
    <row r="248" spans="1:21" ht="14.4" customHeight="1" x14ac:dyDescent="0.3">
      <c r="A248" s="360">
        <v>27</v>
      </c>
      <c r="B248" s="361" t="s">
        <v>369</v>
      </c>
      <c r="C248" s="361">
        <v>89301274</v>
      </c>
      <c r="D248" s="424" t="s">
        <v>1112</v>
      </c>
      <c r="E248" s="425" t="s">
        <v>425</v>
      </c>
      <c r="F248" s="361" t="s">
        <v>412</v>
      </c>
      <c r="G248" s="361" t="s">
        <v>939</v>
      </c>
      <c r="H248" s="361" t="s">
        <v>368</v>
      </c>
      <c r="I248" s="361" t="s">
        <v>943</v>
      </c>
      <c r="J248" s="361" t="s">
        <v>941</v>
      </c>
      <c r="K248" s="361" t="s">
        <v>944</v>
      </c>
      <c r="L248" s="362">
        <v>0</v>
      </c>
      <c r="M248" s="362">
        <v>0</v>
      </c>
      <c r="N248" s="361">
        <v>2</v>
      </c>
      <c r="O248" s="426">
        <v>0.5</v>
      </c>
      <c r="P248" s="362">
        <v>0</v>
      </c>
      <c r="Q248" s="408"/>
      <c r="R248" s="361">
        <v>2</v>
      </c>
      <c r="S248" s="408">
        <v>1</v>
      </c>
      <c r="T248" s="426">
        <v>0.5</v>
      </c>
      <c r="U248" s="409">
        <v>1</v>
      </c>
    </row>
    <row r="249" spans="1:21" ht="14.4" customHeight="1" x14ac:dyDescent="0.3">
      <c r="A249" s="360">
        <v>27</v>
      </c>
      <c r="B249" s="361" t="s">
        <v>369</v>
      </c>
      <c r="C249" s="361">
        <v>89301274</v>
      </c>
      <c r="D249" s="424" t="s">
        <v>1112</v>
      </c>
      <c r="E249" s="425" t="s">
        <v>425</v>
      </c>
      <c r="F249" s="361" t="s">
        <v>412</v>
      </c>
      <c r="G249" s="361" t="s">
        <v>945</v>
      </c>
      <c r="H249" s="361" t="s">
        <v>368</v>
      </c>
      <c r="I249" s="361" t="s">
        <v>1054</v>
      </c>
      <c r="J249" s="361" t="s">
        <v>947</v>
      </c>
      <c r="K249" s="361" t="s">
        <v>662</v>
      </c>
      <c r="L249" s="362">
        <v>149.62</v>
      </c>
      <c r="M249" s="362">
        <v>299.24</v>
      </c>
      <c r="N249" s="361">
        <v>2</v>
      </c>
      <c r="O249" s="426">
        <v>1</v>
      </c>
      <c r="P249" s="362">
        <v>149.62</v>
      </c>
      <c r="Q249" s="408">
        <v>0.5</v>
      </c>
      <c r="R249" s="361">
        <v>1</v>
      </c>
      <c r="S249" s="408">
        <v>0.5</v>
      </c>
      <c r="T249" s="426">
        <v>0.5</v>
      </c>
      <c r="U249" s="409">
        <v>0.5</v>
      </c>
    </row>
    <row r="250" spans="1:21" ht="14.4" customHeight="1" x14ac:dyDescent="0.3">
      <c r="A250" s="360">
        <v>27</v>
      </c>
      <c r="B250" s="361" t="s">
        <v>369</v>
      </c>
      <c r="C250" s="361">
        <v>89301274</v>
      </c>
      <c r="D250" s="424" t="s">
        <v>1112</v>
      </c>
      <c r="E250" s="425" t="s">
        <v>425</v>
      </c>
      <c r="F250" s="361" t="s">
        <v>412</v>
      </c>
      <c r="G250" s="361" t="s">
        <v>449</v>
      </c>
      <c r="H250" s="361" t="s">
        <v>368</v>
      </c>
      <c r="I250" s="361" t="s">
        <v>450</v>
      </c>
      <c r="J250" s="361" t="s">
        <v>451</v>
      </c>
      <c r="K250" s="361" t="s">
        <v>453</v>
      </c>
      <c r="L250" s="362">
        <v>115.3</v>
      </c>
      <c r="M250" s="362">
        <v>576.5</v>
      </c>
      <c r="N250" s="361">
        <v>5</v>
      </c>
      <c r="O250" s="426">
        <v>1</v>
      </c>
      <c r="P250" s="362">
        <v>345.9</v>
      </c>
      <c r="Q250" s="408">
        <v>0.6</v>
      </c>
      <c r="R250" s="361">
        <v>3</v>
      </c>
      <c r="S250" s="408">
        <v>0.6</v>
      </c>
      <c r="T250" s="426">
        <v>0.5</v>
      </c>
      <c r="U250" s="409">
        <v>0.5</v>
      </c>
    </row>
    <row r="251" spans="1:21" ht="14.4" customHeight="1" x14ac:dyDescent="0.3">
      <c r="A251" s="360">
        <v>27</v>
      </c>
      <c r="B251" s="361" t="s">
        <v>369</v>
      </c>
      <c r="C251" s="361">
        <v>89301274</v>
      </c>
      <c r="D251" s="424" t="s">
        <v>1112</v>
      </c>
      <c r="E251" s="425" t="s">
        <v>425</v>
      </c>
      <c r="F251" s="361" t="s">
        <v>412</v>
      </c>
      <c r="G251" s="361" t="s">
        <v>954</v>
      </c>
      <c r="H251" s="361" t="s">
        <v>368</v>
      </c>
      <c r="I251" s="361" t="s">
        <v>1055</v>
      </c>
      <c r="J251" s="361" t="s">
        <v>956</v>
      </c>
      <c r="K251" s="361" t="s">
        <v>1056</v>
      </c>
      <c r="L251" s="362">
        <v>0</v>
      </c>
      <c r="M251" s="362">
        <v>0</v>
      </c>
      <c r="N251" s="361">
        <v>3</v>
      </c>
      <c r="O251" s="426">
        <v>1</v>
      </c>
      <c r="P251" s="362">
        <v>0</v>
      </c>
      <c r="Q251" s="408"/>
      <c r="R251" s="361">
        <v>2</v>
      </c>
      <c r="S251" s="408">
        <v>0.66666666666666663</v>
      </c>
      <c r="T251" s="426">
        <v>0.5</v>
      </c>
      <c r="U251" s="409">
        <v>0.5</v>
      </c>
    </row>
    <row r="252" spans="1:21" ht="14.4" customHeight="1" x14ac:dyDescent="0.3">
      <c r="A252" s="360">
        <v>27</v>
      </c>
      <c r="B252" s="361" t="s">
        <v>369</v>
      </c>
      <c r="C252" s="361">
        <v>89301274</v>
      </c>
      <c r="D252" s="424" t="s">
        <v>1112</v>
      </c>
      <c r="E252" s="425" t="s">
        <v>425</v>
      </c>
      <c r="F252" s="361" t="s">
        <v>412</v>
      </c>
      <c r="G252" s="361" t="s">
        <v>960</v>
      </c>
      <c r="H252" s="361" t="s">
        <v>368</v>
      </c>
      <c r="I252" s="361" t="s">
        <v>1057</v>
      </c>
      <c r="J252" s="361" t="s">
        <v>962</v>
      </c>
      <c r="K252" s="361" t="s">
        <v>886</v>
      </c>
      <c r="L252" s="362">
        <v>0</v>
      </c>
      <c r="M252" s="362">
        <v>0</v>
      </c>
      <c r="N252" s="361">
        <v>3</v>
      </c>
      <c r="O252" s="426">
        <v>1</v>
      </c>
      <c r="P252" s="362">
        <v>0</v>
      </c>
      <c r="Q252" s="408"/>
      <c r="R252" s="361">
        <v>1</v>
      </c>
      <c r="S252" s="408">
        <v>0.33333333333333331</v>
      </c>
      <c r="T252" s="426">
        <v>0.5</v>
      </c>
      <c r="U252" s="409">
        <v>0.5</v>
      </c>
    </row>
    <row r="253" spans="1:21" ht="14.4" customHeight="1" x14ac:dyDescent="0.3">
      <c r="A253" s="360">
        <v>27</v>
      </c>
      <c r="B253" s="361" t="s">
        <v>369</v>
      </c>
      <c r="C253" s="361">
        <v>89301274</v>
      </c>
      <c r="D253" s="424" t="s">
        <v>1112</v>
      </c>
      <c r="E253" s="425" t="s">
        <v>425</v>
      </c>
      <c r="F253" s="361" t="s">
        <v>412</v>
      </c>
      <c r="G253" s="361" t="s">
        <v>734</v>
      </c>
      <c r="H253" s="361" t="s">
        <v>368</v>
      </c>
      <c r="I253" s="361" t="s">
        <v>1058</v>
      </c>
      <c r="J253" s="361" t="s">
        <v>736</v>
      </c>
      <c r="K253" s="361"/>
      <c r="L253" s="362">
        <v>0</v>
      </c>
      <c r="M253" s="362">
        <v>0</v>
      </c>
      <c r="N253" s="361">
        <v>1</v>
      </c>
      <c r="O253" s="426">
        <v>0.5</v>
      </c>
      <c r="P253" s="362"/>
      <c r="Q253" s="408"/>
      <c r="R253" s="361"/>
      <c r="S253" s="408">
        <v>0</v>
      </c>
      <c r="T253" s="426"/>
      <c r="U253" s="409">
        <v>0</v>
      </c>
    </row>
    <row r="254" spans="1:21" ht="14.4" customHeight="1" x14ac:dyDescent="0.3">
      <c r="A254" s="360">
        <v>27</v>
      </c>
      <c r="B254" s="361" t="s">
        <v>369</v>
      </c>
      <c r="C254" s="361">
        <v>89301274</v>
      </c>
      <c r="D254" s="424" t="s">
        <v>1112</v>
      </c>
      <c r="E254" s="425" t="s">
        <v>425</v>
      </c>
      <c r="F254" s="361" t="s">
        <v>412</v>
      </c>
      <c r="G254" s="361" t="s">
        <v>487</v>
      </c>
      <c r="H254" s="361" t="s">
        <v>368</v>
      </c>
      <c r="I254" s="361" t="s">
        <v>757</v>
      </c>
      <c r="J254" s="361" t="s">
        <v>758</v>
      </c>
      <c r="K254" s="361" t="s">
        <v>759</v>
      </c>
      <c r="L254" s="362">
        <v>36.78</v>
      </c>
      <c r="M254" s="362">
        <v>73.56</v>
      </c>
      <c r="N254" s="361">
        <v>2</v>
      </c>
      <c r="O254" s="426">
        <v>0.5</v>
      </c>
      <c r="P254" s="362">
        <v>73.56</v>
      </c>
      <c r="Q254" s="408">
        <v>1</v>
      </c>
      <c r="R254" s="361">
        <v>2</v>
      </c>
      <c r="S254" s="408">
        <v>1</v>
      </c>
      <c r="T254" s="426">
        <v>0.5</v>
      </c>
      <c r="U254" s="409">
        <v>1</v>
      </c>
    </row>
    <row r="255" spans="1:21" ht="14.4" customHeight="1" x14ac:dyDescent="0.3">
      <c r="A255" s="360">
        <v>27</v>
      </c>
      <c r="B255" s="361" t="s">
        <v>369</v>
      </c>
      <c r="C255" s="361">
        <v>89301274</v>
      </c>
      <c r="D255" s="424" t="s">
        <v>1112</v>
      </c>
      <c r="E255" s="425" t="s">
        <v>425</v>
      </c>
      <c r="F255" s="361" t="s">
        <v>412</v>
      </c>
      <c r="G255" s="361" t="s">
        <v>773</v>
      </c>
      <c r="H255" s="361" t="s">
        <v>402</v>
      </c>
      <c r="I255" s="361" t="s">
        <v>777</v>
      </c>
      <c r="J255" s="361" t="s">
        <v>778</v>
      </c>
      <c r="K255" s="361" t="s">
        <v>779</v>
      </c>
      <c r="L255" s="362">
        <v>50.57</v>
      </c>
      <c r="M255" s="362">
        <v>101.14</v>
      </c>
      <c r="N255" s="361">
        <v>2</v>
      </c>
      <c r="O255" s="426">
        <v>1</v>
      </c>
      <c r="P255" s="362">
        <v>50.57</v>
      </c>
      <c r="Q255" s="408">
        <v>0.5</v>
      </c>
      <c r="R255" s="361">
        <v>1</v>
      </c>
      <c r="S255" s="408">
        <v>0.5</v>
      </c>
      <c r="T255" s="426">
        <v>0.5</v>
      </c>
      <c r="U255" s="409">
        <v>0.5</v>
      </c>
    </row>
    <row r="256" spans="1:21" ht="14.4" customHeight="1" x14ac:dyDescent="0.3">
      <c r="A256" s="360">
        <v>27</v>
      </c>
      <c r="B256" s="361" t="s">
        <v>369</v>
      </c>
      <c r="C256" s="361">
        <v>89301274</v>
      </c>
      <c r="D256" s="424" t="s">
        <v>1112</v>
      </c>
      <c r="E256" s="425" t="s">
        <v>425</v>
      </c>
      <c r="F256" s="361" t="s">
        <v>412</v>
      </c>
      <c r="G256" s="361" t="s">
        <v>983</v>
      </c>
      <c r="H256" s="361" t="s">
        <v>368</v>
      </c>
      <c r="I256" s="361" t="s">
        <v>984</v>
      </c>
      <c r="J256" s="361" t="s">
        <v>985</v>
      </c>
      <c r="K256" s="361" t="s">
        <v>986</v>
      </c>
      <c r="L256" s="362">
        <v>0</v>
      </c>
      <c r="M256" s="362">
        <v>0</v>
      </c>
      <c r="N256" s="361">
        <v>2</v>
      </c>
      <c r="O256" s="426">
        <v>0.5</v>
      </c>
      <c r="P256" s="362">
        <v>0</v>
      </c>
      <c r="Q256" s="408"/>
      <c r="R256" s="361">
        <v>2</v>
      </c>
      <c r="S256" s="408">
        <v>1</v>
      </c>
      <c r="T256" s="426">
        <v>0.5</v>
      </c>
      <c r="U256" s="409">
        <v>1</v>
      </c>
    </row>
    <row r="257" spans="1:21" ht="14.4" customHeight="1" x14ac:dyDescent="0.3">
      <c r="A257" s="360">
        <v>27</v>
      </c>
      <c r="B257" s="361" t="s">
        <v>369</v>
      </c>
      <c r="C257" s="361">
        <v>89301274</v>
      </c>
      <c r="D257" s="424" t="s">
        <v>1112</v>
      </c>
      <c r="E257" s="425" t="s">
        <v>425</v>
      </c>
      <c r="F257" s="361" t="s">
        <v>412</v>
      </c>
      <c r="G257" s="361" t="s">
        <v>983</v>
      </c>
      <c r="H257" s="361" t="s">
        <v>368</v>
      </c>
      <c r="I257" s="361" t="s">
        <v>1059</v>
      </c>
      <c r="J257" s="361" t="s">
        <v>985</v>
      </c>
      <c r="K257" s="361" t="s">
        <v>1060</v>
      </c>
      <c r="L257" s="362">
        <v>0</v>
      </c>
      <c r="M257" s="362">
        <v>0</v>
      </c>
      <c r="N257" s="361">
        <v>2</v>
      </c>
      <c r="O257" s="426">
        <v>0.5</v>
      </c>
      <c r="P257" s="362"/>
      <c r="Q257" s="408"/>
      <c r="R257" s="361"/>
      <c r="S257" s="408">
        <v>0</v>
      </c>
      <c r="T257" s="426"/>
      <c r="U257" s="409">
        <v>0</v>
      </c>
    </row>
    <row r="258" spans="1:21" ht="14.4" customHeight="1" x14ac:dyDescent="0.3">
      <c r="A258" s="360">
        <v>27</v>
      </c>
      <c r="B258" s="361" t="s">
        <v>369</v>
      </c>
      <c r="C258" s="361">
        <v>89301274</v>
      </c>
      <c r="D258" s="424" t="s">
        <v>1112</v>
      </c>
      <c r="E258" s="425" t="s">
        <v>425</v>
      </c>
      <c r="F258" s="361" t="s">
        <v>412</v>
      </c>
      <c r="G258" s="361" t="s">
        <v>1061</v>
      </c>
      <c r="H258" s="361" t="s">
        <v>368</v>
      </c>
      <c r="I258" s="361" t="s">
        <v>1062</v>
      </c>
      <c r="J258" s="361" t="s">
        <v>1063</v>
      </c>
      <c r="K258" s="361" t="s">
        <v>1064</v>
      </c>
      <c r="L258" s="362">
        <v>0</v>
      </c>
      <c r="M258" s="362">
        <v>0</v>
      </c>
      <c r="N258" s="361">
        <v>2</v>
      </c>
      <c r="O258" s="426">
        <v>0.5</v>
      </c>
      <c r="P258" s="362">
        <v>0</v>
      </c>
      <c r="Q258" s="408"/>
      <c r="R258" s="361">
        <v>2</v>
      </c>
      <c r="S258" s="408">
        <v>1</v>
      </c>
      <c r="T258" s="426">
        <v>0.5</v>
      </c>
      <c r="U258" s="409">
        <v>1</v>
      </c>
    </row>
    <row r="259" spans="1:21" ht="14.4" customHeight="1" x14ac:dyDescent="0.3">
      <c r="A259" s="360">
        <v>27</v>
      </c>
      <c r="B259" s="361" t="s">
        <v>369</v>
      </c>
      <c r="C259" s="361">
        <v>89301274</v>
      </c>
      <c r="D259" s="424" t="s">
        <v>1112</v>
      </c>
      <c r="E259" s="425" t="s">
        <v>425</v>
      </c>
      <c r="F259" s="361" t="s">
        <v>412</v>
      </c>
      <c r="G259" s="361" t="s">
        <v>1065</v>
      </c>
      <c r="H259" s="361" t="s">
        <v>368</v>
      </c>
      <c r="I259" s="361" t="s">
        <v>1066</v>
      </c>
      <c r="J259" s="361" t="s">
        <v>1067</v>
      </c>
      <c r="K259" s="361" t="s">
        <v>1045</v>
      </c>
      <c r="L259" s="362">
        <v>0</v>
      </c>
      <c r="M259" s="362">
        <v>0</v>
      </c>
      <c r="N259" s="361">
        <v>1</v>
      </c>
      <c r="O259" s="426">
        <v>0.5</v>
      </c>
      <c r="P259" s="362">
        <v>0</v>
      </c>
      <c r="Q259" s="408"/>
      <c r="R259" s="361">
        <v>1</v>
      </c>
      <c r="S259" s="408">
        <v>1</v>
      </c>
      <c r="T259" s="426">
        <v>0.5</v>
      </c>
      <c r="U259" s="409">
        <v>1</v>
      </c>
    </row>
    <row r="260" spans="1:21" ht="14.4" customHeight="1" x14ac:dyDescent="0.3">
      <c r="A260" s="360">
        <v>27</v>
      </c>
      <c r="B260" s="361" t="s">
        <v>369</v>
      </c>
      <c r="C260" s="361">
        <v>89301274</v>
      </c>
      <c r="D260" s="424" t="s">
        <v>1112</v>
      </c>
      <c r="E260" s="425" t="s">
        <v>425</v>
      </c>
      <c r="F260" s="361" t="s">
        <v>412</v>
      </c>
      <c r="G260" s="361" t="s">
        <v>601</v>
      </c>
      <c r="H260" s="361" t="s">
        <v>402</v>
      </c>
      <c r="I260" s="361" t="s">
        <v>809</v>
      </c>
      <c r="J260" s="361" t="s">
        <v>603</v>
      </c>
      <c r="K260" s="361" t="s">
        <v>810</v>
      </c>
      <c r="L260" s="362">
        <v>193.26</v>
      </c>
      <c r="M260" s="362">
        <v>193.26</v>
      </c>
      <c r="N260" s="361">
        <v>1</v>
      </c>
      <c r="O260" s="426">
        <v>0.5</v>
      </c>
      <c r="P260" s="362">
        <v>193.26</v>
      </c>
      <c r="Q260" s="408">
        <v>1</v>
      </c>
      <c r="R260" s="361">
        <v>1</v>
      </c>
      <c r="S260" s="408">
        <v>1</v>
      </c>
      <c r="T260" s="426">
        <v>0.5</v>
      </c>
      <c r="U260" s="409">
        <v>1</v>
      </c>
    </row>
    <row r="261" spans="1:21" ht="14.4" customHeight="1" x14ac:dyDescent="0.3">
      <c r="A261" s="360">
        <v>27</v>
      </c>
      <c r="B261" s="361" t="s">
        <v>369</v>
      </c>
      <c r="C261" s="361">
        <v>89301274</v>
      </c>
      <c r="D261" s="424" t="s">
        <v>1112</v>
      </c>
      <c r="E261" s="425" t="s">
        <v>425</v>
      </c>
      <c r="F261" s="361" t="s">
        <v>412</v>
      </c>
      <c r="G261" s="361" t="s">
        <v>601</v>
      </c>
      <c r="H261" s="361" t="s">
        <v>368</v>
      </c>
      <c r="I261" s="361" t="s">
        <v>1068</v>
      </c>
      <c r="J261" s="361" t="s">
        <v>603</v>
      </c>
      <c r="K261" s="361" t="s">
        <v>953</v>
      </c>
      <c r="L261" s="362">
        <v>0</v>
      </c>
      <c r="M261" s="362">
        <v>0</v>
      </c>
      <c r="N261" s="361">
        <v>2</v>
      </c>
      <c r="O261" s="426">
        <v>0.5</v>
      </c>
      <c r="P261" s="362"/>
      <c r="Q261" s="408"/>
      <c r="R261" s="361"/>
      <c r="S261" s="408">
        <v>0</v>
      </c>
      <c r="T261" s="426"/>
      <c r="U261" s="409">
        <v>0</v>
      </c>
    </row>
    <row r="262" spans="1:21" ht="14.4" customHeight="1" x14ac:dyDescent="0.3">
      <c r="A262" s="360">
        <v>27</v>
      </c>
      <c r="B262" s="361" t="s">
        <v>369</v>
      </c>
      <c r="C262" s="361">
        <v>89301274</v>
      </c>
      <c r="D262" s="424" t="s">
        <v>1112</v>
      </c>
      <c r="E262" s="425" t="s">
        <v>425</v>
      </c>
      <c r="F262" s="361" t="s">
        <v>412</v>
      </c>
      <c r="G262" s="361" t="s">
        <v>1020</v>
      </c>
      <c r="H262" s="361" t="s">
        <v>368</v>
      </c>
      <c r="I262" s="361" t="s">
        <v>1069</v>
      </c>
      <c r="J262" s="361" t="s">
        <v>1070</v>
      </c>
      <c r="K262" s="361" t="s">
        <v>1071</v>
      </c>
      <c r="L262" s="362">
        <v>375.85</v>
      </c>
      <c r="M262" s="362">
        <v>375.85</v>
      </c>
      <c r="N262" s="361">
        <v>1</v>
      </c>
      <c r="O262" s="426">
        <v>0.5</v>
      </c>
      <c r="P262" s="362"/>
      <c r="Q262" s="408">
        <v>0</v>
      </c>
      <c r="R262" s="361"/>
      <c r="S262" s="408">
        <v>0</v>
      </c>
      <c r="T262" s="426"/>
      <c r="U262" s="409">
        <v>0</v>
      </c>
    </row>
    <row r="263" spans="1:21" ht="14.4" customHeight="1" x14ac:dyDescent="0.3">
      <c r="A263" s="360">
        <v>27</v>
      </c>
      <c r="B263" s="361" t="s">
        <v>369</v>
      </c>
      <c r="C263" s="361">
        <v>89301274</v>
      </c>
      <c r="D263" s="424" t="s">
        <v>1112</v>
      </c>
      <c r="E263" s="425" t="s">
        <v>425</v>
      </c>
      <c r="F263" s="361" t="s">
        <v>412</v>
      </c>
      <c r="G263" s="361" t="s">
        <v>1020</v>
      </c>
      <c r="H263" s="361" t="s">
        <v>368</v>
      </c>
      <c r="I263" s="361" t="s">
        <v>1072</v>
      </c>
      <c r="J263" s="361" t="s">
        <v>1022</v>
      </c>
      <c r="K263" s="361" t="s">
        <v>1073</v>
      </c>
      <c r="L263" s="362">
        <v>334.34</v>
      </c>
      <c r="M263" s="362">
        <v>334.34</v>
      </c>
      <c r="N263" s="361">
        <v>1</v>
      </c>
      <c r="O263" s="426">
        <v>0.5</v>
      </c>
      <c r="P263" s="362">
        <v>334.34</v>
      </c>
      <c r="Q263" s="408">
        <v>1</v>
      </c>
      <c r="R263" s="361">
        <v>1</v>
      </c>
      <c r="S263" s="408">
        <v>1</v>
      </c>
      <c r="T263" s="426">
        <v>0.5</v>
      </c>
      <c r="U263" s="409">
        <v>1</v>
      </c>
    </row>
    <row r="264" spans="1:21" ht="14.4" customHeight="1" x14ac:dyDescent="0.3">
      <c r="A264" s="360">
        <v>27</v>
      </c>
      <c r="B264" s="361" t="s">
        <v>369</v>
      </c>
      <c r="C264" s="361">
        <v>89301275</v>
      </c>
      <c r="D264" s="424" t="s">
        <v>1113</v>
      </c>
      <c r="E264" s="425" t="s">
        <v>424</v>
      </c>
      <c r="F264" s="361" t="s">
        <v>412</v>
      </c>
      <c r="G264" s="361" t="s">
        <v>649</v>
      </c>
      <c r="H264" s="361" t="s">
        <v>368</v>
      </c>
      <c r="I264" s="361" t="s">
        <v>1074</v>
      </c>
      <c r="J264" s="361" t="s">
        <v>661</v>
      </c>
      <c r="K264" s="361" t="s">
        <v>1075</v>
      </c>
      <c r="L264" s="362">
        <v>0</v>
      </c>
      <c r="M264" s="362">
        <v>0</v>
      </c>
      <c r="N264" s="361">
        <v>1</v>
      </c>
      <c r="O264" s="426">
        <v>1</v>
      </c>
      <c r="P264" s="362"/>
      <c r="Q264" s="408"/>
      <c r="R264" s="361"/>
      <c r="S264" s="408">
        <v>0</v>
      </c>
      <c r="T264" s="426"/>
      <c r="U264" s="409">
        <v>0</v>
      </c>
    </row>
    <row r="265" spans="1:21" ht="14.4" customHeight="1" x14ac:dyDescent="0.3">
      <c r="A265" s="360">
        <v>27</v>
      </c>
      <c r="B265" s="361" t="s">
        <v>369</v>
      </c>
      <c r="C265" s="361">
        <v>89301275</v>
      </c>
      <c r="D265" s="424" t="s">
        <v>1113</v>
      </c>
      <c r="E265" s="425" t="s">
        <v>424</v>
      </c>
      <c r="F265" s="361" t="s">
        <v>412</v>
      </c>
      <c r="G265" s="361" t="s">
        <v>1076</v>
      </c>
      <c r="H265" s="361" t="s">
        <v>368</v>
      </c>
      <c r="I265" s="361" t="s">
        <v>1077</v>
      </c>
      <c r="J265" s="361" t="s">
        <v>1078</v>
      </c>
      <c r="K265" s="361" t="s">
        <v>1079</v>
      </c>
      <c r="L265" s="362">
        <v>0</v>
      </c>
      <c r="M265" s="362">
        <v>0</v>
      </c>
      <c r="N265" s="361">
        <v>6</v>
      </c>
      <c r="O265" s="426">
        <v>1</v>
      </c>
      <c r="P265" s="362">
        <v>0</v>
      </c>
      <c r="Q265" s="408"/>
      <c r="R265" s="361">
        <v>6</v>
      </c>
      <c r="S265" s="408">
        <v>1</v>
      </c>
      <c r="T265" s="426">
        <v>1</v>
      </c>
      <c r="U265" s="409">
        <v>1</v>
      </c>
    </row>
    <row r="266" spans="1:21" ht="14.4" customHeight="1" x14ac:dyDescent="0.3">
      <c r="A266" s="360">
        <v>27</v>
      </c>
      <c r="B266" s="361" t="s">
        <v>369</v>
      </c>
      <c r="C266" s="361">
        <v>89301275</v>
      </c>
      <c r="D266" s="424" t="s">
        <v>1113</v>
      </c>
      <c r="E266" s="425" t="s">
        <v>424</v>
      </c>
      <c r="F266" s="361" t="s">
        <v>412</v>
      </c>
      <c r="G266" s="361" t="s">
        <v>449</v>
      </c>
      <c r="H266" s="361" t="s">
        <v>368</v>
      </c>
      <c r="I266" s="361" t="s">
        <v>450</v>
      </c>
      <c r="J266" s="361" t="s">
        <v>451</v>
      </c>
      <c r="K266" s="361" t="s">
        <v>453</v>
      </c>
      <c r="L266" s="362">
        <v>115.3</v>
      </c>
      <c r="M266" s="362">
        <v>115.3</v>
      </c>
      <c r="N266" s="361">
        <v>1</v>
      </c>
      <c r="O266" s="426">
        <v>1</v>
      </c>
      <c r="P266" s="362"/>
      <c r="Q266" s="408">
        <v>0</v>
      </c>
      <c r="R266" s="361"/>
      <c r="S266" s="408">
        <v>0</v>
      </c>
      <c r="T266" s="426"/>
      <c r="U266" s="409">
        <v>0</v>
      </c>
    </row>
    <row r="267" spans="1:21" ht="14.4" customHeight="1" x14ac:dyDescent="0.3">
      <c r="A267" s="360">
        <v>27</v>
      </c>
      <c r="B267" s="361" t="s">
        <v>369</v>
      </c>
      <c r="C267" s="361">
        <v>89301275</v>
      </c>
      <c r="D267" s="424" t="s">
        <v>1113</v>
      </c>
      <c r="E267" s="425" t="s">
        <v>424</v>
      </c>
      <c r="F267" s="361" t="s">
        <v>412</v>
      </c>
      <c r="G267" s="361" t="s">
        <v>462</v>
      </c>
      <c r="H267" s="361" t="s">
        <v>368</v>
      </c>
      <c r="I267" s="361" t="s">
        <v>463</v>
      </c>
      <c r="J267" s="361" t="s">
        <v>464</v>
      </c>
      <c r="K267" s="361" t="s">
        <v>465</v>
      </c>
      <c r="L267" s="362">
        <v>153.37</v>
      </c>
      <c r="M267" s="362">
        <v>920.22</v>
      </c>
      <c r="N267" s="361">
        <v>6</v>
      </c>
      <c r="O267" s="426">
        <v>1.5</v>
      </c>
      <c r="P267" s="362"/>
      <c r="Q267" s="408">
        <v>0</v>
      </c>
      <c r="R267" s="361"/>
      <c r="S267" s="408">
        <v>0</v>
      </c>
      <c r="T267" s="426"/>
      <c r="U267" s="409">
        <v>0</v>
      </c>
    </row>
    <row r="268" spans="1:21" ht="14.4" customHeight="1" x14ac:dyDescent="0.3">
      <c r="A268" s="360">
        <v>27</v>
      </c>
      <c r="B268" s="361" t="s">
        <v>369</v>
      </c>
      <c r="C268" s="361">
        <v>89301275</v>
      </c>
      <c r="D268" s="424" t="s">
        <v>1113</v>
      </c>
      <c r="E268" s="425" t="s">
        <v>424</v>
      </c>
      <c r="F268" s="361" t="s">
        <v>412</v>
      </c>
      <c r="G268" s="361" t="s">
        <v>1080</v>
      </c>
      <c r="H268" s="361" t="s">
        <v>368</v>
      </c>
      <c r="I268" s="361" t="s">
        <v>1081</v>
      </c>
      <c r="J268" s="361" t="s">
        <v>1082</v>
      </c>
      <c r="K268" s="361" t="s">
        <v>1083</v>
      </c>
      <c r="L268" s="362">
        <v>19.059999999999999</v>
      </c>
      <c r="M268" s="362">
        <v>57.179999999999993</v>
      </c>
      <c r="N268" s="361">
        <v>3</v>
      </c>
      <c r="O268" s="426">
        <v>0.5</v>
      </c>
      <c r="P268" s="362"/>
      <c r="Q268" s="408">
        <v>0</v>
      </c>
      <c r="R268" s="361"/>
      <c r="S268" s="408">
        <v>0</v>
      </c>
      <c r="T268" s="426"/>
      <c r="U268" s="409">
        <v>0</v>
      </c>
    </row>
    <row r="269" spans="1:21" ht="14.4" customHeight="1" x14ac:dyDescent="0.3">
      <c r="A269" s="360">
        <v>27</v>
      </c>
      <c r="B269" s="361" t="s">
        <v>369</v>
      </c>
      <c r="C269" s="361">
        <v>89301275</v>
      </c>
      <c r="D269" s="424" t="s">
        <v>1113</v>
      </c>
      <c r="E269" s="425" t="s">
        <v>424</v>
      </c>
      <c r="F269" s="361" t="s">
        <v>412</v>
      </c>
      <c r="G269" s="361" t="s">
        <v>730</v>
      </c>
      <c r="H269" s="361" t="s">
        <v>368</v>
      </c>
      <c r="I269" s="361" t="s">
        <v>1084</v>
      </c>
      <c r="J269" s="361" t="s">
        <v>732</v>
      </c>
      <c r="K269" s="361" t="s">
        <v>845</v>
      </c>
      <c r="L269" s="362">
        <v>0</v>
      </c>
      <c r="M269" s="362">
        <v>0</v>
      </c>
      <c r="N269" s="361">
        <v>1</v>
      </c>
      <c r="O269" s="426">
        <v>0.5</v>
      </c>
      <c r="P269" s="362">
        <v>0</v>
      </c>
      <c r="Q269" s="408"/>
      <c r="R269" s="361">
        <v>1</v>
      </c>
      <c r="S269" s="408">
        <v>1</v>
      </c>
      <c r="T269" s="426">
        <v>0.5</v>
      </c>
      <c r="U269" s="409">
        <v>1</v>
      </c>
    </row>
    <row r="270" spans="1:21" ht="14.4" customHeight="1" x14ac:dyDescent="0.3">
      <c r="A270" s="360">
        <v>27</v>
      </c>
      <c r="B270" s="361" t="s">
        <v>369</v>
      </c>
      <c r="C270" s="361">
        <v>89301275</v>
      </c>
      <c r="D270" s="424" t="s">
        <v>1113</v>
      </c>
      <c r="E270" s="425" t="s">
        <v>424</v>
      </c>
      <c r="F270" s="361" t="s">
        <v>412</v>
      </c>
      <c r="G270" s="361" t="s">
        <v>960</v>
      </c>
      <c r="H270" s="361" t="s">
        <v>368</v>
      </c>
      <c r="I270" s="361" t="s">
        <v>1085</v>
      </c>
      <c r="J270" s="361" t="s">
        <v>962</v>
      </c>
      <c r="K270" s="361" t="s">
        <v>963</v>
      </c>
      <c r="L270" s="362">
        <v>173.65</v>
      </c>
      <c r="M270" s="362">
        <v>173.65</v>
      </c>
      <c r="N270" s="361">
        <v>1</v>
      </c>
      <c r="O270" s="426">
        <v>1</v>
      </c>
      <c r="P270" s="362"/>
      <c r="Q270" s="408">
        <v>0</v>
      </c>
      <c r="R270" s="361"/>
      <c r="S270" s="408">
        <v>0</v>
      </c>
      <c r="T270" s="426"/>
      <c r="U270" s="409">
        <v>0</v>
      </c>
    </row>
    <row r="271" spans="1:21" ht="14.4" customHeight="1" x14ac:dyDescent="0.3">
      <c r="A271" s="360">
        <v>27</v>
      </c>
      <c r="B271" s="361" t="s">
        <v>369</v>
      </c>
      <c r="C271" s="361">
        <v>89301275</v>
      </c>
      <c r="D271" s="424" t="s">
        <v>1113</v>
      </c>
      <c r="E271" s="425" t="s">
        <v>424</v>
      </c>
      <c r="F271" s="361" t="s">
        <v>412</v>
      </c>
      <c r="G271" s="361" t="s">
        <v>734</v>
      </c>
      <c r="H271" s="361" t="s">
        <v>368</v>
      </c>
      <c r="I271" s="361" t="s">
        <v>1086</v>
      </c>
      <c r="J271" s="361" t="s">
        <v>736</v>
      </c>
      <c r="K271" s="361"/>
      <c r="L271" s="362">
        <v>0</v>
      </c>
      <c r="M271" s="362">
        <v>0</v>
      </c>
      <c r="N271" s="361">
        <v>1</v>
      </c>
      <c r="O271" s="426">
        <v>0.5</v>
      </c>
      <c r="P271" s="362"/>
      <c r="Q271" s="408"/>
      <c r="R271" s="361"/>
      <c r="S271" s="408">
        <v>0</v>
      </c>
      <c r="T271" s="426"/>
      <c r="U271" s="409">
        <v>0</v>
      </c>
    </row>
    <row r="272" spans="1:21" ht="14.4" customHeight="1" x14ac:dyDescent="0.3">
      <c r="A272" s="360">
        <v>27</v>
      </c>
      <c r="B272" s="361" t="s">
        <v>369</v>
      </c>
      <c r="C272" s="361">
        <v>89301275</v>
      </c>
      <c r="D272" s="424" t="s">
        <v>1113</v>
      </c>
      <c r="E272" s="425" t="s">
        <v>424</v>
      </c>
      <c r="F272" s="361" t="s">
        <v>412</v>
      </c>
      <c r="G272" s="361" t="s">
        <v>487</v>
      </c>
      <c r="H272" s="361" t="s">
        <v>368</v>
      </c>
      <c r="I272" s="361" t="s">
        <v>1087</v>
      </c>
      <c r="J272" s="361" t="s">
        <v>489</v>
      </c>
      <c r="K272" s="361" t="s">
        <v>1088</v>
      </c>
      <c r="L272" s="362">
        <v>60.07</v>
      </c>
      <c r="M272" s="362">
        <v>60.07</v>
      </c>
      <c r="N272" s="361">
        <v>1</v>
      </c>
      <c r="O272" s="426">
        <v>0.5</v>
      </c>
      <c r="P272" s="362">
        <v>60.07</v>
      </c>
      <c r="Q272" s="408">
        <v>1</v>
      </c>
      <c r="R272" s="361">
        <v>1</v>
      </c>
      <c r="S272" s="408">
        <v>1</v>
      </c>
      <c r="T272" s="426">
        <v>0.5</v>
      </c>
      <c r="U272" s="409">
        <v>1</v>
      </c>
    </row>
    <row r="273" spans="1:21" ht="14.4" customHeight="1" x14ac:dyDescent="0.3">
      <c r="A273" s="360">
        <v>27</v>
      </c>
      <c r="B273" s="361" t="s">
        <v>369</v>
      </c>
      <c r="C273" s="361">
        <v>89301275</v>
      </c>
      <c r="D273" s="424" t="s">
        <v>1113</v>
      </c>
      <c r="E273" s="425" t="s">
        <v>424</v>
      </c>
      <c r="F273" s="361" t="s">
        <v>412</v>
      </c>
      <c r="G273" s="361" t="s">
        <v>989</v>
      </c>
      <c r="H273" s="361" t="s">
        <v>368</v>
      </c>
      <c r="I273" s="361" t="s">
        <v>990</v>
      </c>
      <c r="J273" s="361" t="s">
        <v>991</v>
      </c>
      <c r="K273" s="361" t="s">
        <v>992</v>
      </c>
      <c r="L273" s="362">
        <v>153.52000000000001</v>
      </c>
      <c r="M273" s="362">
        <v>307.04000000000002</v>
      </c>
      <c r="N273" s="361">
        <v>2</v>
      </c>
      <c r="O273" s="426">
        <v>1</v>
      </c>
      <c r="P273" s="362"/>
      <c r="Q273" s="408">
        <v>0</v>
      </c>
      <c r="R273" s="361"/>
      <c r="S273" s="408">
        <v>0</v>
      </c>
      <c r="T273" s="426"/>
      <c r="U273" s="409">
        <v>0</v>
      </c>
    </row>
    <row r="274" spans="1:21" ht="14.4" customHeight="1" x14ac:dyDescent="0.3">
      <c r="A274" s="360">
        <v>27</v>
      </c>
      <c r="B274" s="361" t="s">
        <v>369</v>
      </c>
      <c r="C274" s="361">
        <v>89301275</v>
      </c>
      <c r="D274" s="424" t="s">
        <v>1113</v>
      </c>
      <c r="E274" s="425" t="s">
        <v>424</v>
      </c>
      <c r="F274" s="361" t="s">
        <v>412</v>
      </c>
      <c r="G274" s="361" t="s">
        <v>829</v>
      </c>
      <c r="H274" s="361" t="s">
        <v>368</v>
      </c>
      <c r="I274" s="361" t="s">
        <v>1089</v>
      </c>
      <c r="J274" s="361" t="s">
        <v>831</v>
      </c>
      <c r="K274" s="361" t="s">
        <v>1090</v>
      </c>
      <c r="L274" s="362">
        <v>0</v>
      </c>
      <c r="M274" s="362">
        <v>0</v>
      </c>
      <c r="N274" s="361">
        <v>2</v>
      </c>
      <c r="O274" s="426">
        <v>1.5</v>
      </c>
      <c r="P274" s="362">
        <v>0</v>
      </c>
      <c r="Q274" s="408"/>
      <c r="R274" s="361">
        <v>1</v>
      </c>
      <c r="S274" s="408">
        <v>0.5</v>
      </c>
      <c r="T274" s="426">
        <v>0.5</v>
      </c>
      <c r="U274" s="409">
        <v>0.33333333333333331</v>
      </c>
    </row>
    <row r="275" spans="1:21" ht="14.4" customHeight="1" x14ac:dyDescent="0.3">
      <c r="A275" s="360">
        <v>27</v>
      </c>
      <c r="B275" s="361" t="s">
        <v>369</v>
      </c>
      <c r="C275" s="361">
        <v>89301275</v>
      </c>
      <c r="D275" s="424" t="s">
        <v>1113</v>
      </c>
      <c r="E275" s="425" t="s">
        <v>424</v>
      </c>
      <c r="F275" s="361" t="s">
        <v>412</v>
      </c>
      <c r="G275" s="361" t="s">
        <v>829</v>
      </c>
      <c r="H275" s="361" t="s">
        <v>368</v>
      </c>
      <c r="I275" s="361" t="s">
        <v>1091</v>
      </c>
      <c r="J275" s="361" t="s">
        <v>831</v>
      </c>
      <c r="K275" s="361" t="s">
        <v>1092</v>
      </c>
      <c r="L275" s="362">
        <v>0</v>
      </c>
      <c r="M275" s="362">
        <v>0</v>
      </c>
      <c r="N275" s="361">
        <v>3</v>
      </c>
      <c r="O275" s="426">
        <v>2</v>
      </c>
      <c r="P275" s="362">
        <v>0</v>
      </c>
      <c r="Q275" s="408"/>
      <c r="R275" s="361">
        <v>3</v>
      </c>
      <c r="S275" s="408">
        <v>1</v>
      </c>
      <c r="T275" s="426">
        <v>2</v>
      </c>
      <c r="U275" s="409">
        <v>1</v>
      </c>
    </row>
    <row r="276" spans="1:21" ht="14.4" customHeight="1" x14ac:dyDescent="0.3">
      <c r="A276" s="360">
        <v>27</v>
      </c>
      <c r="B276" s="361" t="s">
        <v>369</v>
      </c>
      <c r="C276" s="361">
        <v>89301275</v>
      </c>
      <c r="D276" s="424" t="s">
        <v>1113</v>
      </c>
      <c r="E276" s="425" t="s">
        <v>424</v>
      </c>
      <c r="F276" s="361" t="s">
        <v>412</v>
      </c>
      <c r="G276" s="361" t="s">
        <v>829</v>
      </c>
      <c r="H276" s="361" t="s">
        <v>402</v>
      </c>
      <c r="I276" s="361" t="s">
        <v>1093</v>
      </c>
      <c r="J276" s="361" t="s">
        <v>1094</v>
      </c>
      <c r="K276" s="361" t="s">
        <v>923</v>
      </c>
      <c r="L276" s="362">
        <v>425.53</v>
      </c>
      <c r="M276" s="362">
        <v>425.53</v>
      </c>
      <c r="N276" s="361">
        <v>1</v>
      </c>
      <c r="O276" s="426">
        <v>1</v>
      </c>
      <c r="P276" s="362"/>
      <c r="Q276" s="408">
        <v>0</v>
      </c>
      <c r="R276" s="361"/>
      <c r="S276" s="408">
        <v>0</v>
      </c>
      <c r="T276" s="426"/>
      <c r="U276" s="409">
        <v>0</v>
      </c>
    </row>
    <row r="277" spans="1:21" ht="14.4" customHeight="1" x14ac:dyDescent="0.3">
      <c r="A277" s="360">
        <v>27</v>
      </c>
      <c r="B277" s="361" t="s">
        <v>369</v>
      </c>
      <c r="C277" s="361">
        <v>89301275</v>
      </c>
      <c r="D277" s="424" t="s">
        <v>1113</v>
      </c>
      <c r="E277" s="425" t="s">
        <v>424</v>
      </c>
      <c r="F277" s="361" t="s">
        <v>412</v>
      </c>
      <c r="G277" s="361" t="s">
        <v>495</v>
      </c>
      <c r="H277" s="361" t="s">
        <v>368</v>
      </c>
      <c r="I277" s="361" t="s">
        <v>1095</v>
      </c>
      <c r="J277" s="361" t="s">
        <v>497</v>
      </c>
      <c r="K277" s="361" t="s">
        <v>1045</v>
      </c>
      <c r="L277" s="362">
        <v>101.68</v>
      </c>
      <c r="M277" s="362">
        <v>101.68</v>
      </c>
      <c r="N277" s="361">
        <v>1</v>
      </c>
      <c r="O277" s="426">
        <v>1</v>
      </c>
      <c r="P277" s="362"/>
      <c r="Q277" s="408">
        <v>0</v>
      </c>
      <c r="R277" s="361"/>
      <c r="S277" s="408">
        <v>0</v>
      </c>
      <c r="T277" s="426"/>
      <c r="U277" s="409">
        <v>0</v>
      </c>
    </row>
    <row r="278" spans="1:21" ht="14.4" customHeight="1" x14ac:dyDescent="0.3">
      <c r="A278" s="360">
        <v>27</v>
      </c>
      <c r="B278" s="361" t="s">
        <v>369</v>
      </c>
      <c r="C278" s="361">
        <v>89301275</v>
      </c>
      <c r="D278" s="424" t="s">
        <v>1113</v>
      </c>
      <c r="E278" s="425" t="s">
        <v>424</v>
      </c>
      <c r="F278" s="361" t="s">
        <v>412</v>
      </c>
      <c r="G278" s="361" t="s">
        <v>495</v>
      </c>
      <c r="H278" s="361" t="s">
        <v>368</v>
      </c>
      <c r="I278" s="361" t="s">
        <v>1096</v>
      </c>
      <c r="J278" s="361" t="s">
        <v>497</v>
      </c>
      <c r="K278" s="361" t="s">
        <v>1097</v>
      </c>
      <c r="L278" s="362">
        <v>0</v>
      </c>
      <c r="M278" s="362">
        <v>0</v>
      </c>
      <c r="N278" s="361">
        <v>1</v>
      </c>
      <c r="O278" s="426">
        <v>1</v>
      </c>
      <c r="P278" s="362">
        <v>0</v>
      </c>
      <c r="Q278" s="408"/>
      <c r="R278" s="361">
        <v>1</v>
      </c>
      <c r="S278" s="408">
        <v>1</v>
      </c>
      <c r="T278" s="426">
        <v>1</v>
      </c>
      <c r="U278" s="409">
        <v>1</v>
      </c>
    </row>
    <row r="279" spans="1:21" ht="14.4" customHeight="1" x14ac:dyDescent="0.3">
      <c r="A279" s="360">
        <v>27</v>
      </c>
      <c r="B279" s="361" t="s">
        <v>369</v>
      </c>
      <c r="C279" s="361">
        <v>89301275</v>
      </c>
      <c r="D279" s="424" t="s">
        <v>1113</v>
      </c>
      <c r="E279" s="425" t="s">
        <v>424</v>
      </c>
      <c r="F279" s="361" t="s">
        <v>412</v>
      </c>
      <c r="G279" s="361" t="s">
        <v>1098</v>
      </c>
      <c r="H279" s="361" t="s">
        <v>368</v>
      </c>
      <c r="I279" s="361" t="s">
        <v>1099</v>
      </c>
      <c r="J279" s="361" t="s">
        <v>1100</v>
      </c>
      <c r="K279" s="361" t="s">
        <v>1101</v>
      </c>
      <c r="L279" s="362">
        <v>391.32</v>
      </c>
      <c r="M279" s="362">
        <v>1173.96</v>
      </c>
      <c r="N279" s="361">
        <v>3</v>
      </c>
      <c r="O279" s="426">
        <v>2</v>
      </c>
      <c r="P279" s="362"/>
      <c r="Q279" s="408">
        <v>0</v>
      </c>
      <c r="R279" s="361"/>
      <c r="S279" s="408">
        <v>0</v>
      </c>
      <c r="T279" s="426"/>
      <c r="U279" s="409">
        <v>0</v>
      </c>
    </row>
    <row r="280" spans="1:21" ht="14.4" customHeight="1" x14ac:dyDescent="0.3">
      <c r="A280" s="360">
        <v>27</v>
      </c>
      <c r="B280" s="361" t="s">
        <v>369</v>
      </c>
      <c r="C280" s="361">
        <v>89301275</v>
      </c>
      <c r="D280" s="424" t="s">
        <v>1113</v>
      </c>
      <c r="E280" s="425" t="s">
        <v>424</v>
      </c>
      <c r="F280" s="361" t="s">
        <v>412</v>
      </c>
      <c r="G280" s="361" t="s">
        <v>1102</v>
      </c>
      <c r="H280" s="361" t="s">
        <v>402</v>
      </c>
      <c r="I280" s="361" t="s">
        <v>1103</v>
      </c>
      <c r="J280" s="361" t="s">
        <v>1104</v>
      </c>
      <c r="K280" s="361" t="s">
        <v>655</v>
      </c>
      <c r="L280" s="362">
        <v>1049.31</v>
      </c>
      <c r="M280" s="362">
        <v>1049.31</v>
      </c>
      <c r="N280" s="361">
        <v>1</v>
      </c>
      <c r="O280" s="426">
        <v>0.5</v>
      </c>
      <c r="P280" s="362">
        <v>1049.31</v>
      </c>
      <c r="Q280" s="408">
        <v>1</v>
      </c>
      <c r="R280" s="361">
        <v>1</v>
      </c>
      <c r="S280" s="408">
        <v>1</v>
      </c>
      <c r="T280" s="426">
        <v>0.5</v>
      </c>
      <c r="U280" s="409">
        <v>1</v>
      </c>
    </row>
    <row r="281" spans="1:21" ht="14.4" customHeight="1" x14ac:dyDescent="0.3">
      <c r="A281" s="360">
        <v>27</v>
      </c>
      <c r="B281" s="361" t="s">
        <v>369</v>
      </c>
      <c r="C281" s="361">
        <v>89301275</v>
      </c>
      <c r="D281" s="424" t="s">
        <v>1113</v>
      </c>
      <c r="E281" s="425" t="s">
        <v>424</v>
      </c>
      <c r="F281" s="361" t="s">
        <v>412</v>
      </c>
      <c r="G281" s="361" t="s">
        <v>1105</v>
      </c>
      <c r="H281" s="361" t="s">
        <v>368</v>
      </c>
      <c r="I281" s="361" t="s">
        <v>1106</v>
      </c>
      <c r="J281" s="361" t="s">
        <v>1107</v>
      </c>
      <c r="K281" s="361" t="s">
        <v>1108</v>
      </c>
      <c r="L281" s="362">
        <v>50.27</v>
      </c>
      <c r="M281" s="362">
        <v>150.81</v>
      </c>
      <c r="N281" s="361">
        <v>3</v>
      </c>
      <c r="O281" s="426">
        <v>1</v>
      </c>
      <c r="P281" s="362">
        <v>150.81</v>
      </c>
      <c r="Q281" s="408">
        <v>1</v>
      </c>
      <c r="R281" s="361">
        <v>3</v>
      </c>
      <c r="S281" s="408">
        <v>1</v>
      </c>
      <c r="T281" s="426">
        <v>1</v>
      </c>
      <c r="U281" s="409">
        <v>1</v>
      </c>
    </row>
    <row r="282" spans="1:21" ht="14.4" customHeight="1" thickBot="1" x14ac:dyDescent="0.35">
      <c r="A282" s="366">
        <v>27</v>
      </c>
      <c r="B282" s="367" t="s">
        <v>369</v>
      </c>
      <c r="C282" s="367">
        <v>89301275</v>
      </c>
      <c r="D282" s="427" t="s">
        <v>1113</v>
      </c>
      <c r="E282" s="428" t="s">
        <v>424</v>
      </c>
      <c r="F282" s="367" t="s">
        <v>412</v>
      </c>
      <c r="G282" s="367" t="s">
        <v>924</v>
      </c>
      <c r="H282" s="367" t="s">
        <v>402</v>
      </c>
      <c r="I282" s="367" t="s">
        <v>1109</v>
      </c>
      <c r="J282" s="367" t="s">
        <v>926</v>
      </c>
      <c r="K282" s="367" t="s">
        <v>1110</v>
      </c>
      <c r="L282" s="368">
        <v>479.04</v>
      </c>
      <c r="M282" s="368">
        <v>479.04</v>
      </c>
      <c r="N282" s="367">
        <v>1</v>
      </c>
      <c r="O282" s="429">
        <v>0.5</v>
      </c>
      <c r="P282" s="368"/>
      <c r="Q282" s="378">
        <v>0</v>
      </c>
      <c r="R282" s="367"/>
      <c r="S282" s="378">
        <v>0</v>
      </c>
      <c r="T282" s="429"/>
      <c r="U282" s="41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271" t="s">
        <v>1114</v>
      </c>
      <c r="B1" s="271"/>
      <c r="C1" s="271"/>
      <c r="D1" s="271"/>
      <c r="E1" s="271"/>
      <c r="F1" s="271"/>
    </row>
    <row r="2" spans="1:6" ht="14.4" customHeight="1" thickBot="1" x14ac:dyDescent="0.35">
      <c r="A2" s="313" t="s">
        <v>192</v>
      </c>
      <c r="B2" s="89"/>
      <c r="C2" s="90"/>
      <c r="D2" s="91"/>
      <c r="E2" s="90"/>
      <c r="F2" s="91"/>
    </row>
    <row r="3" spans="1:6" ht="14.4" customHeight="1" thickBot="1" x14ac:dyDescent="0.35">
      <c r="A3" s="159"/>
      <c r="B3" s="272" t="s">
        <v>155</v>
      </c>
      <c r="C3" s="273"/>
      <c r="D3" s="274" t="s">
        <v>154</v>
      </c>
      <c r="E3" s="273"/>
      <c r="F3" s="116" t="s">
        <v>6</v>
      </c>
    </row>
    <row r="4" spans="1:6" ht="14.4" customHeight="1" thickBot="1" x14ac:dyDescent="0.35">
      <c r="A4" s="372" t="s">
        <v>175</v>
      </c>
      <c r="B4" s="373" t="s">
        <v>17</v>
      </c>
      <c r="C4" s="374" t="s">
        <v>5</v>
      </c>
      <c r="D4" s="373" t="s">
        <v>17</v>
      </c>
      <c r="E4" s="374" t="s">
        <v>5</v>
      </c>
      <c r="F4" s="375" t="s">
        <v>17</v>
      </c>
    </row>
    <row r="5" spans="1:6" ht="14.4" customHeight="1" x14ac:dyDescent="0.3">
      <c r="A5" s="433" t="s">
        <v>425</v>
      </c>
      <c r="B5" s="358">
        <v>8103.3100000000022</v>
      </c>
      <c r="C5" s="377">
        <v>0.45414606096746285</v>
      </c>
      <c r="D5" s="358">
        <v>9739.6500000000015</v>
      </c>
      <c r="E5" s="377">
        <v>0.54585393903253721</v>
      </c>
      <c r="F5" s="359">
        <v>17842.960000000003</v>
      </c>
    </row>
    <row r="6" spans="1:6" ht="14.4" customHeight="1" x14ac:dyDescent="0.3">
      <c r="A6" s="434" t="s">
        <v>423</v>
      </c>
      <c r="B6" s="364">
        <v>4722.1100000000006</v>
      </c>
      <c r="C6" s="408">
        <v>0.14356666375810589</v>
      </c>
      <c r="D6" s="364">
        <v>28169.299999999985</v>
      </c>
      <c r="E6" s="408">
        <v>0.85643333624189399</v>
      </c>
      <c r="F6" s="365">
        <v>32891.409999999989</v>
      </c>
    </row>
    <row r="7" spans="1:6" ht="14.4" customHeight="1" x14ac:dyDescent="0.3">
      <c r="A7" s="434" t="s">
        <v>422</v>
      </c>
      <c r="B7" s="364">
        <v>945.66</v>
      </c>
      <c r="C7" s="408">
        <v>0.20000465294330388</v>
      </c>
      <c r="D7" s="364">
        <v>3782.5299999999997</v>
      </c>
      <c r="E7" s="408">
        <v>0.79999534705669617</v>
      </c>
      <c r="F7" s="365">
        <v>4728.1899999999996</v>
      </c>
    </row>
    <row r="8" spans="1:6" ht="14.4" customHeight="1" x14ac:dyDescent="0.3">
      <c r="A8" s="434" t="s">
        <v>421</v>
      </c>
      <c r="B8" s="364">
        <v>746.53</v>
      </c>
      <c r="C8" s="408">
        <v>0.70791332795979323</v>
      </c>
      <c r="D8" s="364">
        <v>308.02</v>
      </c>
      <c r="E8" s="408">
        <v>0.29208667204020672</v>
      </c>
      <c r="F8" s="365">
        <v>1054.55</v>
      </c>
    </row>
    <row r="9" spans="1:6" ht="14.4" customHeight="1" x14ac:dyDescent="0.3">
      <c r="A9" s="434" t="s">
        <v>424</v>
      </c>
      <c r="B9" s="364">
        <v>101.68</v>
      </c>
      <c r="C9" s="408">
        <v>3.8145687413948984E-2</v>
      </c>
      <c r="D9" s="364">
        <v>2563.8900000000003</v>
      </c>
      <c r="E9" s="408">
        <v>0.96185431258605103</v>
      </c>
      <c r="F9" s="365">
        <v>2665.57</v>
      </c>
    </row>
    <row r="10" spans="1:6" ht="14.4" customHeight="1" thickBot="1" x14ac:dyDescent="0.35">
      <c r="A10" s="435" t="s">
        <v>420</v>
      </c>
      <c r="B10" s="430"/>
      <c r="C10" s="431">
        <v>0</v>
      </c>
      <c r="D10" s="430">
        <v>1162.2</v>
      </c>
      <c r="E10" s="431">
        <v>1</v>
      </c>
      <c r="F10" s="432">
        <v>1162.2</v>
      </c>
    </row>
    <row r="11" spans="1:6" ht="14.4" customHeight="1" thickBot="1" x14ac:dyDescent="0.35">
      <c r="A11" s="383" t="s">
        <v>6</v>
      </c>
      <c r="B11" s="384">
        <v>14619.290000000005</v>
      </c>
      <c r="C11" s="385">
        <v>0.24226230957787981</v>
      </c>
      <c r="D11" s="384">
        <v>45725.589999999989</v>
      </c>
      <c r="E11" s="385">
        <v>0.75773769042212025</v>
      </c>
      <c r="F11" s="386">
        <v>60344.87999999999</v>
      </c>
    </row>
    <row r="12" spans="1:6" ht="14.4" customHeight="1" thickBot="1" x14ac:dyDescent="0.35"/>
    <row r="13" spans="1:6" ht="14.4" customHeight="1" x14ac:dyDescent="0.3">
      <c r="A13" s="433" t="s">
        <v>1115</v>
      </c>
      <c r="B13" s="358">
        <v>2297.1</v>
      </c>
      <c r="C13" s="377">
        <v>1</v>
      </c>
      <c r="D13" s="358"/>
      <c r="E13" s="377">
        <v>0</v>
      </c>
      <c r="F13" s="359">
        <v>2297.1</v>
      </c>
    </row>
    <row r="14" spans="1:6" ht="14.4" customHeight="1" x14ac:dyDescent="0.3">
      <c r="A14" s="434" t="s">
        <v>1116</v>
      </c>
      <c r="B14" s="364">
        <v>2093.7399999999998</v>
      </c>
      <c r="C14" s="408">
        <v>0.18929252400579699</v>
      </c>
      <c r="D14" s="364">
        <v>8967.130000000001</v>
      </c>
      <c r="E14" s="408">
        <v>0.81070747599420301</v>
      </c>
      <c r="F14" s="365">
        <v>11060.87</v>
      </c>
    </row>
    <row r="15" spans="1:6" ht="14.4" customHeight="1" x14ac:dyDescent="0.3">
      <c r="A15" s="434" t="s">
        <v>1117</v>
      </c>
      <c r="B15" s="364">
        <v>1506.33</v>
      </c>
      <c r="C15" s="408">
        <v>0.77320651281208941</v>
      </c>
      <c r="D15" s="364">
        <v>441.83</v>
      </c>
      <c r="E15" s="408">
        <v>0.22679348718791065</v>
      </c>
      <c r="F15" s="365">
        <v>1948.1599999999999</v>
      </c>
    </row>
    <row r="16" spans="1:6" ht="14.4" customHeight="1" x14ac:dyDescent="0.3">
      <c r="A16" s="434" t="s">
        <v>1118</v>
      </c>
      <c r="B16" s="364">
        <v>1492.58</v>
      </c>
      <c r="C16" s="408">
        <v>1</v>
      </c>
      <c r="D16" s="364"/>
      <c r="E16" s="408">
        <v>0</v>
      </c>
      <c r="F16" s="365">
        <v>1492.58</v>
      </c>
    </row>
    <row r="17" spans="1:6" ht="14.4" customHeight="1" x14ac:dyDescent="0.3">
      <c r="A17" s="434" t="s">
        <v>1119</v>
      </c>
      <c r="B17" s="364">
        <v>1360.58</v>
      </c>
      <c r="C17" s="408">
        <v>1</v>
      </c>
      <c r="D17" s="364"/>
      <c r="E17" s="408">
        <v>0</v>
      </c>
      <c r="F17" s="365">
        <v>1360.58</v>
      </c>
    </row>
    <row r="18" spans="1:6" ht="14.4" customHeight="1" x14ac:dyDescent="0.3">
      <c r="A18" s="434" t="s">
        <v>1120</v>
      </c>
      <c r="B18" s="364">
        <v>1333.5</v>
      </c>
      <c r="C18" s="408">
        <v>0.75</v>
      </c>
      <c r="D18" s="364">
        <v>444.5</v>
      </c>
      <c r="E18" s="408">
        <v>0.25</v>
      </c>
      <c r="F18" s="365">
        <v>1778</v>
      </c>
    </row>
    <row r="19" spans="1:6" ht="14.4" customHeight="1" x14ac:dyDescent="0.3">
      <c r="A19" s="434" t="s">
        <v>1121</v>
      </c>
      <c r="B19" s="364">
        <v>916.64</v>
      </c>
      <c r="C19" s="408">
        <v>0.43311283311283311</v>
      </c>
      <c r="D19" s="364">
        <v>1199.76</v>
      </c>
      <c r="E19" s="408">
        <v>0.56688716688716689</v>
      </c>
      <c r="F19" s="365">
        <v>2116.4</v>
      </c>
    </row>
    <row r="20" spans="1:6" ht="14.4" customHeight="1" x14ac:dyDescent="0.3">
      <c r="A20" s="434" t="s">
        <v>1122</v>
      </c>
      <c r="B20" s="364">
        <v>682.8</v>
      </c>
      <c r="C20" s="408">
        <v>0.60665292487028211</v>
      </c>
      <c r="D20" s="364">
        <v>442.72</v>
      </c>
      <c r="E20" s="408">
        <v>0.39334707512971784</v>
      </c>
      <c r="F20" s="365">
        <v>1125.52</v>
      </c>
    </row>
    <row r="21" spans="1:6" ht="14.4" customHeight="1" x14ac:dyDescent="0.3">
      <c r="A21" s="434" t="s">
        <v>1123</v>
      </c>
      <c r="B21" s="364">
        <v>478.78</v>
      </c>
      <c r="C21" s="408">
        <v>1</v>
      </c>
      <c r="D21" s="364"/>
      <c r="E21" s="408">
        <v>0</v>
      </c>
      <c r="F21" s="365">
        <v>478.78</v>
      </c>
    </row>
    <row r="22" spans="1:6" ht="14.4" customHeight="1" x14ac:dyDescent="0.3">
      <c r="A22" s="434" t="s">
        <v>1124</v>
      </c>
      <c r="B22" s="364">
        <v>413.22</v>
      </c>
      <c r="C22" s="408">
        <v>0.42857142857142855</v>
      </c>
      <c r="D22" s="364">
        <v>550.96</v>
      </c>
      <c r="E22" s="408">
        <v>0.5714285714285714</v>
      </c>
      <c r="F22" s="365">
        <v>964.18000000000006</v>
      </c>
    </row>
    <row r="23" spans="1:6" ht="14.4" customHeight="1" x14ac:dyDescent="0.3">
      <c r="A23" s="434" t="s">
        <v>1125</v>
      </c>
      <c r="B23" s="364">
        <v>404.5</v>
      </c>
      <c r="C23" s="408">
        <v>0.35287138732105627</v>
      </c>
      <c r="D23" s="364">
        <v>741.81000000000006</v>
      </c>
      <c r="E23" s="408">
        <v>0.64712861267894384</v>
      </c>
      <c r="F23" s="365">
        <v>1146.31</v>
      </c>
    </row>
    <row r="24" spans="1:6" ht="14.4" customHeight="1" x14ac:dyDescent="0.3">
      <c r="A24" s="434" t="s">
        <v>1126</v>
      </c>
      <c r="B24" s="364">
        <v>369.65999999999997</v>
      </c>
      <c r="C24" s="408">
        <v>0.66664262141350017</v>
      </c>
      <c r="D24" s="364">
        <v>184.85</v>
      </c>
      <c r="E24" s="408">
        <v>0.33335737858649978</v>
      </c>
      <c r="F24" s="365">
        <v>554.51</v>
      </c>
    </row>
    <row r="25" spans="1:6" ht="14.4" customHeight="1" x14ac:dyDescent="0.3">
      <c r="A25" s="434" t="s">
        <v>1127</v>
      </c>
      <c r="B25" s="364">
        <v>333.31</v>
      </c>
      <c r="C25" s="408">
        <v>0.2</v>
      </c>
      <c r="D25" s="364">
        <v>1333.24</v>
      </c>
      <c r="E25" s="408">
        <v>0.8</v>
      </c>
      <c r="F25" s="365">
        <v>1666.55</v>
      </c>
    </row>
    <row r="26" spans="1:6" ht="14.4" customHeight="1" x14ac:dyDescent="0.3">
      <c r="A26" s="434" t="s">
        <v>1128</v>
      </c>
      <c r="B26" s="364">
        <v>301.87</v>
      </c>
      <c r="C26" s="408">
        <v>0.3181832555099976</v>
      </c>
      <c r="D26" s="364">
        <v>646.86</v>
      </c>
      <c r="E26" s="408">
        <v>0.6818167444900024</v>
      </c>
      <c r="F26" s="365">
        <v>948.73</v>
      </c>
    </row>
    <row r="27" spans="1:6" ht="14.4" customHeight="1" x14ac:dyDescent="0.3">
      <c r="A27" s="434" t="s">
        <v>1129</v>
      </c>
      <c r="B27" s="364">
        <v>196.46</v>
      </c>
      <c r="C27" s="408">
        <v>0.38707516500837352</v>
      </c>
      <c r="D27" s="364">
        <v>311.09000000000003</v>
      </c>
      <c r="E27" s="408">
        <v>0.61292483499162642</v>
      </c>
      <c r="F27" s="365">
        <v>507.55000000000007</v>
      </c>
    </row>
    <row r="28" spans="1:6" ht="14.4" customHeight="1" x14ac:dyDescent="0.3">
      <c r="A28" s="434" t="s">
        <v>1130</v>
      </c>
      <c r="B28" s="364">
        <v>134.67000000000002</v>
      </c>
      <c r="C28" s="408">
        <v>1</v>
      </c>
      <c r="D28" s="364"/>
      <c r="E28" s="408">
        <v>0</v>
      </c>
      <c r="F28" s="365">
        <v>134.67000000000002</v>
      </c>
    </row>
    <row r="29" spans="1:6" ht="14.4" customHeight="1" x14ac:dyDescent="0.3">
      <c r="A29" s="434" t="s">
        <v>1131</v>
      </c>
      <c r="B29" s="364">
        <v>101.68</v>
      </c>
      <c r="C29" s="408">
        <v>1</v>
      </c>
      <c r="D29" s="364"/>
      <c r="E29" s="408">
        <v>0</v>
      </c>
      <c r="F29" s="365">
        <v>101.68</v>
      </c>
    </row>
    <row r="30" spans="1:6" ht="14.4" customHeight="1" x14ac:dyDescent="0.3">
      <c r="A30" s="434" t="s">
        <v>1132</v>
      </c>
      <c r="B30" s="364">
        <v>96.63</v>
      </c>
      <c r="C30" s="408">
        <v>9.5238095238095264E-3</v>
      </c>
      <c r="D30" s="364">
        <v>10049.519999999997</v>
      </c>
      <c r="E30" s="408">
        <v>0.99047619047619051</v>
      </c>
      <c r="F30" s="365">
        <v>10146.149999999996</v>
      </c>
    </row>
    <row r="31" spans="1:6" ht="14.4" customHeight="1" x14ac:dyDescent="0.3">
      <c r="A31" s="434" t="s">
        <v>1133</v>
      </c>
      <c r="B31" s="364">
        <v>69.86</v>
      </c>
      <c r="C31" s="408">
        <v>1</v>
      </c>
      <c r="D31" s="364"/>
      <c r="E31" s="408">
        <v>0</v>
      </c>
      <c r="F31" s="365">
        <v>69.86</v>
      </c>
    </row>
    <row r="32" spans="1:6" ht="14.4" customHeight="1" x14ac:dyDescent="0.3">
      <c r="A32" s="434" t="s">
        <v>1134</v>
      </c>
      <c r="B32" s="364">
        <v>35.380000000000003</v>
      </c>
      <c r="C32" s="408">
        <v>1</v>
      </c>
      <c r="D32" s="364"/>
      <c r="E32" s="408">
        <v>0</v>
      </c>
      <c r="F32" s="365">
        <v>35.380000000000003</v>
      </c>
    </row>
    <row r="33" spans="1:6" ht="14.4" customHeight="1" x14ac:dyDescent="0.3">
      <c r="A33" s="434" t="s">
        <v>1135</v>
      </c>
      <c r="B33" s="364"/>
      <c r="C33" s="408">
        <v>0</v>
      </c>
      <c r="D33" s="364">
        <v>413.22</v>
      </c>
      <c r="E33" s="408">
        <v>1</v>
      </c>
      <c r="F33" s="365">
        <v>413.22</v>
      </c>
    </row>
    <row r="34" spans="1:6" ht="14.4" customHeight="1" x14ac:dyDescent="0.3">
      <c r="A34" s="434" t="s">
        <v>1136</v>
      </c>
      <c r="B34" s="364"/>
      <c r="C34" s="408">
        <v>0</v>
      </c>
      <c r="D34" s="364">
        <v>473.76</v>
      </c>
      <c r="E34" s="408">
        <v>1</v>
      </c>
      <c r="F34" s="365">
        <v>473.76</v>
      </c>
    </row>
    <row r="35" spans="1:6" ht="14.4" customHeight="1" x14ac:dyDescent="0.3">
      <c r="A35" s="434" t="s">
        <v>409</v>
      </c>
      <c r="B35" s="364"/>
      <c r="C35" s="408">
        <v>0</v>
      </c>
      <c r="D35" s="364">
        <v>94.8</v>
      </c>
      <c r="E35" s="408">
        <v>1</v>
      </c>
      <c r="F35" s="365">
        <v>94.8</v>
      </c>
    </row>
    <row r="36" spans="1:6" ht="14.4" customHeight="1" x14ac:dyDescent="0.3">
      <c r="A36" s="434" t="s">
        <v>1137</v>
      </c>
      <c r="B36" s="364"/>
      <c r="C36" s="408">
        <v>0</v>
      </c>
      <c r="D36" s="364">
        <v>751.86</v>
      </c>
      <c r="E36" s="408">
        <v>1</v>
      </c>
      <c r="F36" s="365">
        <v>751.86</v>
      </c>
    </row>
    <row r="37" spans="1:6" ht="14.4" customHeight="1" x14ac:dyDescent="0.3">
      <c r="A37" s="434" t="s">
        <v>1138</v>
      </c>
      <c r="B37" s="364"/>
      <c r="C37" s="408">
        <v>0</v>
      </c>
      <c r="D37" s="364">
        <v>462.03</v>
      </c>
      <c r="E37" s="408">
        <v>1</v>
      </c>
      <c r="F37" s="365">
        <v>462.03</v>
      </c>
    </row>
    <row r="38" spans="1:6" ht="14.4" customHeight="1" x14ac:dyDescent="0.3">
      <c r="A38" s="434" t="s">
        <v>1139</v>
      </c>
      <c r="B38" s="364">
        <v>0</v>
      </c>
      <c r="C38" s="408">
        <v>0</v>
      </c>
      <c r="D38" s="364">
        <v>766.46</v>
      </c>
      <c r="E38" s="408">
        <v>1</v>
      </c>
      <c r="F38" s="365">
        <v>766.46</v>
      </c>
    </row>
    <row r="39" spans="1:6" ht="14.4" customHeight="1" x14ac:dyDescent="0.3">
      <c r="A39" s="434" t="s">
        <v>1140</v>
      </c>
      <c r="B39" s="364"/>
      <c r="C39" s="408">
        <v>0</v>
      </c>
      <c r="D39" s="364">
        <v>69.86</v>
      </c>
      <c r="E39" s="408">
        <v>1</v>
      </c>
      <c r="F39" s="365">
        <v>69.86</v>
      </c>
    </row>
    <row r="40" spans="1:6" ht="14.4" customHeight="1" x14ac:dyDescent="0.3">
      <c r="A40" s="434" t="s">
        <v>1141</v>
      </c>
      <c r="B40" s="364">
        <v>0</v>
      </c>
      <c r="C40" s="408">
        <v>0</v>
      </c>
      <c r="D40" s="364">
        <v>825.59999999999991</v>
      </c>
      <c r="E40" s="408">
        <v>1</v>
      </c>
      <c r="F40" s="365">
        <v>825.59999999999991</v>
      </c>
    </row>
    <row r="41" spans="1:6" ht="14.4" customHeight="1" x14ac:dyDescent="0.3">
      <c r="A41" s="434" t="s">
        <v>1142</v>
      </c>
      <c r="B41" s="364">
        <v>0</v>
      </c>
      <c r="C41" s="408">
        <v>0</v>
      </c>
      <c r="D41" s="364">
        <v>4553.75</v>
      </c>
      <c r="E41" s="408">
        <v>1</v>
      </c>
      <c r="F41" s="365">
        <v>4553.75</v>
      </c>
    </row>
    <row r="42" spans="1:6" ht="14.4" customHeight="1" x14ac:dyDescent="0.3">
      <c r="A42" s="434" t="s">
        <v>1143</v>
      </c>
      <c r="B42" s="364">
        <v>0</v>
      </c>
      <c r="C42" s="408"/>
      <c r="D42" s="364"/>
      <c r="E42" s="408"/>
      <c r="F42" s="365">
        <v>0</v>
      </c>
    </row>
    <row r="43" spans="1:6" ht="14.4" customHeight="1" x14ac:dyDescent="0.3">
      <c r="A43" s="434" t="s">
        <v>1144</v>
      </c>
      <c r="B43" s="364">
        <v>0</v>
      </c>
      <c r="C43" s="408">
        <v>0</v>
      </c>
      <c r="D43" s="364">
        <v>41.55</v>
      </c>
      <c r="E43" s="408">
        <v>1</v>
      </c>
      <c r="F43" s="365">
        <v>41.55</v>
      </c>
    </row>
    <row r="44" spans="1:6" ht="14.4" customHeight="1" x14ac:dyDescent="0.3">
      <c r="A44" s="434" t="s">
        <v>1145</v>
      </c>
      <c r="B44" s="364"/>
      <c r="C44" s="408">
        <v>0</v>
      </c>
      <c r="D44" s="364">
        <v>5426.0700000000006</v>
      </c>
      <c r="E44" s="408">
        <v>1</v>
      </c>
      <c r="F44" s="365">
        <v>5426.0700000000006</v>
      </c>
    </row>
    <row r="45" spans="1:6" ht="14.4" customHeight="1" x14ac:dyDescent="0.3">
      <c r="A45" s="434" t="s">
        <v>1146</v>
      </c>
      <c r="B45" s="364"/>
      <c r="C45" s="408">
        <v>0</v>
      </c>
      <c r="D45" s="364">
        <v>598.95000000000005</v>
      </c>
      <c r="E45" s="408">
        <v>1</v>
      </c>
      <c r="F45" s="365">
        <v>598.95000000000005</v>
      </c>
    </row>
    <row r="46" spans="1:6" ht="14.4" customHeight="1" x14ac:dyDescent="0.3">
      <c r="A46" s="434" t="s">
        <v>1147</v>
      </c>
      <c r="B46" s="364">
        <v>0</v>
      </c>
      <c r="C46" s="408">
        <v>0</v>
      </c>
      <c r="D46" s="364">
        <v>425.53</v>
      </c>
      <c r="E46" s="408">
        <v>1</v>
      </c>
      <c r="F46" s="365">
        <v>425.53</v>
      </c>
    </row>
    <row r="47" spans="1:6" ht="14.4" customHeight="1" x14ac:dyDescent="0.3">
      <c r="A47" s="434" t="s">
        <v>1148</v>
      </c>
      <c r="B47" s="364"/>
      <c r="C47" s="408">
        <v>0</v>
      </c>
      <c r="D47" s="364">
        <v>1105.32</v>
      </c>
      <c r="E47" s="408">
        <v>1</v>
      </c>
      <c r="F47" s="365">
        <v>1105.32</v>
      </c>
    </row>
    <row r="48" spans="1:6" ht="14.4" customHeight="1" x14ac:dyDescent="0.3">
      <c r="A48" s="434" t="s">
        <v>1149</v>
      </c>
      <c r="B48" s="364"/>
      <c r="C48" s="408">
        <v>0</v>
      </c>
      <c r="D48" s="364">
        <v>325.23</v>
      </c>
      <c r="E48" s="408">
        <v>1</v>
      </c>
      <c r="F48" s="365">
        <v>325.23</v>
      </c>
    </row>
    <row r="49" spans="1:6" ht="14.4" customHeight="1" x14ac:dyDescent="0.3">
      <c r="A49" s="434" t="s">
        <v>1150</v>
      </c>
      <c r="B49" s="364"/>
      <c r="C49" s="408">
        <v>0</v>
      </c>
      <c r="D49" s="364">
        <v>3028.02</v>
      </c>
      <c r="E49" s="408">
        <v>1</v>
      </c>
      <c r="F49" s="365">
        <v>3028.02</v>
      </c>
    </row>
    <row r="50" spans="1:6" ht="14.4" customHeight="1" thickBot="1" x14ac:dyDescent="0.35">
      <c r="A50" s="435" t="s">
        <v>1151</v>
      </c>
      <c r="B50" s="430"/>
      <c r="C50" s="431">
        <v>0</v>
      </c>
      <c r="D50" s="430">
        <v>1049.31</v>
      </c>
      <c r="E50" s="431">
        <v>1</v>
      </c>
      <c r="F50" s="432">
        <v>1049.31</v>
      </c>
    </row>
    <row r="51" spans="1:6" ht="14.4" customHeight="1" thickBot="1" x14ac:dyDescent="0.35">
      <c r="A51" s="383" t="s">
        <v>6</v>
      </c>
      <c r="B51" s="384">
        <v>14619.289999999995</v>
      </c>
      <c r="C51" s="385">
        <v>0.24226230957787959</v>
      </c>
      <c r="D51" s="384">
        <v>45725.59</v>
      </c>
      <c r="E51" s="385">
        <v>0.75773769042212025</v>
      </c>
      <c r="F51" s="386">
        <v>60344.880000000005</v>
      </c>
    </row>
  </sheetData>
  <mergeCells count="3">
    <mergeCell ref="A1:F1"/>
    <mergeCell ref="B3:C3"/>
    <mergeCell ref="D3:E3"/>
  </mergeCells>
  <conditionalFormatting sqref="C5:C1048576">
    <cfRule type="cellIs" dxfId="20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{8AD7F688-C635-4F3E-BCC7-B06C0D02CEEA}</x14:id>
        </ext>
      </extLst>
    </cfRule>
  </conditionalFormatting>
  <conditionalFormatting sqref="F13:F5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{B0FBF2F3-153F-4913-80E1-FD559D56E90F}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AD7F688-C635-4F3E-BCC7-B06C0D02CE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B0FBF2F3-153F-4913-80E1-FD559D56E90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F13:F50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4" customWidth="1"/>
    <col min="7" max="7" width="10" style="94" customWidth="1"/>
    <col min="8" max="8" width="6.77734375" style="87" customWidth="1"/>
    <col min="9" max="9" width="6.6640625" style="94" customWidth="1"/>
    <col min="10" max="10" width="10" style="94" customWidth="1"/>
    <col min="11" max="11" width="6.77734375" style="87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1" t="s">
        <v>163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37"/>
      <c r="M1" s="237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3"/>
      <c r="G2" s="93"/>
      <c r="H2" s="160"/>
      <c r="I2" s="93"/>
      <c r="J2" s="93"/>
      <c r="K2" s="160"/>
      <c r="L2" s="93"/>
    </row>
    <row r="3" spans="1:13" ht="14.4" customHeight="1" thickBot="1" x14ac:dyDescent="0.35">
      <c r="E3" s="115" t="s">
        <v>153</v>
      </c>
      <c r="F3" s="52">
        <f>SUBTOTAL(9,F6:F1048576)</f>
        <v>92</v>
      </c>
      <c r="G3" s="52">
        <f>SUBTOTAL(9,G6:G1048576)</f>
        <v>14619.29</v>
      </c>
      <c r="H3" s="53">
        <f>IF(M3=0,0,G3/M3)</f>
        <v>0.24226230957787975</v>
      </c>
      <c r="I3" s="52">
        <f>SUBTOTAL(9,I6:I1048576)</f>
        <v>166</v>
      </c>
      <c r="J3" s="52">
        <f>SUBTOTAL(9,J6:J1048576)</f>
        <v>45725.589999999989</v>
      </c>
      <c r="K3" s="53">
        <f>IF(M3=0,0,J3/M3)</f>
        <v>0.75773769042212036</v>
      </c>
      <c r="L3" s="52">
        <f>SUBTOTAL(9,L6:L1048576)</f>
        <v>258</v>
      </c>
      <c r="M3" s="54">
        <f>SUBTOTAL(9,M6:M1048576)</f>
        <v>60344.879999999983</v>
      </c>
    </row>
    <row r="4" spans="1:13" ht="14.4" customHeight="1" thickBot="1" x14ac:dyDescent="0.35">
      <c r="A4" s="50"/>
      <c r="B4" s="50"/>
      <c r="C4" s="50"/>
      <c r="D4" s="50"/>
      <c r="E4" s="51"/>
      <c r="F4" s="275" t="s">
        <v>155</v>
      </c>
      <c r="G4" s="276"/>
      <c r="H4" s="277"/>
      <c r="I4" s="278" t="s">
        <v>154</v>
      </c>
      <c r="J4" s="276"/>
      <c r="K4" s="277"/>
      <c r="L4" s="279" t="s">
        <v>6</v>
      </c>
      <c r="M4" s="280"/>
    </row>
    <row r="5" spans="1:13" ht="14.4" customHeight="1" thickBot="1" x14ac:dyDescent="0.35">
      <c r="A5" s="372" t="s">
        <v>162</v>
      </c>
      <c r="B5" s="388" t="s">
        <v>157</v>
      </c>
      <c r="C5" s="388" t="s">
        <v>92</v>
      </c>
      <c r="D5" s="388" t="s">
        <v>158</v>
      </c>
      <c r="E5" s="388" t="s">
        <v>159</v>
      </c>
      <c r="F5" s="389" t="s">
        <v>31</v>
      </c>
      <c r="G5" s="389" t="s">
        <v>17</v>
      </c>
      <c r="H5" s="374" t="s">
        <v>160</v>
      </c>
      <c r="I5" s="373" t="s">
        <v>31</v>
      </c>
      <c r="J5" s="389" t="s">
        <v>17</v>
      </c>
      <c r="K5" s="374" t="s">
        <v>160</v>
      </c>
      <c r="L5" s="373" t="s">
        <v>31</v>
      </c>
      <c r="M5" s="390" t="s">
        <v>17</v>
      </c>
    </row>
    <row r="6" spans="1:13" ht="14.4" customHeight="1" x14ac:dyDescent="0.3">
      <c r="A6" s="354" t="s">
        <v>420</v>
      </c>
      <c r="B6" s="355" t="s">
        <v>1152</v>
      </c>
      <c r="C6" s="355" t="s">
        <v>427</v>
      </c>
      <c r="D6" s="355" t="s">
        <v>428</v>
      </c>
      <c r="E6" s="355" t="s">
        <v>429</v>
      </c>
      <c r="F6" s="358"/>
      <c r="G6" s="358"/>
      <c r="H6" s="377">
        <v>0</v>
      </c>
      <c r="I6" s="358">
        <v>1</v>
      </c>
      <c r="J6" s="358">
        <v>203.07</v>
      </c>
      <c r="K6" s="377">
        <v>1</v>
      </c>
      <c r="L6" s="358">
        <v>1</v>
      </c>
      <c r="M6" s="359">
        <v>203.07</v>
      </c>
    </row>
    <row r="7" spans="1:13" ht="14.4" customHeight="1" x14ac:dyDescent="0.3">
      <c r="A7" s="360" t="s">
        <v>420</v>
      </c>
      <c r="B7" s="361" t="s">
        <v>1153</v>
      </c>
      <c r="C7" s="361" t="s">
        <v>442</v>
      </c>
      <c r="D7" s="361" t="s">
        <v>443</v>
      </c>
      <c r="E7" s="361" t="s">
        <v>444</v>
      </c>
      <c r="F7" s="364"/>
      <c r="G7" s="364"/>
      <c r="H7" s="408">
        <v>0</v>
      </c>
      <c r="I7" s="364">
        <v>4</v>
      </c>
      <c r="J7" s="364">
        <v>736.88</v>
      </c>
      <c r="K7" s="408">
        <v>1</v>
      </c>
      <c r="L7" s="364">
        <v>4</v>
      </c>
      <c r="M7" s="365">
        <v>736.88</v>
      </c>
    </row>
    <row r="8" spans="1:13" ht="14.4" customHeight="1" x14ac:dyDescent="0.3">
      <c r="A8" s="360" t="s">
        <v>420</v>
      </c>
      <c r="B8" s="361" t="s">
        <v>1154</v>
      </c>
      <c r="C8" s="361" t="s">
        <v>431</v>
      </c>
      <c r="D8" s="361" t="s">
        <v>432</v>
      </c>
      <c r="E8" s="361" t="s">
        <v>433</v>
      </c>
      <c r="F8" s="364"/>
      <c r="G8" s="364"/>
      <c r="H8" s="408">
        <v>0</v>
      </c>
      <c r="I8" s="364">
        <v>1</v>
      </c>
      <c r="J8" s="364">
        <v>222.25</v>
      </c>
      <c r="K8" s="408">
        <v>1</v>
      </c>
      <c r="L8" s="364">
        <v>1</v>
      </c>
      <c r="M8" s="365">
        <v>222.25</v>
      </c>
    </row>
    <row r="9" spans="1:13" ht="14.4" customHeight="1" x14ac:dyDescent="0.3">
      <c r="A9" s="360" t="s">
        <v>420</v>
      </c>
      <c r="B9" s="361" t="s">
        <v>1154</v>
      </c>
      <c r="C9" s="361" t="s">
        <v>434</v>
      </c>
      <c r="D9" s="361" t="s">
        <v>435</v>
      </c>
      <c r="E9" s="361" t="s">
        <v>436</v>
      </c>
      <c r="F9" s="364"/>
      <c r="G9" s="364"/>
      <c r="H9" s="408"/>
      <c r="I9" s="364">
        <v>1</v>
      </c>
      <c r="J9" s="364">
        <v>0</v>
      </c>
      <c r="K9" s="408"/>
      <c r="L9" s="364">
        <v>1</v>
      </c>
      <c r="M9" s="365">
        <v>0</v>
      </c>
    </row>
    <row r="10" spans="1:13" ht="14.4" customHeight="1" x14ac:dyDescent="0.3">
      <c r="A10" s="360" t="s">
        <v>421</v>
      </c>
      <c r="B10" s="361" t="s">
        <v>1155</v>
      </c>
      <c r="C10" s="361" t="s">
        <v>511</v>
      </c>
      <c r="D10" s="361" t="s">
        <v>512</v>
      </c>
      <c r="E10" s="361" t="s">
        <v>513</v>
      </c>
      <c r="F10" s="364">
        <v>1</v>
      </c>
      <c r="G10" s="364">
        <v>333.31</v>
      </c>
      <c r="H10" s="408">
        <v>1</v>
      </c>
      <c r="I10" s="364"/>
      <c r="J10" s="364"/>
      <c r="K10" s="408">
        <v>0</v>
      </c>
      <c r="L10" s="364">
        <v>1</v>
      </c>
      <c r="M10" s="365">
        <v>333.31</v>
      </c>
    </row>
    <row r="11" spans="1:13" ht="14.4" customHeight="1" x14ac:dyDescent="0.3">
      <c r="A11" s="360" t="s">
        <v>421</v>
      </c>
      <c r="B11" s="361" t="s">
        <v>1156</v>
      </c>
      <c r="C11" s="361" t="s">
        <v>519</v>
      </c>
      <c r="D11" s="361" t="s">
        <v>520</v>
      </c>
      <c r="E11" s="361" t="s">
        <v>521</v>
      </c>
      <c r="F11" s="364"/>
      <c r="G11" s="364"/>
      <c r="H11" s="408">
        <v>0</v>
      </c>
      <c r="I11" s="364">
        <v>2</v>
      </c>
      <c r="J11" s="364">
        <v>308.02</v>
      </c>
      <c r="K11" s="408">
        <v>1</v>
      </c>
      <c r="L11" s="364">
        <v>2</v>
      </c>
      <c r="M11" s="365">
        <v>308.02</v>
      </c>
    </row>
    <row r="12" spans="1:13" ht="14.4" customHeight="1" x14ac:dyDescent="0.3">
      <c r="A12" s="360" t="s">
        <v>421</v>
      </c>
      <c r="B12" s="361" t="s">
        <v>1157</v>
      </c>
      <c r="C12" s="361" t="s">
        <v>523</v>
      </c>
      <c r="D12" s="361" t="s">
        <v>524</v>
      </c>
      <c r="E12" s="361" t="s">
        <v>525</v>
      </c>
      <c r="F12" s="364">
        <v>1</v>
      </c>
      <c r="G12" s="364">
        <v>413.22</v>
      </c>
      <c r="H12" s="408">
        <v>1</v>
      </c>
      <c r="I12" s="364"/>
      <c r="J12" s="364"/>
      <c r="K12" s="408">
        <v>0</v>
      </c>
      <c r="L12" s="364">
        <v>1</v>
      </c>
      <c r="M12" s="365">
        <v>413.22</v>
      </c>
    </row>
    <row r="13" spans="1:13" ht="14.4" customHeight="1" x14ac:dyDescent="0.3">
      <c r="A13" s="360" t="s">
        <v>422</v>
      </c>
      <c r="B13" s="361" t="s">
        <v>1158</v>
      </c>
      <c r="C13" s="361" t="s">
        <v>613</v>
      </c>
      <c r="D13" s="361" t="s">
        <v>614</v>
      </c>
      <c r="E13" s="361" t="s">
        <v>615</v>
      </c>
      <c r="F13" s="364">
        <v>2</v>
      </c>
      <c r="G13" s="364">
        <v>380.96</v>
      </c>
      <c r="H13" s="408">
        <v>1</v>
      </c>
      <c r="I13" s="364"/>
      <c r="J13" s="364"/>
      <c r="K13" s="408">
        <v>0</v>
      </c>
      <c r="L13" s="364">
        <v>2</v>
      </c>
      <c r="M13" s="365">
        <v>380.96</v>
      </c>
    </row>
    <row r="14" spans="1:13" ht="14.4" customHeight="1" x14ac:dyDescent="0.3">
      <c r="A14" s="360" t="s">
        <v>422</v>
      </c>
      <c r="B14" s="361" t="s">
        <v>1158</v>
      </c>
      <c r="C14" s="361" t="s">
        <v>616</v>
      </c>
      <c r="D14" s="361" t="s">
        <v>614</v>
      </c>
      <c r="E14" s="361" t="s">
        <v>617</v>
      </c>
      <c r="F14" s="364">
        <v>1</v>
      </c>
      <c r="G14" s="364">
        <v>494.84</v>
      </c>
      <c r="H14" s="408">
        <v>1</v>
      </c>
      <c r="I14" s="364"/>
      <c r="J14" s="364"/>
      <c r="K14" s="408">
        <v>0</v>
      </c>
      <c r="L14" s="364">
        <v>1</v>
      </c>
      <c r="M14" s="365">
        <v>494.84</v>
      </c>
    </row>
    <row r="15" spans="1:13" ht="14.4" customHeight="1" x14ac:dyDescent="0.3">
      <c r="A15" s="360" t="s">
        <v>422</v>
      </c>
      <c r="B15" s="361" t="s">
        <v>1158</v>
      </c>
      <c r="C15" s="361" t="s">
        <v>618</v>
      </c>
      <c r="D15" s="361" t="s">
        <v>619</v>
      </c>
      <c r="E15" s="361" t="s">
        <v>620</v>
      </c>
      <c r="F15" s="364"/>
      <c r="G15" s="364"/>
      <c r="H15" s="408">
        <v>0</v>
      </c>
      <c r="I15" s="364">
        <v>1</v>
      </c>
      <c r="J15" s="364">
        <v>441.83</v>
      </c>
      <c r="K15" s="408">
        <v>1</v>
      </c>
      <c r="L15" s="364">
        <v>1</v>
      </c>
      <c r="M15" s="365">
        <v>441.83</v>
      </c>
    </row>
    <row r="16" spans="1:13" ht="14.4" customHeight="1" x14ac:dyDescent="0.3">
      <c r="A16" s="360" t="s">
        <v>422</v>
      </c>
      <c r="B16" s="361" t="s">
        <v>1159</v>
      </c>
      <c r="C16" s="361" t="s">
        <v>548</v>
      </c>
      <c r="D16" s="361" t="s">
        <v>549</v>
      </c>
      <c r="E16" s="361" t="s">
        <v>550</v>
      </c>
      <c r="F16" s="364"/>
      <c r="G16" s="364"/>
      <c r="H16" s="408">
        <v>0</v>
      </c>
      <c r="I16" s="364">
        <v>2</v>
      </c>
      <c r="J16" s="364">
        <v>399.3</v>
      </c>
      <c r="K16" s="408">
        <v>1</v>
      </c>
      <c r="L16" s="364">
        <v>2</v>
      </c>
      <c r="M16" s="365">
        <v>399.3</v>
      </c>
    </row>
    <row r="17" spans="1:13" ht="14.4" customHeight="1" x14ac:dyDescent="0.3">
      <c r="A17" s="360" t="s">
        <v>422</v>
      </c>
      <c r="B17" s="361" t="s">
        <v>1160</v>
      </c>
      <c r="C17" s="361" t="s">
        <v>622</v>
      </c>
      <c r="D17" s="361" t="s">
        <v>623</v>
      </c>
      <c r="E17" s="361" t="s">
        <v>509</v>
      </c>
      <c r="F17" s="364"/>
      <c r="G17" s="364"/>
      <c r="H17" s="408">
        <v>0</v>
      </c>
      <c r="I17" s="364">
        <v>4</v>
      </c>
      <c r="J17" s="364">
        <v>404.64</v>
      </c>
      <c r="K17" s="408">
        <v>1</v>
      </c>
      <c r="L17" s="364">
        <v>4</v>
      </c>
      <c r="M17" s="365">
        <v>404.64</v>
      </c>
    </row>
    <row r="18" spans="1:13" ht="14.4" customHeight="1" x14ac:dyDescent="0.3">
      <c r="A18" s="360" t="s">
        <v>422</v>
      </c>
      <c r="B18" s="361" t="s">
        <v>1160</v>
      </c>
      <c r="C18" s="361" t="s">
        <v>624</v>
      </c>
      <c r="D18" s="361" t="s">
        <v>623</v>
      </c>
      <c r="E18" s="361" t="s">
        <v>625</v>
      </c>
      <c r="F18" s="364"/>
      <c r="G18" s="364"/>
      <c r="H18" s="408">
        <v>0</v>
      </c>
      <c r="I18" s="364">
        <v>1</v>
      </c>
      <c r="J18" s="364">
        <v>337.17</v>
      </c>
      <c r="K18" s="408">
        <v>1</v>
      </c>
      <c r="L18" s="364">
        <v>1</v>
      </c>
      <c r="M18" s="365">
        <v>337.17</v>
      </c>
    </row>
    <row r="19" spans="1:13" ht="14.4" customHeight="1" x14ac:dyDescent="0.3">
      <c r="A19" s="360" t="s">
        <v>422</v>
      </c>
      <c r="B19" s="361" t="s">
        <v>1155</v>
      </c>
      <c r="C19" s="361" t="s">
        <v>542</v>
      </c>
      <c r="D19" s="361" t="s">
        <v>543</v>
      </c>
      <c r="E19" s="361" t="s">
        <v>513</v>
      </c>
      <c r="F19" s="364"/>
      <c r="G19" s="364"/>
      <c r="H19" s="408">
        <v>0</v>
      </c>
      <c r="I19" s="364">
        <v>2</v>
      </c>
      <c r="J19" s="364">
        <v>666.62</v>
      </c>
      <c r="K19" s="408">
        <v>1</v>
      </c>
      <c r="L19" s="364">
        <v>2</v>
      </c>
      <c r="M19" s="365">
        <v>666.62</v>
      </c>
    </row>
    <row r="20" spans="1:13" ht="14.4" customHeight="1" x14ac:dyDescent="0.3">
      <c r="A20" s="360" t="s">
        <v>422</v>
      </c>
      <c r="B20" s="361" t="s">
        <v>1155</v>
      </c>
      <c r="C20" s="361" t="s">
        <v>544</v>
      </c>
      <c r="D20" s="361" t="s">
        <v>545</v>
      </c>
      <c r="E20" s="361" t="s">
        <v>546</v>
      </c>
      <c r="F20" s="364"/>
      <c r="G20" s="364"/>
      <c r="H20" s="408">
        <v>0</v>
      </c>
      <c r="I20" s="364">
        <v>1</v>
      </c>
      <c r="J20" s="364">
        <v>333.31</v>
      </c>
      <c r="K20" s="408">
        <v>1</v>
      </c>
      <c r="L20" s="364">
        <v>1</v>
      </c>
      <c r="M20" s="365">
        <v>333.31</v>
      </c>
    </row>
    <row r="21" spans="1:13" ht="14.4" customHeight="1" x14ac:dyDescent="0.3">
      <c r="A21" s="360" t="s">
        <v>422</v>
      </c>
      <c r="B21" s="361" t="s">
        <v>1161</v>
      </c>
      <c r="C21" s="361" t="s">
        <v>579</v>
      </c>
      <c r="D21" s="361" t="s">
        <v>580</v>
      </c>
      <c r="E21" s="361" t="s">
        <v>581</v>
      </c>
      <c r="F21" s="364"/>
      <c r="G21" s="364"/>
      <c r="H21" s="408">
        <v>0</v>
      </c>
      <c r="I21" s="364">
        <v>1</v>
      </c>
      <c r="J21" s="364">
        <v>399.92</v>
      </c>
      <c r="K21" s="408">
        <v>1</v>
      </c>
      <c r="L21" s="364">
        <v>1</v>
      </c>
      <c r="M21" s="365">
        <v>399.92</v>
      </c>
    </row>
    <row r="22" spans="1:13" ht="14.4" customHeight="1" x14ac:dyDescent="0.3">
      <c r="A22" s="360" t="s">
        <v>422</v>
      </c>
      <c r="B22" s="361" t="s">
        <v>1162</v>
      </c>
      <c r="C22" s="361" t="s">
        <v>609</v>
      </c>
      <c r="D22" s="361" t="s">
        <v>610</v>
      </c>
      <c r="E22" s="361" t="s">
        <v>611</v>
      </c>
      <c r="F22" s="364">
        <v>1</v>
      </c>
      <c r="G22" s="364">
        <v>69.86</v>
      </c>
      <c r="H22" s="408">
        <v>1</v>
      </c>
      <c r="I22" s="364"/>
      <c r="J22" s="364"/>
      <c r="K22" s="408">
        <v>0</v>
      </c>
      <c r="L22" s="364">
        <v>1</v>
      </c>
      <c r="M22" s="365">
        <v>69.86</v>
      </c>
    </row>
    <row r="23" spans="1:13" ht="14.4" customHeight="1" x14ac:dyDescent="0.3">
      <c r="A23" s="360" t="s">
        <v>422</v>
      </c>
      <c r="B23" s="361" t="s">
        <v>1163</v>
      </c>
      <c r="C23" s="361" t="s">
        <v>602</v>
      </c>
      <c r="D23" s="361" t="s">
        <v>603</v>
      </c>
      <c r="E23" s="361" t="s">
        <v>604</v>
      </c>
      <c r="F23" s="364"/>
      <c r="G23" s="364"/>
      <c r="H23" s="408">
        <v>0</v>
      </c>
      <c r="I23" s="364">
        <v>4</v>
      </c>
      <c r="J23" s="364">
        <v>386.52</v>
      </c>
      <c r="K23" s="408">
        <v>1</v>
      </c>
      <c r="L23" s="364">
        <v>4</v>
      </c>
      <c r="M23" s="365">
        <v>386.52</v>
      </c>
    </row>
    <row r="24" spans="1:13" ht="14.4" customHeight="1" x14ac:dyDescent="0.3">
      <c r="A24" s="360" t="s">
        <v>422</v>
      </c>
      <c r="B24" s="361" t="s">
        <v>1164</v>
      </c>
      <c r="C24" s="361" t="s">
        <v>552</v>
      </c>
      <c r="D24" s="361" t="s">
        <v>553</v>
      </c>
      <c r="E24" s="361" t="s">
        <v>554</v>
      </c>
      <c r="F24" s="364"/>
      <c r="G24" s="364"/>
      <c r="H24" s="408">
        <v>0</v>
      </c>
      <c r="I24" s="364">
        <v>2</v>
      </c>
      <c r="J24" s="364">
        <v>275.48</v>
      </c>
      <c r="K24" s="408">
        <v>1</v>
      </c>
      <c r="L24" s="364">
        <v>2</v>
      </c>
      <c r="M24" s="365">
        <v>275.48</v>
      </c>
    </row>
    <row r="25" spans="1:13" ht="14.4" customHeight="1" x14ac:dyDescent="0.3">
      <c r="A25" s="360" t="s">
        <v>422</v>
      </c>
      <c r="B25" s="361" t="s">
        <v>1157</v>
      </c>
      <c r="C25" s="361" t="s">
        <v>590</v>
      </c>
      <c r="D25" s="361" t="s">
        <v>591</v>
      </c>
      <c r="E25" s="361" t="s">
        <v>592</v>
      </c>
      <c r="F25" s="364"/>
      <c r="G25" s="364"/>
      <c r="H25" s="408">
        <v>0</v>
      </c>
      <c r="I25" s="364">
        <v>1</v>
      </c>
      <c r="J25" s="364">
        <v>137.74</v>
      </c>
      <c r="K25" s="408">
        <v>1</v>
      </c>
      <c r="L25" s="364">
        <v>1</v>
      </c>
      <c r="M25" s="365">
        <v>137.74</v>
      </c>
    </row>
    <row r="26" spans="1:13" ht="14.4" customHeight="1" x14ac:dyDescent="0.3">
      <c r="A26" s="360" t="s">
        <v>423</v>
      </c>
      <c r="B26" s="361" t="s">
        <v>1158</v>
      </c>
      <c r="C26" s="361" t="s">
        <v>618</v>
      </c>
      <c r="D26" s="361" t="s">
        <v>619</v>
      </c>
      <c r="E26" s="361" t="s">
        <v>620</v>
      </c>
      <c r="F26" s="364">
        <v>1</v>
      </c>
      <c r="G26" s="364">
        <v>630.53</v>
      </c>
      <c r="H26" s="408">
        <v>1</v>
      </c>
      <c r="I26" s="364"/>
      <c r="J26" s="364"/>
      <c r="K26" s="408">
        <v>0</v>
      </c>
      <c r="L26" s="364">
        <v>1</v>
      </c>
      <c r="M26" s="365">
        <v>630.53</v>
      </c>
    </row>
    <row r="27" spans="1:13" ht="14.4" customHeight="1" x14ac:dyDescent="0.3">
      <c r="A27" s="360" t="s">
        <v>423</v>
      </c>
      <c r="B27" s="361" t="s">
        <v>1158</v>
      </c>
      <c r="C27" s="361" t="s">
        <v>827</v>
      </c>
      <c r="D27" s="361" t="s">
        <v>614</v>
      </c>
      <c r="E27" s="361" t="s">
        <v>828</v>
      </c>
      <c r="F27" s="364">
        <v>1</v>
      </c>
      <c r="G27" s="364">
        <v>0</v>
      </c>
      <c r="H27" s="408"/>
      <c r="I27" s="364"/>
      <c r="J27" s="364"/>
      <c r="K27" s="408"/>
      <c r="L27" s="364">
        <v>1</v>
      </c>
      <c r="M27" s="365">
        <v>0</v>
      </c>
    </row>
    <row r="28" spans="1:13" ht="14.4" customHeight="1" x14ac:dyDescent="0.3">
      <c r="A28" s="360" t="s">
        <v>423</v>
      </c>
      <c r="B28" s="361" t="s">
        <v>1165</v>
      </c>
      <c r="C28" s="361" t="s">
        <v>765</v>
      </c>
      <c r="D28" s="361" t="s">
        <v>766</v>
      </c>
      <c r="E28" s="361" t="s">
        <v>767</v>
      </c>
      <c r="F28" s="364"/>
      <c r="G28" s="364"/>
      <c r="H28" s="408">
        <v>0</v>
      </c>
      <c r="I28" s="364">
        <v>9</v>
      </c>
      <c r="J28" s="364">
        <v>3028.02</v>
      </c>
      <c r="K28" s="408">
        <v>1</v>
      </c>
      <c r="L28" s="364">
        <v>9</v>
      </c>
      <c r="M28" s="365">
        <v>3028.02</v>
      </c>
    </row>
    <row r="29" spans="1:13" ht="14.4" customHeight="1" x14ac:dyDescent="0.3">
      <c r="A29" s="360" t="s">
        <v>423</v>
      </c>
      <c r="B29" s="361" t="s">
        <v>1166</v>
      </c>
      <c r="C29" s="361" t="s">
        <v>697</v>
      </c>
      <c r="D29" s="361" t="s">
        <v>698</v>
      </c>
      <c r="E29" s="361" t="s">
        <v>699</v>
      </c>
      <c r="F29" s="364">
        <v>1</v>
      </c>
      <c r="G29" s="364">
        <v>0</v>
      </c>
      <c r="H29" s="408"/>
      <c r="I29" s="364"/>
      <c r="J29" s="364"/>
      <c r="K29" s="408"/>
      <c r="L29" s="364">
        <v>1</v>
      </c>
      <c r="M29" s="365">
        <v>0</v>
      </c>
    </row>
    <row r="30" spans="1:13" ht="14.4" customHeight="1" x14ac:dyDescent="0.3">
      <c r="A30" s="360" t="s">
        <v>423</v>
      </c>
      <c r="B30" s="361" t="s">
        <v>1166</v>
      </c>
      <c r="C30" s="361" t="s">
        <v>700</v>
      </c>
      <c r="D30" s="361" t="s">
        <v>701</v>
      </c>
      <c r="E30" s="361" t="s">
        <v>702</v>
      </c>
      <c r="F30" s="364"/>
      <c r="G30" s="364"/>
      <c r="H30" s="408">
        <v>0</v>
      </c>
      <c r="I30" s="364">
        <v>4</v>
      </c>
      <c r="J30" s="364">
        <v>1590.6</v>
      </c>
      <c r="K30" s="408">
        <v>1</v>
      </c>
      <c r="L30" s="364">
        <v>4</v>
      </c>
      <c r="M30" s="365">
        <v>1590.6</v>
      </c>
    </row>
    <row r="31" spans="1:13" ht="14.4" customHeight="1" x14ac:dyDescent="0.3">
      <c r="A31" s="360" t="s">
        <v>423</v>
      </c>
      <c r="B31" s="361" t="s">
        <v>1166</v>
      </c>
      <c r="C31" s="361" t="s">
        <v>703</v>
      </c>
      <c r="D31" s="361" t="s">
        <v>701</v>
      </c>
      <c r="E31" s="361" t="s">
        <v>702</v>
      </c>
      <c r="F31" s="364"/>
      <c r="G31" s="364"/>
      <c r="H31" s="408">
        <v>0</v>
      </c>
      <c r="I31" s="364">
        <v>2</v>
      </c>
      <c r="J31" s="364">
        <v>795.3</v>
      </c>
      <c r="K31" s="408">
        <v>1</v>
      </c>
      <c r="L31" s="364">
        <v>2</v>
      </c>
      <c r="M31" s="365">
        <v>795.3</v>
      </c>
    </row>
    <row r="32" spans="1:13" ht="14.4" customHeight="1" x14ac:dyDescent="0.3">
      <c r="A32" s="360" t="s">
        <v>423</v>
      </c>
      <c r="B32" s="361" t="s">
        <v>1166</v>
      </c>
      <c r="C32" s="361" t="s">
        <v>704</v>
      </c>
      <c r="D32" s="361" t="s">
        <v>705</v>
      </c>
      <c r="E32" s="361" t="s">
        <v>706</v>
      </c>
      <c r="F32" s="364"/>
      <c r="G32" s="364"/>
      <c r="H32" s="408">
        <v>0</v>
      </c>
      <c r="I32" s="364">
        <v>3</v>
      </c>
      <c r="J32" s="364">
        <v>1590.54</v>
      </c>
      <c r="K32" s="408">
        <v>1</v>
      </c>
      <c r="L32" s="364">
        <v>3</v>
      </c>
      <c r="M32" s="365">
        <v>1590.54</v>
      </c>
    </row>
    <row r="33" spans="1:13" ht="14.4" customHeight="1" x14ac:dyDescent="0.3">
      <c r="A33" s="360" t="s">
        <v>423</v>
      </c>
      <c r="B33" s="361" t="s">
        <v>1166</v>
      </c>
      <c r="C33" s="361" t="s">
        <v>707</v>
      </c>
      <c r="D33" s="361" t="s">
        <v>705</v>
      </c>
      <c r="E33" s="361" t="s">
        <v>708</v>
      </c>
      <c r="F33" s="364"/>
      <c r="G33" s="364"/>
      <c r="H33" s="408">
        <v>0</v>
      </c>
      <c r="I33" s="364">
        <v>1</v>
      </c>
      <c r="J33" s="364">
        <v>577.30999999999995</v>
      </c>
      <c r="K33" s="408">
        <v>1</v>
      </c>
      <c r="L33" s="364">
        <v>1</v>
      </c>
      <c r="M33" s="365">
        <v>577.30999999999995</v>
      </c>
    </row>
    <row r="34" spans="1:13" ht="14.4" customHeight="1" x14ac:dyDescent="0.3">
      <c r="A34" s="360" t="s">
        <v>423</v>
      </c>
      <c r="B34" s="361" t="s">
        <v>1167</v>
      </c>
      <c r="C34" s="361" t="s">
        <v>735</v>
      </c>
      <c r="D34" s="361" t="s">
        <v>736</v>
      </c>
      <c r="E34" s="361"/>
      <c r="F34" s="364">
        <v>2</v>
      </c>
      <c r="G34" s="364">
        <v>1492.58</v>
      </c>
      <c r="H34" s="408">
        <v>1</v>
      </c>
      <c r="I34" s="364"/>
      <c r="J34" s="364"/>
      <c r="K34" s="408">
        <v>0</v>
      </c>
      <c r="L34" s="364">
        <v>2</v>
      </c>
      <c r="M34" s="365">
        <v>1492.58</v>
      </c>
    </row>
    <row r="35" spans="1:13" ht="14.4" customHeight="1" x14ac:dyDescent="0.3">
      <c r="A35" s="360" t="s">
        <v>423</v>
      </c>
      <c r="B35" s="361" t="s">
        <v>1159</v>
      </c>
      <c r="C35" s="361" t="s">
        <v>548</v>
      </c>
      <c r="D35" s="361" t="s">
        <v>549</v>
      </c>
      <c r="E35" s="361" t="s">
        <v>550</v>
      </c>
      <c r="F35" s="364"/>
      <c r="G35" s="364"/>
      <c r="H35" s="408">
        <v>0</v>
      </c>
      <c r="I35" s="364">
        <v>1</v>
      </c>
      <c r="J35" s="364">
        <v>199.65</v>
      </c>
      <c r="K35" s="408">
        <v>1</v>
      </c>
      <c r="L35" s="364">
        <v>1</v>
      </c>
      <c r="M35" s="365">
        <v>199.65</v>
      </c>
    </row>
    <row r="36" spans="1:13" ht="14.4" customHeight="1" x14ac:dyDescent="0.3">
      <c r="A36" s="360" t="s">
        <v>423</v>
      </c>
      <c r="B36" s="361" t="s">
        <v>1168</v>
      </c>
      <c r="C36" s="361" t="s">
        <v>672</v>
      </c>
      <c r="D36" s="361" t="s">
        <v>673</v>
      </c>
      <c r="E36" s="361" t="s">
        <v>592</v>
      </c>
      <c r="F36" s="364">
        <v>1</v>
      </c>
      <c r="G36" s="364">
        <v>44.89</v>
      </c>
      <c r="H36" s="408">
        <v>1</v>
      </c>
      <c r="I36" s="364"/>
      <c r="J36" s="364"/>
      <c r="K36" s="408">
        <v>0</v>
      </c>
      <c r="L36" s="364">
        <v>1</v>
      </c>
      <c r="M36" s="365">
        <v>44.89</v>
      </c>
    </row>
    <row r="37" spans="1:13" ht="14.4" customHeight="1" x14ac:dyDescent="0.3">
      <c r="A37" s="360" t="s">
        <v>423</v>
      </c>
      <c r="B37" s="361" t="s">
        <v>1169</v>
      </c>
      <c r="C37" s="361" t="s">
        <v>840</v>
      </c>
      <c r="D37" s="361" t="s">
        <v>841</v>
      </c>
      <c r="E37" s="361" t="s">
        <v>842</v>
      </c>
      <c r="F37" s="364"/>
      <c r="G37" s="364"/>
      <c r="H37" s="408">
        <v>0</v>
      </c>
      <c r="I37" s="364">
        <v>2</v>
      </c>
      <c r="J37" s="364">
        <v>189.84</v>
      </c>
      <c r="K37" s="408">
        <v>1</v>
      </c>
      <c r="L37" s="364">
        <v>2</v>
      </c>
      <c r="M37" s="365">
        <v>189.84</v>
      </c>
    </row>
    <row r="38" spans="1:13" ht="14.4" customHeight="1" x14ac:dyDescent="0.3">
      <c r="A38" s="360" t="s">
        <v>423</v>
      </c>
      <c r="B38" s="361" t="s">
        <v>1169</v>
      </c>
      <c r="C38" s="361" t="s">
        <v>843</v>
      </c>
      <c r="D38" s="361" t="s">
        <v>844</v>
      </c>
      <c r="E38" s="361" t="s">
        <v>845</v>
      </c>
      <c r="F38" s="364"/>
      <c r="G38" s="364"/>
      <c r="H38" s="408">
        <v>0</v>
      </c>
      <c r="I38" s="364">
        <v>2</v>
      </c>
      <c r="J38" s="364">
        <v>252.88</v>
      </c>
      <c r="K38" s="408">
        <v>1</v>
      </c>
      <c r="L38" s="364">
        <v>2</v>
      </c>
      <c r="M38" s="365">
        <v>252.88</v>
      </c>
    </row>
    <row r="39" spans="1:13" ht="14.4" customHeight="1" x14ac:dyDescent="0.3">
      <c r="A39" s="360" t="s">
        <v>423</v>
      </c>
      <c r="B39" s="361" t="s">
        <v>1170</v>
      </c>
      <c r="C39" s="361" t="s">
        <v>833</v>
      </c>
      <c r="D39" s="361" t="s">
        <v>497</v>
      </c>
      <c r="E39" s="361" t="s">
        <v>834</v>
      </c>
      <c r="F39" s="364">
        <v>1</v>
      </c>
      <c r="G39" s="364">
        <v>0</v>
      </c>
      <c r="H39" s="408"/>
      <c r="I39" s="364"/>
      <c r="J39" s="364"/>
      <c r="K39" s="408"/>
      <c r="L39" s="364">
        <v>1</v>
      </c>
      <c r="M39" s="365">
        <v>0</v>
      </c>
    </row>
    <row r="40" spans="1:13" ht="14.4" customHeight="1" x14ac:dyDescent="0.3">
      <c r="A40" s="360" t="s">
        <v>423</v>
      </c>
      <c r="B40" s="361" t="s">
        <v>1171</v>
      </c>
      <c r="C40" s="361" t="s">
        <v>784</v>
      </c>
      <c r="D40" s="361" t="s">
        <v>785</v>
      </c>
      <c r="E40" s="361" t="s">
        <v>786</v>
      </c>
      <c r="F40" s="364"/>
      <c r="G40" s="364"/>
      <c r="H40" s="408">
        <v>0</v>
      </c>
      <c r="I40" s="364">
        <v>1</v>
      </c>
      <c r="J40" s="364">
        <v>323.43</v>
      </c>
      <c r="K40" s="408">
        <v>1</v>
      </c>
      <c r="L40" s="364">
        <v>1</v>
      </c>
      <c r="M40" s="365">
        <v>323.43</v>
      </c>
    </row>
    <row r="41" spans="1:13" ht="14.4" customHeight="1" x14ac:dyDescent="0.3">
      <c r="A41" s="360" t="s">
        <v>423</v>
      </c>
      <c r="B41" s="361" t="s">
        <v>1171</v>
      </c>
      <c r="C41" s="361" t="s">
        <v>787</v>
      </c>
      <c r="D41" s="361" t="s">
        <v>788</v>
      </c>
      <c r="E41" s="361" t="s">
        <v>789</v>
      </c>
      <c r="F41" s="364">
        <v>1</v>
      </c>
      <c r="G41" s="364">
        <v>0</v>
      </c>
      <c r="H41" s="408"/>
      <c r="I41" s="364"/>
      <c r="J41" s="364"/>
      <c r="K41" s="408"/>
      <c r="L41" s="364">
        <v>1</v>
      </c>
      <c r="M41" s="365">
        <v>0</v>
      </c>
    </row>
    <row r="42" spans="1:13" ht="14.4" customHeight="1" x14ac:dyDescent="0.3">
      <c r="A42" s="360" t="s">
        <v>423</v>
      </c>
      <c r="B42" s="361" t="s">
        <v>1171</v>
      </c>
      <c r="C42" s="361" t="s">
        <v>790</v>
      </c>
      <c r="D42" s="361" t="s">
        <v>788</v>
      </c>
      <c r="E42" s="361" t="s">
        <v>791</v>
      </c>
      <c r="F42" s="364">
        <v>1</v>
      </c>
      <c r="G42" s="364">
        <v>301.87</v>
      </c>
      <c r="H42" s="408">
        <v>1</v>
      </c>
      <c r="I42" s="364"/>
      <c r="J42" s="364"/>
      <c r="K42" s="408">
        <v>0</v>
      </c>
      <c r="L42" s="364">
        <v>1</v>
      </c>
      <c r="M42" s="365">
        <v>301.87</v>
      </c>
    </row>
    <row r="43" spans="1:13" ht="14.4" customHeight="1" x14ac:dyDescent="0.3">
      <c r="A43" s="360" t="s">
        <v>423</v>
      </c>
      <c r="B43" s="361" t="s">
        <v>1172</v>
      </c>
      <c r="C43" s="361" t="s">
        <v>650</v>
      </c>
      <c r="D43" s="361" t="s">
        <v>651</v>
      </c>
      <c r="E43" s="361" t="s">
        <v>652</v>
      </c>
      <c r="F43" s="364">
        <v>1</v>
      </c>
      <c r="G43" s="364">
        <v>590.27</v>
      </c>
      <c r="H43" s="408">
        <v>1</v>
      </c>
      <c r="I43" s="364"/>
      <c r="J43" s="364"/>
      <c r="K43" s="408">
        <v>0</v>
      </c>
      <c r="L43" s="364">
        <v>1</v>
      </c>
      <c r="M43" s="365">
        <v>590.27</v>
      </c>
    </row>
    <row r="44" spans="1:13" ht="14.4" customHeight="1" x14ac:dyDescent="0.3">
      <c r="A44" s="360" t="s">
        <v>423</v>
      </c>
      <c r="B44" s="361" t="s">
        <v>1172</v>
      </c>
      <c r="C44" s="361" t="s">
        <v>653</v>
      </c>
      <c r="D44" s="361" t="s">
        <v>654</v>
      </c>
      <c r="E44" s="361" t="s">
        <v>655</v>
      </c>
      <c r="F44" s="364"/>
      <c r="G44" s="364"/>
      <c r="H44" s="408">
        <v>0</v>
      </c>
      <c r="I44" s="364">
        <v>1</v>
      </c>
      <c r="J44" s="364">
        <v>716.44</v>
      </c>
      <c r="K44" s="408">
        <v>1</v>
      </c>
      <c r="L44" s="364">
        <v>1</v>
      </c>
      <c r="M44" s="365">
        <v>716.44</v>
      </c>
    </row>
    <row r="45" spans="1:13" ht="14.4" customHeight="1" x14ac:dyDescent="0.3">
      <c r="A45" s="360" t="s">
        <v>423</v>
      </c>
      <c r="B45" s="361" t="s">
        <v>1172</v>
      </c>
      <c r="C45" s="361" t="s">
        <v>656</v>
      </c>
      <c r="D45" s="361" t="s">
        <v>657</v>
      </c>
      <c r="E45" s="361" t="s">
        <v>554</v>
      </c>
      <c r="F45" s="364"/>
      <c r="G45" s="364"/>
      <c r="H45" s="408">
        <v>0</v>
      </c>
      <c r="I45" s="364">
        <v>1</v>
      </c>
      <c r="J45" s="364">
        <v>119.41</v>
      </c>
      <c r="K45" s="408">
        <v>1</v>
      </c>
      <c r="L45" s="364">
        <v>1</v>
      </c>
      <c r="M45" s="365">
        <v>119.41</v>
      </c>
    </row>
    <row r="46" spans="1:13" ht="14.4" customHeight="1" x14ac:dyDescent="0.3">
      <c r="A46" s="360" t="s">
        <v>423</v>
      </c>
      <c r="B46" s="361" t="s">
        <v>1172</v>
      </c>
      <c r="C46" s="361" t="s">
        <v>658</v>
      </c>
      <c r="D46" s="361" t="s">
        <v>657</v>
      </c>
      <c r="E46" s="361" t="s">
        <v>659</v>
      </c>
      <c r="F46" s="364"/>
      <c r="G46" s="364"/>
      <c r="H46" s="408">
        <v>0</v>
      </c>
      <c r="I46" s="364">
        <v>2</v>
      </c>
      <c r="J46" s="364">
        <v>796.04</v>
      </c>
      <c r="K46" s="408">
        <v>1</v>
      </c>
      <c r="L46" s="364">
        <v>2</v>
      </c>
      <c r="M46" s="365">
        <v>796.04</v>
      </c>
    </row>
    <row r="47" spans="1:13" ht="14.4" customHeight="1" x14ac:dyDescent="0.3">
      <c r="A47" s="360" t="s">
        <v>423</v>
      </c>
      <c r="B47" s="361" t="s">
        <v>1172</v>
      </c>
      <c r="C47" s="361" t="s">
        <v>660</v>
      </c>
      <c r="D47" s="361" t="s">
        <v>661</v>
      </c>
      <c r="E47" s="361" t="s">
        <v>662</v>
      </c>
      <c r="F47" s="364"/>
      <c r="G47" s="364"/>
      <c r="H47" s="408">
        <v>0</v>
      </c>
      <c r="I47" s="364">
        <v>3</v>
      </c>
      <c r="J47" s="364">
        <v>2624.07</v>
      </c>
      <c r="K47" s="408">
        <v>1</v>
      </c>
      <c r="L47" s="364">
        <v>3</v>
      </c>
      <c r="M47" s="365">
        <v>2624.07</v>
      </c>
    </row>
    <row r="48" spans="1:13" ht="14.4" customHeight="1" x14ac:dyDescent="0.3">
      <c r="A48" s="360" t="s">
        <v>423</v>
      </c>
      <c r="B48" s="361" t="s">
        <v>1173</v>
      </c>
      <c r="C48" s="361" t="s">
        <v>777</v>
      </c>
      <c r="D48" s="361" t="s">
        <v>778</v>
      </c>
      <c r="E48" s="361" t="s">
        <v>779</v>
      </c>
      <c r="F48" s="364"/>
      <c r="G48" s="364"/>
      <c r="H48" s="408">
        <v>0</v>
      </c>
      <c r="I48" s="364">
        <v>1</v>
      </c>
      <c r="J48" s="364">
        <v>50.57</v>
      </c>
      <c r="K48" s="408">
        <v>1</v>
      </c>
      <c r="L48" s="364">
        <v>1</v>
      </c>
      <c r="M48" s="365">
        <v>50.57</v>
      </c>
    </row>
    <row r="49" spans="1:13" ht="14.4" customHeight="1" x14ac:dyDescent="0.3">
      <c r="A49" s="360" t="s">
        <v>423</v>
      </c>
      <c r="B49" s="361" t="s">
        <v>1174</v>
      </c>
      <c r="C49" s="361" t="s">
        <v>685</v>
      </c>
      <c r="D49" s="361" t="s">
        <v>686</v>
      </c>
      <c r="E49" s="361" t="s">
        <v>687</v>
      </c>
      <c r="F49" s="364"/>
      <c r="G49" s="364"/>
      <c r="H49" s="408">
        <v>0</v>
      </c>
      <c r="I49" s="364">
        <v>1</v>
      </c>
      <c r="J49" s="364">
        <v>41.55</v>
      </c>
      <c r="K49" s="408">
        <v>1</v>
      </c>
      <c r="L49" s="364">
        <v>1</v>
      </c>
      <c r="M49" s="365">
        <v>41.55</v>
      </c>
    </row>
    <row r="50" spans="1:13" ht="14.4" customHeight="1" x14ac:dyDescent="0.3">
      <c r="A50" s="360" t="s">
        <v>423</v>
      </c>
      <c r="B50" s="361" t="s">
        <v>1155</v>
      </c>
      <c r="C50" s="361" t="s">
        <v>542</v>
      </c>
      <c r="D50" s="361" t="s">
        <v>543</v>
      </c>
      <c r="E50" s="361" t="s">
        <v>513</v>
      </c>
      <c r="F50" s="364"/>
      <c r="G50" s="364"/>
      <c r="H50" s="408">
        <v>0</v>
      </c>
      <c r="I50" s="364">
        <v>1</v>
      </c>
      <c r="J50" s="364">
        <v>333.31</v>
      </c>
      <c r="K50" s="408">
        <v>1</v>
      </c>
      <c r="L50" s="364">
        <v>1</v>
      </c>
      <c r="M50" s="365">
        <v>333.31</v>
      </c>
    </row>
    <row r="51" spans="1:13" ht="14.4" customHeight="1" x14ac:dyDescent="0.3">
      <c r="A51" s="360" t="s">
        <v>423</v>
      </c>
      <c r="B51" s="361" t="s">
        <v>1153</v>
      </c>
      <c r="C51" s="361" t="s">
        <v>442</v>
      </c>
      <c r="D51" s="361" t="s">
        <v>443</v>
      </c>
      <c r="E51" s="361" t="s">
        <v>444</v>
      </c>
      <c r="F51" s="364"/>
      <c r="G51" s="364"/>
      <c r="H51" s="408">
        <v>0</v>
      </c>
      <c r="I51" s="364">
        <v>2</v>
      </c>
      <c r="J51" s="364">
        <v>368.44</v>
      </c>
      <c r="K51" s="408">
        <v>1</v>
      </c>
      <c r="L51" s="364">
        <v>2</v>
      </c>
      <c r="M51" s="365">
        <v>368.44</v>
      </c>
    </row>
    <row r="52" spans="1:13" ht="14.4" customHeight="1" x14ac:dyDescent="0.3">
      <c r="A52" s="360" t="s">
        <v>423</v>
      </c>
      <c r="B52" s="361" t="s">
        <v>1161</v>
      </c>
      <c r="C52" s="361" t="s">
        <v>579</v>
      </c>
      <c r="D52" s="361" t="s">
        <v>580</v>
      </c>
      <c r="E52" s="361" t="s">
        <v>581</v>
      </c>
      <c r="F52" s="364"/>
      <c r="G52" s="364"/>
      <c r="H52" s="408">
        <v>0</v>
      </c>
      <c r="I52" s="364">
        <v>2</v>
      </c>
      <c r="J52" s="364">
        <v>799.84</v>
      </c>
      <c r="K52" s="408">
        <v>1</v>
      </c>
      <c r="L52" s="364">
        <v>2</v>
      </c>
      <c r="M52" s="365">
        <v>799.84</v>
      </c>
    </row>
    <row r="53" spans="1:13" ht="14.4" customHeight="1" x14ac:dyDescent="0.3">
      <c r="A53" s="360" t="s">
        <v>423</v>
      </c>
      <c r="B53" s="361" t="s">
        <v>1154</v>
      </c>
      <c r="C53" s="361" t="s">
        <v>663</v>
      </c>
      <c r="D53" s="361" t="s">
        <v>664</v>
      </c>
      <c r="E53" s="361" t="s">
        <v>665</v>
      </c>
      <c r="F53" s="364">
        <v>6</v>
      </c>
      <c r="G53" s="364">
        <v>1333.5</v>
      </c>
      <c r="H53" s="408">
        <v>1</v>
      </c>
      <c r="I53" s="364"/>
      <c r="J53" s="364"/>
      <c r="K53" s="408">
        <v>0</v>
      </c>
      <c r="L53" s="364">
        <v>6</v>
      </c>
      <c r="M53" s="365">
        <v>1333.5</v>
      </c>
    </row>
    <row r="54" spans="1:13" ht="14.4" customHeight="1" x14ac:dyDescent="0.3">
      <c r="A54" s="360" t="s">
        <v>423</v>
      </c>
      <c r="B54" s="361" t="s">
        <v>1154</v>
      </c>
      <c r="C54" s="361" t="s">
        <v>666</v>
      </c>
      <c r="D54" s="361" t="s">
        <v>435</v>
      </c>
      <c r="E54" s="361" t="s">
        <v>665</v>
      </c>
      <c r="F54" s="364"/>
      <c r="G54" s="364"/>
      <c r="H54" s="408">
        <v>0</v>
      </c>
      <c r="I54" s="364">
        <v>1</v>
      </c>
      <c r="J54" s="364">
        <v>222.25</v>
      </c>
      <c r="K54" s="408">
        <v>1</v>
      </c>
      <c r="L54" s="364">
        <v>1</v>
      </c>
      <c r="M54" s="365">
        <v>222.25</v>
      </c>
    </row>
    <row r="55" spans="1:13" ht="14.4" customHeight="1" x14ac:dyDescent="0.3">
      <c r="A55" s="360" t="s">
        <v>423</v>
      </c>
      <c r="B55" s="361" t="s">
        <v>1156</v>
      </c>
      <c r="C55" s="361" t="s">
        <v>519</v>
      </c>
      <c r="D55" s="361" t="s">
        <v>520</v>
      </c>
      <c r="E55" s="361" t="s">
        <v>521</v>
      </c>
      <c r="F55" s="364"/>
      <c r="G55" s="364"/>
      <c r="H55" s="408">
        <v>0</v>
      </c>
      <c r="I55" s="364">
        <v>1</v>
      </c>
      <c r="J55" s="364">
        <v>154.01</v>
      </c>
      <c r="K55" s="408">
        <v>1</v>
      </c>
      <c r="L55" s="364">
        <v>1</v>
      </c>
      <c r="M55" s="365">
        <v>154.01</v>
      </c>
    </row>
    <row r="56" spans="1:13" ht="14.4" customHeight="1" x14ac:dyDescent="0.3">
      <c r="A56" s="360" t="s">
        <v>423</v>
      </c>
      <c r="B56" s="361" t="s">
        <v>1163</v>
      </c>
      <c r="C56" s="361" t="s">
        <v>602</v>
      </c>
      <c r="D56" s="361" t="s">
        <v>603</v>
      </c>
      <c r="E56" s="361" t="s">
        <v>604</v>
      </c>
      <c r="F56" s="364"/>
      <c r="G56" s="364"/>
      <c r="H56" s="408">
        <v>0</v>
      </c>
      <c r="I56" s="364">
        <v>8</v>
      </c>
      <c r="J56" s="364">
        <v>773.04</v>
      </c>
      <c r="K56" s="408">
        <v>1</v>
      </c>
      <c r="L56" s="364">
        <v>8</v>
      </c>
      <c r="M56" s="365">
        <v>773.04</v>
      </c>
    </row>
    <row r="57" spans="1:13" ht="14.4" customHeight="1" x14ac:dyDescent="0.3">
      <c r="A57" s="360" t="s">
        <v>423</v>
      </c>
      <c r="B57" s="361" t="s">
        <v>1163</v>
      </c>
      <c r="C57" s="361" t="s">
        <v>809</v>
      </c>
      <c r="D57" s="361" t="s">
        <v>603</v>
      </c>
      <c r="E57" s="361" t="s">
        <v>810</v>
      </c>
      <c r="F57" s="364"/>
      <c r="G57" s="364"/>
      <c r="H57" s="408">
        <v>0</v>
      </c>
      <c r="I57" s="364">
        <v>33</v>
      </c>
      <c r="J57" s="364">
        <v>6377.5799999999981</v>
      </c>
      <c r="K57" s="408">
        <v>1</v>
      </c>
      <c r="L57" s="364">
        <v>33</v>
      </c>
      <c r="M57" s="365">
        <v>6377.5799999999981</v>
      </c>
    </row>
    <row r="58" spans="1:13" ht="14.4" customHeight="1" x14ac:dyDescent="0.3">
      <c r="A58" s="360" t="s">
        <v>423</v>
      </c>
      <c r="B58" s="361" t="s">
        <v>1163</v>
      </c>
      <c r="C58" s="361" t="s">
        <v>813</v>
      </c>
      <c r="D58" s="361" t="s">
        <v>814</v>
      </c>
      <c r="E58" s="361" t="s">
        <v>815</v>
      </c>
      <c r="F58" s="364">
        <v>1</v>
      </c>
      <c r="G58" s="364">
        <v>0</v>
      </c>
      <c r="H58" s="408"/>
      <c r="I58" s="364"/>
      <c r="J58" s="364"/>
      <c r="K58" s="408"/>
      <c r="L58" s="364">
        <v>1</v>
      </c>
      <c r="M58" s="365">
        <v>0</v>
      </c>
    </row>
    <row r="59" spans="1:13" ht="14.4" customHeight="1" x14ac:dyDescent="0.3">
      <c r="A59" s="360" t="s">
        <v>423</v>
      </c>
      <c r="B59" s="361" t="s">
        <v>1163</v>
      </c>
      <c r="C59" s="361" t="s">
        <v>816</v>
      </c>
      <c r="D59" s="361" t="s">
        <v>814</v>
      </c>
      <c r="E59" s="361" t="s">
        <v>817</v>
      </c>
      <c r="F59" s="364">
        <v>1</v>
      </c>
      <c r="G59" s="364">
        <v>96.63</v>
      </c>
      <c r="H59" s="408">
        <v>1</v>
      </c>
      <c r="I59" s="364"/>
      <c r="J59" s="364"/>
      <c r="K59" s="408">
        <v>0</v>
      </c>
      <c r="L59" s="364">
        <v>1</v>
      </c>
      <c r="M59" s="365">
        <v>96.63</v>
      </c>
    </row>
    <row r="60" spans="1:13" ht="14.4" customHeight="1" x14ac:dyDescent="0.3">
      <c r="A60" s="360" t="s">
        <v>423</v>
      </c>
      <c r="B60" s="361" t="s">
        <v>1163</v>
      </c>
      <c r="C60" s="361" t="s">
        <v>818</v>
      </c>
      <c r="D60" s="361" t="s">
        <v>603</v>
      </c>
      <c r="E60" s="361" t="s">
        <v>819</v>
      </c>
      <c r="F60" s="364">
        <v>2</v>
      </c>
      <c r="G60" s="364">
        <v>0</v>
      </c>
      <c r="H60" s="408"/>
      <c r="I60" s="364"/>
      <c r="J60" s="364"/>
      <c r="K60" s="408"/>
      <c r="L60" s="364">
        <v>2</v>
      </c>
      <c r="M60" s="365">
        <v>0</v>
      </c>
    </row>
    <row r="61" spans="1:13" ht="14.4" customHeight="1" x14ac:dyDescent="0.3">
      <c r="A61" s="360" t="s">
        <v>423</v>
      </c>
      <c r="B61" s="361" t="s">
        <v>1175</v>
      </c>
      <c r="C61" s="361" t="s">
        <v>878</v>
      </c>
      <c r="D61" s="361" t="s">
        <v>879</v>
      </c>
      <c r="E61" s="361" t="s">
        <v>880</v>
      </c>
      <c r="F61" s="364"/>
      <c r="G61" s="364"/>
      <c r="H61" s="408">
        <v>0</v>
      </c>
      <c r="I61" s="364">
        <v>1</v>
      </c>
      <c r="J61" s="364">
        <v>147.36000000000001</v>
      </c>
      <c r="K61" s="408">
        <v>1</v>
      </c>
      <c r="L61" s="364">
        <v>1</v>
      </c>
      <c r="M61" s="365">
        <v>147.36000000000001</v>
      </c>
    </row>
    <row r="62" spans="1:13" ht="14.4" customHeight="1" x14ac:dyDescent="0.3">
      <c r="A62" s="360" t="s">
        <v>423</v>
      </c>
      <c r="B62" s="361" t="s">
        <v>1175</v>
      </c>
      <c r="C62" s="361" t="s">
        <v>881</v>
      </c>
      <c r="D62" s="361" t="s">
        <v>882</v>
      </c>
      <c r="E62" s="361" t="s">
        <v>883</v>
      </c>
      <c r="F62" s="364">
        <v>1</v>
      </c>
      <c r="G62" s="364">
        <v>196.46</v>
      </c>
      <c r="H62" s="408">
        <v>1</v>
      </c>
      <c r="I62" s="364"/>
      <c r="J62" s="364"/>
      <c r="K62" s="408">
        <v>0</v>
      </c>
      <c r="L62" s="364">
        <v>1</v>
      </c>
      <c r="M62" s="365">
        <v>196.46</v>
      </c>
    </row>
    <row r="63" spans="1:13" ht="14.4" customHeight="1" x14ac:dyDescent="0.3">
      <c r="A63" s="360" t="s">
        <v>423</v>
      </c>
      <c r="B63" s="361" t="s">
        <v>1175</v>
      </c>
      <c r="C63" s="361" t="s">
        <v>884</v>
      </c>
      <c r="D63" s="361" t="s">
        <v>885</v>
      </c>
      <c r="E63" s="361" t="s">
        <v>886</v>
      </c>
      <c r="F63" s="364"/>
      <c r="G63" s="364"/>
      <c r="H63" s="408">
        <v>0</v>
      </c>
      <c r="I63" s="364">
        <v>1</v>
      </c>
      <c r="J63" s="364">
        <v>163.72999999999999</v>
      </c>
      <c r="K63" s="408">
        <v>1</v>
      </c>
      <c r="L63" s="364">
        <v>1</v>
      </c>
      <c r="M63" s="365">
        <v>163.72999999999999</v>
      </c>
    </row>
    <row r="64" spans="1:13" ht="14.4" customHeight="1" x14ac:dyDescent="0.3">
      <c r="A64" s="360" t="s">
        <v>423</v>
      </c>
      <c r="B64" s="361" t="s">
        <v>1176</v>
      </c>
      <c r="C64" s="361" t="s">
        <v>639</v>
      </c>
      <c r="D64" s="361" t="s">
        <v>640</v>
      </c>
      <c r="E64" s="361" t="s">
        <v>641</v>
      </c>
      <c r="F64" s="364">
        <v>2</v>
      </c>
      <c r="G64" s="364">
        <v>35.380000000000003</v>
      </c>
      <c r="H64" s="408">
        <v>1</v>
      </c>
      <c r="I64" s="364"/>
      <c r="J64" s="364"/>
      <c r="K64" s="408">
        <v>0</v>
      </c>
      <c r="L64" s="364">
        <v>2</v>
      </c>
      <c r="M64" s="365">
        <v>35.380000000000003</v>
      </c>
    </row>
    <row r="65" spans="1:13" ht="14.4" customHeight="1" x14ac:dyDescent="0.3">
      <c r="A65" s="360" t="s">
        <v>423</v>
      </c>
      <c r="B65" s="361" t="s">
        <v>1177</v>
      </c>
      <c r="C65" s="361" t="s">
        <v>851</v>
      </c>
      <c r="D65" s="361" t="s">
        <v>852</v>
      </c>
      <c r="E65" s="361" t="s">
        <v>853</v>
      </c>
      <c r="F65" s="364"/>
      <c r="G65" s="364"/>
      <c r="H65" s="408">
        <v>0</v>
      </c>
      <c r="I65" s="364">
        <v>3</v>
      </c>
      <c r="J65" s="364">
        <v>3391.29</v>
      </c>
      <c r="K65" s="408">
        <v>1</v>
      </c>
      <c r="L65" s="364">
        <v>3</v>
      </c>
      <c r="M65" s="365">
        <v>3391.29</v>
      </c>
    </row>
    <row r="66" spans="1:13" ht="14.4" customHeight="1" x14ac:dyDescent="0.3">
      <c r="A66" s="360" t="s">
        <v>423</v>
      </c>
      <c r="B66" s="361" t="s">
        <v>1177</v>
      </c>
      <c r="C66" s="361" t="s">
        <v>854</v>
      </c>
      <c r="D66" s="361" t="s">
        <v>855</v>
      </c>
      <c r="E66" s="361" t="s">
        <v>856</v>
      </c>
      <c r="F66" s="364"/>
      <c r="G66" s="364"/>
      <c r="H66" s="408">
        <v>0</v>
      </c>
      <c r="I66" s="364">
        <v>3</v>
      </c>
      <c r="J66" s="364">
        <v>2034.78</v>
      </c>
      <c r="K66" s="408">
        <v>1</v>
      </c>
      <c r="L66" s="364">
        <v>3</v>
      </c>
      <c r="M66" s="365">
        <v>2034.78</v>
      </c>
    </row>
    <row r="67" spans="1:13" ht="14.4" customHeight="1" x14ac:dyDescent="0.3">
      <c r="A67" s="360" t="s">
        <v>423</v>
      </c>
      <c r="B67" s="361" t="s">
        <v>410</v>
      </c>
      <c r="C67" s="361" t="s">
        <v>404</v>
      </c>
      <c r="D67" s="361" t="s">
        <v>405</v>
      </c>
      <c r="E67" s="361" t="s">
        <v>411</v>
      </c>
      <c r="F67" s="364"/>
      <c r="G67" s="364"/>
      <c r="H67" s="408">
        <v>0</v>
      </c>
      <c r="I67" s="364">
        <v>1</v>
      </c>
      <c r="J67" s="364">
        <v>94.8</v>
      </c>
      <c r="K67" s="408">
        <v>1</v>
      </c>
      <c r="L67" s="364">
        <v>1</v>
      </c>
      <c r="M67" s="365">
        <v>94.8</v>
      </c>
    </row>
    <row r="68" spans="1:13" ht="14.4" customHeight="1" x14ac:dyDescent="0.3">
      <c r="A68" s="360" t="s">
        <v>423</v>
      </c>
      <c r="B68" s="361" t="s">
        <v>1157</v>
      </c>
      <c r="C68" s="361" t="s">
        <v>772</v>
      </c>
      <c r="D68" s="361" t="s">
        <v>591</v>
      </c>
      <c r="E68" s="361" t="s">
        <v>525</v>
      </c>
      <c r="F68" s="364"/>
      <c r="G68" s="364"/>
      <c r="H68" s="408">
        <v>0</v>
      </c>
      <c r="I68" s="364">
        <v>1</v>
      </c>
      <c r="J68" s="364">
        <v>413.22</v>
      </c>
      <c r="K68" s="408">
        <v>1</v>
      </c>
      <c r="L68" s="364">
        <v>1</v>
      </c>
      <c r="M68" s="365">
        <v>413.22</v>
      </c>
    </row>
    <row r="69" spans="1:13" ht="14.4" customHeight="1" x14ac:dyDescent="0.3">
      <c r="A69" s="360" t="s">
        <v>424</v>
      </c>
      <c r="B69" s="361" t="s">
        <v>1170</v>
      </c>
      <c r="C69" s="361" t="s">
        <v>1095</v>
      </c>
      <c r="D69" s="361" t="s">
        <v>497</v>
      </c>
      <c r="E69" s="361" t="s">
        <v>1045</v>
      </c>
      <c r="F69" s="364">
        <v>1</v>
      </c>
      <c r="G69" s="364">
        <v>101.68</v>
      </c>
      <c r="H69" s="408">
        <v>1</v>
      </c>
      <c r="I69" s="364"/>
      <c r="J69" s="364"/>
      <c r="K69" s="408">
        <v>0</v>
      </c>
      <c r="L69" s="364">
        <v>1</v>
      </c>
      <c r="M69" s="365">
        <v>101.68</v>
      </c>
    </row>
    <row r="70" spans="1:13" ht="14.4" customHeight="1" x14ac:dyDescent="0.3">
      <c r="A70" s="360" t="s">
        <v>424</v>
      </c>
      <c r="B70" s="361" t="s">
        <v>1170</v>
      </c>
      <c r="C70" s="361" t="s">
        <v>1096</v>
      </c>
      <c r="D70" s="361" t="s">
        <v>497</v>
      </c>
      <c r="E70" s="361" t="s">
        <v>1097</v>
      </c>
      <c r="F70" s="364">
        <v>1</v>
      </c>
      <c r="G70" s="364">
        <v>0</v>
      </c>
      <c r="H70" s="408"/>
      <c r="I70" s="364"/>
      <c r="J70" s="364"/>
      <c r="K70" s="408"/>
      <c r="L70" s="364">
        <v>1</v>
      </c>
      <c r="M70" s="365">
        <v>0</v>
      </c>
    </row>
    <row r="71" spans="1:13" ht="14.4" customHeight="1" x14ac:dyDescent="0.3">
      <c r="A71" s="360" t="s">
        <v>424</v>
      </c>
      <c r="B71" s="361" t="s">
        <v>1178</v>
      </c>
      <c r="C71" s="361" t="s">
        <v>1089</v>
      </c>
      <c r="D71" s="361" t="s">
        <v>831</v>
      </c>
      <c r="E71" s="361" t="s">
        <v>1090</v>
      </c>
      <c r="F71" s="364">
        <v>2</v>
      </c>
      <c r="G71" s="364">
        <v>0</v>
      </c>
      <c r="H71" s="408"/>
      <c r="I71" s="364"/>
      <c r="J71" s="364"/>
      <c r="K71" s="408"/>
      <c r="L71" s="364">
        <v>2</v>
      </c>
      <c r="M71" s="365">
        <v>0</v>
      </c>
    </row>
    <row r="72" spans="1:13" ht="14.4" customHeight="1" x14ac:dyDescent="0.3">
      <c r="A72" s="360" t="s">
        <v>424</v>
      </c>
      <c r="B72" s="361" t="s">
        <v>1178</v>
      </c>
      <c r="C72" s="361" t="s">
        <v>1091</v>
      </c>
      <c r="D72" s="361" t="s">
        <v>831</v>
      </c>
      <c r="E72" s="361" t="s">
        <v>1092</v>
      </c>
      <c r="F72" s="364">
        <v>3</v>
      </c>
      <c r="G72" s="364">
        <v>0</v>
      </c>
      <c r="H72" s="408"/>
      <c r="I72" s="364"/>
      <c r="J72" s="364"/>
      <c r="K72" s="408"/>
      <c r="L72" s="364">
        <v>3</v>
      </c>
      <c r="M72" s="365">
        <v>0</v>
      </c>
    </row>
    <row r="73" spans="1:13" ht="14.4" customHeight="1" x14ac:dyDescent="0.3">
      <c r="A73" s="360" t="s">
        <v>424</v>
      </c>
      <c r="B73" s="361" t="s">
        <v>1178</v>
      </c>
      <c r="C73" s="361" t="s">
        <v>1093</v>
      </c>
      <c r="D73" s="361" t="s">
        <v>1094</v>
      </c>
      <c r="E73" s="361" t="s">
        <v>923</v>
      </c>
      <c r="F73" s="364"/>
      <c r="G73" s="364"/>
      <c r="H73" s="408">
        <v>0</v>
      </c>
      <c r="I73" s="364">
        <v>1</v>
      </c>
      <c r="J73" s="364">
        <v>425.53</v>
      </c>
      <c r="K73" s="408">
        <v>1</v>
      </c>
      <c r="L73" s="364">
        <v>1</v>
      </c>
      <c r="M73" s="365">
        <v>425.53</v>
      </c>
    </row>
    <row r="74" spans="1:13" ht="14.4" customHeight="1" x14ac:dyDescent="0.3">
      <c r="A74" s="360" t="s">
        <v>424</v>
      </c>
      <c r="B74" s="361" t="s">
        <v>1179</v>
      </c>
      <c r="C74" s="361" t="s">
        <v>925</v>
      </c>
      <c r="D74" s="361" t="s">
        <v>926</v>
      </c>
      <c r="E74" s="361" t="s">
        <v>927</v>
      </c>
      <c r="F74" s="364"/>
      <c r="G74" s="364"/>
      <c r="H74" s="408">
        <v>0</v>
      </c>
      <c r="I74" s="364">
        <v>2</v>
      </c>
      <c r="J74" s="364">
        <v>287.42</v>
      </c>
      <c r="K74" s="408">
        <v>1</v>
      </c>
      <c r="L74" s="364">
        <v>2</v>
      </c>
      <c r="M74" s="365">
        <v>287.42</v>
      </c>
    </row>
    <row r="75" spans="1:13" ht="14.4" customHeight="1" x14ac:dyDescent="0.3">
      <c r="A75" s="360" t="s">
        <v>424</v>
      </c>
      <c r="B75" s="361" t="s">
        <v>1179</v>
      </c>
      <c r="C75" s="361" t="s">
        <v>1109</v>
      </c>
      <c r="D75" s="361" t="s">
        <v>926</v>
      </c>
      <c r="E75" s="361" t="s">
        <v>1110</v>
      </c>
      <c r="F75" s="364"/>
      <c r="G75" s="364"/>
      <c r="H75" s="408">
        <v>0</v>
      </c>
      <c r="I75" s="364">
        <v>1</v>
      </c>
      <c r="J75" s="364">
        <v>479.04</v>
      </c>
      <c r="K75" s="408">
        <v>1</v>
      </c>
      <c r="L75" s="364">
        <v>1</v>
      </c>
      <c r="M75" s="365">
        <v>479.04</v>
      </c>
    </row>
    <row r="76" spans="1:13" ht="14.4" customHeight="1" x14ac:dyDescent="0.3">
      <c r="A76" s="360" t="s">
        <v>424</v>
      </c>
      <c r="B76" s="361" t="s">
        <v>1179</v>
      </c>
      <c r="C76" s="361" t="s">
        <v>1086</v>
      </c>
      <c r="D76" s="361" t="s">
        <v>1180</v>
      </c>
      <c r="E76" s="361" t="s">
        <v>1181</v>
      </c>
      <c r="F76" s="364">
        <v>1</v>
      </c>
      <c r="G76" s="364">
        <v>0</v>
      </c>
      <c r="H76" s="408"/>
      <c r="I76" s="364"/>
      <c r="J76" s="364"/>
      <c r="K76" s="408"/>
      <c r="L76" s="364">
        <v>1</v>
      </c>
      <c r="M76" s="365">
        <v>0</v>
      </c>
    </row>
    <row r="77" spans="1:13" ht="14.4" customHeight="1" x14ac:dyDescent="0.3">
      <c r="A77" s="360" t="s">
        <v>424</v>
      </c>
      <c r="B77" s="361" t="s">
        <v>1172</v>
      </c>
      <c r="C77" s="361" t="s">
        <v>1074</v>
      </c>
      <c r="D77" s="361" t="s">
        <v>661</v>
      </c>
      <c r="E77" s="361" t="s">
        <v>1075</v>
      </c>
      <c r="F77" s="364">
        <v>1</v>
      </c>
      <c r="G77" s="364">
        <v>0</v>
      </c>
      <c r="H77" s="408"/>
      <c r="I77" s="364"/>
      <c r="J77" s="364"/>
      <c r="K77" s="408"/>
      <c r="L77" s="364">
        <v>1</v>
      </c>
      <c r="M77" s="365">
        <v>0</v>
      </c>
    </row>
    <row r="78" spans="1:13" ht="14.4" customHeight="1" x14ac:dyDescent="0.3">
      <c r="A78" s="360" t="s">
        <v>424</v>
      </c>
      <c r="B78" s="361" t="s">
        <v>1182</v>
      </c>
      <c r="C78" s="361" t="s">
        <v>1103</v>
      </c>
      <c r="D78" s="361" t="s">
        <v>1104</v>
      </c>
      <c r="E78" s="361" t="s">
        <v>655</v>
      </c>
      <c r="F78" s="364"/>
      <c r="G78" s="364"/>
      <c r="H78" s="408">
        <v>0</v>
      </c>
      <c r="I78" s="364">
        <v>1</v>
      </c>
      <c r="J78" s="364">
        <v>1049.31</v>
      </c>
      <c r="K78" s="408">
        <v>1</v>
      </c>
      <c r="L78" s="364">
        <v>1</v>
      </c>
      <c r="M78" s="365">
        <v>1049.31</v>
      </c>
    </row>
    <row r="79" spans="1:13" ht="14.4" customHeight="1" x14ac:dyDescent="0.3">
      <c r="A79" s="360" t="s">
        <v>424</v>
      </c>
      <c r="B79" s="361" t="s">
        <v>1183</v>
      </c>
      <c r="C79" s="361" t="s">
        <v>914</v>
      </c>
      <c r="D79" s="361" t="s">
        <v>915</v>
      </c>
      <c r="E79" s="361" t="s">
        <v>550</v>
      </c>
      <c r="F79" s="364"/>
      <c r="G79" s="364"/>
      <c r="H79" s="408">
        <v>0</v>
      </c>
      <c r="I79" s="364">
        <v>2</v>
      </c>
      <c r="J79" s="364">
        <v>184.85</v>
      </c>
      <c r="K79" s="408">
        <v>1</v>
      </c>
      <c r="L79" s="364">
        <v>2</v>
      </c>
      <c r="M79" s="365">
        <v>184.85</v>
      </c>
    </row>
    <row r="80" spans="1:13" ht="14.4" customHeight="1" x14ac:dyDescent="0.3">
      <c r="A80" s="360" t="s">
        <v>424</v>
      </c>
      <c r="B80" s="361" t="s">
        <v>1164</v>
      </c>
      <c r="C80" s="361" t="s">
        <v>552</v>
      </c>
      <c r="D80" s="361" t="s">
        <v>553</v>
      </c>
      <c r="E80" s="361" t="s">
        <v>554</v>
      </c>
      <c r="F80" s="364"/>
      <c r="G80" s="364"/>
      <c r="H80" s="408">
        <v>0</v>
      </c>
      <c r="I80" s="364">
        <v>1</v>
      </c>
      <c r="J80" s="364">
        <v>137.74</v>
      </c>
      <c r="K80" s="408">
        <v>1</v>
      </c>
      <c r="L80" s="364">
        <v>1</v>
      </c>
      <c r="M80" s="365">
        <v>137.74</v>
      </c>
    </row>
    <row r="81" spans="1:13" ht="14.4" customHeight="1" x14ac:dyDescent="0.3">
      <c r="A81" s="360" t="s">
        <v>425</v>
      </c>
      <c r="B81" s="361" t="s">
        <v>1184</v>
      </c>
      <c r="C81" s="361" t="s">
        <v>996</v>
      </c>
      <c r="D81" s="361" t="s">
        <v>997</v>
      </c>
      <c r="E81" s="361" t="s">
        <v>998</v>
      </c>
      <c r="F81" s="364">
        <v>2</v>
      </c>
      <c r="G81" s="364">
        <v>1360.58</v>
      </c>
      <c r="H81" s="408">
        <v>1</v>
      </c>
      <c r="I81" s="364"/>
      <c r="J81" s="364"/>
      <c r="K81" s="408">
        <v>0</v>
      </c>
      <c r="L81" s="364">
        <v>2</v>
      </c>
      <c r="M81" s="365">
        <v>1360.58</v>
      </c>
    </row>
    <row r="82" spans="1:13" ht="14.4" customHeight="1" x14ac:dyDescent="0.3">
      <c r="A82" s="360" t="s">
        <v>425</v>
      </c>
      <c r="B82" s="361" t="s">
        <v>1158</v>
      </c>
      <c r="C82" s="361" t="s">
        <v>827</v>
      </c>
      <c r="D82" s="361" t="s">
        <v>614</v>
      </c>
      <c r="E82" s="361" t="s">
        <v>828</v>
      </c>
      <c r="F82" s="364">
        <v>3</v>
      </c>
      <c r="G82" s="364">
        <v>0</v>
      </c>
      <c r="H82" s="408"/>
      <c r="I82" s="364"/>
      <c r="J82" s="364"/>
      <c r="K82" s="408"/>
      <c r="L82" s="364">
        <v>3</v>
      </c>
      <c r="M82" s="365">
        <v>0</v>
      </c>
    </row>
    <row r="83" spans="1:13" ht="14.4" customHeight="1" x14ac:dyDescent="0.3">
      <c r="A83" s="360" t="s">
        <v>425</v>
      </c>
      <c r="B83" s="361" t="s">
        <v>1185</v>
      </c>
      <c r="C83" s="361" t="s">
        <v>1062</v>
      </c>
      <c r="D83" s="361" t="s">
        <v>1063</v>
      </c>
      <c r="E83" s="361" t="s">
        <v>1064</v>
      </c>
      <c r="F83" s="364">
        <v>2</v>
      </c>
      <c r="G83" s="364">
        <v>0</v>
      </c>
      <c r="H83" s="408"/>
      <c r="I83" s="364"/>
      <c r="J83" s="364"/>
      <c r="K83" s="408"/>
      <c r="L83" s="364">
        <v>2</v>
      </c>
      <c r="M83" s="365">
        <v>0</v>
      </c>
    </row>
    <row r="84" spans="1:13" ht="14.4" customHeight="1" x14ac:dyDescent="0.3">
      <c r="A84" s="360" t="s">
        <v>425</v>
      </c>
      <c r="B84" s="361" t="s">
        <v>1186</v>
      </c>
      <c r="C84" s="361" t="s">
        <v>946</v>
      </c>
      <c r="D84" s="361" t="s">
        <v>947</v>
      </c>
      <c r="E84" s="361" t="s">
        <v>948</v>
      </c>
      <c r="F84" s="364">
        <v>2</v>
      </c>
      <c r="G84" s="364">
        <v>179.54</v>
      </c>
      <c r="H84" s="408">
        <v>1</v>
      </c>
      <c r="I84" s="364"/>
      <c r="J84" s="364"/>
      <c r="K84" s="408">
        <v>0</v>
      </c>
      <c r="L84" s="364">
        <v>2</v>
      </c>
      <c r="M84" s="365">
        <v>179.54</v>
      </c>
    </row>
    <row r="85" spans="1:13" ht="14.4" customHeight="1" x14ac:dyDescent="0.3">
      <c r="A85" s="360" t="s">
        <v>425</v>
      </c>
      <c r="B85" s="361" t="s">
        <v>1186</v>
      </c>
      <c r="C85" s="361" t="s">
        <v>1054</v>
      </c>
      <c r="D85" s="361" t="s">
        <v>947</v>
      </c>
      <c r="E85" s="361" t="s">
        <v>662</v>
      </c>
      <c r="F85" s="364">
        <v>2</v>
      </c>
      <c r="G85" s="364">
        <v>299.24</v>
      </c>
      <c r="H85" s="408">
        <v>1</v>
      </c>
      <c r="I85" s="364"/>
      <c r="J85" s="364"/>
      <c r="K85" s="408">
        <v>0</v>
      </c>
      <c r="L85" s="364">
        <v>2</v>
      </c>
      <c r="M85" s="365">
        <v>299.24</v>
      </c>
    </row>
    <row r="86" spans="1:13" ht="14.4" customHeight="1" x14ac:dyDescent="0.3">
      <c r="A86" s="360" t="s">
        <v>425</v>
      </c>
      <c r="B86" s="361" t="s">
        <v>1168</v>
      </c>
      <c r="C86" s="361" t="s">
        <v>672</v>
      </c>
      <c r="D86" s="361" t="s">
        <v>673</v>
      </c>
      <c r="E86" s="361" t="s">
        <v>592</v>
      </c>
      <c r="F86" s="364">
        <v>2</v>
      </c>
      <c r="G86" s="364">
        <v>89.78</v>
      </c>
      <c r="H86" s="408">
        <v>1</v>
      </c>
      <c r="I86" s="364"/>
      <c r="J86" s="364"/>
      <c r="K86" s="408">
        <v>0</v>
      </c>
      <c r="L86" s="364">
        <v>2</v>
      </c>
      <c r="M86" s="365">
        <v>89.78</v>
      </c>
    </row>
    <row r="87" spans="1:13" ht="14.4" customHeight="1" x14ac:dyDescent="0.3">
      <c r="A87" s="360" t="s">
        <v>425</v>
      </c>
      <c r="B87" s="361" t="s">
        <v>1152</v>
      </c>
      <c r="C87" s="361" t="s">
        <v>930</v>
      </c>
      <c r="D87" s="361" t="s">
        <v>931</v>
      </c>
      <c r="E87" s="361" t="s">
        <v>932</v>
      </c>
      <c r="F87" s="364"/>
      <c r="G87" s="364"/>
      <c r="H87" s="408">
        <v>0</v>
      </c>
      <c r="I87" s="364">
        <v>1</v>
      </c>
      <c r="J87" s="364">
        <v>270.69</v>
      </c>
      <c r="K87" s="408">
        <v>1</v>
      </c>
      <c r="L87" s="364">
        <v>1</v>
      </c>
      <c r="M87" s="365">
        <v>270.69</v>
      </c>
    </row>
    <row r="88" spans="1:13" ht="14.4" customHeight="1" x14ac:dyDescent="0.3">
      <c r="A88" s="360" t="s">
        <v>425</v>
      </c>
      <c r="B88" s="361" t="s">
        <v>1160</v>
      </c>
      <c r="C88" s="361" t="s">
        <v>1006</v>
      </c>
      <c r="D88" s="361" t="s">
        <v>1007</v>
      </c>
      <c r="E88" s="361" t="s">
        <v>1008</v>
      </c>
      <c r="F88" s="364">
        <v>1</v>
      </c>
      <c r="G88" s="364">
        <v>404.5</v>
      </c>
      <c r="H88" s="408">
        <v>1</v>
      </c>
      <c r="I88" s="364"/>
      <c r="J88" s="364"/>
      <c r="K88" s="408">
        <v>0</v>
      </c>
      <c r="L88" s="364">
        <v>1</v>
      </c>
      <c r="M88" s="365">
        <v>404.5</v>
      </c>
    </row>
    <row r="89" spans="1:13" ht="14.4" customHeight="1" x14ac:dyDescent="0.3">
      <c r="A89" s="360" t="s">
        <v>425</v>
      </c>
      <c r="B89" s="361" t="s">
        <v>1160</v>
      </c>
      <c r="C89" s="361" t="s">
        <v>1009</v>
      </c>
      <c r="D89" s="361" t="s">
        <v>1007</v>
      </c>
      <c r="E89" s="361" t="s">
        <v>1010</v>
      </c>
      <c r="F89" s="364">
        <v>1</v>
      </c>
      <c r="G89" s="364">
        <v>0</v>
      </c>
      <c r="H89" s="408"/>
      <c r="I89" s="364"/>
      <c r="J89" s="364"/>
      <c r="K89" s="408"/>
      <c r="L89" s="364">
        <v>1</v>
      </c>
      <c r="M89" s="365">
        <v>0</v>
      </c>
    </row>
    <row r="90" spans="1:13" ht="14.4" customHeight="1" x14ac:dyDescent="0.3">
      <c r="A90" s="360" t="s">
        <v>425</v>
      </c>
      <c r="B90" s="361" t="s">
        <v>1160</v>
      </c>
      <c r="C90" s="361" t="s">
        <v>1011</v>
      </c>
      <c r="D90" s="361" t="s">
        <v>1012</v>
      </c>
      <c r="E90" s="361" t="s">
        <v>1013</v>
      </c>
      <c r="F90" s="364">
        <v>1</v>
      </c>
      <c r="G90" s="364">
        <v>0</v>
      </c>
      <c r="H90" s="408"/>
      <c r="I90" s="364"/>
      <c r="J90" s="364"/>
      <c r="K90" s="408"/>
      <c r="L90" s="364">
        <v>1</v>
      </c>
      <c r="M90" s="365">
        <v>0</v>
      </c>
    </row>
    <row r="91" spans="1:13" ht="14.4" customHeight="1" x14ac:dyDescent="0.3">
      <c r="A91" s="360" t="s">
        <v>425</v>
      </c>
      <c r="B91" s="361" t="s">
        <v>1169</v>
      </c>
      <c r="C91" s="361" t="s">
        <v>1017</v>
      </c>
      <c r="D91" s="361" t="s">
        <v>1018</v>
      </c>
      <c r="E91" s="361" t="s">
        <v>1019</v>
      </c>
      <c r="F91" s="364">
        <v>3</v>
      </c>
      <c r="G91" s="364">
        <v>682.8</v>
      </c>
      <c r="H91" s="408">
        <v>1</v>
      </c>
      <c r="I91" s="364"/>
      <c r="J91" s="364"/>
      <c r="K91" s="408">
        <v>0</v>
      </c>
      <c r="L91" s="364">
        <v>3</v>
      </c>
      <c r="M91" s="365">
        <v>682.8</v>
      </c>
    </row>
    <row r="92" spans="1:13" ht="14.4" customHeight="1" x14ac:dyDescent="0.3">
      <c r="A92" s="360" t="s">
        <v>425</v>
      </c>
      <c r="B92" s="361" t="s">
        <v>1171</v>
      </c>
      <c r="C92" s="361" t="s">
        <v>976</v>
      </c>
      <c r="D92" s="361" t="s">
        <v>788</v>
      </c>
      <c r="E92" s="361" t="s">
        <v>977</v>
      </c>
      <c r="F92" s="364">
        <v>3</v>
      </c>
      <c r="G92" s="364">
        <v>0</v>
      </c>
      <c r="H92" s="408"/>
      <c r="I92" s="364"/>
      <c r="J92" s="364"/>
      <c r="K92" s="408"/>
      <c r="L92" s="364">
        <v>3</v>
      </c>
      <c r="M92" s="365">
        <v>0</v>
      </c>
    </row>
    <row r="93" spans="1:13" ht="14.4" customHeight="1" x14ac:dyDescent="0.3">
      <c r="A93" s="360" t="s">
        <v>425</v>
      </c>
      <c r="B93" s="361" t="s">
        <v>1171</v>
      </c>
      <c r="C93" s="361" t="s">
        <v>784</v>
      </c>
      <c r="D93" s="361" t="s">
        <v>785</v>
      </c>
      <c r="E93" s="361" t="s">
        <v>786</v>
      </c>
      <c r="F93" s="364"/>
      <c r="G93" s="364"/>
      <c r="H93" s="408">
        <v>0</v>
      </c>
      <c r="I93" s="364">
        <v>1</v>
      </c>
      <c r="J93" s="364">
        <v>323.43</v>
      </c>
      <c r="K93" s="408">
        <v>1</v>
      </c>
      <c r="L93" s="364">
        <v>1</v>
      </c>
      <c r="M93" s="365">
        <v>323.43</v>
      </c>
    </row>
    <row r="94" spans="1:13" ht="14.4" customHeight="1" x14ac:dyDescent="0.3">
      <c r="A94" s="360" t="s">
        <v>425</v>
      </c>
      <c r="B94" s="361" t="s">
        <v>1171</v>
      </c>
      <c r="C94" s="361" t="s">
        <v>978</v>
      </c>
      <c r="D94" s="361" t="s">
        <v>979</v>
      </c>
      <c r="E94" s="361" t="s">
        <v>529</v>
      </c>
      <c r="F94" s="364">
        <v>1</v>
      </c>
      <c r="G94" s="364">
        <v>0</v>
      </c>
      <c r="H94" s="408"/>
      <c r="I94" s="364"/>
      <c r="J94" s="364"/>
      <c r="K94" s="408"/>
      <c r="L94" s="364">
        <v>1</v>
      </c>
      <c r="M94" s="365">
        <v>0</v>
      </c>
    </row>
    <row r="95" spans="1:13" ht="14.4" customHeight="1" x14ac:dyDescent="0.3">
      <c r="A95" s="360" t="s">
        <v>425</v>
      </c>
      <c r="B95" s="361" t="s">
        <v>1187</v>
      </c>
      <c r="C95" s="361" t="s">
        <v>981</v>
      </c>
      <c r="D95" s="361" t="s">
        <v>982</v>
      </c>
      <c r="E95" s="361" t="s">
        <v>498</v>
      </c>
      <c r="F95" s="364"/>
      <c r="G95" s="364"/>
      <c r="H95" s="408">
        <v>0</v>
      </c>
      <c r="I95" s="364">
        <v>3</v>
      </c>
      <c r="J95" s="364">
        <v>751.86</v>
      </c>
      <c r="K95" s="408">
        <v>1</v>
      </c>
      <c r="L95" s="364">
        <v>3</v>
      </c>
      <c r="M95" s="365">
        <v>751.86</v>
      </c>
    </row>
    <row r="96" spans="1:13" ht="14.4" customHeight="1" x14ac:dyDescent="0.3">
      <c r="A96" s="360" t="s">
        <v>425</v>
      </c>
      <c r="B96" s="361" t="s">
        <v>1188</v>
      </c>
      <c r="C96" s="361" t="s">
        <v>1069</v>
      </c>
      <c r="D96" s="361" t="s">
        <v>1070</v>
      </c>
      <c r="E96" s="361" t="s">
        <v>1071</v>
      </c>
      <c r="F96" s="364">
        <v>1</v>
      </c>
      <c r="G96" s="364">
        <v>375.85</v>
      </c>
      <c r="H96" s="408">
        <v>1</v>
      </c>
      <c r="I96" s="364"/>
      <c r="J96" s="364"/>
      <c r="K96" s="408">
        <v>0</v>
      </c>
      <c r="L96" s="364">
        <v>1</v>
      </c>
      <c r="M96" s="365">
        <v>375.85</v>
      </c>
    </row>
    <row r="97" spans="1:13" ht="14.4" customHeight="1" x14ac:dyDescent="0.3">
      <c r="A97" s="360" t="s">
        <v>425</v>
      </c>
      <c r="B97" s="361" t="s">
        <v>1188</v>
      </c>
      <c r="C97" s="361" t="s">
        <v>1021</v>
      </c>
      <c r="D97" s="361" t="s">
        <v>1022</v>
      </c>
      <c r="E97" s="361" t="s">
        <v>1023</v>
      </c>
      <c r="F97" s="364">
        <v>3</v>
      </c>
      <c r="G97" s="364">
        <v>500.84999999999997</v>
      </c>
      <c r="H97" s="408">
        <v>1</v>
      </c>
      <c r="I97" s="364"/>
      <c r="J97" s="364"/>
      <c r="K97" s="408">
        <v>0</v>
      </c>
      <c r="L97" s="364">
        <v>3</v>
      </c>
      <c r="M97" s="365">
        <v>500.84999999999997</v>
      </c>
    </row>
    <row r="98" spans="1:13" ht="14.4" customHeight="1" x14ac:dyDescent="0.3">
      <c r="A98" s="360" t="s">
        <v>425</v>
      </c>
      <c r="B98" s="361" t="s">
        <v>1188</v>
      </c>
      <c r="C98" s="361" t="s">
        <v>1072</v>
      </c>
      <c r="D98" s="361" t="s">
        <v>1022</v>
      </c>
      <c r="E98" s="361" t="s">
        <v>1073</v>
      </c>
      <c r="F98" s="364">
        <v>1</v>
      </c>
      <c r="G98" s="364">
        <v>334.34</v>
      </c>
      <c r="H98" s="408">
        <v>1</v>
      </c>
      <c r="I98" s="364"/>
      <c r="J98" s="364"/>
      <c r="K98" s="408">
        <v>0</v>
      </c>
      <c r="L98" s="364">
        <v>1</v>
      </c>
      <c r="M98" s="365">
        <v>334.34</v>
      </c>
    </row>
    <row r="99" spans="1:13" ht="14.4" customHeight="1" x14ac:dyDescent="0.3">
      <c r="A99" s="360" t="s">
        <v>425</v>
      </c>
      <c r="B99" s="361" t="s">
        <v>1188</v>
      </c>
      <c r="C99" s="361" t="s">
        <v>1024</v>
      </c>
      <c r="D99" s="361" t="s">
        <v>1025</v>
      </c>
      <c r="E99" s="361" t="s">
        <v>1026</v>
      </c>
      <c r="F99" s="364">
        <v>4</v>
      </c>
      <c r="G99" s="364">
        <v>1086.06</v>
      </c>
      <c r="H99" s="408">
        <v>1</v>
      </c>
      <c r="I99" s="364"/>
      <c r="J99" s="364"/>
      <c r="K99" s="408">
        <v>0</v>
      </c>
      <c r="L99" s="364">
        <v>4</v>
      </c>
      <c r="M99" s="365">
        <v>1086.06</v>
      </c>
    </row>
    <row r="100" spans="1:13" ht="14.4" customHeight="1" x14ac:dyDescent="0.3">
      <c r="A100" s="360" t="s">
        <v>425</v>
      </c>
      <c r="B100" s="361" t="s">
        <v>1172</v>
      </c>
      <c r="C100" s="361" t="s">
        <v>933</v>
      </c>
      <c r="D100" s="361" t="s">
        <v>654</v>
      </c>
      <c r="E100" s="361" t="s">
        <v>655</v>
      </c>
      <c r="F100" s="364"/>
      <c r="G100" s="364"/>
      <c r="H100" s="408">
        <v>0</v>
      </c>
      <c r="I100" s="364">
        <v>3</v>
      </c>
      <c r="J100" s="364">
        <v>2149.3200000000002</v>
      </c>
      <c r="K100" s="408">
        <v>1</v>
      </c>
      <c r="L100" s="364">
        <v>3</v>
      </c>
      <c r="M100" s="365">
        <v>2149.3200000000002</v>
      </c>
    </row>
    <row r="101" spans="1:13" ht="14.4" customHeight="1" x14ac:dyDescent="0.3">
      <c r="A101" s="360" t="s">
        <v>425</v>
      </c>
      <c r="B101" s="361" t="s">
        <v>1172</v>
      </c>
      <c r="C101" s="361" t="s">
        <v>934</v>
      </c>
      <c r="D101" s="361" t="s">
        <v>935</v>
      </c>
      <c r="E101" s="361" t="s">
        <v>655</v>
      </c>
      <c r="F101" s="364">
        <v>1</v>
      </c>
      <c r="G101" s="364">
        <v>787.03</v>
      </c>
      <c r="H101" s="408">
        <v>1</v>
      </c>
      <c r="I101" s="364"/>
      <c r="J101" s="364"/>
      <c r="K101" s="408">
        <v>0</v>
      </c>
      <c r="L101" s="364">
        <v>1</v>
      </c>
      <c r="M101" s="365">
        <v>787.03</v>
      </c>
    </row>
    <row r="102" spans="1:13" ht="14.4" customHeight="1" x14ac:dyDescent="0.3">
      <c r="A102" s="360" t="s">
        <v>425</v>
      </c>
      <c r="B102" s="361" t="s">
        <v>1172</v>
      </c>
      <c r="C102" s="361" t="s">
        <v>1053</v>
      </c>
      <c r="D102" s="361" t="s">
        <v>661</v>
      </c>
      <c r="E102" s="361" t="s">
        <v>655</v>
      </c>
      <c r="F102" s="364">
        <v>1</v>
      </c>
      <c r="G102" s="364">
        <v>0</v>
      </c>
      <c r="H102" s="408"/>
      <c r="I102" s="364"/>
      <c r="J102" s="364"/>
      <c r="K102" s="408"/>
      <c r="L102" s="364">
        <v>1</v>
      </c>
      <c r="M102" s="365">
        <v>0</v>
      </c>
    </row>
    <row r="103" spans="1:13" ht="14.4" customHeight="1" x14ac:dyDescent="0.3">
      <c r="A103" s="360" t="s">
        <v>425</v>
      </c>
      <c r="B103" s="361" t="s">
        <v>1172</v>
      </c>
      <c r="C103" s="361" t="s">
        <v>936</v>
      </c>
      <c r="D103" s="361" t="s">
        <v>654</v>
      </c>
      <c r="E103" s="361" t="s">
        <v>937</v>
      </c>
      <c r="F103" s="364"/>
      <c r="G103" s="364"/>
      <c r="H103" s="408">
        <v>0</v>
      </c>
      <c r="I103" s="364">
        <v>1</v>
      </c>
      <c r="J103" s="364">
        <v>262.33999999999997</v>
      </c>
      <c r="K103" s="408">
        <v>1</v>
      </c>
      <c r="L103" s="364">
        <v>1</v>
      </c>
      <c r="M103" s="365">
        <v>262.33999999999997</v>
      </c>
    </row>
    <row r="104" spans="1:13" ht="14.4" customHeight="1" x14ac:dyDescent="0.3">
      <c r="A104" s="360" t="s">
        <v>425</v>
      </c>
      <c r="B104" s="361" t="s">
        <v>1172</v>
      </c>
      <c r="C104" s="361" t="s">
        <v>653</v>
      </c>
      <c r="D104" s="361" t="s">
        <v>654</v>
      </c>
      <c r="E104" s="361" t="s">
        <v>655</v>
      </c>
      <c r="F104" s="364"/>
      <c r="G104" s="364"/>
      <c r="H104" s="408">
        <v>0</v>
      </c>
      <c r="I104" s="364">
        <v>2</v>
      </c>
      <c r="J104" s="364">
        <v>1503.47</v>
      </c>
      <c r="K104" s="408">
        <v>1</v>
      </c>
      <c r="L104" s="364">
        <v>2</v>
      </c>
      <c r="M104" s="365">
        <v>1503.47</v>
      </c>
    </row>
    <row r="105" spans="1:13" ht="14.4" customHeight="1" x14ac:dyDescent="0.3">
      <c r="A105" s="360" t="s">
        <v>425</v>
      </c>
      <c r="B105" s="361" t="s">
        <v>1172</v>
      </c>
      <c r="C105" s="361" t="s">
        <v>660</v>
      </c>
      <c r="D105" s="361" t="s">
        <v>661</v>
      </c>
      <c r="E105" s="361" t="s">
        <v>662</v>
      </c>
      <c r="F105" s="364"/>
      <c r="G105" s="364"/>
      <c r="H105" s="408">
        <v>0</v>
      </c>
      <c r="I105" s="364">
        <v>1</v>
      </c>
      <c r="J105" s="364">
        <v>796.04</v>
      </c>
      <c r="K105" s="408">
        <v>1</v>
      </c>
      <c r="L105" s="364">
        <v>1</v>
      </c>
      <c r="M105" s="365">
        <v>796.04</v>
      </c>
    </row>
    <row r="106" spans="1:13" ht="14.4" customHeight="1" x14ac:dyDescent="0.3">
      <c r="A106" s="360" t="s">
        <v>425</v>
      </c>
      <c r="B106" s="361" t="s">
        <v>1172</v>
      </c>
      <c r="C106" s="361" t="s">
        <v>938</v>
      </c>
      <c r="D106" s="361" t="s">
        <v>654</v>
      </c>
      <c r="E106" s="361" t="s">
        <v>655</v>
      </c>
      <c r="F106" s="364">
        <v>1</v>
      </c>
      <c r="G106" s="364">
        <v>716.44</v>
      </c>
      <c r="H106" s="408">
        <v>1</v>
      </c>
      <c r="I106" s="364"/>
      <c r="J106" s="364"/>
      <c r="K106" s="408">
        <v>0</v>
      </c>
      <c r="L106" s="364">
        <v>1</v>
      </c>
      <c r="M106" s="365">
        <v>716.44</v>
      </c>
    </row>
    <row r="107" spans="1:13" ht="14.4" customHeight="1" x14ac:dyDescent="0.3">
      <c r="A107" s="360" t="s">
        <v>425</v>
      </c>
      <c r="B107" s="361" t="s">
        <v>1173</v>
      </c>
      <c r="C107" s="361" t="s">
        <v>777</v>
      </c>
      <c r="D107" s="361" t="s">
        <v>778</v>
      </c>
      <c r="E107" s="361" t="s">
        <v>779</v>
      </c>
      <c r="F107" s="364"/>
      <c r="G107" s="364"/>
      <c r="H107" s="408">
        <v>0</v>
      </c>
      <c r="I107" s="364">
        <v>2</v>
      </c>
      <c r="J107" s="364">
        <v>101.14</v>
      </c>
      <c r="K107" s="408">
        <v>1</v>
      </c>
      <c r="L107" s="364">
        <v>2</v>
      </c>
      <c r="M107" s="365">
        <v>101.14</v>
      </c>
    </row>
    <row r="108" spans="1:13" ht="14.4" customHeight="1" x14ac:dyDescent="0.3">
      <c r="A108" s="360" t="s">
        <v>425</v>
      </c>
      <c r="B108" s="361" t="s">
        <v>1173</v>
      </c>
      <c r="C108" s="361" t="s">
        <v>973</v>
      </c>
      <c r="D108" s="361" t="s">
        <v>974</v>
      </c>
      <c r="E108" s="361" t="s">
        <v>975</v>
      </c>
      <c r="F108" s="364"/>
      <c r="G108" s="364"/>
      <c r="H108" s="408">
        <v>0</v>
      </c>
      <c r="I108" s="364">
        <v>2</v>
      </c>
      <c r="J108" s="364">
        <v>173.52</v>
      </c>
      <c r="K108" s="408">
        <v>1</v>
      </c>
      <c r="L108" s="364">
        <v>2</v>
      </c>
      <c r="M108" s="365">
        <v>173.52</v>
      </c>
    </row>
    <row r="109" spans="1:13" ht="14.4" customHeight="1" x14ac:dyDescent="0.3">
      <c r="A109" s="360" t="s">
        <v>425</v>
      </c>
      <c r="B109" s="361" t="s">
        <v>1174</v>
      </c>
      <c r="C109" s="361" t="s">
        <v>952</v>
      </c>
      <c r="D109" s="361" t="s">
        <v>686</v>
      </c>
      <c r="E109" s="361" t="s">
        <v>953</v>
      </c>
      <c r="F109" s="364">
        <v>1</v>
      </c>
      <c r="G109" s="364">
        <v>0</v>
      </c>
      <c r="H109" s="408"/>
      <c r="I109" s="364"/>
      <c r="J109" s="364"/>
      <c r="K109" s="408"/>
      <c r="L109" s="364">
        <v>1</v>
      </c>
      <c r="M109" s="365">
        <v>0</v>
      </c>
    </row>
    <row r="110" spans="1:13" ht="14.4" customHeight="1" x14ac:dyDescent="0.3">
      <c r="A110" s="360" t="s">
        <v>425</v>
      </c>
      <c r="B110" s="361" t="s">
        <v>1161</v>
      </c>
      <c r="C110" s="361" t="s">
        <v>965</v>
      </c>
      <c r="D110" s="361" t="s">
        <v>966</v>
      </c>
      <c r="E110" s="361" t="s">
        <v>581</v>
      </c>
      <c r="F110" s="364">
        <v>1</v>
      </c>
      <c r="G110" s="364">
        <v>116.8</v>
      </c>
      <c r="H110" s="408">
        <v>1</v>
      </c>
      <c r="I110" s="364"/>
      <c r="J110" s="364"/>
      <c r="K110" s="408">
        <v>0</v>
      </c>
      <c r="L110" s="364">
        <v>1</v>
      </c>
      <c r="M110" s="365">
        <v>116.8</v>
      </c>
    </row>
    <row r="111" spans="1:13" ht="14.4" customHeight="1" x14ac:dyDescent="0.3">
      <c r="A111" s="360" t="s">
        <v>425</v>
      </c>
      <c r="B111" s="361" t="s">
        <v>1161</v>
      </c>
      <c r="C111" s="361" t="s">
        <v>967</v>
      </c>
      <c r="D111" s="361" t="s">
        <v>968</v>
      </c>
      <c r="E111" s="361" t="s">
        <v>969</v>
      </c>
      <c r="F111" s="364">
        <v>2</v>
      </c>
      <c r="G111" s="364">
        <v>799.84</v>
      </c>
      <c r="H111" s="408">
        <v>1</v>
      </c>
      <c r="I111" s="364"/>
      <c r="J111" s="364"/>
      <c r="K111" s="408">
        <v>0</v>
      </c>
      <c r="L111" s="364">
        <v>2</v>
      </c>
      <c r="M111" s="365">
        <v>799.84</v>
      </c>
    </row>
    <row r="112" spans="1:13" ht="14.4" customHeight="1" x14ac:dyDescent="0.3">
      <c r="A112" s="360" t="s">
        <v>425</v>
      </c>
      <c r="B112" s="361" t="s">
        <v>1162</v>
      </c>
      <c r="C112" s="361" t="s">
        <v>993</v>
      </c>
      <c r="D112" s="361" t="s">
        <v>994</v>
      </c>
      <c r="E112" s="361" t="s">
        <v>995</v>
      </c>
      <c r="F112" s="364">
        <v>4</v>
      </c>
      <c r="G112" s="364">
        <v>0</v>
      </c>
      <c r="H112" s="408"/>
      <c r="I112" s="364"/>
      <c r="J112" s="364"/>
      <c r="K112" s="408"/>
      <c r="L112" s="364">
        <v>4</v>
      </c>
      <c r="M112" s="365">
        <v>0</v>
      </c>
    </row>
    <row r="113" spans="1:13" ht="14.4" customHeight="1" x14ac:dyDescent="0.3">
      <c r="A113" s="360" t="s">
        <v>425</v>
      </c>
      <c r="B113" s="361" t="s">
        <v>1189</v>
      </c>
      <c r="C113" s="361" t="s">
        <v>950</v>
      </c>
      <c r="D113" s="361" t="s">
        <v>951</v>
      </c>
      <c r="E113" s="361" t="s">
        <v>444</v>
      </c>
      <c r="F113" s="364"/>
      <c r="G113" s="364"/>
      <c r="H113" s="408">
        <v>0</v>
      </c>
      <c r="I113" s="364">
        <v>1</v>
      </c>
      <c r="J113" s="364">
        <v>69.86</v>
      </c>
      <c r="K113" s="408">
        <v>1</v>
      </c>
      <c r="L113" s="364">
        <v>1</v>
      </c>
      <c r="M113" s="365">
        <v>69.86</v>
      </c>
    </row>
    <row r="114" spans="1:13" ht="14.4" customHeight="1" x14ac:dyDescent="0.3">
      <c r="A114" s="360" t="s">
        <v>425</v>
      </c>
      <c r="B114" s="361" t="s">
        <v>1163</v>
      </c>
      <c r="C114" s="361" t="s">
        <v>602</v>
      </c>
      <c r="D114" s="361" t="s">
        <v>603</v>
      </c>
      <c r="E114" s="361" t="s">
        <v>604</v>
      </c>
      <c r="F114" s="364"/>
      <c r="G114" s="364"/>
      <c r="H114" s="408">
        <v>0</v>
      </c>
      <c r="I114" s="364">
        <v>4</v>
      </c>
      <c r="J114" s="364">
        <v>386.52</v>
      </c>
      <c r="K114" s="408">
        <v>1</v>
      </c>
      <c r="L114" s="364">
        <v>4</v>
      </c>
      <c r="M114" s="365">
        <v>386.52</v>
      </c>
    </row>
    <row r="115" spans="1:13" ht="14.4" customHeight="1" x14ac:dyDescent="0.3">
      <c r="A115" s="360" t="s">
        <v>425</v>
      </c>
      <c r="B115" s="361" t="s">
        <v>1163</v>
      </c>
      <c r="C115" s="361" t="s">
        <v>809</v>
      </c>
      <c r="D115" s="361" t="s">
        <v>603</v>
      </c>
      <c r="E115" s="361" t="s">
        <v>810</v>
      </c>
      <c r="F115" s="364"/>
      <c r="G115" s="364"/>
      <c r="H115" s="408">
        <v>0</v>
      </c>
      <c r="I115" s="364">
        <v>11</v>
      </c>
      <c r="J115" s="364">
        <v>2125.8599999999997</v>
      </c>
      <c r="K115" s="408">
        <v>1</v>
      </c>
      <c r="L115" s="364">
        <v>11</v>
      </c>
      <c r="M115" s="365">
        <v>2125.8599999999997</v>
      </c>
    </row>
    <row r="116" spans="1:13" ht="14.4" customHeight="1" x14ac:dyDescent="0.3">
      <c r="A116" s="360" t="s">
        <v>425</v>
      </c>
      <c r="B116" s="361" t="s">
        <v>1163</v>
      </c>
      <c r="C116" s="361" t="s">
        <v>1068</v>
      </c>
      <c r="D116" s="361" t="s">
        <v>603</v>
      </c>
      <c r="E116" s="361" t="s">
        <v>953</v>
      </c>
      <c r="F116" s="364">
        <v>2</v>
      </c>
      <c r="G116" s="364">
        <v>0</v>
      </c>
      <c r="H116" s="408"/>
      <c r="I116" s="364"/>
      <c r="J116" s="364"/>
      <c r="K116" s="408"/>
      <c r="L116" s="364">
        <v>2</v>
      </c>
      <c r="M116" s="365">
        <v>0</v>
      </c>
    </row>
    <row r="117" spans="1:13" ht="14.4" customHeight="1" x14ac:dyDescent="0.3">
      <c r="A117" s="360" t="s">
        <v>425</v>
      </c>
      <c r="B117" s="361" t="s">
        <v>1183</v>
      </c>
      <c r="C117" s="361" t="s">
        <v>928</v>
      </c>
      <c r="D117" s="361" t="s">
        <v>929</v>
      </c>
      <c r="E117" s="361" t="s">
        <v>550</v>
      </c>
      <c r="F117" s="364">
        <v>4</v>
      </c>
      <c r="G117" s="364">
        <v>369.65999999999997</v>
      </c>
      <c r="H117" s="408">
        <v>1</v>
      </c>
      <c r="I117" s="364"/>
      <c r="J117" s="364"/>
      <c r="K117" s="408">
        <v>0</v>
      </c>
      <c r="L117" s="364">
        <v>4</v>
      </c>
      <c r="M117" s="365">
        <v>369.65999999999997</v>
      </c>
    </row>
    <row r="118" spans="1:13" ht="14.4" customHeight="1" x14ac:dyDescent="0.3">
      <c r="A118" s="360" t="s">
        <v>425</v>
      </c>
      <c r="B118" s="361" t="s">
        <v>1190</v>
      </c>
      <c r="C118" s="361" t="s">
        <v>940</v>
      </c>
      <c r="D118" s="361" t="s">
        <v>941</v>
      </c>
      <c r="E118" s="361" t="s">
        <v>942</v>
      </c>
      <c r="F118" s="364"/>
      <c r="G118" s="364"/>
      <c r="H118" s="408">
        <v>0</v>
      </c>
      <c r="I118" s="364">
        <v>6</v>
      </c>
      <c r="J118" s="364">
        <v>825.59999999999991</v>
      </c>
      <c r="K118" s="408">
        <v>1</v>
      </c>
      <c r="L118" s="364">
        <v>6</v>
      </c>
      <c r="M118" s="365">
        <v>825.59999999999991</v>
      </c>
    </row>
    <row r="119" spans="1:13" ht="14.4" customHeight="1" thickBot="1" x14ac:dyDescent="0.35">
      <c r="A119" s="366" t="s">
        <v>425</v>
      </c>
      <c r="B119" s="367" t="s">
        <v>1190</v>
      </c>
      <c r="C119" s="367" t="s">
        <v>943</v>
      </c>
      <c r="D119" s="367" t="s">
        <v>941</v>
      </c>
      <c r="E119" s="367" t="s">
        <v>944</v>
      </c>
      <c r="F119" s="370">
        <v>5</v>
      </c>
      <c r="G119" s="370">
        <v>0</v>
      </c>
      <c r="H119" s="378"/>
      <c r="I119" s="370"/>
      <c r="J119" s="370"/>
      <c r="K119" s="378"/>
      <c r="L119" s="370">
        <v>5</v>
      </c>
      <c r="M119" s="371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1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4" t="s">
        <v>169</v>
      </c>
      <c r="B1" s="265"/>
      <c r="C1" s="265"/>
      <c r="D1" s="265"/>
      <c r="E1" s="265"/>
      <c r="F1" s="265"/>
      <c r="G1" s="238"/>
    </row>
    <row r="2" spans="1:8" ht="14.4" customHeight="1" thickBot="1" x14ac:dyDescent="0.35">
      <c r="A2" s="313" t="s">
        <v>192</v>
      </c>
      <c r="B2" s="92"/>
      <c r="C2" s="92"/>
      <c r="D2" s="92"/>
      <c r="E2" s="92"/>
      <c r="F2" s="92"/>
    </row>
    <row r="3" spans="1:8" ht="14.4" customHeight="1" thickBot="1" x14ac:dyDescent="0.35">
      <c r="A3" s="117" t="s">
        <v>0</v>
      </c>
      <c r="B3" s="118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173</v>
      </c>
    </row>
    <row r="4" spans="1:8" ht="14.4" customHeight="1" x14ac:dyDescent="0.3">
      <c r="A4" s="343" t="s">
        <v>367</v>
      </c>
      <c r="B4" s="344" t="s">
        <v>368</v>
      </c>
      <c r="C4" s="345" t="s">
        <v>369</v>
      </c>
      <c r="D4" s="345" t="s">
        <v>368</v>
      </c>
      <c r="E4" s="345" t="s">
        <v>368</v>
      </c>
      <c r="F4" s="346" t="s">
        <v>368</v>
      </c>
      <c r="G4" s="345" t="s">
        <v>368</v>
      </c>
      <c r="H4" s="345" t="s">
        <v>90</v>
      </c>
    </row>
    <row r="5" spans="1:8" ht="14.4" customHeight="1" x14ac:dyDescent="0.3">
      <c r="A5" s="343" t="s">
        <v>367</v>
      </c>
      <c r="B5" s="344" t="s">
        <v>1191</v>
      </c>
      <c r="C5" s="345" t="s">
        <v>1192</v>
      </c>
      <c r="D5" s="345">
        <v>2296.3397742936745</v>
      </c>
      <c r="E5" s="345">
        <v>1269.6137186547448</v>
      </c>
      <c r="F5" s="346">
        <v>0.5528858285117072</v>
      </c>
      <c r="G5" s="345">
        <v>-1026.7260556389297</v>
      </c>
      <c r="H5" s="345" t="s">
        <v>2</v>
      </c>
    </row>
    <row r="6" spans="1:8" ht="14.4" customHeight="1" x14ac:dyDescent="0.3">
      <c r="A6" s="343" t="s">
        <v>367</v>
      </c>
      <c r="B6" s="344" t="s">
        <v>1193</v>
      </c>
      <c r="C6" s="345" t="s">
        <v>1194</v>
      </c>
      <c r="D6" s="345">
        <v>0</v>
      </c>
      <c r="E6" s="345">
        <v>64.09</v>
      </c>
      <c r="F6" s="346" t="s">
        <v>368</v>
      </c>
      <c r="G6" s="345">
        <v>64.09</v>
      </c>
      <c r="H6" s="345" t="s">
        <v>2</v>
      </c>
    </row>
    <row r="7" spans="1:8" ht="14.4" customHeight="1" x14ac:dyDescent="0.3">
      <c r="A7" s="343" t="s">
        <v>367</v>
      </c>
      <c r="B7" s="344" t="s">
        <v>1195</v>
      </c>
      <c r="C7" s="345" t="s">
        <v>1196</v>
      </c>
      <c r="D7" s="345">
        <v>7124.9941376739998</v>
      </c>
      <c r="E7" s="345">
        <v>15685.150000000001</v>
      </c>
      <c r="F7" s="346">
        <v>2.2014263726988159</v>
      </c>
      <c r="G7" s="345">
        <v>8560.1558623260025</v>
      </c>
      <c r="H7" s="345" t="s">
        <v>2</v>
      </c>
    </row>
    <row r="8" spans="1:8" ht="14.4" customHeight="1" x14ac:dyDescent="0.3">
      <c r="A8" s="343" t="s">
        <v>367</v>
      </c>
      <c r="B8" s="344" t="s">
        <v>1197</v>
      </c>
      <c r="C8" s="345" t="s">
        <v>1198</v>
      </c>
      <c r="D8" s="345">
        <v>791.74181146682838</v>
      </c>
      <c r="E8" s="345">
        <v>411.8</v>
      </c>
      <c r="F8" s="346">
        <v>0.52011905148355697</v>
      </c>
      <c r="G8" s="345">
        <v>-379.94181146682837</v>
      </c>
      <c r="H8" s="345" t="s">
        <v>2</v>
      </c>
    </row>
    <row r="9" spans="1:8" ht="14.4" customHeight="1" x14ac:dyDescent="0.3">
      <c r="A9" s="343" t="s">
        <v>367</v>
      </c>
      <c r="B9" s="344" t="s">
        <v>6</v>
      </c>
      <c r="C9" s="345" t="s">
        <v>369</v>
      </c>
      <c r="D9" s="345">
        <v>10213.075723434502</v>
      </c>
      <c r="E9" s="345">
        <v>17430.653718654747</v>
      </c>
      <c r="F9" s="346">
        <v>1.7066997436099576</v>
      </c>
      <c r="G9" s="345">
        <v>7217.5779952202447</v>
      </c>
      <c r="H9" s="345" t="s">
        <v>372</v>
      </c>
    </row>
    <row r="11" spans="1:8" ht="14.4" customHeight="1" x14ac:dyDescent="0.3">
      <c r="A11" s="343" t="s">
        <v>367</v>
      </c>
      <c r="B11" s="344" t="s">
        <v>368</v>
      </c>
      <c r="C11" s="345" t="s">
        <v>369</v>
      </c>
      <c r="D11" s="345" t="s">
        <v>368</v>
      </c>
      <c r="E11" s="345" t="s">
        <v>368</v>
      </c>
      <c r="F11" s="346" t="s">
        <v>368</v>
      </c>
      <c r="G11" s="345" t="s">
        <v>368</v>
      </c>
      <c r="H11" s="345" t="s">
        <v>90</v>
      </c>
    </row>
    <row r="12" spans="1:8" ht="14.4" customHeight="1" x14ac:dyDescent="0.3">
      <c r="A12" s="343" t="s">
        <v>373</v>
      </c>
      <c r="B12" s="344" t="s">
        <v>1193</v>
      </c>
      <c r="C12" s="345" t="s">
        <v>1194</v>
      </c>
      <c r="D12" s="345">
        <v>0</v>
      </c>
      <c r="E12" s="345">
        <v>64.09</v>
      </c>
      <c r="F12" s="346" t="s">
        <v>368</v>
      </c>
      <c r="G12" s="345">
        <v>64.09</v>
      </c>
      <c r="H12" s="345" t="s">
        <v>2</v>
      </c>
    </row>
    <row r="13" spans="1:8" ht="14.4" customHeight="1" x14ac:dyDescent="0.3">
      <c r="A13" s="343" t="s">
        <v>373</v>
      </c>
      <c r="B13" s="344" t="s">
        <v>1195</v>
      </c>
      <c r="C13" s="345" t="s">
        <v>1196</v>
      </c>
      <c r="D13" s="345">
        <v>7124.9941376739998</v>
      </c>
      <c r="E13" s="345">
        <v>10759.220000000001</v>
      </c>
      <c r="F13" s="346">
        <v>1.5100672073692987</v>
      </c>
      <c r="G13" s="345">
        <v>3634.2258623260013</v>
      </c>
      <c r="H13" s="345" t="s">
        <v>2</v>
      </c>
    </row>
    <row r="14" spans="1:8" ht="14.4" customHeight="1" x14ac:dyDescent="0.3">
      <c r="A14" s="343" t="s">
        <v>373</v>
      </c>
      <c r="B14" s="344" t="s">
        <v>1197</v>
      </c>
      <c r="C14" s="345" t="s">
        <v>1198</v>
      </c>
      <c r="D14" s="345">
        <v>791.74181146682838</v>
      </c>
      <c r="E14" s="345">
        <v>411.8</v>
      </c>
      <c r="F14" s="346">
        <v>0.52011905148355697</v>
      </c>
      <c r="G14" s="345">
        <v>-379.94181146682837</v>
      </c>
      <c r="H14" s="345" t="s">
        <v>2</v>
      </c>
    </row>
    <row r="15" spans="1:8" ht="14.4" customHeight="1" x14ac:dyDescent="0.3">
      <c r="A15" s="343" t="s">
        <v>373</v>
      </c>
      <c r="B15" s="344" t="s">
        <v>1191</v>
      </c>
      <c r="C15" s="345" t="s">
        <v>1192</v>
      </c>
      <c r="D15" s="345">
        <v>2296.3397742936745</v>
      </c>
      <c r="E15" s="345">
        <v>1269.6137186547448</v>
      </c>
      <c r="F15" s="346">
        <v>0.5528858285117072</v>
      </c>
      <c r="G15" s="345">
        <v>-1026.7260556389297</v>
      </c>
      <c r="H15" s="345" t="s">
        <v>2</v>
      </c>
    </row>
    <row r="16" spans="1:8" ht="14.4" customHeight="1" x14ac:dyDescent="0.3">
      <c r="A16" s="343" t="s">
        <v>373</v>
      </c>
      <c r="B16" s="344" t="s">
        <v>6</v>
      </c>
      <c r="C16" s="345" t="s">
        <v>374</v>
      </c>
      <c r="D16" s="345">
        <v>10213.075723434502</v>
      </c>
      <c r="E16" s="345">
        <v>12504.723718654746</v>
      </c>
      <c r="F16" s="346">
        <v>1.2243837270257307</v>
      </c>
      <c r="G16" s="345">
        <v>2291.6479952202444</v>
      </c>
      <c r="H16" s="345" t="s">
        <v>375</v>
      </c>
    </row>
    <row r="17" spans="1:8" ht="14.4" customHeight="1" x14ac:dyDescent="0.3">
      <c r="A17" s="343" t="s">
        <v>368</v>
      </c>
      <c r="B17" s="344" t="s">
        <v>368</v>
      </c>
      <c r="C17" s="345" t="s">
        <v>368</v>
      </c>
      <c r="D17" s="345" t="s">
        <v>368</v>
      </c>
      <c r="E17" s="345" t="s">
        <v>368</v>
      </c>
      <c r="F17" s="346" t="s">
        <v>368</v>
      </c>
      <c r="G17" s="345" t="s">
        <v>368</v>
      </c>
      <c r="H17" s="345" t="s">
        <v>376</v>
      </c>
    </row>
    <row r="18" spans="1:8" ht="14.4" customHeight="1" x14ac:dyDescent="0.3">
      <c r="A18" s="343" t="s">
        <v>1199</v>
      </c>
      <c r="B18" s="344" t="s">
        <v>1195</v>
      </c>
      <c r="C18" s="345" t="s">
        <v>1196</v>
      </c>
      <c r="D18" s="345">
        <v>0</v>
      </c>
      <c r="E18" s="345">
        <v>4925.93</v>
      </c>
      <c r="F18" s="346" t="s">
        <v>368</v>
      </c>
      <c r="G18" s="345">
        <v>4925.93</v>
      </c>
      <c r="H18" s="345" t="s">
        <v>2</v>
      </c>
    </row>
    <row r="19" spans="1:8" ht="14.4" customHeight="1" x14ac:dyDescent="0.3">
      <c r="A19" s="343" t="s">
        <v>1199</v>
      </c>
      <c r="B19" s="344" t="s">
        <v>6</v>
      </c>
      <c r="C19" s="345" t="s">
        <v>1200</v>
      </c>
      <c r="D19" s="345">
        <v>0</v>
      </c>
      <c r="E19" s="345">
        <v>4925.93</v>
      </c>
      <c r="F19" s="346" t="s">
        <v>368</v>
      </c>
      <c r="G19" s="345">
        <v>4925.93</v>
      </c>
      <c r="H19" s="345" t="s">
        <v>375</v>
      </c>
    </row>
    <row r="20" spans="1:8" ht="14.4" customHeight="1" x14ac:dyDescent="0.3">
      <c r="A20" s="343" t="s">
        <v>368</v>
      </c>
      <c r="B20" s="344" t="s">
        <v>368</v>
      </c>
      <c r="C20" s="345" t="s">
        <v>368</v>
      </c>
      <c r="D20" s="345" t="s">
        <v>368</v>
      </c>
      <c r="E20" s="345" t="s">
        <v>368</v>
      </c>
      <c r="F20" s="346" t="s">
        <v>368</v>
      </c>
      <c r="G20" s="345" t="s">
        <v>368</v>
      </c>
      <c r="H20" s="345" t="s">
        <v>376</v>
      </c>
    </row>
    <row r="21" spans="1:8" ht="14.4" customHeight="1" x14ac:dyDescent="0.3">
      <c r="A21" s="343" t="s">
        <v>367</v>
      </c>
      <c r="B21" s="344" t="s">
        <v>6</v>
      </c>
      <c r="C21" s="345" t="s">
        <v>369</v>
      </c>
      <c r="D21" s="345">
        <v>10213.075723434502</v>
      </c>
      <c r="E21" s="345">
        <v>17430.653718654747</v>
      </c>
      <c r="F21" s="346">
        <v>1.7066997436099576</v>
      </c>
      <c r="G21" s="345">
        <v>7217.5779952202447</v>
      </c>
      <c r="H21" s="345" t="s">
        <v>372</v>
      </c>
    </row>
  </sheetData>
  <autoFilter ref="A3:G3"/>
  <mergeCells count="1">
    <mergeCell ref="A1:G1"/>
  </mergeCells>
  <conditionalFormatting sqref="F10 F22:F65536">
    <cfRule type="cellIs" dxfId="19" priority="19" stopIfTrue="1" operator="greaterThan">
      <formula>1</formula>
    </cfRule>
  </conditionalFormatting>
  <conditionalFormatting sqref="G4:G9">
    <cfRule type="cellIs" dxfId="18" priority="12" operator="greaterThan">
      <formula>0</formula>
    </cfRule>
  </conditionalFormatting>
  <conditionalFormatting sqref="F4:F9">
    <cfRule type="cellIs" dxfId="17" priority="14" operator="greaterThan">
      <formula>1</formula>
    </cfRule>
  </conditionalFormatting>
  <conditionalFormatting sqref="B4:B9">
    <cfRule type="expression" dxfId="16" priority="18">
      <formula>AND(LEFT(H4,6)&lt;&gt;"mezera",H4&lt;&gt;"")</formula>
    </cfRule>
  </conditionalFormatting>
  <conditionalFormatting sqref="A4:A9">
    <cfRule type="expression" dxfId="15" priority="15">
      <formula>AND(H4&lt;&gt;"",H4&lt;&gt;"mezeraKL")</formula>
    </cfRule>
  </conditionalFormatting>
  <conditionalFormatting sqref="B4:G9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9">
    <cfRule type="expression" dxfId="12" priority="13">
      <formula>$H4&lt;&gt;""</formula>
    </cfRule>
  </conditionalFormatting>
  <conditionalFormatting sqref="F4:F9">
    <cfRule type="cellIs" dxfId="11" priority="9" operator="greaterThan">
      <formula>1</formula>
    </cfRule>
  </conditionalFormatting>
  <conditionalFormatting sqref="F4:F9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9">
    <cfRule type="expression" dxfId="8" priority="8">
      <formula>$H4&lt;&gt;""</formula>
    </cfRule>
  </conditionalFormatting>
  <conditionalFormatting sqref="G11:G21">
    <cfRule type="cellIs" dxfId="7" priority="1" operator="greaterThan">
      <formula>0</formula>
    </cfRule>
  </conditionalFormatting>
  <conditionalFormatting sqref="F11:F21">
    <cfRule type="cellIs" dxfId="6" priority="3" operator="greaterThan">
      <formula>1</formula>
    </cfRule>
  </conditionalFormatting>
  <conditionalFormatting sqref="B11:B21">
    <cfRule type="expression" dxfId="5" priority="7">
      <formula>AND(LEFT(H11,6)&lt;&gt;"mezera",H11&lt;&gt;"")</formula>
    </cfRule>
  </conditionalFormatting>
  <conditionalFormatting sqref="A11:A21">
    <cfRule type="expression" dxfId="4" priority="4">
      <formula>AND(H11&lt;&gt;"",H11&lt;&gt;"mezeraKL")</formula>
    </cfRule>
  </conditionalFormatting>
  <conditionalFormatting sqref="B11:G21">
    <cfRule type="expression" dxfId="3" priority="5">
      <formula>$H11="SumaNS"</formula>
    </cfRule>
    <cfRule type="expression" dxfId="2" priority="6">
      <formula>OR($H11="KL",$H11="SumaKL")</formula>
    </cfRule>
  </conditionalFormatting>
  <conditionalFormatting sqref="A11:G21">
    <cfRule type="expression" dxfId="1" priority="2">
      <formula>$H11&lt;&gt;""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12.44140625" style="86" hidden="1" customWidth="1" outlineLevel="1"/>
    <col min="8" max="8" width="25.77734375" style="86" customWidth="1" collapsed="1"/>
    <col min="9" max="9" width="7.77734375" style="94" customWidth="1"/>
    <col min="10" max="10" width="10" style="94" customWidth="1"/>
    <col min="11" max="11" width="11.109375" style="94" customWidth="1"/>
    <col min="12" max="16384" width="8.88671875" style="65"/>
  </cols>
  <sheetData>
    <row r="1" spans="1:11" ht="18.600000000000001" customHeight="1" thickBot="1" x14ac:dyDescent="0.4">
      <c r="A1" s="270" t="s">
        <v>170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4.4" customHeight="1" thickBot="1" x14ac:dyDescent="0.35">
      <c r="A2" s="313" t="s">
        <v>192</v>
      </c>
      <c r="B2" s="84"/>
      <c r="C2" s="145"/>
      <c r="D2" s="145"/>
      <c r="E2" s="145"/>
      <c r="F2" s="145"/>
      <c r="G2" s="145"/>
      <c r="H2" s="145"/>
      <c r="I2" s="146"/>
      <c r="J2" s="146"/>
      <c r="K2" s="146"/>
    </row>
    <row r="3" spans="1:11" ht="14.4" customHeight="1" thickBot="1" x14ac:dyDescent="0.35">
      <c r="A3" s="84"/>
      <c r="B3" s="84"/>
      <c r="C3" s="266"/>
      <c r="D3" s="267"/>
      <c r="E3" s="267"/>
      <c r="F3" s="267"/>
      <c r="G3" s="267"/>
      <c r="H3" s="150" t="s">
        <v>153</v>
      </c>
      <c r="I3" s="147">
        <f>IF(J3&lt;&gt;0,K3/J3,0)</f>
        <v>11.979830734470614</v>
      </c>
      <c r="J3" s="147">
        <f>SUBTOTAL(9,J5:J1048576)</f>
        <v>1455</v>
      </c>
      <c r="K3" s="148">
        <f>SUBTOTAL(9,K5:K1048576)</f>
        <v>17430.653718654743</v>
      </c>
    </row>
    <row r="4" spans="1:11" s="85" customFormat="1" ht="14.4" customHeight="1" thickBot="1" x14ac:dyDescent="0.35">
      <c r="A4" s="347" t="s">
        <v>7</v>
      </c>
      <c r="B4" s="348" t="s">
        <v>8</v>
      </c>
      <c r="C4" s="348" t="s">
        <v>0</v>
      </c>
      <c r="D4" s="348" t="s">
        <v>9</v>
      </c>
      <c r="E4" s="348" t="s">
        <v>10</v>
      </c>
      <c r="F4" s="348" t="s">
        <v>2</v>
      </c>
      <c r="G4" s="348" t="s">
        <v>92</v>
      </c>
      <c r="H4" s="349" t="s">
        <v>14</v>
      </c>
      <c r="I4" s="350" t="s">
        <v>174</v>
      </c>
      <c r="J4" s="350" t="s">
        <v>16</v>
      </c>
      <c r="K4" s="351" t="s">
        <v>191</v>
      </c>
    </row>
    <row r="5" spans="1:11" ht="14.4" customHeight="1" x14ac:dyDescent="0.3">
      <c r="A5" s="354" t="s">
        <v>367</v>
      </c>
      <c r="B5" s="355" t="s">
        <v>369</v>
      </c>
      <c r="C5" s="356" t="s">
        <v>373</v>
      </c>
      <c r="D5" s="357" t="s">
        <v>374</v>
      </c>
      <c r="E5" s="356" t="s">
        <v>1193</v>
      </c>
      <c r="F5" s="357" t="s">
        <v>1194</v>
      </c>
      <c r="G5" s="356" t="s">
        <v>1201</v>
      </c>
      <c r="H5" s="356" t="s">
        <v>1202</v>
      </c>
      <c r="I5" s="358">
        <v>13.36</v>
      </c>
      <c r="J5" s="358">
        <v>1</v>
      </c>
      <c r="K5" s="359">
        <v>13.36</v>
      </c>
    </row>
    <row r="6" spans="1:11" ht="14.4" customHeight="1" x14ac:dyDescent="0.3">
      <c r="A6" s="360" t="s">
        <v>367</v>
      </c>
      <c r="B6" s="361" t="s">
        <v>369</v>
      </c>
      <c r="C6" s="362" t="s">
        <v>373</v>
      </c>
      <c r="D6" s="363" t="s">
        <v>374</v>
      </c>
      <c r="E6" s="362" t="s">
        <v>1193</v>
      </c>
      <c r="F6" s="363" t="s">
        <v>1194</v>
      </c>
      <c r="G6" s="362" t="s">
        <v>1203</v>
      </c>
      <c r="H6" s="362" t="s">
        <v>1204</v>
      </c>
      <c r="I6" s="364">
        <v>9.74</v>
      </c>
      <c r="J6" s="364">
        <v>3</v>
      </c>
      <c r="K6" s="365">
        <v>29.22</v>
      </c>
    </row>
    <row r="7" spans="1:11" ht="14.4" customHeight="1" x14ac:dyDescent="0.3">
      <c r="A7" s="360" t="s">
        <v>367</v>
      </c>
      <c r="B7" s="361" t="s">
        <v>369</v>
      </c>
      <c r="C7" s="362" t="s">
        <v>373</v>
      </c>
      <c r="D7" s="363" t="s">
        <v>374</v>
      </c>
      <c r="E7" s="362" t="s">
        <v>1193</v>
      </c>
      <c r="F7" s="363" t="s">
        <v>1194</v>
      </c>
      <c r="G7" s="362" t="s">
        <v>1205</v>
      </c>
      <c r="H7" s="362" t="s">
        <v>1206</v>
      </c>
      <c r="I7" s="364">
        <v>7.17</v>
      </c>
      <c r="J7" s="364">
        <v>3</v>
      </c>
      <c r="K7" s="365">
        <v>21.51</v>
      </c>
    </row>
    <row r="8" spans="1:11" ht="14.4" customHeight="1" x14ac:dyDescent="0.3">
      <c r="A8" s="360" t="s">
        <v>367</v>
      </c>
      <c r="B8" s="361" t="s">
        <v>369</v>
      </c>
      <c r="C8" s="362" t="s">
        <v>373</v>
      </c>
      <c r="D8" s="363" t="s">
        <v>374</v>
      </c>
      <c r="E8" s="362" t="s">
        <v>1195</v>
      </c>
      <c r="F8" s="363" t="s">
        <v>1196</v>
      </c>
      <c r="G8" s="362" t="s">
        <v>1207</v>
      </c>
      <c r="H8" s="362" t="s">
        <v>1208</v>
      </c>
      <c r="I8" s="364">
        <v>68.349999999999994</v>
      </c>
      <c r="J8" s="364">
        <v>2</v>
      </c>
      <c r="K8" s="365">
        <v>136.69999999999999</v>
      </c>
    </row>
    <row r="9" spans="1:11" ht="14.4" customHeight="1" x14ac:dyDescent="0.3">
      <c r="A9" s="360" t="s">
        <v>367</v>
      </c>
      <c r="B9" s="361" t="s">
        <v>369</v>
      </c>
      <c r="C9" s="362" t="s">
        <v>373</v>
      </c>
      <c r="D9" s="363" t="s">
        <v>374</v>
      </c>
      <c r="E9" s="362" t="s">
        <v>1195</v>
      </c>
      <c r="F9" s="363" t="s">
        <v>1196</v>
      </c>
      <c r="G9" s="362" t="s">
        <v>1209</v>
      </c>
      <c r="H9" s="362" t="s">
        <v>1210</v>
      </c>
      <c r="I9" s="364">
        <v>1.79</v>
      </c>
      <c r="J9" s="364">
        <v>9</v>
      </c>
      <c r="K9" s="365">
        <v>16.12</v>
      </c>
    </row>
    <row r="10" spans="1:11" ht="14.4" customHeight="1" x14ac:dyDescent="0.3">
      <c r="A10" s="360" t="s">
        <v>367</v>
      </c>
      <c r="B10" s="361" t="s">
        <v>369</v>
      </c>
      <c r="C10" s="362" t="s">
        <v>373</v>
      </c>
      <c r="D10" s="363" t="s">
        <v>374</v>
      </c>
      <c r="E10" s="362" t="s">
        <v>1195</v>
      </c>
      <c r="F10" s="363" t="s">
        <v>1196</v>
      </c>
      <c r="G10" s="362" t="s">
        <v>1211</v>
      </c>
      <c r="H10" s="362" t="s">
        <v>1212</v>
      </c>
      <c r="I10" s="364">
        <v>1.8</v>
      </c>
      <c r="J10" s="364">
        <v>9</v>
      </c>
      <c r="K10" s="365">
        <v>16.2</v>
      </c>
    </row>
    <row r="11" spans="1:11" ht="14.4" customHeight="1" x14ac:dyDescent="0.3">
      <c r="A11" s="360" t="s">
        <v>367</v>
      </c>
      <c r="B11" s="361" t="s">
        <v>369</v>
      </c>
      <c r="C11" s="362" t="s">
        <v>373</v>
      </c>
      <c r="D11" s="363" t="s">
        <v>374</v>
      </c>
      <c r="E11" s="362" t="s">
        <v>1195</v>
      </c>
      <c r="F11" s="363" t="s">
        <v>1196</v>
      </c>
      <c r="G11" s="362" t="s">
        <v>1213</v>
      </c>
      <c r="H11" s="362" t="s">
        <v>1214</v>
      </c>
      <c r="I11" s="364">
        <v>1.77</v>
      </c>
      <c r="J11" s="364">
        <v>1</v>
      </c>
      <c r="K11" s="365">
        <v>1.77</v>
      </c>
    </row>
    <row r="12" spans="1:11" ht="14.4" customHeight="1" x14ac:dyDescent="0.3">
      <c r="A12" s="360" t="s">
        <v>367</v>
      </c>
      <c r="B12" s="361" t="s">
        <v>369</v>
      </c>
      <c r="C12" s="362" t="s">
        <v>373</v>
      </c>
      <c r="D12" s="363" t="s">
        <v>374</v>
      </c>
      <c r="E12" s="362" t="s">
        <v>1195</v>
      </c>
      <c r="F12" s="363" t="s">
        <v>1196</v>
      </c>
      <c r="G12" s="362" t="s">
        <v>1215</v>
      </c>
      <c r="H12" s="362" t="s">
        <v>1216</v>
      </c>
      <c r="I12" s="364">
        <v>1.4999999999999999E-2</v>
      </c>
      <c r="J12" s="364">
        <v>140</v>
      </c>
      <c r="K12" s="365">
        <v>1.8</v>
      </c>
    </row>
    <row r="13" spans="1:11" ht="14.4" customHeight="1" x14ac:dyDescent="0.3">
      <c r="A13" s="360" t="s">
        <v>367</v>
      </c>
      <c r="B13" s="361" t="s">
        <v>369</v>
      </c>
      <c r="C13" s="362" t="s">
        <v>373</v>
      </c>
      <c r="D13" s="363" t="s">
        <v>374</v>
      </c>
      <c r="E13" s="362" t="s">
        <v>1195</v>
      </c>
      <c r="F13" s="363" t="s">
        <v>1196</v>
      </c>
      <c r="G13" s="362" t="s">
        <v>1217</v>
      </c>
      <c r="H13" s="362" t="s">
        <v>1218</v>
      </c>
      <c r="I13" s="364">
        <v>1.9950000000000001</v>
      </c>
      <c r="J13" s="364">
        <v>16</v>
      </c>
      <c r="K13" s="365">
        <v>31.939999999999998</v>
      </c>
    </row>
    <row r="14" spans="1:11" ht="14.4" customHeight="1" x14ac:dyDescent="0.3">
      <c r="A14" s="360" t="s">
        <v>367</v>
      </c>
      <c r="B14" s="361" t="s">
        <v>369</v>
      </c>
      <c r="C14" s="362" t="s">
        <v>373</v>
      </c>
      <c r="D14" s="363" t="s">
        <v>374</v>
      </c>
      <c r="E14" s="362" t="s">
        <v>1195</v>
      </c>
      <c r="F14" s="363" t="s">
        <v>1196</v>
      </c>
      <c r="G14" s="362" t="s">
        <v>1219</v>
      </c>
      <c r="H14" s="362" t="s">
        <v>1220</v>
      </c>
      <c r="I14" s="364">
        <v>1.57</v>
      </c>
      <c r="J14" s="364">
        <v>200</v>
      </c>
      <c r="K14" s="365">
        <v>314</v>
      </c>
    </row>
    <row r="15" spans="1:11" ht="14.4" customHeight="1" x14ac:dyDescent="0.3">
      <c r="A15" s="360" t="s">
        <v>367</v>
      </c>
      <c r="B15" s="361" t="s">
        <v>369</v>
      </c>
      <c r="C15" s="362" t="s">
        <v>373</v>
      </c>
      <c r="D15" s="363" t="s">
        <v>374</v>
      </c>
      <c r="E15" s="362" t="s">
        <v>1195</v>
      </c>
      <c r="F15" s="363" t="s">
        <v>1196</v>
      </c>
      <c r="G15" s="362" t="s">
        <v>1221</v>
      </c>
      <c r="H15" s="362" t="s">
        <v>1222</v>
      </c>
      <c r="I15" s="364">
        <v>193.68</v>
      </c>
      <c r="J15" s="364">
        <v>1</v>
      </c>
      <c r="K15" s="365">
        <v>193.68</v>
      </c>
    </row>
    <row r="16" spans="1:11" ht="14.4" customHeight="1" x14ac:dyDescent="0.3">
      <c r="A16" s="360" t="s">
        <v>367</v>
      </c>
      <c r="B16" s="361" t="s">
        <v>369</v>
      </c>
      <c r="C16" s="362" t="s">
        <v>373</v>
      </c>
      <c r="D16" s="363" t="s">
        <v>374</v>
      </c>
      <c r="E16" s="362" t="s">
        <v>1195</v>
      </c>
      <c r="F16" s="363" t="s">
        <v>1196</v>
      </c>
      <c r="G16" s="362" t="s">
        <v>1223</v>
      </c>
      <c r="H16" s="362" t="s">
        <v>1224</v>
      </c>
      <c r="I16" s="364">
        <v>14.98</v>
      </c>
      <c r="J16" s="364">
        <v>2</v>
      </c>
      <c r="K16" s="365">
        <v>29.96</v>
      </c>
    </row>
    <row r="17" spans="1:11" ht="14.4" customHeight="1" x14ac:dyDescent="0.3">
      <c r="A17" s="360" t="s">
        <v>367</v>
      </c>
      <c r="B17" s="361" t="s">
        <v>369</v>
      </c>
      <c r="C17" s="362" t="s">
        <v>373</v>
      </c>
      <c r="D17" s="363" t="s">
        <v>374</v>
      </c>
      <c r="E17" s="362" t="s">
        <v>1195</v>
      </c>
      <c r="F17" s="363" t="s">
        <v>1196</v>
      </c>
      <c r="G17" s="362" t="s">
        <v>1225</v>
      </c>
      <c r="H17" s="362" t="s">
        <v>1226</v>
      </c>
      <c r="I17" s="364">
        <v>2.82</v>
      </c>
      <c r="J17" s="364">
        <v>150</v>
      </c>
      <c r="K17" s="365">
        <v>423</v>
      </c>
    </row>
    <row r="18" spans="1:11" ht="14.4" customHeight="1" x14ac:dyDescent="0.3">
      <c r="A18" s="360" t="s">
        <v>367</v>
      </c>
      <c r="B18" s="361" t="s">
        <v>369</v>
      </c>
      <c r="C18" s="362" t="s">
        <v>373</v>
      </c>
      <c r="D18" s="363" t="s">
        <v>374</v>
      </c>
      <c r="E18" s="362" t="s">
        <v>1195</v>
      </c>
      <c r="F18" s="363" t="s">
        <v>1196</v>
      </c>
      <c r="G18" s="362" t="s">
        <v>1227</v>
      </c>
      <c r="H18" s="362" t="s">
        <v>1228</v>
      </c>
      <c r="I18" s="364">
        <v>34.200000000000003</v>
      </c>
      <c r="J18" s="364">
        <v>1</v>
      </c>
      <c r="K18" s="365">
        <v>34.200000000000003</v>
      </c>
    </row>
    <row r="19" spans="1:11" ht="14.4" customHeight="1" x14ac:dyDescent="0.3">
      <c r="A19" s="360" t="s">
        <v>367</v>
      </c>
      <c r="B19" s="361" t="s">
        <v>369</v>
      </c>
      <c r="C19" s="362" t="s">
        <v>373</v>
      </c>
      <c r="D19" s="363" t="s">
        <v>374</v>
      </c>
      <c r="E19" s="362" t="s">
        <v>1195</v>
      </c>
      <c r="F19" s="363" t="s">
        <v>1196</v>
      </c>
      <c r="G19" s="362" t="s">
        <v>1227</v>
      </c>
      <c r="H19" s="362" t="s">
        <v>1229</v>
      </c>
      <c r="I19" s="364">
        <v>34.200000000000003</v>
      </c>
      <c r="J19" s="364">
        <v>0</v>
      </c>
      <c r="K19" s="365">
        <v>0</v>
      </c>
    </row>
    <row r="20" spans="1:11" ht="14.4" customHeight="1" x14ac:dyDescent="0.3">
      <c r="A20" s="360" t="s">
        <v>367</v>
      </c>
      <c r="B20" s="361" t="s">
        <v>369</v>
      </c>
      <c r="C20" s="362" t="s">
        <v>373</v>
      </c>
      <c r="D20" s="363" t="s">
        <v>374</v>
      </c>
      <c r="E20" s="362" t="s">
        <v>1195</v>
      </c>
      <c r="F20" s="363" t="s">
        <v>1196</v>
      </c>
      <c r="G20" s="362" t="s">
        <v>1230</v>
      </c>
      <c r="H20" s="362" t="s">
        <v>1231</v>
      </c>
      <c r="I20" s="364">
        <v>36.299999999999997</v>
      </c>
      <c r="J20" s="364">
        <v>1</v>
      </c>
      <c r="K20" s="365">
        <v>36.299999999999997</v>
      </c>
    </row>
    <row r="21" spans="1:11" ht="14.4" customHeight="1" x14ac:dyDescent="0.3">
      <c r="A21" s="360" t="s">
        <v>367</v>
      </c>
      <c r="B21" s="361" t="s">
        <v>369</v>
      </c>
      <c r="C21" s="362" t="s">
        <v>373</v>
      </c>
      <c r="D21" s="363" t="s">
        <v>374</v>
      </c>
      <c r="E21" s="362" t="s">
        <v>1195</v>
      </c>
      <c r="F21" s="363" t="s">
        <v>1196</v>
      </c>
      <c r="G21" s="362" t="s">
        <v>1232</v>
      </c>
      <c r="H21" s="362" t="s">
        <v>1233</v>
      </c>
      <c r="I21" s="364">
        <v>16.940000000000001</v>
      </c>
      <c r="J21" s="364">
        <v>120</v>
      </c>
      <c r="K21" s="365">
        <v>2032.8</v>
      </c>
    </row>
    <row r="22" spans="1:11" ht="14.4" customHeight="1" x14ac:dyDescent="0.3">
      <c r="A22" s="360" t="s">
        <v>367</v>
      </c>
      <c r="B22" s="361" t="s">
        <v>369</v>
      </c>
      <c r="C22" s="362" t="s">
        <v>373</v>
      </c>
      <c r="D22" s="363" t="s">
        <v>374</v>
      </c>
      <c r="E22" s="362" t="s">
        <v>1195</v>
      </c>
      <c r="F22" s="363" t="s">
        <v>1196</v>
      </c>
      <c r="G22" s="362" t="s">
        <v>1234</v>
      </c>
      <c r="H22" s="362" t="s">
        <v>1235</v>
      </c>
      <c r="I22" s="364">
        <v>799</v>
      </c>
      <c r="J22" s="364">
        <v>1</v>
      </c>
      <c r="K22" s="365">
        <v>799</v>
      </c>
    </row>
    <row r="23" spans="1:11" ht="14.4" customHeight="1" x14ac:dyDescent="0.3">
      <c r="A23" s="360" t="s">
        <v>367</v>
      </c>
      <c r="B23" s="361" t="s">
        <v>369</v>
      </c>
      <c r="C23" s="362" t="s">
        <v>373</v>
      </c>
      <c r="D23" s="363" t="s">
        <v>374</v>
      </c>
      <c r="E23" s="362" t="s">
        <v>1195</v>
      </c>
      <c r="F23" s="363" t="s">
        <v>1196</v>
      </c>
      <c r="G23" s="362" t="s">
        <v>1236</v>
      </c>
      <c r="H23" s="362" t="s">
        <v>1237</v>
      </c>
      <c r="I23" s="364">
        <v>175.45</v>
      </c>
      <c r="J23" s="364">
        <v>2</v>
      </c>
      <c r="K23" s="365">
        <v>350.9</v>
      </c>
    </row>
    <row r="24" spans="1:11" ht="14.4" customHeight="1" x14ac:dyDescent="0.3">
      <c r="A24" s="360" t="s">
        <v>367</v>
      </c>
      <c r="B24" s="361" t="s">
        <v>369</v>
      </c>
      <c r="C24" s="362" t="s">
        <v>373</v>
      </c>
      <c r="D24" s="363" t="s">
        <v>374</v>
      </c>
      <c r="E24" s="362" t="s">
        <v>1195</v>
      </c>
      <c r="F24" s="363" t="s">
        <v>1196</v>
      </c>
      <c r="G24" s="362" t="s">
        <v>1238</v>
      </c>
      <c r="H24" s="362" t="s">
        <v>1239</v>
      </c>
      <c r="I24" s="364">
        <v>5627</v>
      </c>
      <c r="J24" s="364">
        <v>1</v>
      </c>
      <c r="K24" s="365">
        <v>5627</v>
      </c>
    </row>
    <row r="25" spans="1:11" ht="14.4" customHeight="1" x14ac:dyDescent="0.3">
      <c r="A25" s="360" t="s">
        <v>367</v>
      </c>
      <c r="B25" s="361" t="s">
        <v>369</v>
      </c>
      <c r="C25" s="362" t="s">
        <v>373</v>
      </c>
      <c r="D25" s="363" t="s">
        <v>374</v>
      </c>
      <c r="E25" s="362" t="s">
        <v>1195</v>
      </c>
      <c r="F25" s="363" t="s">
        <v>1196</v>
      </c>
      <c r="G25" s="362" t="s">
        <v>1240</v>
      </c>
      <c r="H25" s="362" t="s">
        <v>1241</v>
      </c>
      <c r="I25" s="364">
        <v>713.85</v>
      </c>
      <c r="J25" s="364">
        <v>1</v>
      </c>
      <c r="K25" s="365">
        <v>713.85</v>
      </c>
    </row>
    <row r="26" spans="1:11" ht="14.4" customHeight="1" x14ac:dyDescent="0.3">
      <c r="A26" s="360" t="s">
        <v>367</v>
      </c>
      <c r="B26" s="361" t="s">
        <v>369</v>
      </c>
      <c r="C26" s="362" t="s">
        <v>373</v>
      </c>
      <c r="D26" s="363" t="s">
        <v>374</v>
      </c>
      <c r="E26" s="362" t="s">
        <v>1197</v>
      </c>
      <c r="F26" s="363" t="s">
        <v>1198</v>
      </c>
      <c r="G26" s="362" t="s">
        <v>1242</v>
      </c>
      <c r="H26" s="362" t="s">
        <v>1243</v>
      </c>
      <c r="I26" s="364">
        <v>0.82</v>
      </c>
      <c r="J26" s="364">
        <v>100</v>
      </c>
      <c r="K26" s="365">
        <v>82</v>
      </c>
    </row>
    <row r="27" spans="1:11" ht="14.4" customHeight="1" x14ac:dyDescent="0.3">
      <c r="A27" s="360" t="s">
        <v>367</v>
      </c>
      <c r="B27" s="361" t="s">
        <v>369</v>
      </c>
      <c r="C27" s="362" t="s">
        <v>373</v>
      </c>
      <c r="D27" s="363" t="s">
        <v>374</v>
      </c>
      <c r="E27" s="362" t="s">
        <v>1197</v>
      </c>
      <c r="F27" s="363" t="s">
        <v>1198</v>
      </c>
      <c r="G27" s="362" t="s">
        <v>1244</v>
      </c>
      <c r="H27" s="362" t="s">
        <v>1245</v>
      </c>
      <c r="I27" s="364">
        <v>0.83</v>
      </c>
      <c r="J27" s="364">
        <v>300</v>
      </c>
      <c r="K27" s="365">
        <v>249</v>
      </c>
    </row>
    <row r="28" spans="1:11" ht="14.4" customHeight="1" x14ac:dyDescent="0.3">
      <c r="A28" s="360" t="s">
        <v>367</v>
      </c>
      <c r="B28" s="361" t="s">
        <v>369</v>
      </c>
      <c r="C28" s="362" t="s">
        <v>373</v>
      </c>
      <c r="D28" s="363" t="s">
        <v>374</v>
      </c>
      <c r="E28" s="362" t="s">
        <v>1197</v>
      </c>
      <c r="F28" s="363" t="s">
        <v>1198</v>
      </c>
      <c r="G28" s="362" t="s">
        <v>1246</v>
      </c>
      <c r="H28" s="362" t="s">
        <v>1247</v>
      </c>
      <c r="I28" s="364">
        <v>0.81</v>
      </c>
      <c r="J28" s="364">
        <v>100</v>
      </c>
      <c r="K28" s="365">
        <v>80.8</v>
      </c>
    </row>
    <row r="29" spans="1:11" ht="14.4" customHeight="1" x14ac:dyDescent="0.3">
      <c r="A29" s="360" t="s">
        <v>367</v>
      </c>
      <c r="B29" s="361" t="s">
        <v>369</v>
      </c>
      <c r="C29" s="362" t="s">
        <v>373</v>
      </c>
      <c r="D29" s="363" t="s">
        <v>374</v>
      </c>
      <c r="E29" s="362" t="s">
        <v>1191</v>
      </c>
      <c r="F29" s="363" t="s">
        <v>1192</v>
      </c>
      <c r="G29" s="362" t="s">
        <v>1248</v>
      </c>
      <c r="H29" s="362" t="s">
        <v>1249</v>
      </c>
      <c r="I29" s="364">
        <v>116.16000000000001</v>
      </c>
      <c r="J29" s="364">
        <v>10</v>
      </c>
      <c r="K29" s="365">
        <v>1161.5999999999999</v>
      </c>
    </row>
    <row r="30" spans="1:11" ht="14.4" customHeight="1" x14ac:dyDescent="0.3">
      <c r="A30" s="360" t="s">
        <v>367</v>
      </c>
      <c r="B30" s="361" t="s">
        <v>369</v>
      </c>
      <c r="C30" s="362" t="s">
        <v>373</v>
      </c>
      <c r="D30" s="363" t="s">
        <v>374</v>
      </c>
      <c r="E30" s="362" t="s">
        <v>1191</v>
      </c>
      <c r="F30" s="363" t="s">
        <v>1192</v>
      </c>
      <c r="G30" s="362" t="s">
        <v>1250</v>
      </c>
      <c r="H30" s="362" t="s">
        <v>1251</v>
      </c>
      <c r="I30" s="364">
        <v>108.01371865474501</v>
      </c>
      <c r="J30" s="364">
        <v>1</v>
      </c>
      <c r="K30" s="365">
        <v>108.01371865474501</v>
      </c>
    </row>
    <row r="31" spans="1:11" ht="14.4" customHeight="1" thickBot="1" x14ac:dyDescent="0.35">
      <c r="A31" s="366" t="s">
        <v>367</v>
      </c>
      <c r="B31" s="367" t="s">
        <v>369</v>
      </c>
      <c r="C31" s="368" t="s">
        <v>1199</v>
      </c>
      <c r="D31" s="369" t="s">
        <v>1200</v>
      </c>
      <c r="E31" s="368" t="s">
        <v>1195</v>
      </c>
      <c r="F31" s="369" t="s">
        <v>1196</v>
      </c>
      <c r="G31" s="368" t="s">
        <v>1232</v>
      </c>
      <c r="H31" s="368" t="s">
        <v>1233</v>
      </c>
      <c r="I31" s="370">
        <v>17.716666666666669</v>
      </c>
      <c r="J31" s="370">
        <v>280</v>
      </c>
      <c r="K31" s="371">
        <v>4925.93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5.4414062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97" t="s">
        <v>149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ht="14.4" customHeight="1" thickBot="1" x14ac:dyDescent="0.35">
      <c r="A2" s="313" t="s">
        <v>192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14.4" customHeight="1" thickBot="1" x14ac:dyDescent="0.35">
      <c r="A3" s="226" t="s">
        <v>153</v>
      </c>
      <c r="B3" s="227">
        <f>SUBTOTAL(9,B6:B1048576)</f>
        <v>1975983</v>
      </c>
      <c r="C3" s="228">
        <f t="shared" ref="C3:R3" si="0">SUBTOTAL(9,C6:C1048576)</f>
        <v>5</v>
      </c>
      <c r="D3" s="228">
        <f t="shared" si="0"/>
        <v>1362297</v>
      </c>
      <c r="E3" s="228">
        <f t="shared" si="0"/>
        <v>3.8446997092187889</v>
      </c>
      <c r="F3" s="228">
        <f t="shared" si="0"/>
        <v>1589852</v>
      </c>
      <c r="G3" s="230">
        <f>IF(B3&lt;&gt;0,F3/B3,"")</f>
        <v>0.80458789372175776</v>
      </c>
      <c r="H3" s="231">
        <f t="shared" si="0"/>
        <v>0</v>
      </c>
      <c r="I3" s="228">
        <f t="shared" si="0"/>
        <v>0</v>
      </c>
      <c r="J3" s="228">
        <f t="shared" si="0"/>
        <v>0</v>
      </c>
      <c r="K3" s="228">
        <f t="shared" si="0"/>
        <v>0</v>
      </c>
      <c r="L3" s="228">
        <f t="shared" si="0"/>
        <v>0</v>
      </c>
      <c r="M3" s="229" t="str">
        <f>IF(H3&lt;&gt;0,L3/H3,"")</f>
        <v/>
      </c>
      <c r="N3" s="227">
        <f t="shared" si="0"/>
        <v>0</v>
      </c>
      <c r="O3" s="228">
        <f t="shared" si="0"/>
        <v>0</v>
      </c>
      <c r="P3" s="228">
        <f t="shared" si="0"/>
        <v>0</v>
      </c>
      <c r="Q3" s="228">
        <f t="shared" si="0"/>
        <v>0</v>
      </c>
      <c r="R3" s="228">
        <f t="shared" si="0"/>
        <v>0</v>
      </c>
      <c r="S3" s="230" t="str">
        <f>IF(N3&lt;&gt;0,R3/N3,"")</f>
        <v/>
      </c>
    </row>
    <row r="4" spans="1:19" ht="14.4" customHeight="1" x14ac:dyDescent="0.3">
      <c r="A4" s="298" t="s">
        <v>120</v>
      </c>
      <c r="B4" s="299" t="s">
        <v>121</v>
      </c>
      <c r="C4" s="300"/>
      <c r="D4" s="300"/>
      <c r="E4" s="300"/>
      <c r="F4" s="300"/>
      <c r="G4" s="301"/>
      <c r="H4" s="299" t="s">
        <v>122</v>
      </c>
      <c r="I4" s="300"/>
      <c r="J4" s="300"/>
      <c r="K4" s="300"/>
      <c r="L4" s="300"/>
      <c r="M4" s="301"/>
      <c r="N4" s="299" t="s">
        <v>123</v>
      </c>
      <c r="O4" s="300"/>
      <c r="P4" s="300"/>
      <c r="Q4" s="300"/>
      <c r="R4" s="300"/>
      <c r="S4" s="301"/>
    </row>
    <row r="5" spans="1:19" ht="14.4" customHeight="1" thickBot="1" x14ac:dyDescent="0.35">
      <c r="A5" s="436"/>
      <c r="B5" s="437">
        <v>2011</v>
      </c>
      <c r="C5" s="438"/>
      <c r="D5" s="438">
        <v>2012</v>
      </c>
      <c r="E5" s="438"/>
      <c r="F5" s="438">
        <v>2013</v>
      </c>
      <c r="G5" s="439" t="s">
        <v>5</v>
      </c>
      <c r="H5" s="437">
        <v>2011</v>
      </c>
      <c r="I5" s="438"/>
      <c r="J5" s="438">
        <v>2012</v>
      </c>
      <c r="K5" s="438"/>
      <c r="L5" s="438">
        <v>2013</v>
      </c>
      <c r="M5" s="439" t="s">
        <v>5</v>
      </c>
      <c r="N5" s="437">
        <v>2011</v>
      </c>
      <c r="O5" s="438"/>
      <c r="P5" s="438">
        <v>2012</v>
      </c>
      <c r="Q5" s="438"/>
      <c r="R5" s="438">
        <v>2013</v>
      </c>
      <c r="S5" s="439" t="s">
        <v>5</v>
      </c>
    </row>
    <row r="6" spans="1:19" ht="14.4" customHeight="1" x14ac:dyDescent="0.3">
      <c r="A6" s="433" t="s">
        <v>1252</v>
      </c>
      <c r="B6" s="440">
        <v>838021</v>
      </c>
      <c r="C6" s="355">
        <v>1</v>
      </c>
      <c r="D6" s="440">
        <v>493698</v>
      </c>
      <c r="E6" s="355">
        <v>0.5891236615788864</v>
      </c>
      <c r="F6" s="440">
        <v>576603</v>
      </c>
      <c r="G6" s="377">
        <v>0.68805316334554867</v>
      </c>
      <c r="H6" s="440"/>
      <c r="I6" s="355"/>
      <c r="J6" s="440"/>
      <c r="K6" s="355"/>
      <c r="L6" s="440"/>
      <c r="M6" s="377"/>
      <c r="N6" s="440"/>
      <c r="O6" s="355"/>
      <c r="P6" s="440"/>
      <c r="Q6" s="355"/>
      <c r="R6" s="440"/>
      <c r="S6" s="407"/>
    </row>
    <row r="7" spans="1:19" ht="14.4" customHeight="1" x14ac:dyDescent="0.3">
      <c r="A7" s="434" t="s">
        <v>1253</v>
      </c>
      <c r="B7" s="441">
        <v>444940</v>
      </c>
      <c r="C7" s="361">
        <v>1</v>
      </c>
      <c r="D7" s="441">
        <v>345885</v>
      </c>
      <c r="E7" s="361">
        <v>0.77737447745763477</v>
      </c>
      <c r="F7" s="441">
        <v>373549</v>
      </c>
      <c r="G7" s="408">
        <v>0.83954915269474539</v>
      </c>
      <c r="H7" s="441"/>
      <c r="I7" s="361"/>
      <c r="J7" s="441"/>
      <c r="K7" s="361"/>
      <c r="L7" s="441"/>
      <c r="M7" s="408"/>
      <c r="N7" s="441"/>
      <c r="O7" s="361"/>
      <c r="P7" s="441"/>
      <c r="Q7" s="361"/>
      <c r="R7" s="441"/>
      <c r="S7" s="409"/>
    </row>
    <row r="8" spans="1:19" ht="14.4" customHeight="1" x14ac:dyDescent="0.3">
      <c r="A8" s="434" t="s">
        <v>1254</v>
      </c>
      <c r="B8" s="441">
        <v>162153</v>
      </c>
      <c r="C8" s="361">
        <v>1</v>
      </c>
      <c r="D8" s="441">
        <v>142195</v>
      </c>
      <c r="E8" s="361">
        <v>0.87691871257392706</v>
      </c>
      <c r="F8" s="441">
        <v>162476</v>
      </c>
      <c r="G8" s="408">
        <v>1.0019919458782756</v>
      </c>
      <c r="H8" s="441"/>
      <c r="I8" s="361"/>
      <c r="J8" s="441"/>
      <c r="K8" s="361"/>
      <c r="L8" s="441"/>
      <c r="M8" s="408"/>
      <c r="N8" s="441"/>
      <c r="O8" s="361"/>
      <c r="P8" s="441"/>
      <c r="Q8" s="361"/>
      <c r="R8" s="441"/>
      <c r="S8" s="409"/>
    </row>
    <row r="9" spans="1:19" ht="14.4" customHeight="1" x14ac:dyDescent="0.3">
      <c r="A9" s="434" t="s">
        <v>1255</v>
      </c>
      <c r="B9" s="441">
        <v>111934</v>
      </c>
      <c r="C9" s="361">
        <v>1</v>
      </c>
      <c r="D9" s="441">
        <v>105850</v>
      </c>
      <c r="E9" s="361">
        <v>0.94564654171208029</v>
      </c>
      <c r="F9" s="441">
        <v>108188</v>
      </c>
      <c r="G9" s="408">
        <v>0.96653385030464378</v>
      </c>
      <c r="H9" s="441"/>
      <c r="I9" s="361"/>
      <c r="J9" s="441"/>
      <c r="K9" s="361"/>
      <c r="L9" s="441"/>
      <c r="M9" s="408"/>
      <c r="N9" s="441"/>
      <c r="O9" s="361"/>
      <c r="P9" s="441"/>
      <c r="Q9" s="361"/>
      <c r="R9" s="441"/>
      <c r="S9" s="409"/>
    </row>
    <row r="10" spans="1:19" ht="14.4" customHeight="1" thickBot="1" x14ac:dyDescent="0.35">
      <c r="A10" s="443" t="s">
        <v>1256</v>
      </c>
      <c r="B10" s="442">
        <v>418935</v>
      </c>
      <c r="C10" s="367">
        <v>1</v>
      </c>
      <c r="D10" s="442">
        <v>274669</v>
      </c>
      <c r="E10" s="367">
        <v>0.6556363158962607</v>
      </c>
      <c r="F10" s="442">
        <v>369036</v>
      </c>
      <c r="G10" s="378">
        <v>0.88089083031973936</v>
      </c>
      <c r="H10" s="442"/>
      <c r="I10" s="367"/>
      <c r="J10" s="442"/>
      <c r="K10" s="367"/>
      <c r="L10" s="442"/>
      <c r="M10" s="378"/>
      <c r="N10" s="442"/>
      <c r="O10" s="367"/>
      <c r="P10" s="442"/>
      <c r="Q10" s="367"/>
      <c r="R10" s="442"/>
      <c r="S10" s="410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8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4" customWidth="1"/>
    <col min="7" max="8" width="9.33203125" style="65" hidden="1" customWidth="1"/>
    <col min="9" max="10" width="11.109375" style="94" customWidth="1"/>
    <col min="11" max="12" width="9.33203125" style="65" hidden="1" customWidth="1"/>
    <col min="13" max="14" width="11.109375" style="94" customWidth="1"/>
    <col min="15" max="15" width="11.109375" style="87" customWidth="1"/>
    <col min="16" max="16" width="11.109375" style="94" customWidth="1"/>
    <col min="17" max="16384" width="8.88671875" style="65"/>
  </cols>
  <sheetData>
    <row r="1" spans="1:16" ht="18.600000000000001" customHeight="1" thickBot="1" x14ac:dyDescent="0.4">
      <c r="A1" s="236" t="s">
        <v>150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16" ht="14.4" customHeight="1" thickBot="1" x14ac:dyDescent="0.4">
      <c r="A2" s="313" t="s">
        <v>192</v>
      </c>
      <c r="B2" s="106"/>
      <c r="C2" s="106"/>
      <c r="D2" s="106"/>
      <c r="E2" s="163"/>
      <c r="F2" s="163"/>
      <c r="G2" s="106"/>
      <c r="H2" s="106"/>
      <c r="I2" s="163"/>
      <c r="J2" s="163"/>
      <c r="K2" s="106"/>
      <c r="L2" s="106"/>
      <c r="M2" s="163"/>
      <c r="N2" s="163"/>
      <c r="O2" s="167"/>
      <c r="P2" s="163"/>
    </row>
    <row r="3" spans="1:16" ht="14.4" customHeight="1" thickBot="1" x14ac:dyDescent="0.35">
      <c r="D3" s="123" t="s">
        <v>153</v>
      </c>
      <c r="E3" s="164">
        <f t="shared" ref="E3:N3" si="0">SUBTOTAL(9,E6:E1048576)</f>
        <v>9309</v>
      </c>
      <c r="F3" s="165">
        <f t="shared" si="0"/>
        <v>1975983</v>
      </c>
      <c r="G3" s="107"/>
      <c r="H3" s="107"/>
      <c r="I3" s="165">
        <f t="shared" si="0"/>
        <v>6395</v>
      </c>
      <c r="J3" s="165">
        <f t="shared" si="0"/>
        <v>1362297</v>
      </c>
      <c r="K3" s="107"/>
      <c r="L3" s="107"/>
      <c r="M3" s="165">
        <f t="shared" si="0"/>
        <v>7569</v>
      </c>
      <c r="N3" s="165">
        <f t="shared" si="0"/>
        <v>1589852</v>
      </c>
      <c r="O3" s="108">
        <f>IF(F3=0,0,N3/F3)</f>
        <v>0.80458789372175776</v>
      </c>
      <c r="P3" s="166">
        <f>IF(M3=0,0,N3/M3)</f>
        <v>210.04782666138195</v>
      </c>
    </row>
    <row r="4" spans="1:16" ht="14.4" customHeight="1" x14ac:dyDescent="0.3">
      <c r="A4" s="303" t="s">
        <v>116</v>
      </c>
      <c r="B4" s="304" t="s">
        <v>117</v>
      </c>
      <c r="C4" s="305" t="s">
        <v>118</v>
      </c>
      <c r="D4" s="306" t="s">
        <v>91</v>
      </c>
      <c r="E4" s="307">
        <v>2011</v>
      </c>
      <c r="F4" s="308"/>
      <c r="G4" s="161"/>
      <c r="H4" s="161"/>
      <c r="I4" s="307">
        <v>2012</v>
      </c>
      <c r="J4" s="308"/>
      <c r="K4" s="161"/>
      <c r="L4" s="161"/>
      <c r="M4" s="307">
        <v>2013</v>
      </c>
      <c r="N4" s="308"/>
      <c r="O4" s="309" t="s">
        <v>5</v>
      </c>
      <c r="P4" s="302" t="s">
        <v>119</v>
      </c>
    </row>
    <row r="5" spans="1:16" ht="14.4" customHeight="1" thickBot="1" x14ac:dyDescent="0.35">
      <c r="A5" s="444"/>
      <c r="B5" s="445"/>
      <c r="C5" s="446"/>
      <c r="D5" s="447"/>
      <c r="E5" s="448" t="s">
        <v>93</v>
      </c>
      <c r="F5" s="449" t="s">
        <v>17</v>
      </c>
      <c r="G5" s="450"/>
      <c r="H5" s="450"/>
      <c r="I5" s="448" t="s">
        <v>93</v>
      </c>
      <c r="J5" s="449" t="s">
        <v>17</v>
      </c>
      <c r="K5" s="450"/>
      <c r="L5" s="450"/>
      <c r="M5" s="448" t="s">
        <v>93</v>
      </c>
      <c r="N5" s="449" t="s">
        <v>17</v>
      </c>
      <c r="O5" s="451"/>
      <c r="P5" s="452"/>
    </row>
    <row r="6" spans="1:16" ht="14.4" customHeight="1" x14ac:dyDescent="0.3">
      <c r="A6" s="354" t="s">
        <v>1257</v>
      </c>
      <c r="B6" s="355" t="s">
        <v>1258</v>
      </c>
      <c r="C6" s="355" t="s">
        <v>1259</v>
      </c>
      <c r="D6" s="355" t="s">
        <v>1260</v>
      </c>
      <c r="E6" s="358">
        <v>2</v>
      </c>
      <c r="F6" s="358">
        <v>50</v>
      </c>
      <c r="G6" s="355">
        <v>1</v>
      </c>
      <c r="H6" s="355">
        <v>25</v>
      </c>
      <c r="I6" s="358">
        <v>1</v>
      </c>
      <c r="J6" s="358">
        <v>25</v>
      </c>
      <c r="K6" s="355">
        <v>0.5</v>
      </c>
      <c r="L6" s="355">
        <v>25</v>
      </c>
      <c r="M6" s="358"/>
      <c r="N6" s="358"/>
      <c r="O6" s="377"/>
      <c r="P6" s="359"/>
    </row>
    <row r="7" spans="1:16" ht="14.4" customHeight="1" x14ac:dyDescent="0.3">
      <c r="A7" s="360" t="s">
        <v>1257</v>
      </c>
      <c r="B7" s="361" t="s">
        <v>1258</v>
      </c>
      <c r="C7" s="361" t="s">
        <v>1261</v>
      </c>
      <c r="D7" s="361" t="s">
        <v>1262</v>
      </c>
      <c r="E7" s="364">
        <v>400</v>
      </c>
      <c r="F7" s="364">
        <v>30400</v>
      </c>
      <c r="G7" s="361">
        <v>1</v>
      </c>
      <c r="H7" s="361">
        <v>76</v>
      </c>
      <c r="I7" s="364">
        <v>382</v>
      </c>
      <c r="J7" s="364">
        <v>29032</v>
      </c>
      <c r="K7" s="361">
        <v>0.95499999999999996</v>
      </c>
      <c r="L7" s="361">
        <v>76</v>
      </c>
      <c r="M7" s="364">
        <v>241</v>
      </c>
      <c r="N7" s="364">
        <v>18316</v>
      </c>
      <c r="O7" s="408">
        <v>0.60250000000000004</v>
      </c>
      <c r="P7" s="365">
        <v>76</v>
      </c>
    </row>
    <row r="8" spans="1:16" ht="14.4" customHeight="1" x14ac:dyDescent="0.3">
      <c r="A8" s="360" t="s">
        <v>1257</v>
      </c>
      <c r="B8" s="361" t="s">
        <v>1258</v>
      </c>
      <c r="C8" s="361" t="s">
        <v>1263</v>
      </c>
      <c r="D8" s="361" t="s">
        <v>1264</v>
      </c>
      <c r="E8" s="364">
        <v>20</v>
      </c>
      <c r="F8" s="364">
        <v>680</v>
      </c>
      <c r="G8" s="361">
        <v>1</v>
      </c>
      <c r="H8" s="361">
        <v>34</v>
      </c>
      <c r="I8" s="364">
        <v>2</v>
      </c>
      <c r="J8" s="364">
        <v>68</v>
      </c>
      <c r="K8" s="361">
        <v>0.1</v>
      </c>
      <c r="L8" s="361">
        <v>34</v>
      </c>
      <c r="M8" s="364">
        <v>2</v>
      </c>
      <c r="N8" s="364">
        <v>68</v>
      </c>
      <c r="O8" s="408">
        <v>0.1</v>
      </c>
      <c r="P8" s="365">
        <v>34</v>
      </c>
    </row>
    <row r="9" spans="1:16" ht="14.4" customHeight="1" x14ac:dyDescent="0.3">
      <c r="A9" s="360" t="s">
        <v>1257</v>
      </c>
      <c r="B9" s="361" t="s">
        <v>1258</v>
      </c>
      <c r="C9" s="361" t="s">
        <v>1265</v>
      </c>
      <c r="D9" s="361" t="s">
        <v>1266</v>
      </c>
      <c r="E9" s="364">
        <v>3</v>
      </c>
      <c r="F9" s="364">
        <v>204</v>
      </c>
      <c r="G9" s="361">
        <v>1</v>
      </c>
      <c r="H9" s="361">
        <v>68</v>
      </c>
      <c r="I9" s="364">
        <v>1</v>
      </c>
      <c r="J9" s="364">
        <v>68</v>
      </c>
      <c r="K9" s="361">
        <v>0.33333333333333331</v>
      </c>
      <c r="L9" s="361">
        <v>68</v>
      </c>
      <c r="M9" s="364">
        <v>1</v>
      </c>
      <c r="N9" s="364">
        <v>69</v>
      </c>
      <c r="O9" s="408">
        <v>0.33823529411764708</v>
      </c>
      <c r="P9" s="365">
        <v>69</v>
      </c>
    </row>
    <row r="10" spans="1:16" ht="14.4" customHeight="1" x14ac:dyDescent="0.3">
      <c r="A10" s="360" t="s">
        <v>1257</v>
      </c>
      <c r="B10" s="361" t="s">
        <v>1258</v>
      </c>
      <c r="C10" s="361" t="s">
        <v>1267</v>
      </c>
      <c r="D10" s="361" t="s">
        <v>1268</v>
      </c>
      <c r="E10" s="364">
        <v>6</v>
      </c>
      <c r="F10" s="364">
        <v>1218</v>
      </c>
      <c r="G10" s="361">
        <v>1</v>
      </c>
      <c r="H10" s="361">
        <v>203</v>
      </c>
      <c r="I10" s="364">
        <v>9</v>
      </c>
      <c r="J10" s="364">
        <v>1845</v>
      </c>
      <c r="K10" s="361">
        <v>1.5147783251231528</v>
      </c>
      <c r="L10" s="361">
        <v>205</v>
      </c>
      <c r="M10" s="364">
        <v>6</v>
      </c>
      <c r="N10" s="364">
        <v>1236</v>
      </c>
      <c r="O10" s="408">
        <v>1.0147783251231528</v>
      </c>
      <c r="P10" s="365">
        <v>206</v>
      </c>
    </row>
    <row r="11" spans="1:16" ht="14.4" customHeight="1" x14ac:dyDescent="0.3">
      <c r="A11" s="360" t="s">
        <v>1257</v>
      </c>
      <c r="B11" s="361" t="s">
        <v>1258</v>
      </c>
      <c r="C11" s="361" t="s">
        <v>1269</v>
      </c>
      <c r="D11" s="361" t="s">
        <v>1270</v>
      </c>
      <c r="E11" s="364">
        <v>1</v>
      </c>
      <c r="F11" s="364">
        <v>203</v>
      </c>
      <c r="G11" s="361">
        <v>1</v>
      </c>
      <c r="H11" s="361">
        <v>203</v>
      </c>
      <c r="I11" s="364">
        <v>2</v>
      </c>
      <c r="J11" s="364">
        <v>410</v>
      </c>
      <c r="K11" s="361">
        <v>2.0197044334975369</v>
      </c>
      <c r="L11" s="361">
        <v>205</v>
      </c>
      <c r="M11" s="364">
        <v>2</v>
      </c>
      <c r="N11" s="364">
        <v>412</v>
      </c>
      <c r="O11" s="408">
        <v>2.0295566502463056</v>
      </c>
      <c r="P11" s="365">
        <v>206</v>
      </c>
    </row>
    <row r="12" spans="1:16" ht="14.4" customHeight="1" x14ac:dyDescent="0.3">
      <c r="A12" s="360" t="s">
        <v>1257</v>
      </c>
      <c r="B12" s="361" t="s">
        <v>1258</v>
      </c>
      <c r="C12" s="361" t="s">
        <v>1271</v>
      </c>
      <c r="D12" s="361" t="s">
        <v>1272</v>
      </c>
      <c r="E12" s="364"/>
      <c r="F12" s="364"/>
      <c r="G12" s="361"/>
      <c r="H12" s="361"/>
      <c r="I12" s="364">
        <v>1</v>
      </c>
      <c r="J12" s="364">
        <v>418</v>
      </c>
      <c r="K12" s="361"/>
      <c r="L12" s="361">
        <v>418</v>
      </c>
      <c r="M12" s="364"/>
      <c r="N12" s="364"/>
      <c r="O12" s="408"/>
      <c r="P12" s="365"/>
    </row>
    <row r="13" spans="1:16" ht="14.4" customHeight="1" x14ac:dyDescent="0.3">
      <c r="A13" s="360" t="s">
        <v>1257</v>
      </c>
      <c r="B13" s="361" t="s">
        <v>1258</v>
      </c>
      <c r="C13" s="361" t="s">
        <v>1273</v>
      </c>
      <c r="D13" s="361" t="s">
        <v>1272</v>
      </c>
      <c r="E13" s="364"/>
      <c r="F13" s="364"/>
      <c r="G13" s="361"/>
      <c r="H13" s="361"/>
      <c r="I13" s="364">
        <v>1</v>
      </c>
      <c r="J13" s="364">
        <v>283</v>
      </c>
      <c r="K13" s="361"/>
      <c r="L13" s="361">
        <v>283</v>
      </c>
      <c r="M13" s="364"/>
      <c r="N13" s="364"/>
      <c r="O13" s="408"/>
      <c r="P13" s="365"/>
    </row>
    <row r="14" spans="1:16" ht="14.4" customHeight="1" x14ac:dyDescent="0.3">
      <c r="A14" s="360" t="s">
        <v>1257</v>
      </c>
      <c r="B14" s="361" t="s">
        <v>1258</v>
      </c>
      <c r="C14" s="361" t="s">
        <v>1274</v>
      </c>
      <c r="D14" s="361" t="s">
        <v>1275</v>
      </c>
      <c r="E14" s="364">
        <v>270</v>
      </c>
      <c r="F14" s="364">
        <v>173340</v>
      </c>
      <c r="G14" s="361">
        <v>1</v>
      </c>
      <c r="H14" s="361">
        <v>642</v>
      </c>
      <c r="I14" s="364">
        <v>163</v>
      </c>
      <c r="J14" s="364">
        <v>104972</v>
      </c>
      <c r="K14" s="361">
        <v>0.60558440059997687</v>
      </c>
      <c r="L14" s="361">
        <v>644</v>
      </c>
      <c r="M14" s="364">
        <v>173</v>
      </c>
      <c r="N14" s="364">
        <v>111585</v>
      </c>
      <c r="O14" s="408">
        <v>0.64373485635167882</v>
      </c>
      <c r="P14" s="365">
        <v>645</v>
      </c>
    </row>
    <row r="15" spans="1:16" ht="14.4" customHeight="1" x14ac:dyDescent="0.3">
      <c r="A15" s="360" t="s">
        <v>1257</v>
      </c>
      <c r="B15" s="361" t="s">
        <v>1258</v>
      </c>
      <c r="C15" s="361" t="s">
        <v>1276</v>
      </c>
      <c r="D15" s="361" t="s">
        <v>1277</v>
      </c>
      <c r="E15" s="364">
        <v>175</v>
      </c>
      <c r="F15" s="364">
        <v>75425</v>
      </c>
      <c r="G15" s="361">
        <v>1</v>
      </c>
      <c r="H15" s="361">
        <v>431</v>
      </c>
      <c r="I15" s="364">
        <v>113</v>
      </c>
      <c r="J15" s="364">
        <v>48929</v>
      </c>
      <c r="K15" s="361">
        <v>0.64871063970831955</v>
      </c>
      <c r="L15" s="361">
        <v>433</v>
      </c>
      <c r="M15" s="364">
        <v>120</v>
      </c>
      <c r="N15" s="364">
        <v>39240</v>
      </c>
      <c r="O15" s="408">
        <v>0.52025190586675507</v>
      </c>
      <c r="P15" s="365">
        <v>327</v>
      </c>
    </row>
    <row r="16" spans="1:16" ht="14.4" customHeight="1" x14ac:dyDescent="0.3">
      <c r="A16" s="360" t="s">
        <v>1257</v>
      </c>
      <c r="B16" s="361" t="s">
        <v>1258</v>
      </c>
      <c r="C16" s="361" t="s">
        <v>1278</v>
      </c>
      <c r="D16" s="361" t="s">
        <v>1279</v>
      </c>
      <c r="E16" s="364">
        <v>9</v>
      </c>
      <c r="F16" s="364">
        <v>1944</v>
      </c>
      <c r="G16" s="361">
        <v>1</v>
      </c>
      <c r="H16" s="361">
        <v>216</v>
      </c>
      <c r="I16" s="364">
        <v>2</v>
      </c>
      <c r="J16" s="364">
        <v>432</v>
      </c>
      <c r="K16" s="361">
        <v>0.22222222222222221</v>
      </c>
      <c r="L16" s="361">
        <v>216</v>
      </c>
      <c r="M16" s="364">
        <v>1</v>
      </c>
      <c r="N16" s="364">
        <v>163</v>
      </c>
      <c r="O16" s="408">
        <v>8.384773662551441E-2</v>
      </c>
      <c r="P16" s="365">
        <v>163</v>
      </c>
    </row>
    <row r="17" spans="1:16" ht="14.4" customHeight="1" x14ac:dyDescent="0.3">
      <c r="A17" s="360" t="s">
        <v>1257</v>
      </c>
      <c r="B17" s="361" t="s">
        <v>1258</v>
      </c>
      <c r="C17" s="361" t="s">
        <v>1280</v>
      </c>
      <c r="D17" s="361" t="s">
        <v>1281</v>
      </c>
      <c r="E17" s="364">
        <v>333</v>
      </c>
      <c r="F17" s="364">
        <v>42291</v>
      </c>
      <c r="G17" s="361">
        <v>1</v>
      </c>
      <c r="H17" s="361">
        <v>127</v>
      </c>
      <c r="I17" s="364">
        <v>215</v>
      </c>
      <c r="J17" s="364">
        <v>27735</v>
      </c>
      <c r="K17" s="361">
        <v>0.65581329360856921</v>
      </c>
      <c r="L17" s="361">
        <v>129</v>
      </c>
      <c r="M17" s="364">
        <v>257</v>
      </c>
      <c r="N17" s="364">
        <v>33410</v>
      </c>
      <c r="O17" s="408">
        <v>0.79000260102622311</v>
      </c>
      <c r="P17" s="365">
        <v>130</v>
      </c>
    </row>
    <row r="18" spans="1:16" ht="14.4" customHeight="1" x14ac:dyDescent="0.3">
      <c r="A18" s="360" t="s">
        <v>1257</v>
      </c>
      <c r="B18" s="361" t="s">
        <v>1258</v>
      </c>
      <c r="C18" s="361" t="s">
        <v>1282</v>
      </c>
      <c r="D18" s="361" t="s">
        <v>1283</v>
      </c>
      <c r="E18" s="364">
        <v>65</v>
      </c>
      <c r="F18" s="364">
        <v>7995</v>
      </c>
      <c r="G18" s="361">
        <v>1</v>
      </c>
      <c r="H18" s="361">
        <v>123</v>
      </c>
      <c r="I18" s="364">
        <v>53</v>
      </c>
      <c r="J18" s="364">
        <v>6519</v>
      </c>
      <c r="K18" s="361">
        <v>0.81538461538461537</v>
      </c>
      <c r="L18" s="361">
        <v>123</v>
      </c>
      <c r="M18" s="364">
        <v>51</v>
      </c>
      <c r="N18" s="364">
        <v>6324</v>
      </c>
      <c r="O18" s="408">
        <v>0.79099437148217633</v>
      </c>
      <c r="P18" s="365">
        <v>124</v>
      </c>
    </row>
    <row r="19" spans="1:16" ht="14.4" customHeight="1" x14ac:dyDescent="0.3">
      <c r="A19" s="360" t="s">
        <v>1257</v>
      </c>
      <c r="B19" s="361" t="s">
        <v>1258</v>
      </c>
      <c r="C19" s="361" t="s">
        <v>1284</v>
      </c>
      <c r="D19" s="361" t="s">
        <v>1285</v>
      </c>
      <c r="E19" s="364">
        <v>275</v>
      </c>
      <c r="F19" s="364">
        <v>466125</v>
      </c>
      <c r="G19" s="361">
        <v>1</v>
      </c>
      <c r="H19" s="361">
        <v>1695</v>
      </c>
      <c r="I19" s="364">
        <v>145</v>
      </c>
      <c r="J19" s="364">
        <v>246355</v>
      </c>
      <c r="K19" s="361">
        <v>0.52851702869401984</v>
      </c>
      <c r="L19" s="361">
        <v>1699</v>
      </c>
      <c r="M19" s="364">
        <v>206</v>
      </c>
      <c r="N19" s="364">
        <v>351230</v>
      </c>
      <c r="O19" s="408">
        <v>0.75351032448377586</v>
      </c>
      <c r="P19" s="365">
        <v>1705</v>
      </c>
    </row>
    <row r="20" spans="1:16" ht="14.4" customHeight="1" x14ac:dyDescent="0.3">
      <c r="A20" s="360" t="s">
        <v>1257</v>
      </c>
      <c r="B20" s="361" t="s">
        <v>1258</v>
      </c>
      <c r="C20" s="361" t="s">
        <v>1286</v>
      </c>
      <c r="D20" s="361" t="s">
        <v>1287</v>
      </c>
      <c r="E20" s="364">
        <v>1</v>
      </c>
      <c r="F20" s="364">
        <v>576</v>
      </c>
      <c r="G20" s="361">
        <v>1</v>
      </c>
      <c r="H20" s="361">
        <v>576</v>
      </c>
      <c r="I20" s="364">
        <v>13</v>
      </c>
      <c r="J20" s="364">
        <v>7514</v>
      </c>
      <c r="K20" s="361">
        <v>13.045138888888889</v>
      </c>
      <c r="L20" s="361">
        <v>578</v>
      </c>
      <c r="M20" s="364"/>
      <c r="N20" s="364"/>
      <c r="O20" s="408"/>
      <c r="P20" s="365"/>
    </row>
    <row r="21" spans="1:16" ht="14.4" customHeight="1" x14ac:dyDescent="0.3">
      <c r="A21" s="360" t="s">
        <v>1257</v>
      </c>
      <c r="B21" s="361" t="s">
        <v>1258</v>
      </c>
      <c r="C21" s="361" t="s">
        <v>1288</v>
      </c>
      <c r="D21" s="361" t="s">
        <v>1289</v>
      </c>
      <c r="E21" s="364"/>
      <c r="F21" s="364"/>
      <c r="G21" s="361"/>
      <c r="H21" s="361"/>
      <c r="I21" s="364">
        <v>1</v>
      </c>
      <c r="J21" s="364">
        <v>533</v>
      </c>
      <c r="K21" s="361"/>
      <c r="L21" s="361">
        <v>533</v>
      </c>
      <c r="M21" s="364"/>
      <c r="N21" s="364"/>
      <c r="O21" s="408"/>
      <c r="P21" s="365"/>
    </row>
    <row r="22" spans="1:16" ht="14.4" customHeight="1" x14ac:dyDescent="0.3">
      <c r="A22" s="360" t="s">
        <v>1257</v>
      </c>
      <c r="B22" s="361" t="s">
        <v>1258</v>
      </c>
      <c r="C22" s="361" t="s">
        <v>1290</v>
      </c>
      <c r="D22" s="361" t="s">
        <v>1291</v>
      </c>
      <c r="E22" s="364">
        <v>65</v>
      </c>
      <c r="F22" s="364">
        <v>37570</v>
      </c>
      <c r="G22" s="361">
        <v>1</v>
      </c>
      <c r="H22" s="361">
        <v>578</v>
      </c>
      <c r="I22" s="364">
        <v>32</v>
      </c>
      <c r="J22" s="364">
        <v>18560</v>
      </c>
      <c r="K22" s="361">
        <v>0.49401117913228637</v>
      </c>
      <c r="L22" s="361">
        <v>580</v>
      </c>
      <c r="M22" s="364">
        <v>25</v>
      </c>
      <c r="N22" s="364">
        <v>14550</v>
      </c>
      <c r="O22" s="408">
        <v>0.3872770827788129</v>
      </c>
      <c r="P22" s="365">
        <v>582</v>
      </c>
    </row>
    <row r="23" spans="1:16" ht="14.4" customHeight="1" x14ac:dyDescent="0.3">
      <c r="A23" s="360" t="s">
        <v>1257</v>
      </c>
      <c r="B23" s="361" t="s">
        <v>1258</v>
      </c>
      <c r="C23" s="361" t="s">
        <v>1292</v>
      </c>
      <c r="D23" s="361" t="s">
        <v>1293</v>
      </c>
      <c r="E23" s="364">
        <v>96</v>
      </c>
      <c r="F23" s="364">
        <v>0</v>
      </c>
      <c r="G23" s="361"/>
      <c r="H23" s="361">
        <v>0</v>
      </c>
      <c r="I23" s="364">
        <v>43</v>
      </c>
      <c r="J23" s="364">
        <v>0</v>
      </c>
      <c r="K23" s="361"/>
      <c r="L23" s="361">
        <v>0</v>
      </c>
      <c r="M23" s="364">
        <v>28</v>
      </c>
      <c r="N23" s="364">
        <v>0</v>
      </c>
      <c r="O23" s="408"/>
      <c r="P23" s="365">
        <v>0</v>
      </c>
    </row>
    <row r="24" spans="1:16" ht="14.4" customHeight="1" x14ac:dyDescent="0.3">
      <c r="A24" s="360" t="s">
        <v>1294</v>
      </c>
      <c r="B24" s="361" t="s">
        <v>1258</v>
      </c>
      <c r="C24" s="361" t="s">
        <v>1261</v>
      </c>
      <c r="D24" s="361" t="s">
        <v>1262</v>
      </c>
      <c r="E24" s="364">
        <v>13</v>
      </c>
      <c r="F24" s="364">
        <v>988</v>
      </c>
      <c r="G24" s="361">
        <v>1</v>
      </c>
      <c r="H24" s="361">
        <v>76</v>
      </c>
      <c r="I24" s="364">
        <v>15</v>
      </c>
      <c r="J24" s="364">
        <v>1140</v>
      </c>
      <c r="K24" s="361">
        <v>1.1538461538461537</v>
      </c>
      <c r="L24" s="361">
        <v>76</v>
      </c>
      <c r="M24" s="364">
        <v>40</v>
      </c>
      <c r="N24" s="364">
        <v>3040</v>
      </c>
      <c r="O24" s="408">
        <v>3.0769230769230771</v>
      </c>
      <c r="P24" s="365">
        <v>76</v>
      </c>
    </row>
    <row r="25" spans="1:16" ht="14.4" customHeight="1" x14ac:dyDescent="0.3">
      <c r="A25" s="360" t="s">
        <v>1294</v>
      </c>
      <c r="B25" s="361" t="s">
        <v>1258</v>
      </c>
      <c r="C25" s="361" t="s">
        <v>1263</v>
      </c>
      <c r="D25" s="361" t="s">
        <v>1264</v>
      </c>
      <c r="E25" s="364">
        <v>2</v>
      </c>
      <c r="F25" s="364">
        <v>68</v>
      </c>
      <c r="G25" s="361">
        <v>1</v>
      </c>
      <c r="H25" s="361">
        <v>34</v>
      </c>
      <c r="I25" s="364">
        <v>2</v>
      </c>
      <c r="J25" s="364">
        <v>68</v>
      </c>
      <c r="K25" s="361">
        <v>1</v>
      </c>
      <c r="L25" s="361">
        <v>34</v>
      </c>
      <c r="M25" s="364">
        <v>29</v>
      </c>
      <c r="N25" s="364">
        <v>986</v>
      </c>
      <c r="O25" s="408">
        <v>14.5</v>
      </c>
      <c r="P25" s="365">
        <v>34</v>
      </c>
    </row>
    <row r="26" spans="1:16" ht="14.4" customHeight="1" x14ac:dyDescent="0.3">
      <c r="A26" s="360" t="s">
        <v>1294</v>
      </c>
      <c r="B26" s="361" t="s">
        <v>1258</v>
      </c>
      <c r="C26" s="361" t="s">
        <v>1267</v>
      </c>
      <c r="D26" s="361" t="s">
        <v>1268</v>
      </c>
      <c r="E26" s="364">
        <v>3</v>
      </c>
      <c r="F26" s="364">
        <v>609</v>
      </c>
      <c r="G26" s="361">
        <v>1</v>
      </c>
      <c r="H26" s="361">
        <v>203</v>
      </c>
      <c r="I26" s="364">
        <v>2</v>
      </c>
      <c r="J26" s="364">
        <v>410</v>
      </c>
      <c r="K26" s="361">
        <v>0.6732348111658456</v>
      </c>
      <c r="L26" s="361">
        <v>205</v>
      </c>
      <c r="M26" s="364">
        <v>4</v>
      </c>
      <c r="N26" s="364">
        <v>824</v>
      </c>
      <c r="O26" s="408">
        <v>1.3530377668308702</v>
      </c>
      <c r="P26" s="365">
        <v>206</v>
      </c>
    </row>
    <row r="27" spans="1:16" ht="14.4" customHeight="1" x14ac:dyDescent="0.3">
      <c r="A27" s="360" t="s">
        <v>1294</v>
      </c>
      <c r="B27" s="361" t="s">
        <v>1258</v>
      </c>
      <c r="C27" s="361" t="s">
        <v>1269</v>
      </c>
      <c r="D27" s="361" t="s">
        <v>1270</v>
      </c>
      <c r="E27" s="364"/>
      <c r="F27" s="364"/>
      <c r="G27" s="361"/>
      <c r="H27" s="361"/>
      <c r="I27" s="364"/>
      <c r="J27" s="364"/>
      <c r="K27" s="361"/>
      <c r="L27" s="361"/>
      <c r="M27" s="364">
        <v>3</v>
      </c>
      <c r="N27" s="364">
        <v>618</v>
      </c>
      <c r="O27" s="408"/>
      <c r="P27" s="365">
        <v>206</v>
      </c>
    </row>
    <row r="28" spans="1:16" ht="14.4" customHeight="1" x14ac:dyDescent="0.3">
      <c r="A28" s="360" t="s">
        <v>1294</v>
      </c>
      <c r="B28" s="361" t="s">
        <v>1258</v>
      </c>
      <c r="C28" s="361" t="s">
        <v>1274</v>
      </c>
      <c r="D28" s="361" t="s">
        <v>1275</v>
      </c>
      <c r="E28" s="364"/>
      <c r="F28" s="364"/>
      <c r="G28" s="361"/>
      <c r="H28" s="361"/>
      <c r="I28" s="364">
        <v>2</v>
      </c>
      <c r="J28" s="364">
        <v>1288</v>
      </c>
      <c r="K28" s="361"/>
      <c r="L28" s="361">
        <v>644</v>
      </c>
      <c r="M28" s="364"/>
      <c r="N28" s="364"/>
      <c r="O28" s="408"/>
      <c r="P28" s="365"/>
    </row>
    <row r="29" spans="1:16" ht="14.4" customHeight="1" x14ac:dyDescent="0.3">
      <c r="A29" s="360" t="s">
        <v>1294</v>
      </c>
      <c r="B29" s="361" t="s">
        <v>1258</v>
      </c>
      <c r="C29" s="361" t="s">
        <v>1276</v>
      </c>
      <c r="D29" s="361" t="s">
        <v>1277</v>
      </c>
      <c r="E29" s="364"/>
      <c r="F29" s="364"/>
      <c r="G29" s="361"/>
      <c r="H29" s="361"/>
      <c r="I29" s="364">
        <v>1</v>
      </c>
      <c r="J29" s="364">
        <v>433</v>
      </c>
      <c r="K29" s="361"/>
      <c r="L29" s="361">
        <v>433</v>
      </c>
      <c r="M29" s="364">
        <v>1</v>
      </c>
      <c r="N29" s="364">
        <v>327</v>
      </c>
      <c r="O29" s="408"/>
      <c r="P29" s="365">
        <v>327</v>
      </c>
    </row>
    <row r="30" spans="1:16" ht="14.4" customHeight="1" x14ac:dyDescent="0.3">
      <c r="A30" s="360" t="s">
        <v>1294</v>
      </c>
      <c r="B30" s="361" t="s">
        <v>1258</v>
      </c>
      <c r="C30" s="361" t="s">
        <v>1280</v>
      </c>
      <c r="D30" s="361" t="s">
        <v>1281</v>
      </c>
      <c r="E30" s="364"/>
      <c r="F30" s="364"/>
      <c r="G30" s="361"/>
      <c r="H30" s="361"/>
      <c r="I30" s="364">
        <v>0</v>
      </c>
      <c r="J30" s="364">
        <v>0</v>
      </c>
      <c r="K30" s="361"/>
      <c r="L30" s="361"/>
      <c r="M30" s="364">
        <v>1</v>
      </c>
      <c r="N30" s="364">
        <v>130</v>
      </c>
      <c r="O30" s="408"/>
      <c r="P30" s="365">
        <v>130</v>
      </c>
    </row>
    <row r="31" spans="1:16" ht="14.4" customHeight="1" x14ac:dyDescent="0.3">
      <c r="A31" s="360" t="s">
        <v>1294</v>
      </c>
      <c r="B31" s="361" t="s">
        <v>1258</v>
      </c>
      <c r="C31" s="361" t="s">
        <v>1282</v>
      </c>
      <c r="D31" s="361" t="s">
        <v>1283</v>
      </c>
      <c r="E31" s="364"/>
      <c r="F31" s="364"/>
      <c r="G31" s="361"/>
      <c r="H31" s="361"/>
      <c r="I31" s="364">
        <v>2</v>
      </c>
      <c r="J31" s="364">
        <v>246</v>
      </c>
      <c r="K31" s="361"/>
      <c r="L31" s="361">
        <v>123</v>
      </c>
      <c r="M31" s="364"/>
      <c r="N31" s="364"/>
      <c r="O31" s="408"/>
      <c r="P31" s="365"/>
    </row>
    <row r="32" spans="1:16" ht="14.4" customHeight="1" x14ac:dyDescent="0.3">
      <c r="A32" s="360" t="s">
        <v>1294</v>
      </c>
      <c r="B32" s="361" t="s">
        <v>1258</v>
      </c>
      <c r="C32" s="361" t="s">
        <v>1284</v>
      </c>
      <c r="D32" s="361" t="s">
        <v>1285</v>
      </c>
      <c r="E32" s="364"/>
      <c r="F32" s="364"/>
      <c r="G32" s="361"/>
      <c r="H32" s="361"/>
      <c r="I32" s="364">
        <v>1</v>
      </c>
      <c r="J32" s="364">
        <v>1699</v>
      </c>
      <c r="K32" s="361"/>
      <c r="L32" s="361">
        <v>1699</v>
      </c>
      <c r="M32" s="364">
        <v>1</v>
      </c>
      <c r="N32" s="364">
        <v>1705</v>
      </c>
      <c r="O32" s="408"/>
      <c r="P32" s="365">
        <v>1705</v>
      </c>
    </row>
    <row r="33" spans="1:16" ht="14.4" customHeight="1" x14ac:dyDescent="0.3">
      <c r="A33" s="360" t="s">
        <v>1294</v>
      </c>
      <c r="B33" s="361" t="s">
        <v>1258</v>
      </c>
      <c r="C33" s="361" t="s">
        <v>1295</v>
      </c>
      <c r="D33" s="361" t="s">
        <v>1296</v>
      </c>
      <c r="E33" s="364">
        <v>49</v>
      </c>
      <c r="F33" s="364">
        <v>32781</v>
      </c>
      <c r="G33" s="361">
        <v>1</v>
      </c>
      <c r="H33" s="361">
        <v>669</v>
      </c>
      <c r="I33" s="364">
        <v>31</v>
      </c>
      <c r="J33" s="364">
        <v>20801</v>
      </c>
      <c r="K33" s="361">
        <v>0.63454440071992924</v>
      </c>
      <c r="L33" s="361">
        <v>671</v>
      </c>
      <c r="M33" s="364">
        <v>30</v>
      </c>
      <c r="N33" s="364">
        <v>19350</v>
      </c>
      <c r="O33" s="408">
        <v>0.59028095543149994</v>
      </c>
      <c r="P33" s="365">
        <v>645</v>
      </c>
    </row>
    <row r="34" spans="1:16" ht="14.4" customHeight="1" x14ac:dyDescent="0.3">
      <c r="A34" s="360" t="s">
        <v>1294</v>
      </c>
      <c r="B34" s="361" t="s">
        <v>1258</v>
      </c>
      <c r="C34" s="361" t="s">
        <v>1297</v>
      </c>
      <c r="D34" s="361" t="s">
        <v>1298</v>
      </c>
      <c r="E34" s="364">
        <v>10</v>
      </c>
      <c r="F34" s="364">
        <v>3530</v>
      </c>
      <c r="G34" s="361">
        <v>1</v>
      </c>
      <c r="H34" s="361">
        <v>353</v>
      </c>
      <c r="I34" s="364">
        <v>4</v>
      </c>
      <c r="J34" s="364">
        <v>1420</v>
      </c>
      <c r="K34" s="361">
        <v>0.40226628895184136</v>
      </c>
      <c r="L34" s="361">
        <v>355</v>
      </c>
      <c r="M34" s="364">
        <v>5</v>
      </c>
      <c r="N34" s="364">
        <v>1635</v>
      </c>
      <c r="O34" s="408">
        <v>0.46317280453257792</v>
      </c>
      <c r="P34" s="365">
        <v>327</v>
      </c>
    </row>
    <row r="35" spans="1:16" ht="14.4" customHeight="1" x14ac:dyDescent="0.3">
      <c r="A35" s="360" t="s">
        <v>1294</v>
      </c>
      <c r="B35" s="361" t="s">
        <v>1258</v>
      </c>
      <c r="C35" s="361" t="s">
        <v>1299</v>
      </c>
      <c r="D35" s="361" t="s">
        <v>1300</v>
      </c>
      <c r="E35" s="364">
        <v>9</v>
      </c>
      <c r="F35" s="364">
        <v>1593</v>
      </c>
      <c r="G35" s="361">
        <v>1</v>
      </c>
      <c r="H35" s="361">
        <v>177</v>
      </c>
      <c r="I35" s="364">
        <v>4</v>
      </c>
      <c r="J35" s="364">
        <v>708</v>
      </c>
      <c r="K35" s="361">
        <v>0.44444444444444442</v>
      </c>
      <c r="L35" s="361">
        <v>177</v>
      </c>
      <c r="M35" s="364">
        <v>8</v>
      </c>
      <c r="N35" s="364">
        <v>1304</v>
      </c>
      <c r="O35" s="408">
        <v>0.81858129315756434</v>
      </c>
      <c r="P35" s="365">
        <v>163</v>
      </c>
    </row>
    <row r="36" spans="1:16" ht="14.4" customHeight="1" x14ac:dyDescent="0.3">
      <c r="A36" s="360" t="s">
        <v>1294</v>
      </c>
      <c r="B36" s="361" t="s">
        <v>1258</v>
      </c>
      <c r="C36" s="361" t="s">
        <v>1286</v>
      </c>
      <c r="D36" s="361" t="s">
        <v>1287</v>
      </c>
      <c r="E36" s="364">
        <v>402</v>
      </c>
      <c r="F36" s="364">
        <v>231552</v>
      </c>
      <c r="G36" s="361">
        <v>1</v>
      </c>
      <c r="H36" s="361">
        <v>576</v>
      </c>
      <c r="I36" s="364">
        <v>240</v>
      </c>
      <c r="J36" s="364">
        <v>138720</v>
      </c>
      <c r="K36" s="361">
        <v>0.59908789386401329</v>
      </c>
      <c r="L36" s="361">
        <v>578</v>
      </c>
      <c r="M36" s="364">
        <v>291</v>
      </c>
      <c r="N36" s="364">
        <v>168780</v>
      </c>
      <c r="O36" s="408">
        <v>0.72890754560530679</v>
      </c>
      <c r="P36" s="365">
        <v>580</v>
      </c>
    </row>
    <row r="37" spans="1:16" ht="14.4" customHeight="1" x14ac:dyDescent="0.3">
      <c r="A37" s="360" t="s">
        <v>1294</v>
      </c>
      <c r="B37" s="361" t="s">
        <v>1258</v>
      </c>
      <c r="C37" s="361" t="s">
        <v>1288</v>
      </c>
      <c r="D37" s="361" t="s">
        <v>1289</v>
      </c>
      <c r="E37" s="364">
        <v>109</v>
      </c>
      <c r="F37" s="364">
        <v>57879</v>
      </c>
      <c r="G37" s="361">
        <v>1</v>
      </c>
      <c r="H37" s="361">
        <v>531</v>
      </c>
      <c r="I37" s="364">
        <v>98</v>
      </c>
      <c r="J37" s="364">
        <v>52234</v>
      </c>
      <c r="K37" s="361">
        <v>0.90246894383109588</v>
      </c>
      <c r="L37" s="361">
        <v>533</v>
      </c>
      <c r="M37" s="364">
        <v>148</v>
      </c>
      <c r="N37" s="364">
        <v>79328</v>
      </c>
      <c r="O37" s="408">
        <v>1.3705834585946544</v>
      </c>
      <c r="P37" s="365">
        <v>536</v>
      </c>
    </row>
    <row r="38" spans="1:16" ht="14.4" customHeight="1" x14ac:dyDescent="0.3">
      <c r="A38" s="360" t="s">
        <v>1294</v>
      </c>
      <c r="B38" s="361" t="s">
        <v>1258</v>
      </c>
      <c r="C38" s="361" t="s">
        <v>1290</v>
      </c>
      <c r="D38" s="361" t="s">
        <v>1291</v>
      </c>
      <c r="E38" s="364"/>
      <c r="F38" s="364"/>
      <c r="G38" s="361"/>
      <c r="H38" s="361"/>
      <c r="I38" s="364">
        <v>2</v>
      </c>
      <c r="J38" s="364">
        <v>1160</v>
      </c>
      <c r="K38" s="361"/>
      <c r="L38" s="361">
        <v>580</v>
      </c>
      <c r="M38" s="364">
        <v>1</v>
      </c>
      <c r="N38" s="364">
        <v>582</v>
      </c>
      <c r="O38" s="408"/>
      <c r="P38" s="365">
        <v>582</v>
      </c>
    </row>
    <row r="39" spans="1:16" ht="14.4" customHeight="1" x14ac:dyDescent="0.3">
      <c r="A39" s="360" t="s">
        <v>1294</v>
      </c>
      <c r="B39" s="361" t="s">
        <v>1258</v>
      </c>
      <c r="C39" s="361" t="s">
        <v>1301</v>
      </c>
      <c r="D39" s="361" t="s">
        <v>1302</v>
      </c>
      <c r="E39" s="364">
        <v>124</v>
      </c>
      <c r="F39" s="364">
        <v>115940</v>
      </c>
      <c r="G39" s="361">
        <v>1</v>
      </c>
      <c r="H39" s="361">
        <v>935</v>
      </c>
      <c r="I39" s="364">
        <v>134</v>
      </c>
      <c r="J39" s="364">
        <v>125558</v>
      </c>
      <c r="K39" s="361">
        <v>1.0829567017422805</v>
      </c>
      <c r="L39" s="361">
        <v>937</v>
      </c>
      <c r="M39" s="364">
        <v>101</v>
      </c>
      <c r="N39" s="364">
        <v>94940</v>
      </c>
      <c r="O39" s="408">
        <v>0.81887183025702948</v>
      </c>
      <c r="P39" s="365">
        <v>940</v>
      </c>
    </row>
    <row r="40" spans="1:16" ht="14.4" customHeight="1" x14ac:dyDescent="0.3">
      <c r="A40" s="360" t="s">
        <v>1294</v>
      </c>
      <c r="B40" s="361" t="s">
        <v>1258</v>
      </c>
      <c r="C40" s="361" t="s">
        <v>1292</v>
      </c>
      <c r="D40" s="361" t="s">
        <v>1293</v>
      </c>
      <c r="E40" s="364">
        <v>28</v>
      </c>
      <c r="F40" s="364">
        <v>0</v>
      </c>
      <c r="G40" s="361"/>
      <c r="H40" s="361">
        <v>0</v>
      </c>
      <c r="I40" s="364">
        <v>8</v>
      </c>
      <c r="J40" s="364">
        <v>0</v>
      </c>
      <c r="K40" s="361"/>
      <c r="L40" s="361">
        <v>0</v>
      </c>
      <c r="M40" s="364">
        <v>40</v>
      </c>
      <c r="N40" s="364">
        <v>0</v>
      </c>
      <c r="O40" s="408"/>
      <c r="P40" s="365">
        <v>0</v>
      </c>
    </row>
    <row r="41" spans="1:16" ht="14.4" customHeight="1" x14ac:dyDescent="0.3">
      <c r="A41" s="360" t="s">
        <v>1294</v>
      </c>
      <c r="B41" s="361" t="s">
        <v>1258</v>
      </c>
      <c r="C41" s="361" t="s">
        <v>1303</v>
      </c>
      <c r="D41" s="361" t="s">
        <v>1304</v>
      </c>
      <c r="E41" s="364">
        <v>1</v>
      </c>
      <c r="F41" s="364">
        <v>0</v>
      </c>
      <c r="G41" s="361"/>
      <c r="H41" s="361">
        <v>0</v>
      </c>
      <c r="I41" s="364"/>
      <c r="J41" s="364"/>
      <c r="K41" s="361"/>
      <c r="L41" s="361"/>
      <c r="M41" s="364"/>
      <c r="N41" s="364"/>
      <c r="O41" s="408"/>
      <c r="P41" s="365"/>
    </row>
    <row r="42" spans="1:16" ht="14.4" customHeight="1" x14ac:dyDescent="0.3">
      <c r="A42" s="360" t="s">
        <v>1305</v>
      </c>
      <c r="B42" s="361" t="s">
        <v>1258</v>
      </c>
      <c r="C42" s="361" t="s">
        <v>1306</v>
      </c>
      <c r="D42" s="361" t="s">
        <v>1307</v>
      </c>
      <c r="E42" s="364"/>
      <c r="F42" s="364"/>
      <c r="G42" s="361"/>
      <c r="H42" s="361"/>
      <c r="I42" s="364">
        <v>1</v>
      </c>
      <c r="J42" s="364">
        <v>20</v>
      </c>
      <c r="K42" s="361"/>
      <c r="L42" s="361">
        <v>20</v>
      </c>
      <c r="M42" s="364"/>
      <c r="N42" s="364"/>
      <c r="O42" s="408"/>
      <c r="P42" s="365"/>
    </row>
    <row r="43" spans="1:16" ht="14.4" customHeight="1" x14ac:dyDescent="0.3">
      <c r="A43" s="360" t="s">
        <v>1305</v>
      </c>
      <c r="B43" s="361" t="s">
        <v>1258</v>
      </c>
      <c r="C43" s="361" t="s">
        <v>1308</v>
      </c>
      <c r="D43" s="361" t="s">
        <v>1309</v>
      </c>
      <c r="E43" s="364"/>
      <c r="F43" s="364"/>
      <c r="G43" s="361"/>
      <c r="H43" s="361"/>
      <c r="I43" s="364"/>
      <c r="J43" s="364"/>
      <c r="K43" s="361"/>
      <c r="L43" s="361"/>
      <c r="M43" s="364">
        <v>1</v>
      </c>
      <c r="N43" s="364">
        <v>114</v>
      </c>
      <c r="O43" s="408"/>
      <c r="P43" s="365">
        <v>114</v>
      </c>
    </row>
    <row r="44" spans="1:16" ht="14.4" customHeight="1" x14ac:dyDescent="0.3">
      <c r="A44" s="360" t="s">
        <v>1305</v>
      </c>
      <c r="B44" s="361" t="s">
        <v>1258</v>
      </c>
      <c r="C44" s="361" t="s">
        <v>1310</v>
      </c>
      <c r="D44" s="361" t="s">
        <v>1311</v>
      </c>
      <c r="E44" s="364">
        <v>13</v>
      </c>
      <c r="F44" s="364">
        <v>741</v>
      </c>
      <c r="G44" s="361">
        <v>1</v>
      </c>
      <c r="H44" s="361">
        <v>57</v>
      </c>
      <c r="I44" s="364">
        <v>7</v>
      </c>
      <c r="J44" s="364">
        <v>399</v>
      </c>
      <c r="K44" s="361">
        <v>0.53846153846153844</v>
      </c>
      <c r="L44" s="361">
        <v>57</v>
      </c>
      <c r="M44" s="364">
        <v>23</v>
      </c>
      <c r="N44" s="364">
        <v>1288</v>
      </c>
      <c r="O44" s="408">
        <v>1.738191632928475</v>
      </c>
      <c r="P44" s="365">
        <v>56</v>
      </c>
    </row>
    <row r="45" spans="1:16" ht="14.4" customHeight="1" x14ac:dyDescent="0.3">
      <c r="A45" s="360" t="s">
        <v>1305</v>
      </c>
      <c r="B45" s="361" t="s">
        <v>1258</v>
      </c>
      <c r="C45" s="361" t="s">
        <v>1312</v>
      </c>
      <c r="D45" s="361" t="s">
        <v>1313</v>
      </c>
      <c r="E45" s="364"/>
      <c r="F45" s="364"/>
      <c r="G45" s="361"/>
      <c r="H45" s="361"/>
      <c r="I45" s="364">
        <v>1</v>
      </c>
      <c r="J45" s="364">
        <v>63</v>
      </c>
      <c r="K45" s="361"/>
      <c r="L45" s="361">
        <v>63</v>
      </c>
      <c r="M45" s="364"/>
      <c r="N45" s="364"/>
      <c r="O45" s="408"/>
      <c r="P45" s="365"/>
    </row>
    <row r="46" spans="1:16" ht="14.4" customHeight="1" x14ac:dyDescent="0.3">
      <c r="A46" s="360" t="s">
        <v>1305</v>
      </c>
      <c r="B46" s="361" t="s">
        <v>1258</v>
      </c>
      <c r="C46" s="361" t="s">
        <v>1259</v>
      </c>
      <c r="D46" s="361" t="s">
        <v>1260</v>
      </c>
      <c r="E46" s="364">
        <v>71</v>
      </c>
      <c r="F46" s="364">
        <v>1775</v>
      </c>
      <c r="G46" s="361">
        <v>1</v>
      </c>
      <c r="H46" s="361">
        <v>25</v>
      </c>
      <c r="I46" s="364">
        <v>54</v>
      </c>
      <c r="J46" s="364">
        <v>1350</v>
      </c>
      <c r="K46" s="361">
        <v>0.76056338028169013</v>
      </c>
      <c r="L46" s="361">
        <v>25</v>
      </c>
      <c r="M46" s="364">
        <v>53</v>
      </c>
      <c r="N46" s="364">
        <v>1855</v>
      </c>
      <c r="O46" s="408">
        <v>1.0450704225352112</v>
      </c>
      <c r="P46" s="365">
        <v>35</v>
      </c>
    </row>
    <row r="47" spans="1:16" ht="14.4" customHeight="1" x14ac:dyDescent="0.3">
      <c r="A47" s="360" t="s">
        <v>1305</v>
      </c>
      <c r="B47" s="361" t="s">
        <v>1258</v>
      </c>
      <c r="C47" s="361" t="s">
        <v>1261</v>
      </c>
      <c r="D47" s="361" t="s">
        <v>1262</v>
      </c>
      <c r="E47" s="364">
        <v>724</v>
      </c>
      <c r="F47" s="364">
        <v>55024</v>
      </c>
      <c r="G47" s="361">
        <v>1</v>
      </c>
      <c r="H47" s="361">
        <v>76</v>
      </c>
      <c r="I47" s="364">
        <v>402</v>
      </c>
      <c r="J47" s="364">
        <v>30552</v>
      </c>
      <c r="K47" s="361">
        <v>0.55524861878453036</v>
      </c>
      <c r="L47" s="361">
        <v>76</v>
      </c>
      <c r="M47" s="364">
        <v>551</v>
      </c>
      <c r="N47" s="364">
        <v>41876</v>
      </c>
      <c r="O47" s="408">
        <v>0.76104972375690605</v>
      </c>
      <c r="P47" s="365">
        <v>76</v>
      </c>
    </row>
    <row r="48" spans="1:16" ht="14.4" customHeight="1" x14ac:dyDescent="0.3">
      <c r="A48" s="360" t="s">
        <v>1305</v>
      </c>
      <c r="B48" s="361" t="s">
        <v>1258</v>
      </c>
      <c r="C48" s="361" t="s">
        <v>1314</v>
      </c>
      <c r="D48" s="361" t="s">
        <v>1315</v>
      </c>
      <c r="E48" s="364"/>
      <c r="F48" s="364"/>
      <c r="G48" s="361"/>
      <c r="H48" s="361"/>
      <c r="I48" s="364">
        <v>2</v>
      </c>
      <c r="J48" s="364">
        <v>38</v>
      </c>
      <c r="K48" s="361"/>
      <c r="L48" s="361">
        <v>19</v>
      </c>
      <c r="M48" s="364"/>
      <c r="N48" s="364"/>
      <c r="O48" s="408"/>
      <c r="P48" s="365"/>
    </row>
    <row r="49" spans="1:16" ht="14.4" customHeight="1" x14ac:dyDescent="0.3">
      <c r="A49" s="360" t="s">
        <v>1305</v>
      </c>
      <c r="B49" s="361" t="s">
        <v>1258</v>
      </c>
      <c r="C49" s="361" t="s">
        <v>1263</v>
      </c>
      <c r="D49" s="361" t="s">
        <v>1264</v>
      </c>
      <c r="E49" s="364">
        <v>399</v>
      </c>
      <c r="F49" s="364">
        <v>13566</v>
      </c>
      <c r="G49" s="361">
        <v>1</v>
      </c>
      <c r="H49" s="361">
        <v>34</v>
      </c>
      <c r="I49" s="364">
        <v>313</v>
      </c>
      <c r="J49" s="364">
        <v>10642</v>
      </c>
      <c r="K49" s="361">
        <v>0.78446115288220553</v>
      </c>
      <c r="L49" s="361">
        <v>34</v>
      </c>
      <c r="M49" s="364">
        <v>264</v>
      </c>
      <c r="N49" s="364">
        <v>8976</v>
      </c>
      <c r="O49" s="408">
        <v>0.66165413533834583</v>
      </c>
      <c r="P49" s="365">
        <v>34</v>
      </c>
    </row>
    <row r="50" spans="1:16" ht="14.4" customHeight="1" x14ac:dyDescent="0.3">
      <c r="A50" s="360" t="s">
        <v>1305</v>
      </c>
      <c r="B50" s="361" t="s">
        <v>1258</v>
      </c>
      <c r="C50" s="361" t="s">
        <v>1265</v>
      </c>
      <c r="D50" s="361" t="s">
        <v>1266</v>
      </c>
      <c r="E50" s="364">
        <v>56</v>
      </c>
      <c r="F50" s="364">
        <v>3808</v>
      </c>
      <c r="G50" s="361">
        <v>1</v>
      </c>
      <c r="H50" s="361">
        <v>68</v>
      </c>
      <c r="I50" s="364">
        <v>20</v>
      </c>
      <c r="J50" s="364">
        <v>1360</v>
      </c>
      <c r="K50" s="361">
        <v>0.35714285714285715</v>
      </c>
      <c r="L50" s="361">
        <v>68</v>
      </c>
      <c r="M50" s="364">
        <v>33</v>
      </c>
      <c r="N50" s="364">
        <v>2277</v>
      </c>
      <c r="O50" s="408">
        <v>0.59795168067226889</v>
      </c>
      <c r="P50" s="365">
        <v>69</v>
      </c>
    </row>
    <row r="51" spans="1:16" ht="14.4" customHeight="1" x14ac:dyDescent="0.3">
      <c r="A51" s="360" t="s">
        <v>1305</v>
      </c>
      <c r="B51" s="361" t="s">
        <v>1258</v>
      </c>
      <c r="C51" s="361" t="s">
        <v>1267</v>
      </c>
      <c r="D51" s="361" t="s">
        <v>1268</v>
      </c>
      <c r="E51" s="364">
        <v>84</v>
      </c>
      <c r="F51" s="364">
        <v>17052</v>
      </c>
      <c r="G51" s="361">
        <v>1</v>
      </c>
      <c r="H51" s="361">
        <v>203</v>
      </c>
      <c r="I51" s="364">
        <v>79</v>
      </c>
      <c r="J51" s="364">
        <v>16195</v>
      </c>
      <c r="K51" s="361">
        <v>0.94974196575181802</v>
      </c>
      <c r="L51" s="361">
        <v>205</v>
      </c>
      <c r="M51" s="364">
        <v>154</v>
      </c>
      <c r="N51" s="364">
        <v>31724</v>
      </c>
      <c r="O51" s="408">
        <v>1.8604269293924467</v>
      </c>
      <c r="P51" s="365">
        <v>206</v>
      </c>
    </row>
    <row r="52" spans="1:16" ht="14.4" customHeight="1" x14ac:dyDescent="0.3">
      <c r="A52" s="360" t="s">
        <v>1305</v>
      </c>
      <c r="B52" s="361" t="s">
        <v>1258</v>
      </c>
      <c r="C52" s="361" t="s">
        <v>1269</v>
      </c>
      <c r="D52" s="361" t="s">
        <v>1270</v>
      </c>
      <c r="E52" s="364">
        <v>52</v>
      </c>
      <c r="F52" s="364">
        <v>10556</v>
      </c>
      <c r="G52" s="361">
        <v>1</v>
      </c>
      <c r="H52" s="361">
        <v>203</v>
      </c>
      <c r="I52" s="364">
        <v>41</v>
      </c>
      <c r="J52" s="364">
        <v>8405</v>
      </c>
      <c r="K52" s="361">
        <v>0.796229632436529</v>
      </c>
      <c r="L52" s="361">
        <v>205</v>
      </c>
      <c r="M52" s="364">
        <v>67</v>
      </c>
      <c r="N52" s="364">
        <v>13802</v>
      </c>
      <c r="O52" s="408">
        <v>1.3075028419856005</v>
      </c>
      <c r="P52" s="365">
        <v>206</v>
      </c>
    </row>
    <row r="53" spans="1:16" ht="14.4" customHeight="1" x14ac:dyDescent="0.3">
      <c r="A53" s="360" t="s">
        <v>1305</v>
      </c>
      <c r="B53" s="361" t="s">
        <v>1258</v>
      </c>
      <c r="C53" s="361" t="s">
        <v>1274</v>
      </c>
      <c r="D53" s="361" t="s">
        <v>1275</v>
      </c>
      <c r="E53" s="364"/>
      <c r="F53" s="364"/>
      <c r="G53" s="361"/>
      <c r="H53" s="361"/>
      <c r="I53" s="364">
        <v>2</v>
      </c>
      <c r="J53" s="364">
        <v>1288</v>
      </c>
      <c r="K53" s="361"/>
      <c r="L53" s="361">
        <v>644</v>
      </c>
      <c r="M53" s="364"/>
      <c r="N53" s="364"/>
      <c r="O53" s="408"/>
      <c r="P53" s="365"/>
    </row>
    <row r="54" spans="1:16" ht="14.4" customHeight="1" x14ac:dyDescent="0.3">
      <c r="A54" s="360" t="s">
        <v>1305</v>
      </c>
      <c r="B54" s="361" t="s">
        <v>1258</v>
      </c>
      <c r="C54" s="361" t="s">
        <v>1276</v>
      </c>
      <c r="D54" s="361" t="s">
        <v>1277</v>
      </c>
      <c r="E54" s="364"/>
      <c r="F54" s="364"/>
      <c r="G54" s="361"/>
      <c r="H54" s="361"/>
      <c r="I54" s="364">
        <v>4</v>
      </c>
      <c r="J54" s="364">
        <v>1732</v>
      </c>
      <c r="K54" s="361"/>
      <c r="L54" s="361">
        <v>433</v>
      </c>
      <c r="M54" s="364"/>
      <c r="N54" s="364"/>
      <c r="O54" s="408"/>
      <c r="P54" s="365"/>
    </row>
    <row r="55" spans="1:16" ht="14.4" customHeight="1" x14ac:dyDescent="0.3">
      <c r="A55" s="360" t="s">
        <v>1305</v>
      </c>
      <c r="B55" s="361" t="s">
        <v>1258</v>
      </c>
      <c r="C55" s="361" t="s">
        <v>1280</v>
      </c>
      <c r="D55" s="361" t="s">
        <v>1281</v>
      </c>
      <c r="E55" s="364"/>
      <c r="F55" s="364"/>
      <c r="G55" s="361"/>
      <c r="H55" s="361"/>
      <c r="I55" s="364">
        <v>6</v>
      </c>
      <c r="J55" s="364">
        <v>774</v>
      </c>
      <c r="K55" s="361"/>
      <c r="L55" s="361">
        <v>129</v>
      </c>
      <c r="M55" s="364"/>
      <c r="N55" s="364"/>
      <c r="O55" s="408"/>
      <c r="P55" s="365"/>
    </row>
    <row r="56" spans="1:16" ht="14.4" customHeight="1" x14ac:dyDescent="0.3">
      <c r="A56" s="360" t="s">
        <v>1305</v>
      </c>
      <c r="B56" s="361" t="s">
        <v>1258</v>
      </c>
      <c r="C56" s="361" t="s">
        <v>1286</v>
      </c>
      <c r="D56" s="361" t="s">
        <v>1287</v>
      </c>
      <c r="E56" s="364"/>
      <c r="F56" s="364"/>
      <c r="G56" s="361"/>
      <c r="H56" s="361"/>
      <c r="I56" s="364">
        <v>10</v>
      </c>
      <c r="J56" s="364">
        <v>5780</v>
      </c>
      <c r="K56" s="361"/>
      <c r="L56" s="361">
        <v>578</v>
      </c>
      <c r="M56" s="364"/>
      <c r="N56" s="364"/>
      <c r="O56" s="408"/>
      <c r="P56" s="365"/>
    </row>
    <row r="57" spans="1:16" ht="14.4" customHeight="1" x14ac:dyDescent="0.3">
      <c r="A57" s="360" t="s">
        <v>1305</v>
      </c>
      <c r="B57" s="361" t="s">
        <v>1258</v>
      </c>
      <c r="C57" s="361" t="s">
        <v>1288</v>
      </c>
      <c r="D57" s="361" t="s">
        <v>1289</v>
      </c>
      <c r="E57" s="364"/>
      <c r="F57" s="364"/>
      <c r="G57" s="361"/>
      <c r="H57" s="361"/>
      <c r="I57" s="364">
        <v>9</v>
      </c>
      <c r="J57" s="364">
        <v>4797</v>
      </c>
      <c r="K57" s="361"/>
      <c r="L57" s="361">
        <v>533</v>
      </c>
      <c r="M57" s="364"/>
      <c r="N57" s="364"/>
      <c r="O57" s="408"/>
      <c r="P57" s="365"/>
    </row>
    <row r="58" spans="1:16" ht="14.4" customHeight="1" x14ac:dyDescent="0.3">
      <c r="A58" s="360" t="s">
        <v>1305</v>
      </c>
      <c r="B58" s="361" t="s">
        <v>1258</v>
      </c>
      <c r="C58" s="361" t="s">
        <v>1316</v>
      </c>
      <c r="D58" s="361" t="s">
        <v>1317</v>
      </c>
      <c r="E58" s="364"/>
      <c r="F58" s="364"/>
      <c r="G58" s="361"/>
      <c r="H58" s="361"/>
      <c r="I58" s="364">
        <v>1</v>
      </c>
      <c r="J58" s="364">
        <v>326</v>
      </c>
      <c r="K58" s="361"/>
      <c r="L58" s="361">
        <v>326</v>
      </c>
      <c r="M58" s="364"/>
      <c r="N58" s="364"/>
      <c r="O58" s="408"/>
      <c r="P58" s="365"/>
    </row>
    <row r="59" spans="1:16" ht="14.4" customHeight="1" x14ac:dyDescent="0.3">
      <c r="A59" s="360" t="s">
        <v>1305</v>
      </c>
      <c r="B59" s="361" t="s">
        <v>1258</v>
      </c>
      <c r="C59" s="361" t="s">
        <v>1318</v>
      </c>
      <c r="D59" s="361" t="s">
        <v>1319</v>
      </c>
      <c r="E59" s="364">
        <v>19</v>
      </c>
      <c r="F59" s="364">
        <v>12198</v>
      </c>
      <c r="G59" s="361">
        <v>1</v>
      </c>
      <c r="H59" s="361">
        <v>642</v>
      </c>
      <c r="I59" s="364">
        <v>9</v>
      </c>
      <c r="J59" s="364">
        <v>5796</v>
      </c>
      <c r="K59" s="361">
        <v>0.47515986227250367</v>
      </c>
      <c r="L59" s="361">
        <v>644</v>
      </c>
      <c r="M59" s="364">
        <v>12</v>
      </c>
      <c r="N59" s="364">
        <v>7740</v>
      </c>
      <c r="O59" s="408">
        <v>0.63453025086079684</v>
      </c>
      <c r="P59" s="365">
        <v>645</v>
      </c>
    </row>
    <row r="60" spans="1:16" ht="14.4" customHeight="1" x14ac:dyDescent="0.3">
      <c r="A60" s="360" t="s">
        <v>1305</v>
      </c>
      <c r="B60" s="361" t="s">
        <v>1258</v>
      </c>
      <c r="C60" s="361" t="s">
        <v>1320</v>
      </c>
      <c r="D60" s="361" t="s">
        <v>1321</v>
      </c>
      <c r="E60" s="364">
        <v>122</v>
      </c>
      <c r="F60" s="364">
        <v>39772</v>
      </c>
      <c r="G60" s="361">
        <v>1</v>
      </c>
      <c r="H60" s="361">
        <v>326</v>
      </c>
      <c r="I60" s="364">
        <v>124</v>
      </c>
      <c r="J60" s="364">
        <v>40672</v>
      </c>
      <c r="K60" s="361">
        <v>1.0226289852157298</v>
      </c>
      <c r="L60" s="361">
        <v>328</v>
      </c>
      <c r="M60" s="364">
        <v>117</v>
      </c>
      <c r="N60" s="364">
        <v>38259</v>
      </c>
      <c r="O60" s="408">
        <v>0.96195816152066782</v>
      </c>
      <c r="P60" s="365">
        <v>327</v>
      </c>
    </row>
    <row r="61" spans="1:16" ht="14.4" customHeight="1" x14ac:dyDescent="0.3">
      <c r="A61" s="360" t="s">
        <v>1305</v>
      </c>
      <c r="B61" s="361" t="s">
        <v>1258</v>
      </c>
      <c r="C61" s="361" t="s">
        <v>1322</v>
      </c>
      <c r="D61" s="361" t="s">
        <v>1323</v>
      </c>
      <c r="E61" s="364">
        <v>47</v>
      </c>
      <c r="F61" s="364">
        <v>7661</v>
      </c>
      <c r="G61" s="361">
        <v>1</v>
      </c>
      <c r="H61" s="361">
        <v>163</v>
      </c>
      <c r="I61" s="364">
        <v>43</v>
      </c>
      <c r="J61" s="364">
        <v>7009</v>
      </c>
      <c r="K61" s="361">
        <v>0.91489361702127658</v>
      </c>
      <c r="L61" s="361">
        <v>163</v>
      </c>
      <c r="M61" s="364">
        <v>72</v>
      </c>
      <c r="N61" s="364">
        <v>11736</v>
      </c>
      <c r="O61" s="408">
        <v>1.5319148936170213</v>
      </c>
      <c r="P61" s="365">
        <v>163</v>
      </c>
    </row>
    <row r="62" spans="1:16" ht="14.4" customHeight="1" x14ac:dyDescent="0.3">
      <c r="A62" s="360" t="s">
        <v>1305</v>
      </c>
      <c r="B62" s="361" t="s">
        <v>1258</v>
      </c>
      <c r="C62" s="361" t="s">
        <v>1324</v>
      </c>
      <c r="D62" s="361" t="s">
        <v>1325</v>
      </c>
      <c r="E62" s="364"/>
      <c r="F62" s="364"/>
      <c r="G62" s="361"/>
      <c r="H62" s="361"/>
      <c r="I62" s="364">
        <v>7</v>
      </c>
      <c r="J62" s="364">
        <v>4508</v>
      </c>
      <c r="K62" s="361"/>
      <c r="L62" s="361">
        <v>644</v>
      </c>
      <c r="M62" s="364"/>
      <c r="N62" s="364"/>
      <c r="O62" s="408"/>
      <c r="P62" s="365"/>
    </row>
    <row r="63" spans="1:16" ht="14.4" customHeight="1" x14ac:dyDescent="0.3">
      <c r="A63" s="360" t="s">
        <v>1305</v>
      </c>
      <c r="B63" s="361" t="s">
        <v>1258</v>
      </c>
      <c r="C63" s="361" t="s">
        <v>1326</v>
      </c>
      <c r="D63" s="361" t="s">
        <v>1327</v>
      </c>
      <c r="E63" s="364"/>
      <c r="F63" s="364"/>
      <c r="G63" s="361"/>
      <c r="H63" s="361"/>
      <c r="I63" s="364">
        <v>3</v>
      </c>
      <c r="J63" s="364">
        <v>489</v>
      </c>
      <c r="K63" s="361"/>
      <c r="L63" s="361">
        <v>163</v>
      </c>
      <c r="M63" s="364"/>
      <c r="N63" s="364"/>
      <c r="O63" s="408"/>
      <c r="P63" s="365"/>
    </row>
    <row r="64" spans="1:16" ht="14.4" customHeight="1" x14ac:dyDescent="0.3">
      <c r="A64" s="360" t="s">
        <v>1305</v>
      </c>
      <c r="B64" s="361" t="s">
        <v>1258</v>
      </c>
      <c r="C64" s="361" t="s">
        <v>1328</v>
      </c>
      <c r="D64" s="361" t="s">
        <v>1329</v>
      </c>
      <c r="E64" s="364"/>
      <c r="F64" s="364"/>
      <c r="G64" s="361"/>
      <c r="H64" s="361"/>
      <c r="I64" s="364"/>
      <c r="J64" s="364"/>
      <c r="K64" s="361"/>
      <c r="L64" s="361"/>
      <c r="M64" s="364">
        <v>3</v>
      </c>
      <c r="N64" s="364">
        <v>2829</v>
      </c>
      <c r="O64" s="408"/>
      <c r="P64" s="365">
        <v>943</v>
      </c>
    </row>
    <row r="65" spans="1:16" ht="14.4" customHeight="1" x14ac:dyDescent="0.3">
      <c r="A65" s="360" t="s">
        <v>1305</v>
      </c>
      <c r="B65" s="361" t="s">
        <v>1258</v>
      </c>
      <c r="C65" s="361" t="s">
        <v>1292</v>
      </c>
      <c r="D65" s="361" t="s">
        <v>1293</v>
      </c>
      <c r="E65" s="364">
        <v>203</v>
      </c>
      <c r="F65" s="364">
        <v>0</v>
      </c>
      <c r="G65" s="361"/>
      <c r="H65" s="361">
        <v>0</v>
      </c>
      <c r="I65" s="364">
        <v>158</v>
      </c>
      <c r="J65" s="364">
        <v>0</v>
      </c>
      <c r="K65" s="361"/>
      <c r="L65" s="361">
        <v>0</v>
      </c>
      <c r="M65" s="364">
        <v>137</v>
      </c>
      <c r="N65" s="364">
        <v>0</v>
      </c>
      <c r="O65" s="408"/>
      <c r="P65" s="365">
        <v>0</v>
      </c>
    </row>
    <row r="66" spans="1:16" ht="14.4" customHeight="1" x14ac:dyDescent="0.3">
      <c r="A66" s="360" t="s">
        <v>1305</v>
      </c>
      <c r="B66" s="361" t="s">
        <v>1258</v>
      </c>
      <c r="C66" s="361" t="s">
        <v>1303</v>
      </c>
      <c r="D66" s="361" t="s">
        <v>1304</v>
      </c>
      <c r="E66" s="364">
        <v>2</v>
      </c>
      <c r="F66" s="364">
        <v>0</v>
      </c>
      <c r="G66" s="361"/>
      <c r="H66" s="361">
        <v>0</v>
      </c>
      <c r="I66" s="364"/>
      <c r="J66" s="364"/>
      <c r="K66" s="361"/>
      <c r="L66" s="361"/>
      <c r="M66" s="364"/>
      <c r="N66" s="364"/>
      <c r="O66" s="408"/>
      <c r="P66" s="365"/>
    </row>
    <row r="67" spans="1:16" ht="14.4" customHeight="1" x14ac:dyDescent="0.3">
      <c r="A67" s="360" t="s">
        <v>1330</v>
      </c>
      <c r="B67" s="361" t="s">
        <v>1258</v>
      </c>
      <c r="C67" s="361" t="s">
        <v>1261</v>
      </c>
      <c r="D67" s="361" t="s">
        <v>1262</v>
      </c>
      <c r="E67" s="364">
        <v>31</v>
      </c>
      <c r="F67" s="364">
        <v>2356</v>
      </c>
      <c r="G67" s="361">
        <v>1</v>
      </c>
      <c r="H67" s="361">
        <v>76</v>
      </c>
      <c r="I67" s="364"/>
      <c r="J67" s="364"/>
      <c r="K67" s="361"/>
      <c r="L67" s="361"/>
      <c r="M67" s="364"/>
      <c r="N67" s="364"/>
      <c r="O67" s="408"/>
      <c r="P67" s="365"/>
    </row>
    <row r="68" spans="1:16" ht="14.4" customHeight="1" x14ac:dyDescent="0.3">
      <c r="A68" s="360" t="s">
        <v>1330</v>
      </c>
      <c r="B68" s="361" t="s">
        <v>1258</v>
      </c>
      <c r="C68" s="361" t="s">
        <v>1263</v>
      </c>
      <c r="D68" s="361" t="s">
        <v>1264</v>
      </c>
      <c r="E68" s="364">
        <v>1</v>
      </c>
      <c r="F68" s="364">
        <v>34</v>
      </c>
      <c r="G68" s="361">
        <v>1</v>
      </c>
      <c r="H68" s="361">
        <v>34</v>
      </c>
      <c r="I68" s="364"/>
      <c r="J68" s="364"/>
      <c r="K68" s="361"/>
      <c r="L68" s="361"/>
      <c r="M68" s="364"/>
      <c r="N68" s="364"/>
      <c r="O68" s="408"/>
      <c r="P68" s="365"/>
    </row>
    <row r="69" spans="1:16" ht="14.4" customHeight="1" x14ac:dyDescent="0.3">
      <c r="A69" s="360" t="s">
        <v>1330</v>
      </c>
      <c r="B69" s="361" t="s">
        <v>1258</v>
      </c>
      <c r="C69" s="361" t="s">
        <v>1265</v>
      </c>
      <c r="D69" s="361" t="s">
        <v>1266</v>
      </c>
      <c r="E69" s="364">
        <v>1</v>
      </c>
      <c r="F69" s="364">
        <v>68</v>
      </c>
      <c r="G69" s="361">
        <v>1</v>
      </c>
      <c r="H69" s="361">
        <v>68</v>
      </c>
      <c r="I69" s="364"/>
      <c r="J69" s="364"/>
      <c r="K69" s="361"/>
      <c r="L69" s="361"/>
      <c r="M69" s="364"/>
      <c r="N69" s="364"/>
      <c r="O69" s="408"/>
      <c r="P69" s="365"/>
    </row>
    <row r="70" spans="1:16" ht="14.4" customHeight="1" x14ac:dyDescent="0.3">
      <c r="A70" s="360" t="s">
        <v>1330</v>
      </c>
      <c r="B70" s="361" t="s">
        <v>1258</v>
      </c>
      <c r="C70" s="361" t="s">
        <v>1267</v>
      </c>
      <c r="D70" s="361" t="s">
        <v>1268</v>
      </c>
      <c r="E70" s="364">
        <v>13</v>
      </c>
      <c r="F70" s="364">
        <v>2639</v>
      </c>
      <c r="G70" s="361">
        <v>1</v>
      </c>
      <c r="H70" s="361">
        <v>203</v>
      </c>
      <c r="I70" s="364"/>
      <c r="J70" s="364"/>
      <c r="K70" s="361"/>
      <c r="L70" s="361"/>
      <c r="M70" s="364">
        <v>16</v>
      </c>
      <c r="N70" s="364">
        <v>3296</v>
      </c>
      <c r="O70" s="408">
        <v>1.2489579386131111</v>
      </c>
      <c r="P70" s="365">
        <v>206</v>
      </c>
    </row>
    <row r="71" spans="1:16" ht="14.4" customHeight="1" x14ac:dyDescent="0.3">
      <c r="A71" s="360" t="s">
        <v>1330</v>
      </c>
      <c r="B71" s="361" t="s">
        <v>1258</v>
      </c>
      <c r="C71" s="361" t="s">
        <v>1269</v>
      </c>
      <c r="D71" s="361" t="s">
        <v>1270</v>
      </c>
      <c r="E71" s="364">
        <v>7</v>
      </c>
      <c r="F71" s="364">
        <v>1421</v>
      </c>
      <c r="G71" s="361">
        <v>1</v>
      </c>
      <c r="H71" s="361">
        <v>203</v>
      </c>
      <c r="I71" s="364">
        <v>3</v>
      </c>
      <c r="J71" s="364">
        <v>615</v>
      </c>
      <c r="K71" s="361">
        <v>0.43279380717804361</v>
      </c>
      <c r="L71" s="361">
        <v>205</v>
      </c>
      <c r="M71" s="364"/>
      <c r="N71" s="364"/>
      <c r="O71" s="408"/>
      <c r="P71" s="365"/>
    </row>
    <row r="72" spans="1:16" ht="14.4" customHeight="1" x14ac:dyDescent="0.3">
      <c r="A72" s="360" t="s">
        <v>1330</v>
      </c>
      <c r="B72" s="361" t="s">
        <v>1258</v>
      </c>
      <c r="C72" s="361" t="s">
        <v>1331</v>
      </c>
      <c r="D72" s="361" t="s">
        <v>1332</v>
      </c>
      <c r="E72" s="364"/>
      <c r="F72" s="364"/>
      <c r="G72" s="361"/>
      <c r="H72" s="361"/>
      <c r="I72" s="364"/>
      <c r="J72" s="364"/>
      <c r="K72" s="361"/>
      <c r="L72" s="361"/>
      <c r="M72" s="364">
        <v>30</v>
      </c>
      <c r="N72" s="364">
        <v>848</v>
      </c>
      <c r="O72" s="408"/>
      <c r="P72" s="365">
        <v>28.266666666666666</v>
      </c>
    </row>
    <row r="73" spans="1:16" ht="14.4" customHeight="1" x14ac:dyDescent="0.3">
      <c r="A73" s="360" t="s">
        <v>1330</v>
      </c>
      <c r="B73" s="361" t="s">
        <v>1258</v>
      </c>
      <c r="C73" s="361" t="s">
        <v>1324</v>
      </c>
      <c r="D73" s="361" t="s">
        <v>1325</v>
      </c>
      <c r="E73" s="364">
        <v>86</v>
      </c>
      <c r="F73" s="364">
        <v>55212</v>
      </c>
      <c r="G73" s="361">
        <v>1</v>
      </c>
      <c r="H73" s="361">
        <v>642</v>
      </c>
      <c r="I73" s="364">
        <v>71</v>
      </c>
      <c r="J73" s="364">
        <v>45724</v>
      </c>
      <c r="K73" s="361">
        <v>0.82815330000724485</v>
      </c>
      <c r="L73" s="361">
        <v>644</v>
      </c>
      <c r="M73" s="364">
        <v>89</v>
      </c>
      <c r="N73" s="364">
        <v>57405</v>
      </c>
      <c r="O73" s="408">
        <v>1.0397196261682242</v>
      </c>
      <c r="P73" s="365">
        <v>645</v>
      </c>
    </row>
    <row r="74" spans="1:16" ht="14.4" customHeight="1" x14ac:dyDescent="0.3">
      <c r="A74" s="360" t="s">
        <v>1330</v>
      </c>
      <c r="B74" s="361" t="s">
        <v>1258</v>
      </c>
      <c r="C74" s="361" t="s">
        <v>1333</v>
      </c>
      <c r="D74" s="361" t="s">
        <v>1334</v>
      </c>
      <c r="E74" s="364">
        <v>13</v>
      </c>
      <c r="F74" s="364">
        <v>4238</v>
      </c>
      <c r="G74" s="361">
        <v>1</v>
      </c>
      <c r="H74" s="361">
        <v>326</v>
      </c>
      <c r="I74" s="364">
        <v>8</v>
      </c>
      <c r="J74" s="364">
        <v>2624</v>
      </c>
      <c r="K74" s="361">
        <v>0.61915998112317128</v>
      </c>
      <c r="L74" s="361">
        <v>328</v>
      </c>
      <c r="M74" s="364">
        <v>21</v>
      </c>
      <c r="N74" s="364">
        <v>6867</v>
      </c>
      <c r="O74" s="408">
        <v>1.6203397829164701</v>
      </c>
      <c r="P74" s="365">
        <v>327</v>
      </c>
    </row>
    <row r="75" spans="1:16" ht="14.4" customHeight="1" x14ac:dyDescent="0.3">
      <c r="A75" s="360" t="s">
        <v>1330</v>
      </c>
      <c r="B75" s="361" t="s">
        <v>1258</v>
      </c>
      <c r="C75" s="361" t="s">
        <v>1326</v>
      </c>
      <c r="D75" s="361" t="s">
        <v>1327</v>
      </c>
      <c r="E75" s="364">
        <v>282</v>
      </c>
      <c r="F75" s="364">
        <v>45966</v>
      </c>
      <c r="G75" s="361">
        <v>1</v>
      </c>
      <c r="H75" s="361">
        <v>163</v>
      </c>
      <c r="I75" s="364">
        <v>349</v>
      </c>
      <c r="J75" s="364">
        <v>56887</v>
      </c>
      <c r="K75" s="361">
        <v>1.2375886524822695</v>
      </c>
      <c r="L75" s="361">
        <v>163</v>
      </c>
      <c r="M75" s="364">
        <v>244</v>
      </c>
      <c r="N75" s="364">
        <v>39772</v>
      </c>
      <c r="O75" s="408">
        <v>0.86524822695035464</v>
      </c>
      <c r="P75" s="365">
        <v>163</v>
      </c>
    </row>
    <row r="76" spans="1:16" ht="14.4" customHeight="1" x14ac:dyDescent="0.3">
      <c r="A76" s="360" t="s">
        <v>1335</v>
      </c>
      <c r="B76" s="361" t="s">
        <v>1258</v>
      </c>
      <c r="C76" s="361" t="s">
        <v>1336</v>
      </c>
      <c r="D76" s="361" t="s">
        <v>1337</v>
      </c>
      <c r="E76" s="364">
        <v>111</v>
      </c>
      <c r="F76" s="364">
        <v>41514</v>
      </c>
      <c r="G76" s="361">
        <v>1</v>
      </c>
      <c r="H76" s="361">
        <v>374</v>
      </c>
      <c r="I76" s="364">
        <v>114</v>
      </c>
      <c r="J76" s="364">
        <v>42864</v>
      </c>
      <c r="K76" s="361">
        <v>1.032519150166209</v>
      </c>
      <c r="L76" s="361">
        <v>376</v>
      </c>
      <c r="M76" s="364">
        <v>132</v>
      </c>
      <c r="N76" s="364">
        <v>49896</v>
      </c>
      <c r="O76" s="408">
        <v>1.2019077901430844</v>
      </c>
      <c r="P76" s="365">
        <v>378</v>
      </c>
    </row>
    <row r="77" spans="1:16" ht="14.4" customHeight="1" x14ac:dyDescent="0.3">
      <c r="A77" s="360" t="s">
        <v>1335</v>
      </c>
      <c r="B77" s="361" t="s">
        <v>1258</v>
      </c>
      <c r="C77" s="361" t="s">
        <v>1338</v>
      </c>
      <c r="D77" s="361" t="s">
        <v>1339</v>
      </c>
      <c r="E77" s="364">
        <v>7</v>
      </c>
      <c r="F77" s="364">
        <v>1043</v>
      </c>
      <c r="G77" s="361">
        <v>1</v>
      </c>
      <c r="H77" s="361">
        <v>149</v>
      </c>
      <c r="I77" s="364"/>
      <c r="J77" s="364"/>
      <c r="K77" s="361"/>
      <c r="L77" s="361"/>
      <c r="M77" s="364"/>
      <c r="N77" s="364"/>
      <c r="O77" s="408"/>
      <c r="P77" s="365"/>
    </row>
    <row r="78" spans="1:16" ht="14.4" customHeight="1" x14ac:dyDescent="0.3">
      <c r="A78" s="360" t="s">
        <v>1335</v>
      </c>
      <c r="B78" s="361" t="s">
        <v>1258</v>
      </c>
      <c r="C78" s="361" t="s">
        <v>1340</v>
      </c>
      <c r="D78" s="361" t="s">
        <v>1341</v>
      </c>
      <c r="E78" s="364">
        <v>18</v>
      </c>
      <c r="F78" s="364">
        <v>1800</v>
      </c>
      <c r="G78" s="361">
        <v>1</v>
      </c>
      <c r="H78" s="361">
        <v>100</v>
      </c>
      <c r="I78" s="364">
        <v>8</v>
      </c>
      <c r="J78" s="364">
        <v>800</v>
      </c>
      <c r="K78" s="361">
        <v>0.44444444444444442</v>
      </c>
      <c r="L78" s="361">
        <v>100</v>
      </c>
      <c r="M78" s="364">
        <v>12</v>
      </c>
      <c r="N78" s="364">
        <v>1212</v>
      </c>
      <c r="O78" s="408">
        <v>0.67333333333333334</v>
      </c>
      <c r="P78" s="365">
        <v>101</v>
      </c>
    </row>
    <row r="79" spans="1:16" ht="14.4" customHeight="1" x14ac:dyDescent="0.3">
      <c r="A79" s="360" t="s">
        <v>1335</v>
      </c>
      <c r="B79" s="361" t="s">
        <v>1258</v>
      </c>
      <c r="C79" s="361" t="s">
        <v>1342</v>
      </c>
      <c r="D79" s="361" t="s">
        <v>1343</v>
      </c>
      <c r="E79" s="364">
        <v>220</v>
      </c>
      <c r="F79" s="364">
        <v>13640</v>
      </c>
      <c r="G79" s="361">
        <v>1</v>
      </c>
      <c r="H79" s="361">
        <v>62</v>
      </c>
      <c r="I79" s="364">
        <v>90</v>
      </c>
      <c r="J79" s="364">
        <v>5580</v>
      </c>
      <c r="K79" s="361">
        <v>0.40909090909090912</v>
      </c>
      <c r="L79" s="361">
        <v>62</v>
      </c>
      <c r="M79" s="364">
        <v>164</v>
      </c>
      <c r="N79" s="364">
        <v>10332</v>
      </c>
      <c r="O79" s="408">
        <v>0.75747800586510261</v>
      </c>
      <c r="P79" s="365">
        <v>63</v>
      </c>
    </row>
    <row r="80" spans="1:16" ht="14.4" customHeight="1" x14ac:dyDescent="0.3">
      <c r="A80" s="360" t="s">
        <v>1335</v>
      </c>
      <c r="B80" s="361" t="s">
        <v>1258</v>
      </c>
      <c r="C80" s="361" t="s">
        <v>1344</v>
      </c>
      <c r="D80" s="361" t="s">
        <v>1345</v>
      </c>
      <c r="E80" s="364"/>
      <c r="F80" s="364"/>
      <c r="G80" s="361"/>
      <c r="H80" s="361"/>
      <c r="I80" s="364"/>
      <c r="J80" s="364"/>
      <c r="K80" s="361"/>
      <c r="L80" s="361"/>
      <c r="M80" s="364">
        <v>1</v>
      </c>
      <c r="N80" s="364">
        <v>117</v>
      </c>
      <c r="O80" s="408"/>
      <c r="P80" s="365">
        <v>117</v>
      </c>
    </row>
    <row r="81" spans="1:16" ht="14.4" customHeight="1" x14ac:dyDescent="0.3">
      <c r="A81" s="360" t="s">
        <v>1335</v>
      </c>
      <c r="B81" s="361" t="s">
        <v>1258</v>
      </c>
      <c r="C81" s="361" t="s">
        <v>1346</v>
      </c>
      <c r="D81" s="361" t="s">
        <v>1347</v>
      </c>
      <c r="E81" s="364">
        <v>65</v>
      </c>
      <c r="F81" s="364">
        <v>17095</v>
      </c>
      <c r="G81" s="361">
        <v>1</v>
      </c>
      <c r="H81" s="361">
        <v>263</v>
      </c>
      <c r="I81" s="364">
        <v>27</v>
      </c>
      <c r="J81" s="364">
        <v>7155</v>
      </c>
      <c r="K81" s="361">
        <v>0.4185434337525592</v>
      </c>
      <c r="L81" s="361">
        <v>265</v>
      </c>
      <c r="M81" s="364">
        <v>83</v>
      </c>
      <c r="N81" s="364">
        <v>22078</v>
      </c>
      <c r="O81" s="408">
        <v>1.2914887393974845</v>
      </c>
      <c r="P81" s="365">
        <v>266</v>
      </c>
    </row>
    <row r="82" spans="1:16" ht="14.4" customHeight="1" x14ac:dyDescent="0.3">
      <c r="A82" s="360" t="s">
        <v>1335</v>
      </c>
      <c r="B82" s="361" t="s">
        <v>1258</v>
      </c>
      <c r="C82" s="361" t="s">
        <v>1348</v>
      </c>
      <c r="D82" s="361" t="s">
        <v>1349</v>
      </c>
      <c r="E82" s="364">
        <v>89</v>
      </c>
      <c r="F82" s="364">
        <v>13261</v>
      </c>
      <c r="G82" s="361">
        <v>1</v>
      </c>
      <c r="H82" s="361">
        <v>149</v>
      </c>
      <c r="I82" s="364">
        <v>99</v>
      </c>
      <c r="J82" s="364">
        <v>14949</v>
      </c>
      <c r="K82" s="361">
        <v>1.1272905512404796</v>
      </c>
      <c r="L82" s="361">
        <v>151</v>
      </c>
      <c r="M82" s="364">
        <v>105</v>
      </c>
      <c r="N82" s="364">
        <v>15960</v>
      </c>
      <c r="O82" s="408">
        <v>1.2035291456149613</v>
      </c>
      <c r="P82" s="365">
        <v>152</v>
      </c>
    </row>
    <row r="83" spans="1:16" ht="14.4" customHeight="1" x14ac:dyDescent="0.3">
      <c r="A83" s="360" t="s">
        <v>1335</v>
      </c>
      <c r="B83" s="361" t="s">
        <v>1258</v>
      </c>
      <c r="C83" s="361" t="s">
        <v>1350</v>
      </c>
      <c r="D83" s="361" t="s">
        <v>1351</v>
      </c>
      <c r="E83" s="364">
        <v>2393</v>
      </c>
      <c r="F83" s="364">
        <v>186654</v>
      </c>
      <c r="G83" s="361">
        <v>1</v>
      </c>
      <c r="H83" s="361">
        <v>78</v>
      </c>
      <c r="I83" s="364">
        <v>1873</v>
      </c>
      <c r="J83" s="364">
        <v>146094</v>
      </c>
      <c r="K83" s="361">
        <v>0.78269954032595068</v>
      </c>
      <c r="L83" s="361">
        <v>78</v>
      </c>
      <c r="M83" s="364">
        <v>2258</v>
      </c>
      <c r="N83" s="364">
        <v>178382</v>
      </c>
      <c r="O83" s="408">
        <v>0.95568270704083491</v>
      </c>
      <c r="P83" s="365">
        <v>79</v>
      </c>
    </row>
    <row r="84" spans="1:16" ht="14.4" customHeight="1" x14ac:dyDescent="0.3">
      <c r="A84" s="360" t="s">
        <v>1335</v>
      </c>
      <c r="B84" s="361" t="s">
        <v>1258</v>
      </c>
      <c r="C84" s="361" t="s">
        <v>1352</v>
      </c>
      <c r="D84" s="361" t="s">
        <v>1353</v>
      </c>
      <c r="E84" s="364">
        <v>1233</v>
      </c>
      <c r="F84" s="364">
        <v>92475</v>
      </c>
      <c r="G84" s="361">
        <v>1</v>
      </c>
      <c r="H84" s="361">
        <v>75</v>
      </c>
      <c r="I84" s="364">
        <v>623</v>
      </c>
      <c r="J84" s="364">
        <v>46725</v>
      </c>
      <c r="K84" s="361">
        <v>0.50527169505271696</v>
      </c>
      <c r="L84" s="361">
        <v>75</v>
      </c>
      <c r="M84" s="364">
        <v>895</v>
      </c>
      <c r="N84" s="364">
        <v>68020</v>
      </c>
      <c r="O84" s="408">
        <v>0.73555014868883484</v>
      </c>
      <c r="P84" s="365">
        <v>76</v>
      </c>
    </row>
    <row r="85" spans="1:16" ht="14.4" customHeight="1" x14ac:dyDescent="0.3">
      <c r="A85" s="360" t="s">
        <v>1335</v>
      </c>
      <c r="B85" s="361" t="s">
        <v>1258</v>
      </c>
      <c r="C85" s="361" t="s">
        <v>1354</v>
      </c>
      <c r="D85" s="361" t="s">
        <v>1355</v>
      </c>
      <c r="E85" s="364">
        <v>387</v>
      </c>
      <c r="F85" s="364">
        <v>29025</v>
      </c>
      <c r="G85" s="361">
        <v>1</v>
      </c>
      <c r="H85" s="361">
        <v>75</v>
      </c>
      <c r="I85" s="364">
        <v>96</v>
      </c>
      <c r="J85" s="364">
        <v>7200</v>
      </c>
      <c r="K85" s="361">
        <v>0.24806201550387597</v>
      </c>
      <c r="L85" s="361">
        <v>75</v>
      </c>
      <c r="M85" s="364">
        <v>179</v>
      </c>
      <c r="N85" s="364">
        <v>13604</v>
      </c>
      <c r="O85" s="408">
        <v>0.46869939707149011</v>
      </c>
      <c r="P85" s="365">
        <v>76</v>
      </c>
    </row>
    <row r="86" spans="1:16" ht="14.4" customHeight="1" thickBot="1" x14ac:dyDescent="0.35">
      <c r="A86" s="366" t="s">
        <v>1335</v>
      </c>
      <c r="B86" s="367" t="s">
        <v>1258</v>
      </c>
      <c r="C86" s="367" t="s">
        <v>1356</v>
      </c>
      <c r="D86" s="367" t="s">
        <v>1357</v>
      </c>
      <c r="E86" s="370">
        <v>89</v>
      </c>
      <c r="F86" s="370">
        <v>22428</v>
      </c>
      <c r="G86" s="367">
        <v>1</v>
      </c>
      <c r="H86" s="367">
        <v>252</v>
      </c>
      <c r="I86" s="370">
        <v>13</v>
      </c>
      <c r="J86" s="370">
        <v>3302</v>
      </c>
      <c r="K86" s="367">
        <v>0.14722668093454611</v>
      </c>
      <c r="L86" s="367">
        <v>254</v>
      </c>
      <c r="M86" s="370">
        <v>37</v>
      </c>
      <c r="N86" s="370">
        <v>9435</v>
      </c>
      <c r="O86" s="378">
        <v>0.42067950775815943</v>
      </c>
      <c r="P86" s="371">
        <v>255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71" customWidth="1"/>
    <col min="5" max="5" width="11" style="172" customWidth="1"/>
  </cols>
  <sheetData>
    <row r="1" spans="1:7" ht="18.600000000000001" thickBot="1" x14ac:dyDescent="0.4">
      <c r="A1" s="236" t="s">
        <v>143</v>
      </c>
      <c r="B1" s="237"/>
      <c r="C1" s="238"/>
      <c r="D1" s="238"/>
      <c r="E1" s="238"/>
      <c r="F1" s="111"/>
      <c r="G1" s="111"/>
    </row>
    <row r="2" spans="1:7" ht="14.4" customHeight="1" thickBot="1" x14ac:dyDescent="0.35">
      <c r="A2" s="313" t="s">
        <v>192</v>
      </c>
      <c r="B2" s="149"/>
    </row>
    <row r="3" spans="1:7" ht="14.4" customHeight="1" thickBot="1" x14ac:dyDescent="0.35">
      <c r="A3" s="178"/>
      <c r="C3" s="179" t="s">
        <v>130</v>
      </c>
      <c r="D3" s="180" t="s">
        <v>94</v>
      </c>
      <c r="E3" s="181" t="s">
        <v>96</v>
      </c>
    </row>
    <row r="4" spans="1:7" ht="14.4" customHeight="1" thickBot="1" x14ac:dyDescent="0.35">
      <c r="A4" s="223" t="str">
        <f>HYPERLINK("#HI!A1","NÁKLADY CELKEM (v tisících Kč)")</f>
        <v>NÁKLADY CELKEM (v tisících Kč)</v>
      </c>
      <c r="B4" s="192"/>
      <c r="C4" s="202">
        <f ca="1">IF(ISERROR(VLOOKUP("Náklady celkem",INDIRECT("HI!$A:$G"),6,0)),0,VLOOKUP("Náklady celkem",INDIRECT("HI!$A:$G"),6,0))</f>
        <v>4773</v>
      </c>
      <c r="D4" s="202">
        <f ca="1">IF(ISERROR(VLOOKUP("Náklady celkem",INDIRECT("HI!$A:$G"),4,0)),0,VLOOKUP("Náklady celkem",INDIRECT("HI!$A:$G"),4,0))</f>
        <v>4906.3559100000002</v>
      </c>
      <c r="E4" s="195">
        <f ca="1">IF(C4=0,0,D4/C4)</f>
        <v>1.0279396417347582</v>
      </c>
    </row>
    <row r="5" spans="1:7" ht="14.4" customHeight="1" x14ac:dyDescent="0.3">
      <c r="A5" s="188" t="s">
        <v>184</v>
      </c>
      <c r="B5" s="183"/>
      <c r="C5" s="203"/>
      <c r="D5" s="203"/>
      <c r="E5" s="196"/>
    </row>
    <row r="6" spans="1:7" ht="14.4" customHeight="1" x14ac:dyDescent="0.3">
      <c r="A6" s="218" t="s">
        <v>189</v>
      </c>
      <c r="B6" s="184"/>
      <c r="C6" s="194"/>
      <c r="D6" s="194"/>
      <c r="E6" s="196"/>
    </row>
    <row r="7" spans="1:7" ht="14.4" customHeight="1" x14ac:dyDescent="0.3">
      <c r="A7" s="2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4" t="s">
        <v>134</v>
      </c>
      <c r="C7" s="194">
        <f>IF(ISERROR(HI!F5),"",HI!F5)</f>
        <v>10</v>
      </c>
      <c r="D7" s="194">
        <f>IF(ISERROR(HI!D5),"",HI!D5)</f>
        <v>2.9849100000000002</v>
      </c>
      <c r="E7" s="196">
        <f t="shared" ref="E7:E14" si="0">IF(C7=0,0,D7/C7)</f>
        <v>0.29849100000000001</v>
      </c>
    </row>
    <row r="8" spans="1:7" ht="14.4" customHeight="1" x14ac:dyDescent="0.3">
      <c r="A8" s="216" t="str">
        <f>HYPERLINK("#'LŽ PL'!A1","% plnění pozitivního listu")</f>
        <v>% plnění pozitivního listu</v>
      </c>
      <c r="B8" s="184" t="s">
        <v>176</v>
      </c>
      <c r="C8" s="193">
        <v>0.9</v>
      </c>
      <c r="D8" s="193">
        <f>IF(ISERROR(VLOOKUP("celkem",'LŽ PL'!$A:$F,5,0)),0,VLOOKUP("celkem",'LŽ PL'!$A:$F,5,0))</f>
        <v>1</v>
      </c>
      <c r="E8" s="196">
        <f t="shared" si="0"/>
        <v>1.1111111111111112</v>
      </c>
    </row>
    <row r="9" spans="1:7" ht="14.4" customHeight="1" x14ac:dyDescent="0.3">
      <c r="A9" s="189" t="s">
        <v>185</v>
      </c>
      <c r="B9" s="184"/>
      <c r="C9" s="194"/>
      <c r="D9" s="194"/>
      <c r="E9" s="196"/>
    </row>
    <row r="10" spans="1:7" ht="14.4" customHeight="1" x14ac:dyDescent="0.3">
      <c r="A10" s="216" t="str">
        <f>HYPERLINK("#'Léky Recepty'!A1","% záchytu v lékárně (Úhrada Kč)")</f>
        <v>% záchytu v lékárně (Úhrada Kč)</v>
      </c>
      <c r="B10" s="184" t="s">
        <v>139</v>
      </c>
      <c r="C10" s="193">
        <v>0.6</v>
      </c>
      <c r="D10" s="193">
        <f>IF(ISERROR(VLOOKUP("Celkem",'Léky Recepty'!B:H,5,0)),0,VLOOKUP("Celkem",'Léky Recepty'!B:H,5,0))</f>
        <v>0.31889009545231617</v>
      </c>
      <c r="E10" s="196">
        <f t="shared" si="0"/>
        <v>0.53148349242052695</v>
      </c>
    </row>
    <row r="11" spans="1:7" ht="14.4" customHeight="1" x14ac:dyDescent="0.3">
      <c r="A11" s="216" t="str">
        <f>HYPERLINK("#'LRp PL'!A1","% plnění pozitivního listu")</f>
        <v>% plnění pozitivního listu</v>
      </c>
      <c r="B11" s="184" t="s">
        <v>177</v>
      </c>
      <c r="C11" s="193">
        <v>0.8</v>
      </c>
      <c r="D11" s="193">
        <f>IF(ISERROR(VLOOKUP("Celkem",'LRp PL'!A:F,5,0)),0,VLOOKUP("Celkem",'LRp PL'!A:F,5,0))</f>
        <v>0.75773769042212025</v>
      </c>
      <c r="E11" s="196">
        <f t="shared" si="0"/>
        <v>0.94717211302765025</v>
      </c>
    </row>
    <row r="12" spans="1:7" ht="14.4" customHeight="1" x14ac:dyDescent="0.3">
      <c r="A12" s="189" t="s">
        <v>186</v>
      </c>
      <c r="B12" s="184"/>
      <c r="C12" s="194"/>
      <c r="D12" s="194"/>
      <c r="E12" s="196"/>
    </row>
    <row r="13" spans="1:7" ht="14.4" customHeight="1" x14ac:dyDescent="0.3">
      <c r="A13" s="219" t="s">
        <v>190</v>
      </c>
      <c r="B13" s="184"/>
      <c r="C13" s="203"/>
      <c r="D13" s="203"/>
      <c r="E13" s="196"/>
    </row>
    <row r="14" spans="1:7" ht="14.4" customHeight="1" x14ac:dyDescent="0.3">
      <c r="A14" s="21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84" t="s">
        <v>134</v>
      </c>
      <c r="C14" s="194">
        <f>IF(ISERROR(HI!F6),"",HI!F6)</f>
        <v>10</v>
      </c>
      <c r="D14" s="194">
        <f>IF(ISERROR(HI!D6),"",HI!D6)</f>
        <v>17.389800000000001</v>
      </c>
      <c r="E14" s="196">
        <f t="shared" si="0"/>
        <v>1.7389800000000002</v>
      </c>
    </row>
    <row r="15" spans="1:7" ht="14.4" customHeight="1" thickBot="1" x14ac:dyDescent="0.35">
      <c r="A15" s="221" t="str">
        <f>HYPERLINK("#HI!A1","Osobní náklady")</f>
        <v>Osobní náklady</v>
      </c>
      <c r="B15" s="184"/>
      <c r="C15" s="203">
        <f ca="1">IF(ISERROR(VLOOKUP("Osobní náklady (Kč)",INDIRECT("HI!$A:$G"),6,0)),0,VLOOKUP("Osobní náklady (Kč)",INDIRECT("HI!$A:$G"),6,0))</f>
        <v>4039</v>
      </c>
      <c r="D15" s="203">
        <f ca="1">IF(ISERROR(VLOOKUP("Osobní náklady (Kč)",INDIRECT("HI!$A:$G"),4,0)),0,VLOOKUP("Osobní náklady (Kč)",INDIRECT("HI!$A:$G"),4,0))</f>
        <v>3992.4707199999998</v>
      </c>
      <c r="E15" s="196">
        <f t="shared" ref="E15" ca="1" si="1">IF(C15=0,0,D15/C15)</f>
        <v>0.98847999999999991</v>
      </c>
    </row>
    <row r="16" spans="1:7" ht="14.4" customHeight="1" thickBot="1" x14ac:dyDescent="0.35">
      <c r="A16" s="208"/>
      <c r="B16" s="209"/>
      <c r="C16" s="210"/>
      <c r="D16" s="210"/>
      <c r="E16" s="198"/>
    </row>
    <row r="17" spans="1:5" ht="14.4" customHeight="1" thickBot="1" x14ac:dyDescent="0.35">
      <c r="A17" s="222" t="str">
        <f>HYPERLINK("#HI!A1","VÝNOSY CELKEM (v tisících; ""Ambulace-body"" + ""Hospitalizace-casemix""*29500)")</f>
        <v>VÝNOSY CELKEM (v tisících; "Ambulace-body" + "Hospitalizace-casemix"*29500)</v>
      </c>
      <c r="B17" s="186"/>
      <c r="C17" s="206">
        <f ca="1">IF(ISERROR(VLOOKUP("Výnosy celkem",INDIRECT("HI!$A:$G"),6,0)),0,VLOOKUP("Výnosy celkem",INDIRECT("HI!$A:$G"),6,0))</f>
        <v>1936.46334</v>
      </c>
      <c r="D17" s="206">
        <f ca="1">IF(ISERROR(VLOOKUP("Výnosy celkem",INDIRECT("HI!$A:$G"),4,0)),0,VLOOKUP("Výnosy celkem",INDIRECT("HI!$A:$G"),4,0))</f>
        <v>1589.8520000000001</v>
      </c>
      <c r="E17" s="199">
        <f t="shared" ref="E17:E20" ca="1" si="2">IF(C17=0,0,D17/C17)</f>
        <v>0.82100805481812011</v>
      </c>
    </row>
    <row r="18" spans="1:5" ht="14.4" customHeight="1" x14ac:dyDescent="0.3">
      <c r="A18" s="224" t="str">
        <f>HYPERLINK("#HI!A1","Ambulance (body)")</f>
        <v>Ambulance (body)</v>
      </c>
      <c r="B18" s="183"/>
      <c r="C18" s="203">
        <f ca="1">IF(ISERROR(VLOOKUP("Ambulance (body)",INDIRECT("HI!$A:$G"),6,0)),0,VLOOKUP("Ambulance (body)",INDIRECT("HI!$A:$G"),6,0))</f>
        <v>1936.46334</v>
      </c>
      <c r="D18" s="203">
        <f ca="1">IF(ISERROR(VLOOKUP("Ambulance (body)",INDIRECT("HI!$A:$G"),4,0)),0,VLOOKUP("Ambulance (body)",INDIRECT("HI!$A:$G"),4,0))</f>
        <v>1589.8520000000001</v>
      </c>
      <c r="E18" s="196">
        <f t="shared" ca="1" si="2"/>
        <v>0.82100805481812011</v>
      </c>
    </row>
    <row r="19" spans="1:5" ht="14.4" customHeight="1" x14ac:dyDescent="0.3">
      <c r="A19" s="217" t="str">
        <f>HYPERLINK("#'ZV Vykáz.-A'!A1","Zdravotní výkony vykázané u ambulantních pacientů (min. 100 %)")</f>
        <v>Zdravotní výkony vykázané u ambulantních pacientů (min. 100 %)</v>
      </c>
      <c r="B19" t="s">
        <v>145</v>
      </c>
      <c r="C19" s="193">
        <v>1</v>
      </c>
      <c r="D19" s="193">
        <f>IF(ISERROR(VLOOKUP("Celkem:",'ZV Vykáz.-A'!$A:$S,7,0)),"",VLOOKUP("Celkem:",'ZV Vykáz.-A'!$A:$S,7,0))</f>
        <v>0.80458789372175776</v>
      </c>
      <c r="E19" s="196">
        <f t="shared" si="2"/>
        <v>0.80458789372175776</v>
      </c>
    </row>
    <row r="20" spans="1:5" ht="14.4" customHeight="1" x14ac:dyDescent="0.3">
      <c r="A20" s="217" t="str">
        <f>HYPERLINK("#'ZV Vykáz.-H'!A1","Zdravotní výkony vykázané u hospitalizovaných pacientů (max. 85 %)")</f>
        <v>Zdravotní výkony vykázané u hospitalizovaných pacientů (max. 85 %)</v>
      </c>
      <c r="B20" t="s">
        <v>147</v>
      </c>
      <c r="C20" s="193">
        <v>0.85</v>
      </c>
      <c r="D20" s="193">
        <f>IF(ISERROR(VLOOKUP("Celkem:",'ZV Vykáz.-H'!$A:$S,7,0)),"",VLOOKUP("Celkem:",'ZV Vykáz.-H'!$A:$S,7,0))</f>
        <v>0.59798814442248971</v>
      </c>
      <c r="E20" s="196">
        <f t="shared" si="2"/>
        <v>0.70351546402645848</v>
      </c>
    </row>
    <row r="21" spans="1:5" ht="14.4" customHeight="1" x14ac:dyDescent="0.3">
      <c r="A21" s="225" t="str">
        <f>HYPERLINK("#HI!A1","Hospitalizace (casemix * 29500)")</f>
        <v>Hospitalizace (casemix * 29500)</v>
      </c>
      <c r="B21" s="184"/>
      <c r="C21" s="203">
        <f ca="1">IF(ISERROR(VLOOKUP("Hospitalizace (casemix * 29500)",INDIRECT("HI!$A:$G"),6,0)),0,VLOOKUP("Hospitalizace (casemix * 29500)",INDIRECT("HI!$A:$G"),6,0))</f>
        <v>0</v>
      </c>
      <c r="D21" s="203">
        <f ca="1">IF(ISERROR(VLOOKUP("Hospitalizace (casemix * 29500)",INDIRECT("HI!$A:$G"),4,0)),0,VLOOKUP("Hospitalizace (casemix * 29500)",INDIRECT("HI!$A:$G"),4,0))</f>
        <v>0</v>
      </c>
      <c r="E21" s="196">
        <f t="shared" ref="E21" ca="1" si="3">IF(C21=0,0,D21/C21)</f>
        <v>0</v>
      </c>
    </row>
    <row r="22" spans="1:5" ht="14.4" customHeight="1" thickBot="1" x14ac:dyDescent="0.35">
      <c r="A22" s="190" t="s">
        <v>187</v>
      </c>
      <c r="B22" s="185"/>
      <c r="C22" s="204"/>
      <c r="D22" s="204"/>
      <c r="E22" s="197"/>
    </row>
    <row r="23" spans="1:5" ht="14.4" customHeight="1" thickBot="1" x14ac:dyDescent="0.35">
      <c r="A23" s="182"/>
      <c r="B23" s="141"/>
      <c r="C23" s="205"/>
      <c r="D23" s="205"/>
      <c r="E23" s="200"/>
    </row>
    <row r="24" spans="1:5" ht="14.4" customHeight="1" thickBot="1" x14ac:dyDescent="0.35">
      <c r="A24" s="191" t="s">
        <v>188</v>
      </c>
      <c r="B24" s="187"/>
      <c r="C24" s="207"/>
      <c r="D24" s="207"/>
      <c r="E24" s="201"/>
    </row>
  </sheetData>
  <mergeCells count="1">
    <mergeCell ref="A1:E1"/>
  </mergeCells>
  <conditionalFormatting sqref="E5">
    <cfRule type="cellIs" dxfId="6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8 E10:E11">
    <cfRule type="cellIs" dxfId="59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8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0.10937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48" t="s">
        <v>151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ht="14.4" customHeight="1" thickBot="1" x14ac:dyDescent="0.35">
      <c r="A2" s="313" t="s">
        <v>192</v>
      </c>
      <c r="B2" s="151"/>
      <c r="C2" s="109"/>
      <c r="D2" s="151"/>
      <c r="E2" s="109"/>
      <c r="F2" s="151"/>
      <c r="G2" s="140"/>
      <c r="H2" s="151"/>
      <c r="I2" s="109"/>
      <c r="J2" s="151"/>
      <c r="K2" s="109"/>
      <c r="L2" s="151"/>
      <c r="M2" s="140"/>
      <c r="N2" s="151"/>
      <c r="O2" s="109"/>
      <c r="P2" s="151"/>
      <c r="Q2" s="109"/>
      <c r="R2" s="151"/>
      <c r="S2" s="140"/>
    </row>
    <row r="3" spans="1:19" ht="14.4" customHeight="1" thickBot="1" x14ac:dyDescent="0.35">
      <c r="A3" s="226" t="s">
        <v>153</v>
      </c>
      <c r="B3" s="227">
        <f>SUBTOTAL(9,B6:B1048576)</f>
        <v>16701</v>
      </c>
      <c r="C3" s="228">
        <f t="shared" ref="C3:R3" si="0">SUBTOTAL(9,C6:C1048576)</f>
        <v>6</v>
      </c>
      <c r="D3" s="228">
        <f t="shared" si="0"/>
        <v>4446</v>
      </c>
      <c r="E3" s="228">
        <f t="shared" si="0"/>
        <v>0.6661612271880577</v>
      </c>
      <c r="F3" s="228">
        <f t="shared" si="0"/>
        <v>9987</v>
      </c>
      <c r="G3" s="229">
        <f>IF(B3&lt;&gt;0,F3/B3,"")</f>
        <v>0.59798814442248971</v>
      </c>
      <c r="H3" s="227">
        <f t="shared" si="0"/>
        <v>0</v>
      </c>
      <c r="I3" s="228">
        <f t="shared" si="0"/>
        <v>0</v>
      </c>
      <c r="J3" s="228">
        <f t="shared" si="0"/>
        <v>0</v>
      </c>
      <c r="K3" s="228">
        <f t="shared" si="0"/>
        <v>0</v>
      </c>
      <c r="L3" s="228">
        <f t="shared" si="0"/>
        <v>0</v>
      </c>
      <c r="M3" s="230" t="str">
        <f>IF(H3&lt;&gt;0,L3/H3,"")</f>
        <v/>
      </c>
      <c r="N3" s="231">
        <f t="shared" si="0"/>
        <v>0</v>
      </c>
      <c r="O3" s="228">
        <f t="shared" si="0"/>
        <v>0</v>
      </c>
      <c r="P3" s="228">
        <f t="shared" si="0"/>
        <v>0</v>
      </c>
      <c r="Q3" s="228">
        <f t="shared" si="0"/>
        <v>0</v>
      </c>
      <c r="R3" s="228">
        <f t="shared" si="0"/>
        <v>0</v>
      </c>
      <c r="S3" s="230" t="str">
        <f>IF(N3&lt;&gt;0,R3/N3,"")</f>
        <v/>
      </c>
    </row>
    <row r="4" spans="1:19" ht="14.4" customHeight="1" x14ac:dyDescent="0.3">
      <c r="A4" s="298" t="s">
        <v>129</v>
      </c>
      <c r="B4" s="299" t="s">
        <v>121</v>
      </c>
      <c r="C4" s="300"/>
      <c r="D4" s="300"/>
      <c r="E4" s="300"/>
      <c r="F4" s="300"/>
      <c r="G4" s="301"/>
      <c r="H4" s="299" t="s">
        <v>122</v>
      </c>
      <c r="I4" s="300"/>
      <c r="J4" s="300"/>
      <c r="K4" s="300"/>
      <c r="L4" s="300"/>
      <c r="M4" s="301"/>
      <c r="N4" s="299" t="s">
        <v>123</v>
      </c>
      <c r="O4" s="300"/>
      <c r="P4" s="300"/>
      <c r="Q4" s="300"/>
      <c r="R4" s="300"/>
      <c r="S4" s="301"/>
    </row>
    <row r="5" spans="1:19" ht="14.4" customHeight="1" thickBot="1" x14ac:dyDescent="0.35">
      <c r="A5" s="436"/>
      <c r="B5" s="437">
        <v>2011</v>
      </c>
      <c r="C5" s="438"/>
      <c r="D5" s="438">
        <v>2012</v>
      </c>
      <c r="E5" s="438"/>
      <c r="F5" s="438">
        <v>2013</v>
      </c>
      <c r="G5" s="439" t="s">
        <v>5</v>
      </c>
      <c r="H5" s="437">
        <v>2011</v>
      </c>
      <c r="I5" s="438"/>
      <c r="J5" s="438">
        <v>2012</v>
      </c>
      <c r="K5" s="438"/>
      <c r="L5" s="438">
        <v>2013</v>
      </c>
      <c r="M5" s="439" t="s">
        <v>5</v>
      </c>
      <c r="N5" s="437">
        <v>2011</v>
      </c>
      <c r="O5" s="438"/>
      <c r="P5" s="438">
        <v>2012</v>
      </c>
      <c r="Q5" s="438"/>
      <c r="R5" s="438">
        <v>2013</v>
      </c>
      <c r="S5" s="439" t="s">
        <v>5</v>
      </c>
    </row>
    <row r="6" spans="1:19" ht="14.4" customHeight="1" x14ac:dyDescent="0.3">
      <c r="A6" s="433" t="s">
        <v>1358</v>
      </c>
      <c r="B6" s="440">
        <v>2464</v>
      </c>
      <c r="C6" s="355">
        <v>1</v>
      </c>
      <c r="D6" s="440">
        <v>733</v>
      </c>
      <c r="E6" s="355">
        <v>0.29748376623376621</v>
      </c>
      <c r="F6" s="440"/>
      <c r="G6" s="377"/>
      <c r="H6" s="440"/>
      <c r="I6" s="355"/>
      <c r="J6" s="440"/>
      <c r="K6" s="355"/>
      <c r="L6" s="440"/>
      <c r="M6" s="377"/>
      <c r="N6" s="440"/>
      <c r="O6" s="355"/>
      <c r="P6" s="440"/>
      <c r="Q6" s="355"/>
      <c r="R6" s="440"/>
      <c r="S6" s="407"/>
    </row>
    <row r="7" spans="1:19" ht="14.4" customHeight="1" x14ac:dyDescent="0.3">
      <c r="A7" s="434" t="s">
        <v>1359</v>
      </c>
      <c r="B7" s="441">
        <v>6979</v>
      </c>
      <c r="C7" s="361">
        <v>1</v>
      </c>
      <c r="D7" s="441">
        <v>2573</v>
      </c>
      <c r="E7" s="361">
        <v>0.36867746095429144</v>
      </c>
      <c r="F7" s="441"/>
      <c r="G7" s="408"/>
      <c r="H7" s="441"/>
      <c r="I7" s="361"/>
      <c r="J7" s="441"/>
      <c r="K7" s="361"/>
      <c r="L7" s="441"/>
      <c r="M7" s="408"/>
      <c r="N7" s="441"/>
      <c r="O7" s="361"/>
      <c r="P7" s="441"/>
      <c r="Q7" s="361"/>
      <c r="R7" s="441"/>
      <c r="S7" s="409"/>
    </row>
    <row r="8" spans="1:19" ht="14.4" customHeight="1" x14ac:dyDescent="0.3">
      <c r="A8" s="434" t="s">
        <v>1360</v>
      </c>
      <c r="B8" s="441"/>
      <c r="C8" s="361"/>
      <c r="D8" s="441">
        <v>1140</v>
      </c>
      <c r="E8" s="361"/>
      <c r="F8" s="441"/>
      <c r="G8" s="408"/>
      <c r="H8" s="441"/>
      <c r="I8" s="361"/>
      <c r="J8" s="441"/>
      <c r="K8" s="361"/>
      <c r="L8" s="441"/>
      <c r="M8" s="408"/>
      <c r="N8" s="441"/>
      <c r="O8" s="361"/>
      <c r="P8" s="441"/>
      <c r="Q8" s="361"/>
      <c r="R8" s="441"/>
      <c r="S8" s="409"/>
    </row>
    <row r="9" spans="1:19" ht="14.4" customHeight="1" x14ac:dyDescent="0.3">
      <c r="A9" s="434" t="s">
        <v>1361</v>
      </c>
      <c r="B9" s="441"/>
      <c r="C9" s="361"/>
      <c r="D9" s="441"/>
      <c r="E9" s="361"/>
      <c r="F9" s="441">
        <v>7507</v>
      </c>
      <c r="G9" s="408"/>
      <c r="H9" s="441"/>
      <c r="I9" s="361"/>
      <c r="J9" s="441"/>
      <c r="K9" s="361"/>
      <c r="L9" s="441"/>
      <c r="M9" s="408"/>
      <c r="N9" s="441"/>
      <c r="O9" s="361"/>
      <c r="P9" s="441"/>
      <c r="Q9" s="361"/>
      <c r="R9" s="441"/>
      <c r="S9" s="409"/>
    </row>
    <row r="10" spans="1:19" ht="14.4" customHeight="1" x14ac:dyDescent="0.3">
      <c r="A10" s="434" t="s">
        <v>1362</v>
      </c>
      <c r="B10" s="441">
        <v>1112</v>
      </c>
      <c r="C10" s="361">
        <v>1</v>
      </c>
      <c r="D10" s="441"/>
      <c r="E10" s="361"/>
      <c r="F10" s="441"/>
      <c r="G10" s="408"/>
      <c r="H10" s="441"/>
      <c r="I10" s="361"/>
      <c r="J10" s="441"/>
      <c r="K10" s="361"/>
      <c r="L10" s="441"/>
      <c r="M10" s="408"/>
      <c r="N10" s="441"/>
      <c r="O10" s="361"/>
      <c r="P10" s="441"/>
      <c r="Q10" s="361"/>
      <c r="R10" s="441"/>
      <c r="S10" s="409"/>
    </row>
    <row r="11" spans="1:19" ht="14.4" customHeight="1" x14ac:dyDescent="0.3">
      <c r="A11" s="434" t="s">
        <v>1363</v>
      </c>
      <c r="B11" s="441">
        <v>2337</v>
      </c>
      <c r="C11" s="361">
        <v>1</v>
      </c>
      <c r="D11" s="441"/>
      <c r="E11" s="361"/>
      <c r="F11" s="441"/>
      <c r="G11" s="408"/>
      <c r="H11" s="441"/>
      <c r="I11" s="361"/>
      <c r="J11" s="441"/>
      <c r="K11" s="361"/>
      <c r="L11" s="441"/>
      <c r="M11" s="408"/>
      <c r="N11" s="441"/>
      <c r="O11" s="361"/>
      <c r="P11" s="441"/>
      <c r="Q11" s="361"/>
      <c r="R11" s="441"/>
      <c r="S11" s="409"/>
    </row>
    <row r="12" spans="1:19" ht="14.4" customHeight="1" x14ac:dyDescent="0.3">
      <c r="A12" s="434" t="s">
        <v>1364</v>
      </c>
      <c r="B12" s="441">
        <v>2464</v>
      </c>
      <c r="C12" s="361">
        <v>1</v>
      </c>
      <c r="D12" s="441"/>
      <c r="E12" s="361"/>
      <c r="F12" s="441"/>
      <c r="G12" s="408"/>
      <c r="H12" s="441"/>
      <c r="I12" s="361"/>
      <c r="J12" s="441"/>
      <c r="K12" s="361"/>
      <c r="L12" s="441"/>
      <c r="M12" s="408"/>
      <c r="N12" s="441"/>
      <c r="O12" s="361"/>
      <c r="P12" s="441"/>
      <c r="Q12" s="361"/>
      <c r="R12" s="441"/>
      <c r="S12" s="409"/>
    </row>
    <row r="13" spans="1:19" ht="14.4" customHeight="1" x14ac:dyDescent="0.3">
      <c r="A13" s="434" t="s">
        <v>1365</v>
      </c>
      <c r="B13" s="441"/>
      <c r="C13" s="361"/>
      <c r="D13" s="441"/>
      <c r="E13" s="361"/>
      <c r="F13" s="441">
        <v>2480</v>
      </c>
      <c r="G13" s="408"/>
      <c r="H13" s="441"/>
      <c r="I13" s="361"/>
      <c r="J13" s="441"/>
      <c r="K13" s="361"/>
      <c r="L13" s="441"/>
      <c r="M13" s="408"/>
      <c r="N13" s="441"/>
      <c r="O13" s="361"/>
      <c r="P13" s="441"/>
      <c r="Q13" s="361"/>
      <c r="R13" s="441"/>
      <c r="S13" s="409"/>
    </row>
    <row r="14" spans="1:19" ht="14.4" customHeight="1" thickBot="1" x14ac:dyDescent="0.35">
      <c r="A14" s="443" t="s">
        <v>1366</v>
      </c>
      <c r="B14" s="442">
        <v>1345</v>
      </c>
      <c r="C14" s="367">
        <v>1</v>
      </c>
      <c r="D14" s="442"/>
      <c r="E14" s="367"/>
      <c r="F14" s="442"/>
      <c r="G14" s="378"/>
      <c r="H14" s="442"/>
      <c r="I14" s="367"/>
      <c r="J14" s="442"/>
      <c r="K14" s="367"/>
      <c r="L14" s="442"/>
      <c r="M14" s="378"/>
      <c r="N14" s="442"/>
      <c r="O14" s="367"/>
      <c r="P14" s="442"/>
      <c r="Q14" s="367"/>
      <c r="R14" s="442"/>
      <c r="S14" s="4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236" t="s">
        <v>152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ht="14.4" customHeight="1" thickBot="1" x14ac:dyDescent="0.4">
      <c r="A2" s="313" t="s">
        <v>192</v>
      </c>
      <c r="B2" s="106"/>
      <c r="C2" s="106"/>
      <c r="D2" s="106"/>
      <c r="E2" s="106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7"/>
      <c r="Q2" s="163"/>
    </row>
    <row r="3" spans="1:17" ht="14.4" customHeight="1" thickBot="1" x14ac:dyDescent="0.35">
      <c r="E3" s="123" t="s">
        <v>153</v>
      </c>
      <c r="F3" s="164">
        <f t="shared" ref="F3:O3" si="0">SUBTOTAL(9,F6:F1048576)</f>
        <v>25</v>
      </c>
      <c r="G3" s="165">
        <f t="shared" si="0"/>
        <v>16701</v>
      </c>
      <c r="H3" s="165"/>
      <c r="I3" s="165"/>
      <c r="J3" s="165">
        <f t="shared" si="0"/>
        <v>18</v>
      </c>
      <c r="K3" s="165">
        <f t="shared" si="0"/>
        <v>4446</v>
      </c>
      <c r="L3" s="165"/>
      <c r="M3" s="165"/>
      <c r="N3" s="165">
        <f t="shared" si="0"/>
        <v>13</v>
      </c>
      <c r="O3" s="165">
        <f t="shared" si="0"/>
        <v>9987</v>
      </c>
      <c r="P3" s="108">
        <f>IF(G3=0,0,O3/G3)</f>
        <v>0.59798814442248971</v>
      </c>
      <c r="Q3" s="166">
        <f>IF(N3=0,0,O3/N3)</f>
        <v>768.23076923076928</v>
      </c>
    </row>
    <row r="4" spans="1:17" ht="14.4" customHeight="1" x14ac:dyDescent="0.3">
      <c r="A4" s="304" t="s">
        <v>90</v>
      </c>
      <c r="B4" s="303" t="s">
        <v>116</v>
      </c>
      <c r="C4" s="304" t="s">
        <v>117</v>
      </c>
      <c r="D4" s="305" t="s">
        <v>118</v>
      </c>
      <c r="E4" s="306" t="s">
        <v>91</v>
      </c>
      <c r="F4" s="310">
        <v>2011</v>
      </c>
      <c r="G4" s="311"/>
      <c r="H4" s="168"/>
      <c r="I4" s="168"/>
      <c r="J4" s="310">
        <v>2012</v>
      </c>
      <c r="K4" s="311"/>
      <c r="L4" s="168"/>
      <c r="M4" s="168"/>
      <c r="N4" s="310">
        <v>2013</v>
      </c>
      <c r="O4" s="311"/>
      <c r="P4" s="312" t="s">
        <v>5</v>
      </c>
      <c r="Q4" s="302" t="s">
        <v>119</v>
      </c>
    </row>
    <row r="5" spans="1:17" ht="14.4" customHeight="1" thickBot="1" x14ac:dyDescent="0.35">
      <c r="A5" s="445"/>
      <c r="B5" s="444"/>
      <c r="C5" s="445"/>
      <c r="D5" s="446"/>
      <c r="E5" s="447"/>
      <c r="F5" s="453" t="s">
        <v>93</v>
      </c>
      <c r="G5" s="454" t="s">
        <v>17</v>
      </c>
      <c r="H5" s="455"/>
      <c r="I5" s="455"/>
      <c r="J5" s="453" t="s">
        <v>93</v>
      </c>
      <c r="K5" s="454" t="s">
        <v>17</v>
      </c>
      <c r="L5" s="455"/>
      <c r="M5" s="455"/>
      <c r="N5" s="453" t="s">
        <v>93</v>
      </c>
      <c r="O5" s="454" t="s">
        <v>17</v>
      </c>
      <c r="P5" s="456"/>
      <c r="Q5" s="452"/>
    </row>
    <row r="6" spans="1:17" ht="14.4" customHeight="1" x14ac:dyDescent="0.3">
      <c r="A6" s="354" t="s">
        <v>1367</v>
      </c>
      <c r="B6" s="355" t="s">
        <v>1257</v>
      </c>
      <c r="C6" s="355" t="s">
        <v>1258</v>
      </c>
      <c r="D6" s="355" t="s">
        <v>1274</v>
      </c>
      <c r="E6" s="355" t="s">
        <v>1275</v>
      </c>
      <c r="F6" s="358">
        <v>1</v>
      </c>
      <c r="G6" s="358">
        <v>642</v>
      </c>
      <c r="H6" s="358">
        <v>1</v>
      </c>
      <c r="I6" s="358">
        <v>642</v>
      </c>
      <c r="J6" s="358"/>
      <c r="K6" s="358"/>
      <c r="L6" s="358"/>
      <c r="M6" s="358"/>
      <c r="N6" s="358"/>
      <c r="O6" s="358"/>
      <c r="P6" s="377"/>
      <c r="Q6" s="359"/>
    </row>
    <row r="7" spans="1:17" ht="14.4" customHeight="1" x14ac:dyDescent="0.3">
      <c r="A7" s="360" t="s">
        <v>1367</v>
      </c>
      <c r="B7" s="361" t="s">
        <v>1257</v>
      </c>
      <c r="C7" s="361" t="s">
        <v>1258</v>
      </c>
      <c r="D7" s="361" t="s">
        <v>1280</v>
      </c>
      <c r="E7" s="361" t="s">
        <v>1281</v>
      </c>
      <c r="F7" s="364">
        <v>1</v>
      </c>
      <c r="G7" s="364">
        <v>127</v>
      </c>
      <c r="H7" s="364">
        <v>1</v>
      </c>
      <c r="I7" s="364">
        <v>127</v>
      </c>
      <c r="J7" s="364"/>
      <c r="K7" s="364"/>
      <c r="L7" s="364"/>
      <c r="M7" s="364"/>
      <c r="N7" s="364"/>
      <c r="O7" s="364"/>
      <c r="P7" s="408"/>
      <c r="Q7" s="365"/>
    </row>
    <row r="8" spans="1:17" ht="14.4" customHeight="1" x14ac:dyDescent="0.3">
      <c r="A8" s="360" t="s">
        <v>1367</v>
      </c>
      <c r="B8" s="361" t="s">
        <v>1257</v>
      </c>
      <c r="C8" s="361" t="s">
        <v>1258</v>
      </c>
      <c r="D8" s="361" t="s">
        <v>1284</v>
      </c>
      <c r="E8" s="361" t="s">
        <v>1285</v>
      </c>
      <c r="F8" s="364">
        <v>1</v>
      </c>
      <c r="G8" s="364">
        <v>1695</v>
      </c>
      <c r="H8" s="364">
        <v>1</v>
      </c>
      <c r="I8" s="364">
        <v>1695</v>
      </c>
      <c r="J8" s="364"/>
      <c r="K8" s="364"/>
      <c r="L8" s="364"/>
      <c r="M8" s="364"/>
      <c r="N8" s="364"/>
      <c r="O8" s="364"/>
      <c r="P8" s="408"/>
      <c r="Q8" s="365"/>
    </row>
    <row r="9" spans="1:17" ht="14.4" customHeight="1" x14ac:dyDescent="0.3">
      <c r="A9" s="360" t="s">
        <v>1367</v>
      </c>
      <c r="B9" s="361" t="s">
        <v>1257</v>
      </c>
      <c r="C9" s="361" t="s">
        <v>1258</v>
      </c>
      <c r="D9" s="361" t="s">
        <v>1292</v>
      </c>
      <c r="E9" s="361" t="s">
        <v>1293</v>
      </c>
      <c r="F9" s="364">
        <v>1</v>
      </c>
      <c r="G9" s="364">
        <v>0</v>
      </c>
      <c r="H9" s="364"/>
      <c r="I9" s="364">
        <v>0</v>
      </c>
      <c r="J9" s="364"/>
      <c r="K9" s="364"/>
      <c r="L9" s="364"/>
      <c r="M9" s="364"/>
      <c r="N9" s="364"/>
      <c r="O9" s="364"/>
      <c r="P9" s="408"/>
      <c r="Q9" s="365"/>
    </row>
    <row r="10" spans="1:17" ht="14.4" customHeight="1" x14ac:dyDescent="0.3">
      <c r="A10" s="360" t="s">
        <v>1367</v>
      </c>
      <c r="B10" s="361" t="s">
        <v>1305</v>
      </c>
      <c r="C10" s="361" t="s">
        <v>1258</v>
      </c>
      <c r="D10" s="361" t="s">
        <v>1263</v>
      </c>
      <c r="E10" s="361" t="s">
        <v>1264</v>
      </c>
      <c r="F10" s="364"/>
      <c r="G10" s="364"/>
      <c r="H10" s="364"/>
      <c r="I10" s="364"/>
      <c r="J10" s="364">
        <v>1</v>
      </c>
      <c r="K10" s="364">
        <v>34</v>
      </c>
      <c r="L10" s="364"/>
      <c r="M10" s="364">
        <v>34</v>
      </c>
      <c r="N10" s="364"/>
      <c r="O10" s="364"/>
      <c r="P10" s="408"/>
      <c r="Q10" s="365"/>
    </row>
    <row r="11" spans="1:17" ht="14.4" customHeight="1" x14ac:dyDescent="0.3">
      <c r="A11" s="360" t="s">
        <v>1367</v>
      </c>
      <c r="B11" s="361" t="s">
        <v>1335</v>
      </c>
      <c r="C11" s="361" t="s">
        <v>1258</v>
      </c>
      <c r="D11" s="361" t="s">
        <v>1350</v>
      </c>
      <c r="E11" s="361" t="s">
        <v>1351</v>
      </c>
      <c r="F11" s="364"/>
      <c r="G11" s="364"/>
      <c r="H11" s="364"/>
      <c r="I11" s="364"/>
      <c r="J11" s="364">
        <v>8</v>
      </c>
      <c r="K11" s="364">
        <v>624</v>
      </c>
      <c r="L11" s="364"/>
      <c r="M11" s="364">
        <v>78</v>
      </c>
      <c r="N11" s="364"/>
      <c r="O11" s="364"/>
      <c r="P11" s="408"/>
      <c r="Q11" s="365"/>
    </row>
    <row r="12" spans="1:17" ht="14.4" customHeight="1" x14ac:dyDescent="0.3">
      <c r="A12" s="360" t="s">
        <v>1367</v>
      </c>
      <c r="B12" s="361" t="s">
        <v>1335</v>
      </c>
      <c r="C12" s="361" t="s">
        <v>1258</v>
      </c>
      <c r="D12" s="361" t="s">
        <v>1352</v>
      </c>
      <c r="E12" s="361" t="s">
        <v>1353</v>
      </c>
      <c r="F12" s="364"/>
      <c r="G12" s="364"/>
      <c r="H12" s="364"/>
      <c r="I12" s="364"/>
      <c r="J12" s="364">
        <v>1</v>
      </c>
      <c r="K12" s="364">
        <v>75</v>
      </c>
      <c r="L12" s="364"/>
      <c r="M12" s="364">
        <v>75</v>
      </c>
      <c r="N12" s="364"/>
      <c r="O12" s="364"/>
      <c r="P12" s="408"/>
      <c r="Q12" s="365"/>
    </row>
    <row r="13" spans="1:17" ht="14.4" customHeight="1" x14ac:dyDescent="0.3">
      <c r="A13" s="360" t="s">
        <v>1368</v>
      </c>
      <c r="B13" s="361" t="s">
        <v>1257</v>
      </c>
      <c r="C13" s="361" t="s">
        <v>1258</v>
      </c>
      <c r="D13" s="361" t="s">
        <v>1274</v>
      </c>
      <c r="E13" s="361" t="s">
        <v>1275</v>
      </c>
      <c r="F13" s="364">
        <v>1</v>
      </c>
      <c r="G13" s="364">
        <v>642</v>
      </c>
      <c r="H13" s="364">
        <v>1</v>
      </c>
      <c r="I13" s="364">
        <v>642</v>
      </c>
      <c r="J13" s="364">
        <v>1</v>
      </c>
      <c r="K13" s="364">
        <v>644</v>
      </c>
      <c r="L13" s="364">
        <v>1.0031152647975077</v>
      </c>
      <c r="M13" s="364">
        <v>644</v>
      </c>
      <c r="N13" s="364"/>
      <c r="O13" s="364"/>
      <c r="P13" s="408"/>
      <c r="Q13" s="365"/>
    </row>
    <row r="14" spans="1:17" ht="14.4" customHeight="1" x14ac:dyDescent="0.3">
      <c r="A14" s="360" t="s">
        <v>1368</v>
      </c>
      <c r="B14" s="361" t="s">
        <v>1257</v>
      </c>
      <c r="C14" s="361" t="s">
        <v>1258</v>
      </c>
      <c r="D14" s="361" t="s">
        <v>1276</v>
      </c>
      <c r="E14" s="361" t="s">
        <v>1277</v>
      </c>
      <c r="F14" s="364">
        <v>1</v>
      </c>
      <c r="G14" s="364">
        <v>431</v>
      </c>
      <c r="H14" s="364">
        <v>1</v>
      </c>
      <c r="I14" s="364">
        <v>431</v>
      </c>
      <c r="J14" s="364"/>
      <c r="K14" s="364"/>
      <c r="L14" s="364"/>
      <c r="M14" s="364"/>
      <c r="N14" s="364"/>
      <c r="O14" s="364"/>
      <c r="P14" s="408"/>
      <c r="Q14" s="365"/>
    </row>
    <row r="15" spans="1:17" ht="14.4" customHeight="1" x14ac:dyDescent="0.3">
      <c r="A15" s="360" t="s">
        <v>1368</v>
      </c>
      <c r="B15" s="361" t="s">
        <v>1257</v>
      </c>
      <c r="C15" s="361" t="s">
        <v>1258</v>
      </c>
      <c r="D15" s="361" t="s">
        <v>1280</v>
      </c>
      <c r="E15" s="361" t="s">
        <v>1281</v>
      </c>
      <c r="F15" s="364">
        <v>2</v>
      </c>
      <c r="G15" s="364">
        <v>254</v>
      </c>
      <c r="H15" s="364">
        <v>1</v>
      </c>
      <c r="I15" s="364">
        <v>127</v>
      </c>
      <c r="J15" s="364">
        <v>1</v>
      </c>
      <c r="K15" s="364">
        <v>129</v>
      </c>
      <c r="L15" s="364">
        <v>0.50787401574803148</v>
      </c>
      <c r="M15" s="364">
        <v>129</v>
      </c>
      <c r="N15" s="364"/>
      <c r="O15" s="364"/>
      <c r="P15" s="408"/>
      <c r="Q15" s="365"/>
    </row>
    <row r="16" spans="1:17" ht="14.4" customHeight="1" x14ac:dyDescent="0.3">
      <c r="A16" s="360" t="s">
        <v>1368</v>
      </c>
      <c r="B16" s="361" t="s">
        <v>1257</v>
      </c>
      <c r="C16" s="361" t="s">
        <v>1258</v>
      </c>
      <c r="D16" s="361" t="s">
        <v>1284</v>
      </c>
      <c r="E16" s="361" t="s">
        <v>1285</v>
      </c>
      <c r="F16" s="364">
        <v>1</v>
      </c>
      <c r="G16" s="364">
        <v>1695</v>
      </c>
      <c r="H16" s="364">
        <v>1</v>
      </c>
      <c r="I16" s="364">
        <v>1695</v>
      </c>
      <c r="J16" s="364"/>
      <c r="K16" s="364"/>
      <c r="L16" s="364"/>
      <c r="M16" s="364"/>
      <c r="N16" s="364"/>
      <c r="O16" s="364"/>
      <c r="P16" s="408"/>
      <c r="Q16" s="365"/>
    </row>
    <row r="17" spans="1:17" ht="14.4" customHeight="1" x14ac:dyDescent="0.3">
      <c r="A17" s="360" t="s">
        <v>1368</v>
      </c>
      <c r="B17" s="361" t="s">
        <v>1294</v>
      </c>
      <c r="C17" s="361" t="s">
        <v>1258</v>
      </c>
      <c r="D17" s="361" t="s">
        <v>1286</v>
      </c>
      <c r="E17" s="361" t="s">
        <v>1287</v>
      </c>
      <c r="F17" s="364">
        <v>2</v>
      </c>
      <c r="G17" s="364">
        <v>1152</v>
      </c>
      <c r="H17" s="364">
        <v>1</v>
      </c>
      <c r="I17" s="364">
        <v>576</v>
      </c>
      <c r="J17" s="364">
        <v>2</v>
      </c>
      <c r="K17" s="364">
        <v>1156</v>
      </c>
      <c r="L17" s="364">
        <v>1.0034722222222223</v>
      </c>
      <c r="M17" s="364">
        <v>578</v>
      </c>
      <c r="N17" s="364"/>
      <c r="O17" s="364"/>
      <c r="P17" s="408"/>
      <c r="Q17" s="365"/>
    </row>
    <row r="18" spans="1:17" ht="14.4" customHeight="1" x14ac:dyDescent="0.3">
      <c r="A18" s="360" t="s">
        <v>1368</v>
      </c>
      <c r="B18" s="361" t="s">
        <v>1294</v>
      </c>
      <c r="C18" s="361" t="s">
        <v>1258</v>
      </c>
      <c r="D18" s="361" t="s">
        <v>1301</v>
      </c>
      <c r="E18" s="361" t="s">
        <v>1302</v>
      </c>
      <c r="F18" s="364">
        <v>3</v>
      </c>
      <c r="G18" s="364">
        <v>2805</v>
      </c>
      <c r="H18" s="364">
        <v>1</v>
      </c>
      <c r="I18" s="364">
        <v>935</v>
      </c>
      <c r="J18" s="364"/>
      <c r="K18" s="364"/>
      <c r="L18" s="364"/>
      <c r="M18" s="364"/>
      <c r="N18" s="364"/>
      <c r="O18" s="364"/>
      <c r="P18" s="408"/>
      <c r="Q18" s="365"/>
    </row>
    <row r="19" spans="1:17" ht="14.4" customHeight="1" x14ac:dyDescent="0.3">
      <c r="A19" s="360" t="s">
        <v>1368</v>
      </c>
      <c r="B19" s="361" t="s">
        <v>1330</v>
      </c>
      <c r="C19" s="361" t="s">
        <v>1258</v>
      </c>
      <c r="D19" s="361" t="s">
        <v>1324</v>
      </c>
      <c r="E19" s="361" t="s">
        <v>1325</v>
      </c>
      <c r="F19" s="364"/>
      <c r="G19" s="364"/>
      <c r="H19" s="364"/>
      <c r="I19" s="364"/>
      <c r="J19" s="364">
        <v>1</v>
      </c>
      <c r="K19" s="364">
        <v>644</v>
      </c>
      <c r="L19" s="364"/>
      <c r="M19" s="364">
        <v>644</v>
      </c>
      <c r="N19" s="364"/>
      <c r="O19" s="364"/>
      <c r="P19" s="408"/>
      <c r="Q19" s="365"/>
    </row>
    <row r="20" spans="1:17" ht="14.4" customHeight="1" x14ac:dyDescent="0.3">
      <c r="A20" s="360" t="s">
        <v>1369</v>
      </c>
      <c r="B20" s="361" t="s">
        <v>1257</v>
      </c>
      <c r="C20" s="361" t="s">
        <v>1258</v>
      </c>
      <c r="D20" s="361" t="s">
        <v>1274</v>
      </c>
      <c r="E20" s="361" t="s">
        <v>1275</v>
      </c>
      <c r="F20" s="364"/>
      <c r="G20" s="364"/>
      <c r="H20" s="364"/>
      <c r="I20" s="364"/>
      <c r="J20" s="364">
        <v>0</v>
      </c>
      <c r="K20" s="364">
        <v>0</v>
      </c>
      <c r="L20" s="364"/>
      <c r="M20" s="364"/>
      <c r="N20" s="364"/>
      <c r="O20" s="364"/>
      <c r="P20" s="408"/>
      <c r="Q20" s="365"/>
    </row>
    <row r="21" spans="1:17" ht="14.4" customHeight="1" x14ac:dyDescent="0.3">
      <c r="A21" s="360" t="s">
        <v>1369</v>
      </c>
      <c r="B21" s="361" t="s">
        <v>1257</v>
      </c>
      <c r="C21" s="361" t="s">
        <v>1258</v>
      </c>
      <c r="D21" s="361" t="s">
        <v>1276</v>
      </c>
      <c r="E21" s="361" t="s">
        <v>1277</v>
      </c>
      <c r="F21" s="364"/>
      <c r="G21" s="364"/>
      <c r="H21" s="364"/>
      <c r="I21" s="364"/>
      <c r="J21" s="364">
        <v>1</v>
      </c>
      <c r="K21" s="364">
        <v>433</v>
      </c>
      <c r="L21" s="364"/>
      <c r="M21" s="364">
        <v>433</v>
      </c>
      <c r="N21" s="364"/>
      <c r="O21" s="364"/>
      <c r="P21" s="408"/>
      <c r="Q21" s="365"/>
    </row>
    <row r="22" spans="1:17" ht="14.4" customHeight="1" x14ac:dyDescent="0.3">
      <c r="A22" s="360" t="s">
        <v>1369</v>
      </c>
      <c r="B22" s="361" t="s">
        <v>1257</v>
      </c>
      <c r="C22" s="361" t="s">
        <v>1258</v>
      </c>
      <c r="D22" s="361" t="s">
        <v>1280</v>
      </c>
      <c r="E22" s="361" t="s">
        <v>1281</v>
      </c>
      <c r="F22" s="364"/>
      <c r="G22" s="364"/>
      <c r="H22" s="364"/>
      <c r="I22" s="364"/>
      <c r="J22" s="364">
        <v>1</v>
      </c>
      <c r="K22" s="364">
        <v>129</v>
      </c>
      <c r="L22" s="364"/>
      <c r="M22" s="364">
        <v>129</v>
      </c>
      <c r="N22" s="364"/>
      <c r="O22" s="364"/>
      <c r="P22" s="408"/>
      <c r="Q22" s="365"/>
    </row>
    <row r="23" spans="1:17" ht="14.4" customHeight="1" x14ac:dyDescent="0.3">
      <c r="A23" s="360" t="s">
        <v>1369</v>
      </c>
      <c r="B23" s="361" t="s">
        <v>1257</v>
      </c>
      <c r="C23" s="361" t="s">
        <v>1258</v>
      </c>
      <c r="D23" s="361" t="s">
        <v>1286</v>
      </c>
      <c r="E23" s="361" t="s">
        <v>1287</v>
      </c>
      <c r="F23" s="364"/>
      <c r="G23" s="364"/>
      <c r="H23" s="364"/>
      <c r="I23" s="364"/>
      <c r="J23" s="364">
        <v>1</v>
      </c>
      <c r="K23" s="364">
        <v>578</v>
      </c>
      <c r="L23" s="364"/>
      <c r="M23" s="364">
        <v>578</v>
      </c>
      <c r="N23" s="364"/>
      <c r="O23" s="364"/>
      <c r="P23" s="408"/>
      <c r="Q23" s="365"/>
    </row>
    <row r="24" spans="1:17" ht="14.4" customHeight="1" x14ac:dyDescent="0.3">
      <c r="A24" s="360" t="s">
        <v>1370</v>
      </c>
      <c r="B24" s="361" t="s">
        <v>1257</v>
      </c>
      <c r="C24" s="361" t="s">
        <v>1258</v>
      </c>
      <c r="D24" s="361" t="s">
        <v>1274</v>
      </c>
      <c r="E24" s="361" t="s">
        <v>1275</v>
      </c>
      <c r="F24" s="364"/>
      <c r="G24" s="364"/>
      <c r="H24" s="364"/>
      <c r="I24" s="364"/>
      <c r="J24" s="364"/>
      <c r="K24" s="364"/>
      <c r="L24" s="364"/>
      <c r="M24" s="364"/>
      <c r="N24" s="364">
        <v>1</v>
      </c>
      <c r="O24" s="364">
        <v>645</v>
      </c>
      <c r="P24" s="408"/>
      <c r="Q24" s="365">
        <v>645</v>
      </c>
    </row>
    <row r="25" spans="1:17" ht="14.4" customHeight="1" x14ac:dyDescent="0.3">
      <c r="A25" s="360" t="s">
        <v>1370</v>
      </c>
      <c r="B25" s="361" t="s">
        <v>1257</v>
      </c>
      <c r="C25" s="361" t="s">
        <v>1258</v>
      </c>
      <c r="D25" s="361" t="s">
        <v>1276</v>
      </c>
      <c r="E25" s="361" t="s">
        <v>1277</v>
      </c>
      <c r="F25" s="364"/>
      <c r="G25" s="364"/>
      <c r="H25" s="364"/>
      <c r="I25" s="364"/>
      <c r="J25" s="364"/>
      <c r="K25" s="364"/>
      <c r="L25" s="364"/>
      <c r="M25" s="364"/>
      <c r="N25" s="364">
        <v>1</v>
      </c>
      <c r="O25" s="364">
        <v>327</v>
      </c>
      <c r="P25" s="408"/>
      <c r="Q25" s="365">
        <v>327</v>
      </c>
    </row>
    <row r="26" spans="1:17" ht="14.4" customHeight="1" x14ac:dyDescent="0.3">
      <c r="A26" s="360" t="s">
        <v>1370</v>
      </c>
      <c r="B26" s="361" t="s">
        <v>1257</v>
      </c>
      <c r="C26" s="361" t="s">
        <v>1258</v>
      </c>
      <c r="D26" s="361" t="s">
        <v>1280</v>
      </c>
      <c r="E26" s="361" t="s">
        <v>1281</v>
      </c>
      <c r="F26" s="364"/>
      <c r="G26" s="364"/>
      <c r="H26" s="364"/>
      <c r="I26" s="364"/>
      <c r="J26" s="364"/>
      <c r="K26" s="364"/>
      <c r="L26" s="364"/>
      <c r="M26" s="364"/>
      <c r="N26" s="364">
        <v>2</v>
      </c>
      <c r="O26" s="364">
        <v>260</v>
      </c>
      <c r="P26" s="408"/>
      <c r="Q26" s="365">
        <v>130</v>
      </c>
    </row>
    <row r="27" spans="1:17" ht="14.4" customHeight="1" x14ac:dyDescent="0.3">
      <c r="A27" s="360" t="s">
        <v>1370</v>
      </c>
      <c r="B27" s="361" t="s">
        <v>1257</v>
      </c>
      <c r="C27" s="361" t="s">
        <v>1258</v>
      </c>
      <c r="D27" s="361" t="s">
        <v>1284</v>
      </c>
      <c r="E27" s="361" t="s">
        <v>1285</v>
      </c>
      <c r="F27" s="364"/>
      <c r="G27" s="364"/>
      <c r="H27" s="364"/>
      <c r="I27" s="364"/>
      <c r="J27" s="364"/>
      <c r="K27" s="364"/>
      <c r="L27" s="364"/>
      <c r="M27" s="364"/>
      <c r="N27" s="364">
        <v>3</v>
      </c>
      <c r="O27" s="364">
        <v>5115</v>
      </c>
      <c r="P27" s="408"/>
      <c r="Q27" s="365">
        <v>1705</v>
      </c>
    </row>
    <row r="28" spans="1:17" ht="14.4" customHeight="1" x14ac:dyDescent="0.3">
      <c r="A28" s="360" t="s">
        <v>1370</v>
      </c>
      <c r="B28" s="361" t="s">
        <v>1294</v>
      </c>
      <c r="C28" s="361" t="s">
        <v>1258</v>
      </c>
      <c r="D28" s="361" t="s">
        <v>1286</v>
      </c>
      <c r="E28" s="361" t="s">
        <v>1287</v>
      </c>
      <c r="F28" s="364"/>
      <c r="G28" s="364"/>
      <c r="H28" s="364"/>
      <c r="I28" s="364"/>
      <c r="J28" s="364"/>
      <c r="K28" s="364"/>
      <c r="L28" s="364"/>
      <c r="M28" s="364"/>
      <c r="N28" s="364">
        <v>2</v>
      </c>
      <c r="O28" s="364">
        <v>1160</v>
      </c>
      <c r="P28" s="408"/>
      <c r="Q28" s="365">
        <v>580</v>
      </c>
    </row>
    <row r="29" spans="1:17" ht="14.4" customHeight="1" x14ac:dyDescent="0.3">
      <c r="A29" s="360" t="s">
        <v>1370</v>
      </c>
      <c r="B29" s="361" t="s">
        <v>1305</v>
      </c>
      <c r="C29" s="361" t="s">
        <v>1258</v>
      </c>
      <c r="D29" s="361" t="s">
        <v>1292</v>
      </c>
      <c r="E29" s="361" t="s">
        <v>1293</v>
      </c>
      <c r="F29" s="364"/>
      <c r="G29" s="364"/>
      <c r="H29" s="364"/>
      <c r="I29" s="364"/>
      <c r="J29" s="364"/>
      <c r="K29" s="364"/>
      <c r="L29" s="364"/>
      <c r="M29" s="364"/>
      <c r="N29" s="364">
        <v>1</v>
      </c>
      <c r="O29" s="364">
        <v>0</v>
      </c>
      <c r="P29" s="408"/>
      <c r="Q29" s="365">
        <v>0</v>
      </c>
    </row>
    <row r="30" spans="1:17" ht="14.4" customHeight="1" x14ac:dyDescent="0.3">
      <c r="A30" s="360" t="s">
        <v>1371</v>
      </c>
      <c r="B30" s="361" t="s">
        <v>1294</v>
      </c>
      <c r="C30" s="361" t="s">
        <v>1258</v>
      </c>
      <c r="D30" s="361" t="s">
        <v>1299</v>
      </c>
      <c r="E30" s="361" t="s">
        <v>1300</v>
      </c>
      <c r="F30" s="364">
        <v>1</v>
      </c>
      <c r="G30" s="364">
        <v>177</v>
      </c>
      <c r="H30" s="364">
        <v>1</v>
      </c>
      <c r="I30" s="364">
        <v>177</v>
      </c>
      <c r="J30" s="364"/>
      <c r="K30" s="364"/>
      <c r="L30" s="364"/>
      <c r="M30" s="364"/>
      <c r="N30" s="364"/>
      <c r="O30" s="364"/>
      <c r="P30" s="408"/>
      <c r="Q30" s="365"/>
    </row>
    <row r="31" spans="1:17" ht="14.4" customHeight="1" x14ac:dyDescent="0.3">
      <c r="A31" s="360" t="s">
        <v>1371</v>
      </c>
      <c r="B31" s="361" t="s">
        <v>1294</v>
      </c>
      <c r="C31" s="361" t="s">
        <v>1258</v>
      </c>
      <c r="D31" s="361" t="s">
        <v>1301</v>
      </c>
      <c r="E31" s="361" t="s">
        <v>1302</v>
      </c>
      <c r="F31" s="364">
        <v>1</v>
      </c>
      <c r="G31" s="364">
        <v>935</v>
      </c>
      <c r="H31" s="364">
        <v>1</v>
      </c>
      <c r="I31" s="364">
        <v>935</v>
      </c>
      <c r="J31" s="364"/>
      <c r="K31" s="364"/>
      <c r="L31" s="364"/>
      <c r="M31" s="364"/>
      <c r="N31" s="364"/>
      <c r="O31" s="364"/>
      <c r="P31" s="408"/>
      <c r="Q31" s="365"/>
    </row>
    <row r="32" spans="1:17" ht="14.4" customHeight="1" x14ac:dyDescent="0.3">
      <c r="A32" s="360" t="s">
        <v>1372</v>
      </c>
      <c r="B32" s="361" t="s">
        <v>1257</v>
      </c>
      <c r="C32" s="361" t="s">
        <v>1258</v>
      </c>
      <c r="D32" s="361" t="s">
        <v>1274</v>
      </c>
      <c r="E32" s="361" t="s">
        <v>1275</v>
      </c>
      <c r="F32" s="364">
        <v>1</v>
      </c>
      <c r="G32" s="364">
        <v>642</v>
      </c>
      <c r="H32" s="364">
        <v>1</v>
      </c>
      <c r="I32" s="364">
        <v>642</v>
      </c>
      <c r="J32" s="364"/>
      <c r="K32" s="364"/>
      <c r="L32" s="364"/>
      <c r="M32" s="364"/>
      <c r="N32" s="364"/>
      <c r="O32" s="364"/>
      <c r="P32" s="408"/>
      <c r="Q32" s="365"/>
    </row>
    <row r="33" spans="1:17" ht="14.4" customHeight="1" x14ac:dyDescent="0.3">
      <c r="A33" s="360" t="s">
        <v>1372</v>
      </c>
      <c r="B33" s="361" t="s">
        <v>1257</v>
      </c>
      <c r="C33" s="361" t="s">
        <v>1258</v>
      </c>
      <c r="D33" s="361" t="s">
        <v>1284</v>
      </c>
      <c r="E33" s="361" t="s">
        <v>1285</v>
      </c>
      <c r="F33" s="364">
        <v>1</v>
      </c>
      <c r="G33" s="364">
        <v>1695</v>
      </c>
      <c r="H33" s="364">
        <v>1</v>
      </c>
      <c r="I33" s="364">
        <v>1695</v>
      </c>
      <c r="J33" s="364"/>
      <c r="K33" s="364"/>
      <c r="L33" s="364"/>
      <c r="M33" s="364"/>
      <c r="N33" s="364"/>
      <c r="O33" s="364"/>
      <c r="P33" s="408"/>
      <c r="Q33" s="365"/>
    </row>
    <row r="34" spans="1:17" ht="14.4" customHeight="1" x14ac:dyDescent="0.3">
      <c r="A34" s="360" t="s">
        <v>1373</v>
      </c>
      <c r="B34" s="361" t="s">
        <v>1257</v>
      </c>
      <c r="C34" s="361" t="s">
        <v>1258</v>
      </c>
      <c r="D34" s="361" t="s">
        <v>1274</v>
      </c>
      <c r="E34" s="361" t="s">
        <v>1275</v>
      </c>
      <c r="F34" s="364">
        <v>1</v>
      </c>
      <c r="G34" s="364">
        <v>642</v>
      </c>
      <c r="H34" s="364">
        <v>1</v>
      </c>
      <c r="I34" s="364">
        <v>642</v>
      </c>
      <c r="J34" s="364"/>
      <c r="K34" s="364"/>
      <c r="L34" s="364"/>
      <c r="M34" s="364"/>
      <c r="N34" s="364"/>
      <c r="O34" s="364"/>
      <c r="P34" s="408"/>
      <c r="Q34" s="365"/>
    </row>
    <row r="35" spans="1:17" ht="14.4" customHeight="1" x14ac:dyDescent="0.3">
      <c r="A35" s="360" t="s">
        <v>1373</v>
      </c>
      <c r="B35" s="361" t="s">
        <v>1257</v>
      </c>
      <c r="C35" s="361" t="s">
        <v>1258</v>
      </c>
      <c r="D35" s="361" t="s">
        <v>1280</v>
      </c>
      <c r="E35" s="361" t="s">
        <v>1281</v>
      </c>
      <c r="F35" s="364">
        <v>1</v>
      </c>
      <c r="G35" s="364">
        <v>127</v>
      </c>
      <c r="H35" s="364">
        <v>1</v>
      </c>
      <c r="I35" s="364">
        <v>127</v>
      </c>
      <c r="J35" s="364"/>
      <c r="K35" s="364"/>
      <c r="L35" s="364"/>
      <c r="M35" s="364"/>
      <c r="N35" s="364"/>
      <c r="O35" s="364"/>
      <c r="P35" s="408"/>
      <c r="Q35" s="365"/>
    </row>
    <row r="36" spans="1:17" ht="14.4" customHeight="1" x14ac:dyDescent="0.3">
      <c r="A36" s="360" t="s">
        <v>1373</v>
      </c>
      <c r="B36" s="361" t="s">
        <v>1257</v>
      </c>
      <c r="C36" s="361" t="s">
        <v>1258</v>
      </c>
      <c r="D36" s="361" t="s">
        <v>1284</v>
      </c>
      <c r="E36" s="361" t="s">
        <v>1285</v>
      </c>
      <c r="F36" s="364">
        <v>1</v>
      </c>
      <c r="G36" s="364">
        <v>1695</v>
      </c>
      <c r="H36" s="364">
        <v>1</v>
      </c>
      <c r="I36" s="364">
        <v>1695</v>
      </c>
      <c r="J36" s="364"/>
      <c r="K36" s="364"/>
      <c r="L36" s="364"/>
      <c r="M36" s="364"/>
      <c r="N36" s="364"/>
      <c r="O36" s="364"/>
      <c r="P36" s="408"/>
      <c r="Q36" s="365"/>
    </row>
    <row r="37" spans="1:17" ht="14.4" customHeight="1" x14ac:dyDescent="0.3">
      <c r="A37" s="360" t="s">
        <v>1374</v>
      </c>
      <c r="B37" s="361" t="s">
        <v>1257</v>
      </c>
      <c r="C37" s="361" t="s">
        <v>1258</v>
      </c>
      <c r="D37" s="361" t="s">
        <v>1274</v>
      </c>
      <c r="E37" s="361" t="s">
        <v>1275</v>
      </c>
      <c r="F37" s="364"/>
      <c r="G37" s="364"/>
      <c r="H37" s="364"/>
      <c r="I37" s="364"/>
      <c r="J37" s="364"/>
      <c r="K37" s="364"/>
      <c r="L37" s="364"/>
      <c r="M37" s="364"/>
      <c r="N37" s="364">
        <v>1</v>
      </c>
      <c r="O37" s="364">
        <v>645</v>
      </c>
      <c r="P37" s="408"/>
      <c r="Q37" s="365">
        <v>645</v>
      </c>
    </row>
    <row r="38" spans="1:17" ht="14.4" customHeight="1" x14ac:dyDescent="0.3">
      <c r="A38" s="360" t="s">
        <v>1374</v>
      </c>
      <c r="B38" s="361" t="s">
        <v>1257</v>
      </c>
      <c r="C38" s="361" t="s">
        <v>1258</v>
      </c>
      <c r="D38" s="361" t="s">
        <v>1280</v>
      </c>
      <c r="E38" s="361" t="s">
        <v>1281</v>
      </c>
      <c r="F38" s="364"/>
      <c r="G38" s="364"/>
      <c r="H38" s="364"/>
      <c r="I38" s="364"/>
      <c r="J38" s="364"/>
      <c r="K38" s="364"/>
      <c r="L38" s="364"/>
      <c r="M38" s="364"/>
      <c r="N38" s="364">
        <v>1</v>
      </c>
      <c r="O38" s="364">
        <v>130</v>
      </c>
      <c r="P38" s="408"/>
      <c r="Q38" s="365">
        <v>130</v>
      </c>
    </row>
    <row r="39" spans="1:17" ht="14.4" customHeight="1" x14ac:dyDescent="0.3">
      <c r="A39" s="360" t="s">
        <v>1374</v>
      </c>
      <c r="B39" s="361" t="s">
        <v>1257</v>
      </c>
      <c r="C39" s="361" t="s">
        <v>1258</v>
      </c>
      <c r="D39" s="361" t="s">
        <v>1284</v>
      </c>
      <c r="E39" s="361" t="s">
        <v>1285</v>
      </c>
      <c r="F39" s="364"/>
      <c r="G39" s="364"/>
      <c r="H39" s="364"/>
      <c r="I39" s="364"/>
      <c r="J39" s="364"/>
      <c r="K39" s="364"/>
      <c r="L39" s="364"/>
      <c r="M39" s="364"/>
      <c r="N39" s="364">
        <v>1</v>
      </c>
      <c r="O39" s="364">
        <v>1705</v>
      </c>
      <c r="P39" s="408"/>
      <c r="Q39" s="365">
        <v>1705</v>
      </c>
    </row>
    <row r="40" spans="1:17" ht="14.4" customHeight="1" x14ac:dyDescent="0.3">
      <c r="A40" s="360" t="s">
        <v>1375</v>
      </c>
      <c r="B40" s="361" t="s">
        <v>1257</v>
      </c>
      <c r="C40" s="361" t="s">
        <v>1258</v>
      </c>
      <c r="D40" s="361" t="s">
        <v>1274</v>
      </c>
      <c r="E40" s="361" t="s">
        <v>1275</v>
      </c>
      <c r="F40" s="364">
        <v>1</v>
      </c>
      <c r="G40" s="364">
        <v>642</v>
      </c>
      <c r="H40" s="364">
        <v>1</v>
      </c>
      <c r="I40" s="364">
        <v>642</v>
      </c>
      <c r="J40" s="364"/>
      <c r="K40" s="364"/>
      <c r="L40" s="364"/>
      <c r="M40" s="364"/>
      <c r="N40" s="364"/>
      <c r="O40" s="364"/>
      <c r="P40" s="408"/>
      <c r="Q40" s="365"/>
    </row>
    <row r="41" spans="1:17" ht="14.4" customHeight="1" x14ac:dyDescent="0.3">
      <c r="A41" s="360" t="s">
        <v>1375</v>
      </c>
      <c r="B41" s="361" t="s">
        <v>1257</v>
      </c>
      <c r="C41" s="361" t="s">
        <v>1258</v>
      </c>
      <c r="D41" s="361" t="s">
        <v>1280</v>
      </c>
      <c r="E41" s="361" t="s">
        <v>1281</v>
      </c>
      <c r="F41" s="364">
        <v>1</v>
      </c>
      <c r="G41" s="364">
        <v>127</v>
      </c>
      <c r="H41" s="364">
        <v>1</v>
      </c>
      <c r="I41" s="364">
        <v>127</v>
      </c>
      <c r="J41" s="364"/>
      <c r="K41" s="364"/>
      <c r="L41" s="364"/>
      <c r="M41" s="364"/>
      <c r="N41" s="364"/>
      <c r="O41" s="364"/>
      <c r="P41" s="408"/>
      <c r="Q41" s="365"/>
    </row>
    <row r="42" spans="1:17" ht="14.4" customHeight="1" x14ac:dyDescent="0.3">
      <c r="A42" s="360" t="s">
        <v>1375</v>
      </c>
      <c r="B42" s="361" t="s">
        <v>1257</v>
      </c>
      <c r="C42" s="361" t="s">
        <v>1258</v>
      </c>
      <c r="D42" s="361" t="s">
        <v>1292</v>
      </c>
      <c r="E42" s="361" t="s">
        <v>1293</v>
      </c>
      <c r="F42" s="364">
        <v>1</v>
      </c>
      <c r="G42" s="364">
        <v>0</v>
      </c>
      <c r="H42" s="364"/>
      <c r="I42" s="364">
        <v>0</v>
      </c>
      <c r="J42" s="364"/>
      <c r="K42" s="364"/>
      <c r="L42" s="364"/>
      <c r="M42" s="364"/>
      <c r="N42" s="364"/>
      <c r="O42" s="364"/>
      <c r="P42" s="408"/>
      <c r="Q42" s="365"/>
    </row>
    <row r="43" spans="1:17" ht="14.4" customHeight="1" thickBot="1" x14ac:dyDescent="0.35">
      <c r="A43" s="366" t="s">
        <v>1375</v>
      </c>
      <c r="B43" s="367" t="s">
        <v>1294</v>
      </c>
      <c r="C43" s="367" t="s">
        <v>1258</v>
      </c>
      <c r="D43" s="367" t="s">
        <v>1286</v>
      </c>
      <c r="E43" s="367" t="s">
        <v>1287</v>
      </c>
      <c r="F43" s="370">
        <v>1</v>
      </c>
      <c r="G43" s="370">
        <v>576</v>
      </c>
      <c r="H43" s="370">
        <v>1</v>
      </c>
      <c r="I43" s="370">
        <v>576</v>
      </c>
      <c r="J43" s="370"/>
      <c r="K43" s="370"/>
      <c r="L43" s="370"/>
      <c r="M43" s="370"/>
      <c r="N43" s="370"/>
      <c r="O43" s="370"/>
      <c r="P43" s="378"/>
      <c r="Q43" s="37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36" t="s">
        <v>164</v>
      </c>
      <c r="B1" s="236"/>
      <c r="C1" s="236"/>
      <c r="D1" s="236"/>
      <c r="E1" s="236"/>
      <c r="F1" s="236"/>
      <c r="G1" s="236"/>
    </row>
    <row r="2" spans="1:7" ht="14.4" customHeight="1" thickBot="1" x14ac:dyDescent="0.35">
      <c r="A2" s="313" t="s">
        <v>192</v>
      </c>
      <c r="B2" s="66"/>
      <c r="C2" s="66"/>
      <c r="D2" s="66"/>
      <c r="E2" s="66"/>
      <c r="F2" s="66"/>
      <c r="G2" s="66"/>
    </row>
    <row r="3" spans="1:7" ht="14.4" customHeight="1" x14ac:dyDescent="0.3">
      <c r="A3" s="239"/>
      <c r="B3" s="241" t="s">
        <v>94</v>
      </c>
      <c r="C3" s="242"/>
      <c r="D3" s="243"/>
      <c r="E3" s="10"/>
      <c r="F3" s="48" t="s">
        <v>95</v>
      </c>
      <c r="G3" s="49" t="s">
        <v>96</v>
      </c>
    </row>
    <row r="4" spans="1:7" ht="14.4" customHeight="1" thickBot="1" x14ac:dyDescent="0.35">
      <c r="A4" s="240"/>
      <c r="B4" s="55">
        <v>2011</v>
      </c>
      <c r="C4" s="46">
        <v>2012</v>
      </c>
      <c r="D4" s="47">
        <v>2013</v>
      </c>
      <c r="E4" s="10"/>
      <c r="F4" s="244">
        <v>2013</v>
      </c>
      <c r="G4" s="245"/>
    </row>
    <row r="5" spans="1:7" ht="14.4" customHeight="1" x14ac:dyDescent="0.3">
      <c r="A5" s="211" t="str">
        <f>HYPERLINK("#'Léky Žádanky'!A1","Léky (Kč)")</f>
        <v>Léky (Kč)</v>
      </c>
      <c r="B5" s="33">
        <v>0.74980997851499998</v>
      </c>
      <c r="C5" s="34">
        <v>14.77365</v>
      </c>
      <c r="D5" s="35">
        <v>2.9849100000000002</v>
      </c>
      <c r="E5" s="11"/>
      <c r="F5" s="12">
        <v>10</v>
      </c>
      <c r="G5" s="13">
        <f>IF(F5&lt;0.00000001,"",D5/F5)</f>
        <v>0.29849100000000001</v>
      </c>
    </row>
    <row r="6" spans="1:7" ht="14.4" customHeight="1" x14ac:dyDescent="0.3">
      <c r="A6" s="211" t="str">
        <f>HYPERLINK("#'Materiál Žádanky'!A1","Materiál - SZM (Kč)")</f>
        <v>Materiál - SZM (Kč)</v>
      </c>
      <c r="B6" s="14">
        <v>7.3817697884870004</v>
      </c>
      <c r="C6" s="36">
        <v>12.307359999999999</v>
      </c>
      <c r="D6" s="37">
        <v>17.389800000000001</v>
      </c>
      <c r="E6" s="11"/>
      <c r="F6" s="14">
        <v>10</v>
      </c>
      <c r="G6" s="15">
        <f>IF(F6&lt;0.00000001,"",D6/F6)</f>
        <v>1.7389800000000002</v>
      </c>
    </row>
    <row r="7" spans="1:7" ht="14.4" customHeight="1" x14ac:dyDescent="0.3">
      <c r="A7" s="211" t="str">
        <f>HYPERLINK("#'Osobní náklady'!A1","Osobní náklady (Kč)")</f>
        <v>Osobní náklady (Kč)</v>
      </c>
      <c r="B7" s="14">
        <v>3668.9212748733198</v>
      </c>
      <c r="C7" s="36">
        <v>3888.7796499999999</v>
      </c>
      <c r="D7" s="37">
        <v>3992.4707199999998</v>
      </c>
      <c r="E7" s="11"/>
      <c r="F7" s="14">
        <v>4039</v>
      </c>
      <c r="G7" s="15">
        <f>IF(F7&lt;0.00000001,"",D7/F7)</f>
        <v>0.98847999999999991</v>
      </c>
    </row>
    <row r="8" spans="1:7" ht="14.4" customHeight="1" thickBot="1" x14ac:dyDescent="0.35">
      <c r="A8" s="1" t="s">
        <v>97</v>
      </c>
      <c r="B8" s="16">
        <v>656.60345118614805</v>
      </c>
      <c r="C8" s="38">
        <v>640.02917000000002</v>
      </c>
      <c r="D8" s="39">
        <v>893.51048000000003</v>
      </c>
      <c r="E8" s="11"/>
      <c r="F8" s="16">
        <v>714</v>
      </c>
      <c r="G8" s="17">
        <f>IF(F8&lt;0.00000001,"",D8/F8)</f>
        <v>1.2514152380952381</v>
      </c>
    </row>
    <row r="9" spans="1:7" ht="14.4" customHeight="1" thickBot="1" x14ac:dyDescent="0.35">
      <c r="A9" s="2" t="s">
        <v>98</v>
      </c>
      <c r="B9" s="3">
        <v>4333.6563058264701</v>
      </c>
      <c r="C9" s="40">
        <v>4555.8898300000001</v>
      </c>
      <c r="D9" s="41">
        <v>4906.3559100000002</v>
      </c>
      <c r="E9" s="11"/>
      <c r="F9" s="3">
        <v>4773</v>
      </c>
      <c r="G9" s="4">
        <f>IF(F9&lt;0.00000001,"",D9/F9)</f>
        <v>1.0279396417347582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13" t="str">
        <f>HYPERLINK("#'ZV Vykáz.-A'!A1","Ambulance (body)")</f>
        <v>Ambulance (body)</v>
      </c>
      <c r="B11" s="12">
        <f>IF(ISERROR(VLOOKUP("Celkem:",'ZV Vykáz.-A'!A:F,2,0)),0,VLOOKUP("Celkem:",'ZV Vykáz.-A'!A:F,2,0)/1000)</f>
        <v>1975.9829999999999</v>
      </c>
      <c r="C11" s="34">
        <f>IF(ISERROR(VLOOKUP("Celkem:",'ZV Vykáz.-A'!A:F,4,0)),0,VLOOKUP("Celkem:",'ZV Vykáz.-A'!A:F,4,0)/1000)</f>
        <v>1362.297</v>
      </c>
      <c r="D11" s="35">
        <f>IF(ISERROR(VLOOKUP("Celkem:",'ZV Vykáz.-A'!A:F,6,0)),0,VLOOKUP("Celkem:",'ZV Vykáz.-A'!A:F,6,0)/1000)</f>
        <v>1589.8520000000001</v>
      </c>
      <c r="E11" s="11"/>
      <c r="F11" s="12">
        <f>B11*0.98</f>
        <v>1936.46334</v>
      </c>
      <c r="G11" s="13">
        <f>IF(F11=0,"",D11/F11)</f>
        <v>0.82100805481812011</v>
      </c>
    </row>
    <row r="12" spans="1:7" ht="14.4" customHeight="1" thickBot="1" x14ac:dyDescent="0.35">
      <c r="A12" s="214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101</v>
      </c>
      <c r="B13" s="6">
        <f>SUM(B11:B12)</f>
        <v>1975.9829999999999</v>
      </c>
      <c r="C13" s="42">
        <f>SUM(C11:C12)</f>
        <v>1362.297</v>
      </c>
      <c r="D13" s="43">
        <f>SUM(D11:D12)</f>
        <v>1589.8520000000001</v>
      </c>
      <c r="E13" s="11"/>
      <c r="F13" s="6">
        <f>SUM(F11:F12)</f>
        <v>1936.46334</v>
      </c>
      <c r="G13" s="7">
        <f>IF(F13=0,"",D13/F13)</f>
        <v>0.82100805481812011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20" t="str">
        <f>HYPERLINK("#'HI Graf'!A1","Hospodářský index (Výnosy / Náklady)")</f>
        <v>Hospodářský index (Výnosy / Náklady)</v>
      </c>
      <c r="B15" s="8">
        <f>IF(B9=0,"",B13/B9)</f>
        <v>0.45596209310446478</v>
      </c>
      <c r="C15" s="44">
        <f>IF(C9=0,"",C13/C9)</f>
        <v>0.29901886367607794</v>
      </c>
      <c r="D15" s="45">
        <f>IF(D9=0,"",D13/D9)</f>
        <v>0.32403927256064063</v>
      </c>
      <c r="E15" s="11"/>
      <c r="F15" s="8">
        <f>IF(F9=0,"",F13/F9)</f>
        <v>0.40571199245757383</v>
      </c>
      <c r="G15" s="9">
        <f>IF(OR(F15=0,F15=""),"",D15/F15)</f>
        <v>0.79869286238692117</v>
      </c>
    </row>
    <row r="17" spans="1:1" ht="14.4" customHeight="1" x14ac:dyDescent="0.3">
      <c r="A17" s="212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7" priority="6" operator="greaterThan">
      <formula>1</formula>
    </cfRule>
  </conditionalFormatting>
  <conditionalFormatting sqref="G11:G15">
    <cfRule type="cellIs" dxfId="56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0"/>
    <col min="2" max="13" width="8.88671875" style="110" customWidth="1"/>
    <col min="14" max="16384" width="8.88671875" style="110"/>
  </cols>
  <sheetData>
    <row r="1" spans="1:13" ht="18.600000000000001" customHeight="1" thickBot="1" x14ac:dyDescent="0.4">
      <c r="A1" s="236" t="s">
        <v>128</v>
      </c>
      <c r="B1" s="236"/>
      <c r="C1" s="236"/>
      <c r="D1" s="236"/>
      <c r="E1" s="236"/>
      <c r="F1" s="236"/>
      <c r="G1" s="236"/>
      <c r="H1" s="246"/>
      <c r="I1" s="246"/>
      <c r="J1" s="246"/>
      <c r="K1" s="246"/>
      <c r="L1" s="246"/>
      <c r="M1" s="246"/>
    </row>
    <row r="2" spans="1:13" ht="14.4" customHeight="1" x14ac:dyDescent="0.3">
      <c r="A2" s="313" t="s">
        <v>192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ht="14.4" customHeight="1" x14ac:dyDescent="0.3">
      <c r="A3" s="153"/>
      <c r="B3" s="154" t="s">
        <v>103</v>
      </c>
      <c r="C3" s="155" t="s">
        <v>104</v>
      </c>
      <c r="D3" s="155" t="s">
        <v>105</v>
      </c>
      <c r="E3" s="154" t="s">
        <v>106</v>
      </c>
      <c r="F3" s="155" t="s">
        <v>107</v>
      </c>
      <c r="G3" s="155" t="s">
        <v>108</v>
      </c>
      <c r="H3" s="155" t="s">
        <v>109</v>
      </c>
      <c r="I3" s="155" t="s">
        <v>110</v>
      </c>
      <c r="J3" s="155" t="s">
        <v>111</v>
      </c>
      <c r="K3" s="155" t="s">
        <v>112</v>
      </c>
      <c r="L3" s="155" t="s">
        <v>113</v>
      </c>
      <c r="M3" s="155" t="s">
        <v>114</v>
      </c>
    </row>
    <row r="4" spans="1:13" ht="14.4" customHeight="1" x14ac:dyDescent="0.3">
      <c r="A4" s="153" t="s">
        <v>102</v>
      </c>
      <c r="B4" s="156">
        <f>(B10+B8)/B6</f>
        <v>0.22389206205497517</v>
      </c>
      <c r="C4" s="156">
        <f t="shared" ref="C4:M4" si="0">(C10+C8)/C6</f>
        <v>0.27548920630075108</v>
      </c>
      <c r="D4" s="156">
        <f t="shared" si="0"/>
        <v>0.28599221630848864</v>
      </c>
      <c r="E4" s="156">
        <f t="shared" si="0"/>
        <v>0.2970945718173631</v>
      </c>
      <c r="F4" s="156">
        <f t="shared" si="0"/>
        <v>0.30474999520871038</v>
      </c>
      <c r="G4" s="156">
        <f t="shared" si="0"/>
        <v>0.31259860846161791</v>
      </c>
      <c r="H4" s="156">
        <f t="shared" si="0"/>
        <v>0.29329065940199711</v>
      </c>
      <c r="I4" s="156">
        <f t="shared" si="0"/>
        <v>0.29023795352568349</v>
      </c>
      <c r="J4" s="156">
        <f t="shared" si="0"/>
        <v>0.30636830859804481</v>
      </c>
      <c r="K4" s="156">
        <f t="shared" si="0"/>
        <v>0.32403927256064063</v>
      </c>
      <c r="L4" s="156">
        <f t="shared" si="0"/>
        <v>0.32403927256064063</v>
      </c>
      <c r="M4" s="156">
        <f t="shared" si="0"/>
        <v>0.32403927256064063</v>
      </c>
    </row>
    <row r="5" spans="1:13" ht="14.4" customHeight="1" x14ac:dyDescent="0.3">
      <c r="A5" s="157" t="s">
        <v>69</v>
      </c>
      <c r="B5" s="156">
        <f>IF(ISERROR(VLOOKUP($A5,'Man Tab'!$A:$Q,COLUMN()+2,0)),0,VLOOKUP($A5,'Man Tab'!$A:$Q,COLUMN()+2,0))</f>
        <v>493.19301000000002</v>
      </c>
      <c r="C5" s="156">
        <f>IF(ISERROR(VLOOKUP($A5,'Man Tab'!$A:$Q,COLUMN()+2,0)),0,VLOOKUP($A5,'Man Tab'!$A:$Q,COLUMN()+2,0))</f>
        <v>428.22602999999998</v>
      </c>
      <c r="D5" s="156">
        <f>IF(ISERROR(VLOOKUP($A5,'Man Tab'!$A:$Q,COLUMN()+2,0)),0,VLOOKUP($A5,'Man Tab'!$A:$Q,COLUMN()+2,0))</f>
        <v>460.95075000000003</v>
      </c>
      <c r="E5" s="156">
        <f>IF(ISERROR(VLOOKUP($A5,'Man Tab'!$A:$Q,COLUMN()+2,0)),0,VLOOKUP($A5,'Man Tab'!$A:$Q,COLUMN()+2,0))</f>
        <v>481.98604999999901</v>
      </c>
      <c r="F5" s="156">
        <f>IF(ISERROR(VLOOKUP($A5,'Man Tab'!$A:$Q,COLUMN()+2,0)),0,VLOOKUP($A5,'Man Tab'!$A:$Q,COLUMN()+2,0))</f>
        <v>472.17577999999997</v>
      </c>
      <c r="G5" s="156">
        <f>IF(ISERROR(VLOOKUP($A5,'Man Tab'!$A:$Q,COLUMN()+2,0)),0,VLOOKUP($A5,'Man Tab'!$A:$Q,COLUMN()+2,0))</f>
        <v>486.62873999999999</v>
      </c>
      <c r="H5" s="156">
        <f>IF(ISERROR(VLOOKUP($A5,'Man Tab'!$A:$Q,COLUMN()+2,0)),0,VLOOKUP($A5,'Man Tab'!$A:$Q,COLUMN()+2,0))</f>
        <v>588.68371999999999</v>
      </c>
      <c r="I5" s="156">
        <f>IF(ISERROR(VLOOKUP($A5,'Man Tab'!$A:$Q,COLUMN()+2,0)),0,VLOOKUP($A5,'Man Tab'!$A:$Q,COLUMN()+2,0))</f>
        <v>567.84564</v>
      </c>
      <c r="J5" s="156">
        <f>IF(ISERROR(VLOOKUP($A5,'Man Tab'!$A:$Q,COLUMN()+2,0)),0,VLOOKUP($A5,'Man Tab'!$A:$Q,COLUMN()+2,0))</f>
        <v>459.66958</v>
      </c>
      <c r="K5" s="156">
        <f>IF(ISERROR(VLOOKUP($A5,'Man Tab'!$A:$Q,COLUMN()+2,0)),0,VLOOKUP($A5,'Man Tab'!$A:$Q,COLUMN()+2,0))</f>
        <v>466.99660999999998</v>
      </c>
      <c r="L5" s="156">
        <f>IF(ISERROR(VLOOKUP($A5,'Man Tab'!$A:$Q,COLUMN()+2,0)),0,VLOOKUP($A5,'Man Tab'!$A:$Q,COLUMN()+2,0))</f>
        <v>4.9406564584124654E-324</v>
      </c>
      <c r="M5" s="156">
        <f>IF(ISERROR(VLOOKUP($A5,'Man Tab'!$A:$Q,COLUMN()+2,0)),0,VLOOKUP($A5,'Man Tab'!$A:$Q,COLUMN()+2,0))</f>
        <v>4.9406564584124654E-324</v>
      </c>
    </row>
    <row r="6" spans="1:13" ht="14.4" customHeight="1" x14ac:dyDescent="0.3">
      <c r="A6" s="157" t="s">
        <v>98</v>
      </c>
      <c r="B6" s="158">
        <f>B5</f>
        <v>493.19301000000002</v>
      </c>
      <c r="C6" s="158">
        <f t="shared" ref="C6:M6" si="1">C5+B6</f>
        <v>921.41904</v>
      </c>
      <c r="D6" s="158">
        <f t="shared" si="1"/>
        <v>1382.36979</v>
      </c>
      <c r="E6" s="158">
        <f t="shared" si="1"/>
        <v>1864.355839999999</v>
      </c>
      <c r="F6" s="158">
        <f t="shared" si="1"/>
        <v>2336.5316199999988</v>
      </c>
      <c r="G6" s="158">
        <f t="shared" si="1"/>
        <v>2823.1603599999989</v>
      </c>
      <c r="H6" s="158">
        <f t="shared" si="1"/>
        <v>3411.8440799999989</v>
      </c>
      <c r="I6" s="158">
        <f t="shared" si="1"/>
        <v>3979.6897199999989</v>
      </c>
      <c r="J6" s="158">
        <f t="shared" si="1"/>
        <v>4439.3592999999992</v>
      </c>
      <c r="K6" s="158">
        <f t="shared" si="1"/>
        <v>4906.3559099999993</v>
      </c>
      <c r="L6" s="158">
        <f t="shared" si="1"/>
        <v>4906.3559099999993</v>
      </c>
      <c r="M6" s="158">
        <f t="shared" si="1"/>
        <v>4906.3559099999993</v>
      </c>
    </row>
    <row r="7" spans="1:13" ht="14.4" customHeight="1" x14ac:dyDescent="0.3">
      <c r="A7" s="157" t="s">
        <v>126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13" ht="14.4" customHeight="1" x14ac:dyDescent="0.3">
      <c r="A8" s="157" t="s">
        <v>99</v>
      </c>
      <c r="B8" s="158">
        <f>B7*29.5</f>
        <v>0</v>
      </c>
      <c r="C8" s="158">
        <f t="shared" ref="C8:M8" si="2">C7*29.5</f>
        <v>0</v>
      </c>
      <c r="D8" s="158">
        <f t="shared" si="2"/>
        <v>0</v>
      </c>
      <c r="E8" s="158">
        <f t="shared" si="2"/>
        <v>0</v>
      </c>
      <c r="F8" s="158">
        <f t="shared" si="2"/>
        <v>0</v>
      </c>
      <c r="G8" s="158">
        <f t="shared" si="2"/>
        <v>0</v>
      </c>
      <c r="H8" s="158">
        <f t="shared" si="2"/>
        <v>0</v>
      </c>
      <c r="I8" s="158">
        <f t="shared" si="2"/>
        <v>0</v>
      </c>
      <c r="J8" s="158">
        <f t="shared" si="2"/>
        <v>0</v>
      </c>
      <c r="K8" s="158">
        <f t="shared" si="2"/>
        <v>0</v>
      </c>
      <c r="L8" s="158">
        <f t="shared" si="2"/>
        <v>0</v>
      </c>
      <c r="M8" s="158">
        <f t="shared" si="2"/>
        <v>0</v>
      </c>
    </row>
    <row r="9" spans="1:13" ht="14.4" customHeight="1" x14ac:dyDescent="0.3">
      <c r="A9" s="157" t="s">
        <v>127</v>
      </c>
      <c r="B9" s="157">
        <v>110422</v>
      </c>
      <c r="C9" s="157">
        <v>143419</v>
      </c>
      <c r="D9" s="157">
        <v>141506</v>
      </c>
      <c r="E9" s="157">
        <v>158543</v>
      </c>
      <c r="F9" s="157">
        <v>158168</v>
      </c>
      <c r="G9" s="157">
        <v>170458</v>
      </c>
      <c r="H9" s="157">
        <v>118146</v>
      </c>
      <c r="I9" s="157">
        <v>154395</v>
      </c>
      <c r="J9" s="157">
        <v>205022</v>
      </c>
      <c r="K9" s="157">
        <v>229773</v>
      </c>
      <c r="L9" s="157">
        <v>0</v>
      </c>
      <c r="M9" s="157">
        <v>0</v>
      </c>
    </row>
    <row r="10" spans="1:13" ht="14.4" customHeight="1" x14ac:dyDescent="0.3">
      <c r="A10" s="157" t="s">
        <v>100</v>
      </c>
      <c r="B10" s="158">
        <f>B9/1000</f>
        <v>110.422</v>
      </c>
      <c r="C10" s="158">
        <f t="shared" ref="C10:M10" si="3">C9/1000+B10</f>
        <v>253.84100000000001</v>
      </c>
      <c r="D10" s="158">
        <f t="shared" si="3"/>
        <v>395.34699999999998</v>
      </c>
      <c r="E10" s="158">
        <f t="shared" si="3"/>
        <v>553.89</v>
      </c>
      <c r="F10" s="158">
        <f t="shared" si="3"/>
        <v>712.05799999999999</v>
      </c>
      <c r="G10" s="158">
        <f t="shared" si="3"/>
        <v>882.51599999999996</v>
      </c>
      <c r="H10" s="158">
        <f t="shared" si="3"/>
        <v>1000.6619999999999</v>
      </c>
      <c r="I10" s="158">
        <f t="shared" si="3"/>
        <v>1155.057</v>
      </c>
      <c r="J10" s="158">
        <f t="shared" si="3"/>
        <v>1360.079</v>
      </c>
      <c r="K10" s="158">
        <f t="shared" si="3"/>
        <v>1589.8519999999999</v>
      </c>
      <c r="L10" s="158">
        <f t="shared" si="3"/>
        <v>1589.8519999999999</v>
      </c>
      <c r="M10" s="158">
        <f t="shared" si="3"/>
        <v>1589.8519999999999</v>
      </c>
    </row>
    <row r="11" spans="1:13" ht="14.4" customHeight="1" x14ac:dyDescent="0.3">
      <c r="A11" s="153"/>
      <c r="B11" s="153" t="s">
        <v>115</v>
      </c>
      <c r="C11" s="153">
        <f>COUNTIF(B7:M7,"&lt;&gt;")</f>
        <v>0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</row>
    <row r="12" spans="1:13" ht="14.4" customHeight="1" x14ac:dyDescent="0.3">
      <c r="A12" s="153">
        <v>0</v>
      </c>
      <c r="B12" s="156">
        <f>IF(ISERROR(HI!F15),#REF!,HI!F15)</f>
        <v>0.40571199245757383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</row>
    <row r="13" spans="1:13" ht="14.4" customHeight="1" x14ac:dyDescent="0.3">
      <c r="A13" s="153">
        <v>1</v>
      </c>
      <c r="B13" s="156">
        <f>IF(ISERROR(HI!F15),#REF!,HI!F15)</f>
        <v>0.40571199245757383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48" t="s">
        <v>194</v>
      </c>
      <c r="B1" s="248"/>
      <c r="C1" s="248"/>
      <c r="D1" s="248"/>
      <c r="E1" s="248"/>
      <c r="F1" s="248"/>
      <c r="G1" s="248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s="67" customFormat="1" ht="14.4" customHeight="1" thickBot="1" x14ac:dyDescent="0.35">
      <c r="A2" s="313" t="s">
        <v>192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12"/>
      <c r="B3" s="249" t="s">
        <v>32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56"/>
      <c r="Q3" s="58"/>
    </row>
    <row r="4" spans="1:17" ht="14.4" customHeight="1" x14ac:dyDescent="0.3">
      <c r="A4" s="113"/>
      <c r="B4" s="26" t="s">
        <v>33</v>
      </c>
      <c r="C4" s="57" t="s">
        <v>34</v>
      </c>
      <c r="D4" s="57" t="s">
        <v>35</v>
      </c>
      <c r="E4" s="57" t="s">
        <v>36</v>
      </c>
      <c r="F4" s="57" t="s">
        <v>37</v>
      </c>
      <c r="G4" s="57" t="s">
        <v>38</v>
      </c>
      <c r="H4" s="57" t="s">
        <v>39</v>
      </c>
      <c r="I4" s="57" t="s">
        <v>40</v>
      </c>
      <c r="J4" s="57" t="s">
        <v>41</v>
      </c>
      <c r="K4" s="57" t="s">
        <v>42</v>
      </c>
      <c r="L4" s="57" t="s">
        <v>43</v>
      </c>
      <c r="M4" s="57" t="s">
        <v>44</v>
      </c>
      <c r="N4" s="57" t="s">
        <v>45</v>
      </c>
      <c r="O4" s="57" t="s">
        <v>46</v>
      </c>
      <c r="P4" s="251" t="s">
        <v>6</v>
      </c>
      <c r="Q4" s="252"/>
    </row>
    <row r="5" spans="1:17" ht="14.4" customHeight="1" thickBot="1" x14ac:dyDescent="0.35">
      <c r="A5" s="114"/>
      <c r="B5" s="27" t="s">
        <v>47</v>
      </c>
      <c r="C5" s="28" t="s">
        <v>47</v>
      </c>
      <c r="D5" s="28" t="s">
        <v>48</v>
      </c>
      <c r="E5" s="28" t="s">
        <v>48</v>
      </c>
      <c r="F5" s="28" t="s">
        <v>48</v>
      </c>
      <c r="G5" s="28" t="s">
        <v>48</v>
      </c>
      <c r="H5" s="28" t="s">
        <v>48</v>
      </c>
      <c r="I5" s="28" t="s">
        <v>48</v>
      </c>
      <c r="J5" s="28" t="s">
        <v>48</v>
      </c>
      <c r="K5" s="28" t="s">
        <v>48</v>
      </c>
      <c r="L5" s="28" t="s">
        <v>48</v>
      </c>
      <c r="M5" s="28" t="s">
        <v>48</v>
      </c>
      <c r="N5" s="28" t="s">
        <v>48</v>
      </c>
      <c r="O5" s="28" t="s">
        <v>48</v>
      </c>
      <c r="P5" s="28" t="s">
        <v>48</v>
      </c>
      <c r="Q5" s="29" t="s">
        <v>49</v>
      </c>
    </row>
    <row r="6" spans="1:17" ht="14.4" customHeight="1" x14ac:dyDescent="0.3">
      <c r="A6" s="20" t="s">
        <v>50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4.9406564584124654E-323</v>
      </c>
      <c r="Q6" s="136" t="s">
        <v>193</v>
      </c>
    </row>
    <row r="7" spans="1:17" ht="14.4" customHeight="1" x14ac:dyDescent="0.3">
      <c r="A7" s="21" t="s">
        <v>51</v>
      </c>
      <c r="B7" s="72">
        <v>15.422640104956001</v>
      </c>
      <c r="C7" s="73">
        <v>1.285220008746</v>
      </c>
      <c r="D7" s="73">
        <v>0.41830000000000001</v>
      </c>
      <c r="E7" s="73">
        <v>4.9406564584124654E-324</v>
      </c>
      <c r="F7" s="73">
        <v>6.4159999999999995E-2</v>
      </c>
      <c r="G7" s="73">
        <v>4.2079999999000001E-2</v>
      </c>
      <c r="H7" s="73">
        <v>4.9406564584124654E-324</v>
      </c>
      <c r="I7" s="73">
        <v>2.1377700000000002</v>
      </c>
      <c r="J7" s="73">
        <v>-0.19289000000000001</v>
      </c>
      <c r="K7" s="73">
        <v>0.19464000000000001</v>
      </c>
      <c r="L7" s="73">
        <v>4.9406564584124654E-324</v>
      </c>
      <c r="M7" s="73">
        <v>0.32085000000000002</v>
      </c>
      <c r="N7" s="73">
        <v>4.9406564584124654E-324</v>
      </c>
      <c r="O7" s="73">
        <v>4.9406564584124654E-324</v>
      </c>
      <c r="P7" s="74">
        <v>2.9849100000000002</v>
      </c>
      <c r="Q7" s="137">
        <v>0.23224895190600001</v>
      </c>
    </row>
    <row r="8" spans="1:17" ht="14.4" customHeight="1" x14ac:dyDescent="0.3">
      <c r="A8" s="21" t="s">
        <v>52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4.9406564584124654E-323</v>
      </c>
      <c r="Q8" s="137" t="s">
        <v>193</v>
      </c>
    </row>
    <row r="9" spans="1:17" ht="14.4" customHeight="1" x14ac:dyDescent="0.3">
      <c r="A9" s="21" t="s">
        <v>53</v>
      </c>
      <c r="B9" s="72">
        <v>12.255690868121</v>
      </c>
      <c r="C9" s="73">
        <v>1.0213075723430001</v>
      </c>
      <c r="D9" s="73">
        <v>4.9406564584124654E-324</v>
      </c>
      <c r="E9" s="73">
        <v>4.9406564584124654E-324</v>
      </c>
      <c r="F9" s="73">
        <v>3.75793</v>
      </c>
      <c r="G9" s="73">
        <v>0.14673</v>
      </c>
      <c r="H9" s="73">
        <v>4.9406564584124654E-324</v>
      </c>
      <c r="I9" s="73">
        <v>4.9406564584124654E-324</v>
      </c>
      <c r="J9" s="73">
        <v>7.2060300000000002</v>
      </c>
      <c r="K9" s="73">
        <v>8.029E-2</v>
      </c>
      <c r="L9" s="73">
        <v>1.5491299999999999</v>
      </c>
      <c r="M9" s="73">
        <v>4.6496899999999997</v>
      </c>
      <c r="N9" s="73">
        <v>4.9406564584124654E-324</v>
      </c>
      <c r="O9" s="73">
        <v>4.9406564584124654E-324</v>
      </c>
      <c r="P9" s="74">
        <v>17.389800000000001</v>
      </c>
      <c r="Q9" s="137">
        <v>1.702699604987</v>
      </c>
    </row>
    <row r="10" spans="1:17" ht="14.4" customHeight="1" x14ac:dyDescent="0.3">
      <c r="A10" s="21" t="s">
        <v>54</v>
      </c>
      <c r="B10" s="72">
        <v>0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0.18293999999999999</v>
      </c>
      <c r="J10" s="73">
        <v>0.37222</v>
      </c>
      <c r="K10" s="73">
        <v>0.26712000000000002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0.82228000000000001</v>
      </c>
      <c r="Q10" s="137" t="s">
        <v>193</v>
      </c>
    </row>
    <row r="11" spans="1:17" ht="14.4" customHeight="1" x14ac:dyDescent="0.3">
      <c r="A11" s="21" t="s">
        <v>55</v>
      </c>
      <c r="B11" s="72">
        <v>39.303374308773002</v>
      </c>
      <c r="C11" s="73">
        <v>3.2752811923970002</v>
      </c>
      <c r="D11" s="73">
        <v>12.747909999999999</v>
      </c>
      <c r="E11" s="73">
        <v>5.5531600000000001</v>
      </c>
      <c r="F11" s="73">
        <v>1.57456</v>
      </c>
      <c r="G11" s="73">
        <v>1.0625599999999999</v>
      </c>
      <c r="H11" s="73">
        <v>0.99734</v>
      </c>
      <c r="I11" s="73">
        <v>1.5598099999999999</v>
      </c>
      <c r="J11" s="73">
        <v>2.2921100000000001</v>
      </c>
      <c r="K11" s="73">
        <v>2.8229099999999998</v>
      </c>
      <c r="L11" s="73">
        <v>3.97912</v>
      </c>
      <c r="M11" s="73">
        <v>9.7001899999999992</v>
      </c>
      <c r="N11" s="73">
        <v>4.9406564584124654E-324</v>
      </c>
      <c r="O11" s="73">
        <v>4.9406564584124654E-324</v>
      </c>
      <c r="P11" s="74">
        <v>42.289670000000001</v>
      </c>
      <c r="Q11" s="137">
        <v>1.291176772796</v>
      </c>
    </row>
    <row r="12" spans="1:17" ht="14.4" customHeight="1" x14ac:dyDescent="0.3">
      <c r="A12" s="21" t="s">
        <v>56</v>
      </c>
      <c r="B12" s="72">
        <v>4.5157101462230003</v>
      </c>
      <c r="C12" s="73">
        <v>0.37630917885100001</v>
      </c>
      <c r="D12" s="73">
        <v>2.6930000000000001</v>
      </c>
      <c r="E12" s="73">
        <v>4.9406564584124654E-324</v>
      </c>
      <c r="F12" s="73">
        <v>0.71599999999999997</v>
      </c>
      <c r="G12" s="73">
        <v>4.9406564584124654E-324</v>
      </c>
      <c r="H12" s="73">
        <v>4.9406564584124654E-324</v>
      </c>
      <c r="I12" s="73">
        <v>4.9406564584124654E-324</v>
      </c>
      <c r="J12" s="73">
        <v>0.13850000000000001</v>
      </c>
      <c r="K12" s="73">
        <v>0.23799999999999999</v>
      </c>
      <c r="L12" s="73">
        <v>4.9406564584124654E-324</v>
      </c>
      <c r="M12" s="73">
        <v>4.9371099999999997</v>
      </c>
      <c r="N12" s="73">
        <v>4.9406564584124654E-324</v>
      </c>
      <c r="O12" s="73">
        <v>4.9406564584124654E-324</v>
      </c>
      <c r="P12" s="74">
        <v>8.7226099999999995</v>
      </c>
      <c r="Q12" s="137">
        <v>2.3179370821109999</v>
      </c>
    </row>
    <row r="13" spans="1:17" ht="14.4" customHeight="1" x14ac:dyDescent="0.3">
      <c r="A13" s="21" t="s">
        <v>57</v>
      </c>
      <c r="B13" s="72">
        <v>11.345131887400999</v>
      </c>
      <c r="C13" s="73">
        <v>0.94542765728300004</v>
      </c>
      <c r="D13" s="73">
        <v>4.9406564584124654E-324</v>
      </c>
      <c r="E13" s="73">
        <v>0.1487</v>
      </c>
      <c r="F13" s="73">
        <v>4.9406564584124654E-324</v>
      </c>
      <c r="G13" s="73">
        <v>0.2099</v>
      </c>
      <c r="H13" s="73">
        <v>4.9406564584124654E-324</v>
      </c>
      <c r="I13" s="73">
        <v>-0.82589999999999997</v>
      </c>
      <c r="J13" s="73">
        <v>4.9406564584124654E-324</v>
      </c>
      <c r="K13" s="73">
        <v>1.38811</v>
      </c>
      <c r="L13" s="73">
        <v>0.62888999999999995</v>
      </c>
      <c r="M13" s="73">
        <v>2.0821700000000001</v>
      </c>
      <c r="N13" s="73">
        <v>4.9406564584124654E-324</v>
      </c>
      <c r="O13" s="73">
        <v>4.9406564584124654E-324</v>
      </c>
      <c r="P13" s="74">
        <v>3.6318700000000002</v>
      </c>
      <c r="Q13" s="137">
        <v>0.38415102118200001</v>
      </c>
    </row>
    <row r="14" spans="1:17" ht="14.4" customHeight="1" x14ac:dyDescent="0.3">
      <c r="A14" s="21" t="s">
        <v>58</v>
      </c>
      <c r="B14" s="72">
        <v>195.275357701264</v>
      </c>
      <c r="C14" s="73">
        <v>16.272946475105002</v>
      </c>
      <c r="D14" s="73">
        <v>20.960999999999999</v>
      </c>
      <c r="E14" s="73">
        <v>17.507999999999999</v>
      </c>
      <c r="F14" s="73">
        <v>18.262</v>
      </c>
      <c r="G14" s="73">
        <v>15.036</v>
      </c>
      <c r="H14" s="73">
        <v>13.584</v>
      </c>
      <c r="I14" s="73">
        <v>14.228999999999999</v>
      </c>
      <c r="J14" s="73">
        <v>14.519</v>
      </c>
      <c r="K14" s="73">
        <v>13.670999999999999</v>
      </c>
      <c r="L14" s="73">
        <v>13.72</v>
      </c>
      <c r="M14" s="73">
        <v>15.935</v>
      </c>
      <c r="N14" s="73">
        <v>4.9406564584124654E-324</v>
      </c>
      <c r="O14" s="73">
        <v>4.9406564584124654E-324</v>
      </c>
      <c r="P14" s="74">
        <v>157.42500000000001</v>
      </c>
      <c r="Q14" s="137">
        <v>0.96740316967600004</v>
      </c>
    </row>
    <row r="15" spans="1:17" ht="14.4" customHeight="1" x14ac:dyDescent="0.3">
      <c r="A15" s="21" t="s">
        <v>59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4.9406564584124654E-323</v>
      </c>
      <c r="Q15" s="137" t="s">
        <v>193</v>
      </c>
    </row>
    <row r="16" spans="1:17" ht="14.4" customHeight="1" x14ac:dyDescent="0.3">
      <c r="A16" s="21" t="s">
        <v>60</v>
      </c>
      <c r="B16" s="72">
        <v>4.9406564584124654E-324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4.9406564584124654E-323</v>
      </c>
      <c r="Q16" s="137" t="s">
        <v>193</v>
      </c>
    </row>
    <row r="17" spans="1:17" ht="14.4" customHeight="1" x14ac:dyDescent="0.3">
      <c r="A17" s="21" t="s">
        <v>61</v>
      </c>
      <c r="B17" s="72">
        <v>127.28222371401399</v>
      </c>
      <c r="C17" s="73">
        <v>10.606851976167</v>
      </c>
      <c r="D17" s="73">
        <v>8.9540000000000006</v>
      </c>
      <c r="E17" s="73">
        <v>7.1843300000000001</v>
      </c>
      <c r="F17" s="73">
        <v>4.9406564584124654E-324</v>
      </c>
      <c r="G17" s="73">
        <v>4.9406564584124654E-324</v>
      </c>
      <c r="H17" s="73">
        <v>12.79705</v>
      </c>
      <c r="I17" s="73">
        <v>-8.6529100000000003</v>
      </c>
      <c r="J17" s="73">
        <v>4.9406564584124654E-324</v>
      </c>
      <c r="K17" s="73">
        <v>94.152739999999994</v>
      </c>
      <c r="L17" s="73">
        <v>0.45495999999999998</v>
      </c>
      <c r="M17" s="73">
        <v>1.7678100000000001</v>
      </c>
      <c r="N17" s="73">
        <v>4.9406564584124654E-324</v>
      </c>
      <c r="O17" s="73">
        <v>4.9406564584124654E-324</v>
      </c>
      <c r="P17" s="74">
        <v>116.65797999999999</v>
      </c>
      <c r="Q17" s="137">
        <v>1.099836032991</v>
      </c>
    </row>
    <row r="18" spans="1:17" ht="14.4" customHeight="1" x14ac:dyDescent="0.3">
      <c r="A18" s="21" t="s">
        <v>62</v>
      </c>
      <c r="B18" s="72">
        <v>0</v>
      </c>
      <c r="C18" s="73">
        <v>0</v>
      </c>
      <c r="D18" s="73">
        <v>4.9406564584124654E-324</v>
      </c>
      <c r="E18" s="73">
        <v>4.9406564584124654E-324</v>
      </c>
      <c r="F18" s="73">
        <v>1.6890000000000001</v>
      </c>
      <c r="G18" s="73">
        <v>4.9199999999989998</v>
      </c>
      <c r="H18" s="73">
        <v>4.9406564584124654E-324</v>
      </c>
      <c r="I18" s="73">
        <v>10.285</v>
      </c>
      <c r="J18" s="73">
        <v>4.9406564584124654E-324</v>
      </c>
      <c r="K18" s="73">
        <v>4.9406564584124654E-324</v>
      </c>
      <c r="L18" s="73">
        <v>2.149</v>
      </c>
      <c r="M18" s="73">
        <v>4.9406564584124654E-324</v>
      </c>
      <c r="N18" s="73">
        <v>4.9406564584124654E-324</v>
      </c>
      <c r="O18" s="73">
        <v>4.9406564584124654E-324</v>
      </c>
      <c r="P18" s="74">
        <v>19.042999999999999</v>
      </c>
      <c r="Q18" s="137" t="s">
        <v>193</v>
      </c>
    </row>
    <row r="19" spans="1:17" ht="14.4" customHeight="1" x14ac:dyDescent="0.3">
      <c r="A19" s="21" t="s">
        <v>63</v>
      </c>
      <c r="B19" s="72">
        <v>153.51707551675</v>
      </c>
      <c r="C19" s="73">
        <v>12.793089626395</v>
      </c>
      <c r="D19" s="73">
        <v>14.876799999999999</v>
      </c>
      <c r="E19" s="73">
        <v>9.9263499999999993</v>
      </c>
      <c r="F19" s="73">
        <v>34.150149999999996</v>
      </c>
      <c r="G19" s="73">
        <v>15.7256</v>
      </c>
      <c r="H19" s="73">
        <v>8.8153100000000002</v>
      </c>
      <c r="I19" s="73">
        <v>35.758009999999999</v>
      </c>
      <c r="J19" s="73">
        <v>9.3618600000000001</v>
      </c>
      <c r="K19" s="73">
        <v>9.2544799999999992</v>
      </c>
      <c r="L19" s="73">
        <v>12.630990000000001</v>
      </c>
      <c r="M19" s="73">
        <v>19.782920000000001</v>
      </c>
      <c r="N19" s="73">
        <v>4.9406564584124654E-324</v>
      </c>
      <c r="O19" s="73">
        <v>4.9406564584124654E-324</v>
      </c>
      <c r="P19" s="74">
        <v>170.28246999999999</v>
      </c>
      <c r="Q19" s="137">
        <v>1.3310503949620001</v>
      </c>
    </row>
    <row r="20" spans="1:17" ht="14.4" customHeight="1" x14ac:dyDescent="0.3">
      <c r="A20" s="21" t="s">
        <v>64</v>
      </c>
      <c r="B20" s="72">
        <v>4840.9987315400704</v>
      </c>
      <c r="C20" s="73">
        <v>403.41656096167202</v>
      </c>
      <c r="D20" s="73">
        <v>405.94299999999998</v>
      </c>
      <c r="E20" s="73">
        <v>359.80248999999998</v>
      </c>
      <c r="F20" s="73">
        <v>373.85295000000002</v>
      </c>
      <c r="G20" s="73">
        <v>389.30717999999899</v>
      </c>
      <c r="H20" s="73">
        <v>401.38362999999998</v>
      </c>
      <c r="I20" s="73">
        <v>379.68601999999998</v>
      </c>
      <c r="J20" s="73">
        <v>520.33974000000001</v>
      </c>
      <c r="K20" s="73">
        <v>392.65435000000002</v>
      </c>
      <c r="L20" s="73">
        <v>390.10248999999999</v>
      </c>
      <c r="M20" s="73">
        <v>379.39886999999999</v>
      </c>
      <c r="N20" s="73">
        <v>4.9406564584124654E-324</v>
      </c>
      <c r="O20" s="73">
        <v>4.9406564584124654E-324</v>
      </c>
      <c r="P20" s="74">
        <v>3992.4707199999998</v>
      </c>
      <c r="Q20" s="137">
        <v>0.98966455677499998</v>
      </c>
    </row>
    <row r="21" spans="1:17" ht="14.4" customHeight="1" x14ac:dyDescent="0.3">
      <c r="A21" s="22" t="s">
        <v>65</v>
      </c>
      <c r="B21" s="72">
        <v>361.99999999997999</v>
      </c>
      <c r="C21" s="73">
        <v>30.166666666665002</v>
      </c>
      <c r="D21" s="73">
        <v>26.38</v>
      </c>
      <c r="E21" s="73">
        <v>26.446000000000002</v>
      </c>
      <c r="F21" s="73">
        <v>26.446000000000002</v>
      </c>
      <c r="G21" s="73">
        <v>33.798000000000002</v>
      </c>
      <c r="H21" s="73">
        <v>33.798000000000002</v>
      </c>
      <c r="I21" s="73">
        <v>33.798000000000002</v>
      </c>
      <c r="J21" s="73">
        <v>33.798000000000002</v>
      </c>
      <c r="K21" s="73">
        <v>33.798000000000002</v>
      </c>
      <c r="L21" s="73">
        <v>33.798000000000002</v>
      </c>
      <c r="M21" s="73">
        <v>33.798000000000002</v>
      </c>
      <c r="N21" s="73">
        <v>1.4821969375237396E-323</v>
      </c>
      <c r="O21" s="73">
        <v>1.4821969375237396E-323</v>
      </c>
      <c r="P21" s="74">
        <v>315.858</v>
      </c>
      <c r="Q21" s="137">
        <v>1.0470430939219999</v>
      </c>
    </row>
    <row r="22" spans="1:17" ht="14.4" customHeight="1" x14ac:dyDescent="0.3">
      <c r="A22" s="21" t="s">
        <v>66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4.9406564584124654E-324</v>
      </c>
      <c r="I22" s="73">
        <v>4.9406564584124654E-324</v>
      </c>
      <c r="J22" s="73">
        <v>4.9406564584124654E-324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4.9406564584124654E-323</v>
      </c>
      <c r="Q22" s="137" t="s">
        <v>193</v>
      </c>
    </row>
    <row r="23" spans="1:17" ht="14.4" customHeight="1" x14ac:dyDescent="0.3">
      <c r="A23" s="22" t="s">
        <v>67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1.9762625833649862E-322</v>
      </c>
      <c r="Q23" s="137" t="s">
        <v>193</v>
      </c>
    </row>
    <row r="24" spans="1:17" ht="14.4" customHeight="1" x14ac:dyDescent="0.3">
      <c r="A24" s="22" t="s">
        <v>68</v>
      </c>
      <c r="B24" s="72">
        <v>0</v>
      </c>
      <c r="C24" s="73">
        <v>5.6843418860808002E-14</v>
      </c>
      <c r="D24" s="73">
        <v>0.21899999999899999</v>
      </c>
      <c r="E24" s="73">
        <v>1.6569999999989999</v>
      </c>
      <c r="F24" s="73">
        <v>0.43799999999900002</v>
      </c>
      <c r="G24" s="73">
        <v>21.737999999999001</v>
      </c>
      <c r="H24" s="73">
        <v>0.80044999999999999</v>
      </c>
      <c r="I24" s="73">
        <v>18.471</v>
      </c>
      <c r="J24" s="73">
        <v>0.84914999999999996</v>
      </c>
      <c r="K24" s="73">
        <v>19.324000000000002</v>
      </c>
      <c r="L24" s="73">
        <v>0.65699999999900005</v>
      </c>
      <c r="M24" s="73">
        <v>-5.3760000000000003</v>
      </c>
      <c r="N24" s="73">
        <v>-1.0869444208507424E-322</v>
      </c>
      <c r="O24" s="73">
        <v>-1.0869444208507424E-322</v>
      </c>
      <c r="P24" s="74">
        <v>58.777599999998998</v>
      </c>
      <c r="Q24" s="137"/>
    </row>
    <row r="25" spans="1:17" ht="14.4" customHeight="1" x14ac:dyDescent="0.3">
      <c r="A25" s="23" t="s">
        <v>69</v>
      </c>
      <c r="B25" s="75">
        <v>5761.9159357875496</v>
      </c>
      <c r="C25" s="76">
        <v>480.15966131562999</v>
      </c>
      <c r="D25" s="76">
        <v>493.19301000000002</v>
      </c>
      <c r="E25" s="76">
        <v>428.22602999999998</v>
      </c>
      <c r="F25" s="76">
        <v>460.95075000000003</v>
      </c>
      <c r="G25" s="76">
        <v>481.98604999999901</v>
      </c>
      <c r="H25" s="76">
        <v>472.17577999999997</v>
      </c>
      <c r="I25" s="76">
        <v>486.62873999999999</v>
      </c>
      <c r="J25" s="76">
        <v>588.68371999999999</v>
      </c>
      <c r="K25" s="76">
        <v>567.84564</v>
      </c>
      <c r="L25" s="76">
        <v>459.66958</v>
      </c>
      <c r="M25" s="76">
        <v>466.99660999999998</v>
      </c>
      <c r="N25" s="76">
        <v>4.9406564584124654E-324</v>
      </c>
      <c r="O25" s="76">
        <v>4.9406564584124654E-324</v>
      </c>
      <c r="P25" s="77">
        <v>4906.3559100000002</v>
      </c>
      <c r="Q25" s="138">
        <v>1.0218175963709999</v>
      </c>
    </row>
    <row r="26" spans="1:17" ht="14.4" customHeight="1" x14ac:dyDescent="0.3">
      <c r="A26" s="21" t="s">
        <v>70</v>
      </c>
      <c r="B26" s="72">
        <v>949.28441092578305</v>
      </c>
      <c r="C26" s="73">
        <v>79.107034243814994</v>
      </c>
      <c r="D26" s="73">
        <v>64.455349999999996</v>
      </c>
      <c r="E26" s="73">
        <v>53.47325</v>
      </c>
      <c r="F26" s="73">
        <v>53.611469999999997</v>
      </c>
      <c r="G26" s="73">
        <v>59.008450000000003</v>
      </c>
      <c r="H26" s="73">
        <v>60.140169999999998</v>
      </c>
      <c r="I26" s="73">
        <v>84.557060000000007</v>
      </c>
      <c r="J26" s="73">
        <v>73.462419999999995</v>
      </c>
      <c r="K26" s="73">
        <v>55.033560000000001</v>
      </c>
      <c r="L26" s="73">
        <v>58.276820000000001</v>
      </c>
      <c r="M26" s="73">
        <v>64.472480000000004</v>
      </c>
      <c r="N26" s="73">
        <v>4.9406564584124654E-324</v>
      </c>
      <c r="O26" s="73">
        <v>4.9406564584124654E-324</v>
      </c>
      <c r="P26" s="74">
        <v>626.49103000000002</v>
      </c>
      <c r="Q26" s="137">
        <v>0.79195363091100002</v>
      </c>
    </row>
    <row r="27" spans="1:17" ht="14.4" customHeight="1" x14ac:dyDescent="0.3">
      <c r="A27" s="24" t="s">
        <v>71</v>
      </c>
      <c r="B27" s="75">
        <v>6711.20034671334</v>
      </c>
      <c r="C27" s="76">
        <v>559.266695559445</v>
      </c>
      <c r="D27" s="76">
        <v>557.64836000000003</v>
      </c>
      <c r="E27" s="76">
        <v>481.69927999999999</v>
      </c>
      <c r="F27" s="76">
        <v>514.56222000000002</v>
      </c>
      <c r="G27" s="76">
        <v>540.99449999999899</v>
      </c>
      <c r="H27" s="76">
        <v>532.31595000000004</v>
      </c>
      <c r="I27" s="76">
        <v>571.18579999999997</v>
      </c>
      <c r="J27" s="76">
        <v>662.14613999999995</v>
      </c>
      <c r="K27" s="76">
        <v>622.87919999999997</v>
      </c>
      <c r="L27" s="76">
        <v>517.94640000000004</v>
      </c>
      <c r="M27" s="76">
        <v>531.46909000000005</v>
      </c>
      <c r="N27" s="76">
        <v>9.8813129168249309E-324</v>
      </c>
      <c r="O27" s="76">
        <v>9.8813129168249309E-324</v>
      </c>
      <c r="P27" s="77">
        <v>5532.8469400000004</v>
      </c>
      <c r="Q27" s="138">
        <v>0.98930384804399996</v>
      </c>
    </row>
    <row r="28" spans="1:17" ht="14.4" customHeight="1" x14ac:dyDescent="0.3">
      <c r="A28" s="22" t="s">
        <v>72</v>
      </c>
      <c r="B28" s="72">
        <v>1074.72577881846</v>
      </c>
      <c r="C28" s="73">
        <v>89.560481568203997</v>
      </c>
      <c r="D28" s="73">
        <v>112.373</v>
      </c>
      <c r="E28" s="73">
        <v>77.828069999999997</v>
      </c>
      <c r="F28" s="73">
        <v>134.94695999999999</v>
      </c>
      <c r="G28" s="73">
        <v>99.699169999999995</v>
      </c>
      <c r="H28" s="73">
        <v>71.953149999999994</v>
      </c>
      <c r="I28" s="73">
        <v>74.182959999999994</v>
      </c>
      <c r="J28" s="73">
        <v>72.002949999999998</v>
      </c>
      <c r="K28" s="73">
        <v>91.871809999999996</v>
      </c>
      <c r="L28" s="73">
        <v>162.37694999999999</v>
      </c>
      <c r="M28" s="73">
        <v>94.318110000000004</v>
      </c>
      <c r="N28" s="73">
        <v>1.2351641146031164E-322</v>
      </c>
      <c r="O28" s="73">
        <v>1.2351641146031164E-322</v>
      </c>
      <c r="P28" s="74">
        <v>991.55313000000001</v>
      </c>
      <c r="Q28" s="137">
        <v>1.107132423405</v>
      </c>
    </row>
    <row r="29" spans="1:17" ht="14.4" customHeight="1" x14ac:dyDescent="0.3">
      <c r="A29" s="22" t="s">
        <v>73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9.8813129168249309E-323</v>
      </c>
      <c r="Q29" s="137" t="s">
        <v>193</v>
      </c>
    </row>
    <row r="30" spans="1:17" ht="14.4" customHeight="1" x14ac:dyDescent="0.3">
      <c r="A30" s="22" t="s">
        <v>74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4.9406564584124654E-322</v>
      </c>
      <c r="Q30" s="137">
        <v>0</v>
      </c>
    </row>
    <row r="31" spans="1:17" ht="14.4" customHeight="1" thickBot="1" x14ac:dyDescent="0.35">
      <c r="A31" s="25" t="s">
        <v>75</v>
      </c>
      <c r="B31" s="78">
        <v>1.9762625833649862E-323</v>
      </c>
      <c r="C31" s="79">
        <v>0</v>
      </c>
      <c r="D31" s="79">
        <v>0.219</v>
      </c>
      <c r="E31" s="79">
        <v>0.65700000000000003</v>
      </c>
      <c r="F31" s="79">
        <v>0.438</v>
      </c>
      <c r="G31" s="79">
        <v>0.438</v>
      </c>
      <c r="H31" s="79">
        <v>0.219</v>
      </c>
      <c r="I31" s="79">
        <v>0.65700000000000003</v>
      </c>
      <c r="J31" s="79">
        <v>0.54800000000000004</v>
      </c>
      <c r="K31" s="79">
        <v>0.219</v>
      </c>
      <c r="L31" s="79">
        <v>0.65700000000000003</v>
      </c>
      <c r="M31" s="79">
        <v>0.438</v>
      </c>
      <c r="N31" s="79">
        <v>2.4703282292062327E-323</v>
      </c>
      <c r="O31" s="79">
        <v>2.4703282292062327E-323</v>
      </c>
      <c r="P31" s="80">
        <v>4.49</v>
      </c>
      <c r="Q31" s="139" t="s">
        <v>193</v>
      </c>
    </row>
    <row r="32" spans="1:17" ht="14.4" customHeight="1" x14ac:dyDescent="0.3">
      <c r="A32" s="253" t="s">
        <v>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7" ht="14.4" customHeight="1" x14ac:dyDescent="0.3">
      <c r="A33" s="247"/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1:17" ht="14.4" customHeight="1" x14ac:dyDescent="0.3">
      <c r="A34" s="253" t="s">
        <v>77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1:17" ht="14.4" customHeight="1" x14ac:dyDescent="0.3">
      <c r="A35" s="247"/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47"/>
      <c r="Q36" s="247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48" t="s">
        <v>78</v>
      </c>
      <c r="B1" s="248"/>
      <c r="C1" s="248"/>
      <c r="D1" s="248"/>
      <c r="E1" s="248"/>
      <c r="F1" s="248"/>
      <c r="G1" s="248"/>
      <c r="H1" s="254"/>
      <c r="I1" s="254"/>
      <c r="J1" s="254"/>
      <c r="K1" s="254"/>
    </row>
    <row r="2" spans="1:11" s="81" customFormat="1" ht="14.4" customHeight="1" thickBot="1" x14ac:dyDescent="0.35">
      <c r="A2" s="313" t="s">
        <v>192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12"/>
      <c r="B3" s="249" t="s">
        <v>79</v>
      </c>
      <c r="C3" s="250"/>
      <c r="D3" s="250"/>
      <c r="E3" s="250"/>
      <c r="F3" s="257" t="s">
        <v>80</v>
      </c>
      <c r="G3" s="250"/>
      <c r="H3" s="250"/>
      <c r="I3" s="250"/>
      <c r="J3" s="250"/>
      <c r="K3" s="258"/>
    </row>
    <row r="4" spans="1:11" ht="14.4" customHeight="1" x14ac:dyDescent="0.3">
      <c r="A4" s="113"/>
      <c r="B4" s="255"/>
      <c r="C4" s="256"/>
      <c r="D4" s="256"/>
      <c r="E4" s="256"/>
      <c r="F4" s="259" t="s">
        <v>124</v>
      </c>
      <c r="G4" s="261" t="s">
        <v>81</v>
      </c>
      <c r="H4" s="59" t="s">
        <v>172</v>
      </c>
      <c r="I4" s="259" t="s">
        <v>82</v>
      </c>
      <c r="J4" s="261" t="s">
        <v>83</v>
      </c>
      <c r="K4" s="262" t="s">
        <v>84</v>
      </c>
    </row>
    <row r="5" spans="1:11" ht="42" thickBot="1" x14ac:dyDescent="0.35">
      <c r="A5" s="114"/>
      <c r="B5" s="30" t="s">
        <v>125</v>
      </c>
      <c r="C5" s="31" t="s">
        <v>85</v>
      </c>
      <c r="D5" s="32" t="s">
        <v>86</v>
      </c>
      <c r="E5" s="32" t="s">
        <v>87</v>
      </c>
      <c r="F5" s="260"/>
      <c r="G5" s="260"/>
      <c r="H5" s="31" t="s">
        <v>88</v>
      </c>
      <c r="I5" s="260"/>
      <c r="J5" s="260"/>
      <c r="K5" s="263"/>
    </row>
    <row r="6" spans="1:11" ht="14.4" customHeight="1" thickBot="1" x14ac:dyDescent="0.35">
      <c r="A6" s="332" t="s">
        <v>195</v>
      </c>
      <c r="B6" s="314">
        <v>7607.1892519623098</v>
      </c>
      <c r="C6" s="314">
        <v>5736.2091899999996</v>
      </c>
      <c r="D6" s="315">
        <v>-1870.9800619622999</v>
      </c>
      <c r="E6" s="316">
        <v>0.75405106932499999</v>
      </c>
      <c r="F6" s="314">
        <v>5761.9159357875496</v>
      </c>
      <c r="G6" s="315">
        <v>4801.5966131563</v>
      </c>
      <c r="H6" s="317">
        <v>466.99660999999998</v>
      </c>
      <c r="I6" s="314">
        <v>4906.3559100000002</v>
      </c>
      <c r="J6" s="315">
        <v>104.75929684370401</v>
      </c>
      <c r="K6" s="318">
        <v>0.85151466364200001</v>
      </c>
    </row>
    <row r="7" spans="1:11" ht="14.4" customHeight="1" thickBot="1" x14ac:dyDescent="0.35">
      <c r="A7" s="333" t="s">
        <v>196</v>
      </c>
      <c r="B7" s="314">
        <v>304.74502165094901</v>
      </c>
      <c r="C7" s="314">
        <v>298.82064000000003</v>
      </c>
      <c r="D7" s="315">
        <v>-5.9243816509479998</v>
      </c>
      <c r="E7" s="316">
        <v>0.98055954575100002</v>
      </c>
      <c r="F7" s="314">
        <v>278.11790501674102</v>
      </c>
      <c r="G7" s="315">
        <v>231.764920847284</v>
      </c>
      <c r="H7" s="317">
        <v>38.063009999999998</v>
      </c>
      <c r="I7" s="314">
        <v>237.75639000000001</v>
      </c>
      <c r="J7" s="315">
        <v>5.9914691527150001</v>
      </c>
      <c r="K7" s="318">
        <v>0.85487624389200001</v>
      </c>
    </row>
    <row r="8" spans="1:11" ht="14.4" customHeight="1" thickBot="1" x14ac:dyDescent="0.35">
      <c r="A8" s="334" t="s">
        <v>197</v>
      </c>
      <c r="B8" s="314">
        <v>111.745073271699</v>
      </c>
      <c r="C8" s="314">
        <v>100.56664000000001</v>
      </c>
      <c r="D8" s="315">
        <v>-11.178433271698999</v>
      </c>
      <c r="E8" s="316">
        <v>0.89996486695599998</v>
      </c>
      <c r="F8" s="314">
        <v>82.842547315475997</v>
      </c>
      <c r="G8" s="315">
        <v>69.035456096230007</v>
      </c>
      <c r="H8" s="317">
        <v>22.12801</v>
      </c>
      <c r="I8" s="314">
        <v>80.331389999999999</v>
      </c>
      <c r="J8" s="315">
        <v>11.295933903769001</v>
      </c>
      <c r="K8" s="318">
        <v>0.96968758932599997</v>
      </c>
    </row>
    <row r="9" spans="1:11" ht="14.4" customHeight="1" thickBot="1" x14ac:dyDescent="0.35">
      <c r="A9" s="335" t="s">
        <v>198</v>
      </c>
      <c r="B9" s="319">
        <v>4.9406564584124654E-324</v>
      </c>
      <c r="C9" s="319">
        <v>4.9406564584124654E-324</v>
      </c>
      <c r="D9" s="320">
        <v>0</v>
      </c>
      <c r="E9" s="321">
        <v>1</v>
      </c>
      <c r="F9" s="319">
        <v>4.9406564584124654E-324</v>
      </c>
      <c r="G9" s="320">
        <v>0</v>
      </c>
      <c r="H9" s="322">
        <v>4.9406564584124654E-324</v>
      </c>
      <c r="I9" s="319">
        <v>2.5000000000000001E-4</v>
      </c>
      <c r="J9" s="320">
        <v>2.5000000000000001E-4</v>
      </c>
      <c r="K9" s="323" t="s">
        <v>199</v>
      </c>
    </row>
    <row r="10" spans="1:11" ht="14.4" customHeight="1" thickBot="1" x14ac:dyDescent="0.35">
      <c r="A10" s="336" t="s">
        <v>200</v>
      </c>
      <c r="B10" s="314">
        <v>4.9406564584124654E-324</v>
      </c>
      <c r="C10" s="314">
        <v>4.9406564584124654E-324</v>
      </c>
      <c r="D10" s="315">
        <v>0</v>
      </c>
      <c r="E10" s="316">
        <v>1</v>
      </c>
      <c r="F10" s="314">
        <v>4.9406564584124654E-324</v>
      </c>
      <c r="G10" s="315">
        <v>0</v>
      </c>
      <c r="H10" s="317">
        <v>4.9406564584124654E-324</v>
      </c>
      <c r="I10" s="314">
        <v>2.5000000000000001E-4</v>
      </c>
      <c r="J10" s="315">
        <v>2.5000000000000001E-4</v>
      </c>
      <c r="K10" s="324" t="s">
        <v>199</v>
      </c>
    </row>
    <row r="11" spans="1:11" ht="14.4" customHeight="1" thickBot="1" x14ac:dyDescent="0.35">
      <c r="A11" s="335" t="s">
        <v>201</v>
      </c>
      <c r="B11" s="319">
        <v>4.9406564584124654E-324</v>
      </c>
      <c r="C11" s="319">
        <v>14.956</v>
      </c>
      <c r="D11" s="320">
        <v>14.956</v>
      </c>
      <c r="E11" s="325" t="s">
        <v>199</v>
      </c>
      <c r="F11" s="319">
        <v>15.422640104956001</v>
      </c>
      <c r="G11" s="320">
        <v>12.852200087463</v>
      </c>
      <c r="H11" s="322">
        <v>0.32085000000000002</v>
      </c>
      <c r="I11" s="319">
        <v>2.9849100000000002</v>
      </c>
      <c r="J11" s="320">
        <v>-9.8672900874629992</v>
      </c>
      <c r="K11" s="326">
        <v>0.19354079325500001</v>
      </c>
    </row>
    <row r="12" spans="1:11" ht="14.4" customHeight="1" thickBot="1" x14ac:dyDescent="0.35">
      <c r="A12" s="336" t="s">
        <v>202</v>
      </c>
      <c r="B12" s="314">
        <v>4.9406564584124654E-324</v>
      </c>
      <c r="C12" s="314">
        <v>2.1375999999999999</v>
      </c>
      <c r="D12" s="315">
        <v>2.1375999999999999</v>
      </c>
      <c r="E12" s="327" t="s">
        <v>199</v>
      </c>
      <c r="F12" s="314">
        <v>2.0734680508530001</v>
      </c>
      <c r="G12" s="315">
        <v>1.7278900423770001</v>
      </c>
      <c r="H12" s="317">
        <v>0.32085000000000002</v>
      </c>
      <c r="I12" s="314">
        <v>1.07131</v>
      </c>
      <c r="J12" s="315">
        <v>-0.65658004237699996</v>
      </c>
      <c r="K12" s="318">
        <v>0.51667543155899998</v>
      </c>
    </row>
    <row r="13" spans="1:11" ht="14.4" customHeight="1" thickBot="1" x14ac:dyDescent="0.35">
      <c r="A13" s="336" t="s">
        <v>203</v>
      </c>
      <c r="B13" s="314">
        <v>4.9406564584124654E-324</v>
      </c>
      <c r="C13" s="314">
        <v>12.8184</v>
      </c>
      <c r="D13" s="315">
        <v>12.8184</v>
      </c>
      <c r="E13" s="327" t="s">
        <v>199</v>
      </c>
      <c r="F13" s="314">
        <v>13.349172054103001</v>
      </c>
      <c r="G13" s="315">
        <v>11.124310045086</v>
      </c>
      <c r="H13" s="317">
        <v>4.9406564584124654E-324</v>
      </c>
      <c r="I13" s="314">
        <v>1.9136</v>
      </c>
      <c r="J13" s="315">
        <v>-9.2107100450849995</v>
      </c>
      <c r="K13" s="318">
        <v>0.143349714292</v>
      </c>
    </row>
    <row r="14" spans="1:11" ht="14.4" customHeight="1" thickBot="1" x14ac:dyDescent="0.35">
      <c r="A14" s="335" t="s">
        <v>204</v>
      </c>
      <c r="B14" s="319">
        <v>12.90059922324</v>
      </c>
      <c r="C14" s="319">
        <v>19.33745</v>
      </c>
      <c r="D14" s="320">
        <v>6.4368507767600001</v>
      </c>
      <c r="E14" s="321">
        <v>1.4989575030869999</v>
      </c>
      <c r="F14" s="319">
        <v>12.255690868121</v>
      </c>
      <c r="G14" s="320">
        <v>10.213075723434001</v>
      </c>
      <c r="H14" s="322">
        <v>4.6496899999999997</v>
      </c>
      <c r="I14" s="319">
        <v>17.389800000000001</v>
      </c>
      <c r="J14" s="320">
        <v>7.1767242765650003</v>
      </c>
      <c r="K14" s="326">
        <v>1.4189163374889999</v>
      </c>
    </row>
    <row r="15" spans="1:11" ht="14.4" customHeight="1" thickBot="1" x14ac:dyDescent="0.35">
      <c r="A15" s="336" t="s">
        <v>205</v>
      </c>
      <c r="B15" s="314">
        <v>2.9006398253489998</v>
      </c>
      <c r="C15" s="314">
        <v>2.9395199999999999</v>
      </c>
      <c r="D15" s="315">
        <v>3.8880174650000002E-2</v>
      </c>
      <c r="E15" s="316">
        <v>1.0134039994590001</v>
      </c>
      <c r="F15" s="314">
        <v>2.755607729152</v>
      </c>
      <c r="G15" s="315">
        <v>2.2963397742930001</v>
      </c>
      <c r="H15" s="317">
        <v>1.1616</v>
      </c>
      <c r="I15" s="314">
        <v>1.22753</v>
      </c>
      <c r="J15" s="315">
        <v>-1.0688097742930001</v>
      </c>
      <c r="K15" s="318">
        <v>0.44546616233199998</v>
      </c>
    </row>
    <row r="16" spans="1:11" ht="14.4" customHeight="1" thickBot="1" x14ac:dyDescent="0.35">
      <c r="A16" s="336" t="s">
        <v>206</v>
      </c>
      <c r="B16" s="314">
        <v>4.9406564584124654E-324</v>
      </c>
      <c r="C16" s="314">
        <v>0.39984999999999998</v>
      </c>
      <c r="D16" s="315">
        <v>0.39984999999999998</v>
      </c>
      <c r="E16" s="327" t="s">
        <v>199</v>
      </c>
      <c r="F16" s="314">
        <v>0</v>
      </c>
      <c r="G16" s="315">
        <v>0</v>
      </c>
      <c r="H16" s="317">
        <v>6.4089999999999994E-2</v>
      </c>
      <c r="I16" s="314">
        <v>6.4089999999999994E-2</v>
      </c>
      <c r="J16" s="315">
        <v>6.4089999999999994E-2</v>
      </c>
      <c r="K16" s="324" t="s">
        <v>193</v>
      </c>
    </row>
    <row r="17" spans="1:11" ht="14.4" customHeight="1" thickBot="1" x14ac:dyDescent="0.35">
      <c r="A17" s="336" t="s">
        <v>207</v>
      </c>
      <c r="B17" s="314">
        <v>8.9999994580989995</v>
      </c>
      <c r="C17" s="314">
        <v>15.918699999999999</v>
      </c>
      <c r="D17" s="315">
        <v>6.9187005418999998</v>
      </c>
      <c r="E17" s="316">
        <v>1.7687445509419999</v>
      </c>
      <c r="F17" s="314">
        <v>8.5499929652080002</v>
      </c>
      <c r="G17" s="315">
        <v>7.1249941376740002</v>
      </c>
      <c r="H17" s="317">
        <v>3.1760000000000002</v>
      </c>
      <c r="I17" s="314">
        <v>15.68638</v>
      </c>
      <c r="J17" s="315">
        <v>8.5613858623260004</v>
      </c>
      <c r="K17" s="318">
        <v>1.8346658370160001</v>
      </c>
    </row>
    <row r="18" spans="1:11" ht="14.4" customHeight="1" thickBot="1" x14ac:dyDescent="0.35">
      <c r="A18" s="336" t="s">
        <v>208</v>
      </c>
      <c r="B18" s="314">
        <v>4.9406564584124654E-324</v>
      </c>
      <c r="C18" s="314">
        <v>1.538E-2</v>
      </c>
      <c r="D18" s="315">
        <v>1.538E-2</v>
      </c>
      <c r="E18" s="327" t="s">
        <v>199</v>
      </c>
      <c r="F18" s="314">
        <v>0</v>
      </c>
      <c r="G18" s="315">
        <v>0</v>
      </c>
      <c r="H18" s="317">
        <v>4.9406564584124654E-324</v>
      </c>
      <c r="I18" s="314">
        <v>4.9406564584124654E-323</v>
      </c>
      <c r="J18" s="315">
        <v>4.9406564584124654E-323</v>
      </c>
      <c r="K18" s="324" t="s">
        <v>193</v>
      </c>
    </row>
    <row r="19" spans="1:11" ht="14.4" customHeight="1" thickBot="1" x14ac:dyDescent="0.35">
      <c r="A19" s="336" t="s">
        <v>209</v>
      </c>
      <c r="B19" s="314">
        <v>0.99995993979099995</v>
      </c>
      <c r="C19" s="314">
        <v>6.4000000000000001E-2</v>
      </c>
      <c r="D19" s="315">
        <v>-0.93595993979100001</v>
      </c>
      <c r="E19" s="316">
        <v>6.4002563956E-2</v>
      </c>
      <c r="F19" s="314">
        <v>0.95009017376000005</v>
      </c>
      <c r="G19" s="315">
        <v>0.79174181146599998</v>
      </c>
      <c r="H19" s="317">
        <v>0.248</v>
      </c>
      <c r="I19" s="314">
        <v>0.4118</v>
      </c>
      <c r="J19" s="315">
        <v>-0.37994181146599998</v>
      </c>
      <c r="K19" s="318">
        <v>0.43343254290200001</v>
      </c>
    </row>
    <row r="20" spans="1:11" ht="14.4" customHeight="1" thickBot="1" x14ac:dyDescent="0.35">
      <c r="A20" s="335" t="s">
        <v>210</v>
      </c>
      <c r="B20" s="319">
        <v>4.9406564584124654E-324</v>
      </c>
      <c r="C20" s="319">
        <v>0.16128000000000001</v>
      </c>
      <c r="D20" s="320">
        <v>0.16128000000000001</v>
      </c>
      <c r="E20" s="325" t="s">
        <v>199</v>
      </c>
      <c r="F20" s="319">
        <v>0</v>
      </c>
      <c r="G20" s="320">
        <v>0</v>
      </c>
      <c r="H20" s="322">
        <v>4.9406564584124654E-324</v>
      </c>
      <c r="I20" s="319">
        <v>0.82228000000000001</v>
      </c>
      <c r="J20" s="320">
        <v>0.82228000000000001</v>
      </c>
      <c r="K20" s="323" t="s">
        <v>193</v>
      </c>
    </row>
    <row r="21" spans="1:11" ht="14.4" customHeight="1" thickBot="1" x14ac:dyDescent="0.35">
      <c r="A21" s="336" t="s">
        <v>211</v>
      </c>
      <c r="B21" s="314">
        <v>4.9406564584124654E-324</v>
      </c>
      <c r="C21" s="314">
        <v>0.16128000000000001</v>
      </c>
      <c r="D21" s="315">
        <v>0.16128000000000001</v>
      </c>
      <c r="E21" s="327" t="s">
        <v>199</v>
      </c>
      <c r="F21" s="314">
        <v>0</v>
      </c>
      <c r="G21" s="315">
        <v>0</v>
      </c>
      <c r="H21" s="317">
        <v>4.9406564584124654E-324</v>
      </c>
      <c r="I21" s="314">
        <v>0.82228000000000001</v>
      </c>
      <c r="J21" s="315">
        <v>0.82228000000000001</v>
      </c>
      <c r="K21" s="324" t="s">
        <v>193</v>
      </c>
    </row>
    <row r="22" spans="1:11" ht="14.4" customHeight="1" thickBot="1" x14ac:dyDescent="0.35">
      <c r="A22" s="335" t="s">
        <v>212</v>
      </c>
      <c r="B22" s="319">
        <v>77.777155316947002</v>
      </c>
      <c r="C22" s="319">
        <v>44.143140000000002</v>
      </c>
      <c r="D22" s="320">
        <v>-33.634015316947</v>
      </c>
      <c r="E22" s="321">
        <v>0.56755919935700005</v>
      </c>
      <c r="F22" s="319">
        <v>39.303374308773002</v>
      </c>
      <c r="G22" s="320">
        <v>32.752811923978001</v>
      </c>
      <c r="H22" s="322">
        <v>9.7001899999999992</v>
      </c>
      <c r="I22" s="319">
        <v>42.289670000000001</v>
      </c>
      <c r="J22" s="320">
        <v>9.5368580760209998</v>
      </c>
      <c r="K22" s="326">
        <v>1.075980643996</v>
      </c>
    </row>
    <row r="23" spans="1:11" ht="14.4" customHeight="1" thickBot="1" x14ac:dyDescent="0.35">
      <c r="A23" s="336" t="s">
        <v>213</v>
      </c>
      <c r="B23" s="314">
        <v>31.999918073246999</v>
      </c>
      <c r="C23" s="314">
        <v>5.7481</v>
      </c>
      <c r="D23" s="315">
        <v>-26.251818073247001</v>
      </c>
      <c r="E23" s="316">
        <v>0.17962858488700001</v>
      </c>
      <c r="F23" s="314">
        <v>5.7697242396129997</v>
      </c>
      <c r="G23" s="315">
        <v>4.8081035330109998</v>
      </c>
      <c r="H23" s="317">
        <v>4.9406564584124654E-324</v>
      </c>
      <c r="I23" s="314">
        <v>5.5511151231257802E-17</v>
      </c>
      <c r="J23" s="315">
        <v>-4.8081035330109998</v>
      </c>
      <c r="K23" s="318">
        <v>9.6211099397317804E-18</v>
      </c>
    </row>
    <row r="24" spans="1:11" ht="14.4" customHeight="1" thickBot="1" x14ac:dyDescent="0.35">
      <c r="A24" s="336" t="s">
        <v>214</v>
      </c>
      <c r="B24" s="314">
        <v>2.0000398795750001</v>
      </c>
      <c r="C24" s="314">
        <v>1.1512800000000001</v>
      </c>
      <c r="D24" s="315">
        <v>-0.84875987957499999</v>
      </c>
      <c r="E24" s="316">
        <v>0.57562852208899995</v>
      </c>
      <c r="F24" s="314">
        <v>1.0813907838550001</v>
      </c>
      <c r="G24" s="315">
        <v>0.90115898654600002</v>
      </c>
      <c r="H24" s="317">
        <v>0.29228999999999999</v>
      </c>
      <c r="I24" s="314">
        <v>0.72152000000000005</v>
      </c>
      <c r="J24" s="315">
        <v>-0.179638986546</v>
      </c>
      <c r="K24" s="318">
        <v>0.66721485957799997</v>
      </c>
    </row>
    <row r="25" spans="1:11" ht="14.4" customHeight="1" thickBot="1" x14ac:dyDescent="0.35">
      <c r="A25" s="336" t="s">
        <v>215</v>
      </c>
      <c r="B25" s="314">
        <v>2.9999998193659998</v>
      </c>
      <c r="C25" s="314">
        <v>7.2106599999999998</v>
      </c>
      <c r="D25" s="315">
        <v>4.210660180633</v>
      </c>
      <c r="E25" s="316">
        <v>2.403553478054</v>
      </c>
      <c r="F25" s="314">
        <v>4.8136278507899997</v>
      </c>
      <c r="G25" s="315">
        <v>4.0113565423250002</v>
      </c>
      <c r="H25" s="317">
        <v>0.80361000000000005</v>
      </c>
      <c r="I25" s="314">
        <v>6.6566299999999998</v>
      </c>
      <c r="J25" s="315">
        <v>2.645273457674</v>
      </c>
      <c r="K25" s="318">
        <v>1.382871756258</v>
      </c>
    </row>
    <row r="26" spans="1:11" ht="14.4" customHeight="1" thickBot="1" x14ac:dyDescent="0.35">
      <c r="A26" s="336" t="s">
        <v>216</v>
      </c>
      <c r="B26" s="314">
        <v>15.999959036623</v>
      </c>
      <c r="C26" s="314">
        <v>9.9207000000000001</v>
      </c>
      <c r="D26" s="315">
        <v>-6.0792590366230002</v>
      </c>
      <c r="E26" s="316">
        <v>0.62004533744599999</v>
      </c>
      <c r="F26" s="314">
        <v>9.9064524527569997</v>
      </c>
      <c r="G26" s="315">
        <v>8.2553770439639997</v>
      </c>
      <c r="H26" s="317">
        <v>4.0934600000000003</v>
      </c>
      <c r="I26" s="314">
        <v>6.4018600000000001</v>
      </c>
      <c r="J26" s="315">
        <v>-1.8535170439640001</v>
      </c>
      <c r="K26" s="318">
        <v>0.64623133564000002</v>
      </c>
    </row>
    <row r="27" spans="1:11" ht="14.4" customHeight="1" thickBot="1" x14ac:dyDescent="0.35">
      <c r="A27" s="336" t="s">
        <v>217</v>
      </c>
      <c r="B27" s="314">
        <v>4.4444397323949998</v>
      </c>
      <c r="C27" s="314">
        <v>0.82650000000000001</v>
      </c>
      <c r="D27" s="315">
        <v>-3.617939732395</v>
      </c>
      <c r="E27" s="316">
        <v>0.18596269715899999</v>
      </c>
      <c r="F27" s="314">
        <v>0.80601431400300005</v>
      </c>
      <c r="G27" s="315">
        <v>0.671678595002</v>
      </c>
      <c r="H27" s="317">
        <v>0.28758</v>
      </c>
      <c r="I27" s="314">
        <v>0.86778</v>
      </c>
      <c r="J27" s="315">
        <v>0.19610140499699999</v>
      </c>
      <c r="K27" s="318">
        <v>1.0766310038460001</v>
      </c>
    </row>
    <row r="28" spans="1:11" ht="14.4" customHeight="1" thickBot="1" x14ac:dyDescent="0.35">
      <c r="A28" s="336" t="s">
        <v>218</v>
      </c>
      <c r="B28" s="314">
        <v>1.3328399197480001</v>
      </c>
      <c r="C28" s="314">
        <v>1.7604</v>
      </c>
      <c r="D28" s="315">
        <v>0.42756008025100001</v>
      </c>
      <c r="E28" s="316">
        <v>1.3207887713419999</v>
      </c>
      <c r="F28" s="314">
        <v>1.0345741198880001</v>
      </c>
      <c r="G28" s="315">
        <v>0.86214509990599997</v>
      </c>
      <c r="H28" s="317">
        <v>0.63319999999999999</v>
      </c>
      <c r="I28" s="314">
        <v>0.63319999999999999</v>
      </c>
      <c r="J28" s="315">
        <v>-0.22894509990600001</v>
      </c>
      <c r="K28" s="318">
        <v>0.61203928053800005</v>
      </c>
    </row>
    <row r="29" spans="1:11" ht="14.4" customHeight="1" thickBot="1" x14ac:dyDescent="0.35">
      <c r="A29" s="336" t="s">
        <v>219</v>
      </c>
      <c r="B29" s="314">
        <v>4.9406564584124654E-324</v>
      </c>
      <c r="C29" s="314">
        <v>2.6882999999999999</v>
      </c>
      <c r="D29" s="315">
        <v>2.6882999999999999</v>
      </c>
      <c r="E29" s="327" t="s">
        <v>199</v>
      </c>
      <c r="F29" s="314">
        <v>2.7090526347649999</v>
      </c>
      <c r="G29" s="315">
        <v>2.2575438623039998</v>
      </c>
      <c r="H29" s="317">
        <v>1.3959999999999999</v>
      </c>
      <c r="I29" s="314">
        <v>1.3959999999999999</v>
      </c>
      <c r="J29" s="315">
        <v>-0.86154386230400004</v>
      </c>
      <c r="K29" s="318">
        <v>0.51530929376699997</v>
      </c>
    </row>
    <row r="30" spans="1:11" ht="14.4" customHeight="1" thickBot="1" x14ac:dyDescent="0.35">
      <c r="A30" s="336" t="s">
        <v>220</v>
      </c>
      <c r="B30" s="314">
        <v>18.999958855989998</v>
      </c>
      <c r="C30" s="314">
        <v>14.837199999999999</v>
      </c>
      <c r="D30" s="315">
        <v>-4.16275885599</v>
      </c>
      <c r="E30" s="316">
        <v>0.78090695419099998</v>
      </c>
      <c r="F30" s="314">
        <v>13.182537913099001</v>
      </c>
      <c r="G30" s="315">
        <v>10.985448260916</v>
      </c>
      <c r="H30" s="317">
        <v>1.2210000000000001</v>
      </c>
      <c r="I30" s="314">
        <v>11.200659999999999</v>
      </c>
      <c r="J30" s="315">
        <v>0.21521173908300001</v>
      </c>
      <c r="K30" s="318">
        <v>0.84965884974700001</v>
      </c>
    </row>
    <row r="31" spans="1:11" ht="14.4" customHeight="1" thickBot="1" x14ac:dyDescent="0.35">
      <c r="A31" s="336" t="s">
        <v>221</v>
      </c>
      <c r="B31" s="314">
        <v>4.9406564584124654E-324</v>
      </c>
      <c r="C31" s="314">
        <v>4.9406564584124654E-324</v>
      </c>
      <c r="D31" s="315">
        <v>0</v>
      </c>
      <c r="E31" s="316">
        <v>1</v>
      </c>
      <c r="F31" s="314">
        <v>4.9406564584124654E-324</v>
      </c>
      <c r="G31" s="315">
        <v>0</v>
      </c>
      <c r="H31" s="317">
        <v>4.9406564584124654E-324</v>
      </c>
      <c r="I31" s="314">
        <v>0.40899999999999997</v>
      </c>
      <c r="J31" s="315">
        <v>0.40899999999999997</v>
      </c>
      <c r="K31" s="324" t="s">
        <v>199</v>
      </c>
    </row>
    <row r="32" spans="1:11" ht="14.4" customHeight="1" thickBot="1" x14ac:dyDescent="0.35">
      <c r="A32" s="336" t="s">
        <v>222</v>
      </c>
      <c r="B32" s="314">
        <v>4.9406564584124654E-324</v>
      </c>
      <c r="C32" s="314">
        <v>4.9406564584124654E-324</v>
      </c>
      <c r="D32" s="315">
        <v>0</v>
      </c>
      <c r="E32" s="316">
        <v>1</v>
      </c>
      <c r="F32" s="314">
        <v>4.9406564584124654E-324</v>
      </c>
      <c r="G32" s="315">
        <v>0</v>
      </c>
      <c r="H32" s="317">
        <v>0.97304999999999997</v>
      </c>
      <c r="I32" s="314">
        <v>4.0810199999999996</v>
      </c>
      <c r="J32" s="315">
        <v>4.0810199999999996</v>
      </c>
      <c r="K32" s="324" t="s">
        <v>199</v>
      </c>
    </row>
    <row r="33" spans="1:11" ht="14.4" customHeight="1" thickBot="1" x14ac:dyDescent="0.35">
      <c r="A33" s="336" t="s">
        <v>223</v>
      </c>
      <c r="B33" s="314">
        <v>4.9406564584124654E-324</v>
      </c>
      <c r="C33" s="314">
        <v>4.9406564584124654E-324</v>
      </c>
      <c r="D33" s="315">
        <v>0</v>
      </c>
      <c r="E33" s="316">
        <v>1</v>
      </c>
      <c r="F33" s="314">
        <v>4.9406564584124654E-324</v>
      </c>
      <c r="G33" s="315">
        <v>0</v>
      </c>
      <c r="H33" s="317">
        <v>4.9406564584124654E-324</v>
      </c>
      <c r="I33" s="314">
        <v>9.9220000000000006</v>
      </c>
      <c r="J33" s="315">
        <v>9.9220000000000006</v>
      </c>
      <c r="K33" s="324" t="s">
        <v>199</v>
      </c>
    </row>
    <row r="34" spans="1:11" ht="14.4" customHeight="1" thickBot="1" x14ac:dyDescent="0.35">
      <c r="A34" s="335" t="s">
        <v>224</v>
      </c>
      <c r="B34" s="319">
        <v>4.1463597503420004</v>
      </c>
      <c r="C34" s="319">
        <v>4.4209800000000001</v>
      </c>
      <c r="D34" s="320">
        <v>0.27462024965699999</v>
      </c>
      <c r="E34" s="321">
        <v>1.066231650457</v>
      </c>
      <c r="F34" s="319">
        <v>4.5157101462230003</v>
      </c>
      <c r="G34" s="320">
        <v>3.7630917885190001</v>
      </c>
      <c r="H34" s="322">
        <v>4.9371099999999997</v>
      </c>
      <c r="I34" s="319">
        <v>8.7226099999999995</v>
      </c>
      <c r="J34" s="320">
        <v>4.9595182114799998</v>
      </c>
      <c r="K34" s="326">
        <v>1.9316142350929999</v>
      </c>
    </row>
    <row r="35" spans="1:11" ht="14.4" customHeight="1" thickBot="1" x14ac:dyDescent="0.35">
      <c r="A35" s="336" t="s">
        <v>225</v>
      </c>
      <c r="B35" s="314">
        <v>4.9406564584124654E-324</v>
      </c>
      <c r="C35" s="314">
        <v>4.1862000000000004</v>
      </c>
      <c r="D35" s="315">
        <v>4.1862000000000004</v>
      </c>
      <c r="E35" s="327" t="s">
        <v>199</v>
      </c>
      <c r="F35" s="314">
        <v>4.2704586016370003</v>
      </c>
      <c r="G35" s="315">
        <v>3.5587155013639999</v>
      </c>
      <c r="H35" s="317">
        <v>4.88</v>
      </c>
      <c r="I35" s="314">
        <v>8.2889999999999997</v>
      </c>
      <c r="J35" s="315">
        <v>4.7302844986350001</v>
      </c>
      <c r="K35" s="318">
        <v>1.941009332538</v>
      </c>
    </row>
    <row r="36" spans="1:11" ht="14.4" customHeight="1" thickBot="1" x14ac:dyDescent="0.35">
      <c r="A36" s="336" t="s">
        <v>226</v>
      </c>
      <c r="B36" s="314">
        <v>3.1463998105509998</v>
      </c>
      <c r="C36" s="314">
        <v>0.23477999999999999</v>
      </c>
      <c r="D36" s="315">
        <v>-2.9116198105510001</v>
      </c>
      <c r="E36" s="316">
        <v>7.4618616238999999E-2</v>
      </c>
      <c r="F36" s="314">
        <v>0.24525154458500001</v>
      </c>
      <c r="G36" s="315">
        <v>0.204376287154</v>
      </c>
      <c r="H36" s="317">
        <v>5.7110000000000001E-2</v>
      </c>
      <c r="I36" s="314">
        <v>0.43361</v>
      </c>
      <c r="J36" s="315">
        <v>0.22923371284499999</v>
      </c>
      <c r="K36" s="318">
        <v>1.768021484768</v>
      </c>
    </row>
    <row r="37" spans="1:11" ht="14.4" customHeight="1" thickBot="1" x14ac:dyDescent="0.35">
      <c r="A37" s="335" t="s">
        <v>227</v>
      </c>
      <c r="B37" s="319">
        <v>16.920958981169001</v>
      </c>
      <c r="C37" s="319">
        <v>11.688789999999999</v>
      </c>
      <c r="D37" s="320">
        <v>-5.232168981169</v>
      </c>
      <c r="E37" s="321">
        <v>0.69078768011900005</v>
      </c>
      <c r="F37" s="319">
        <v>11.345131887400999</v>
      </c>
      <c r="G37" s="320">
        <v>9.4542765728340008</v>
      </c>
      <c r="H37" s="322">
        <v>2.0821700000000001</v>
      </c>
      <c r="I37" s="319">
        <v>3.6318700000000002</v>
      </c>
      <c r="J37" s="320">
        <v>-5.8224065728339998</v>
      </c>
      <c r="K37" s="326">
        <v>0.32012585098500002</v>
      </c>
    </row>
    <row r="38" spans="1:11" ht="14.4" customHeight="1" thickBot="1" x14ac:dyDescent="0.35">
      <c r="A38" s="336" t="s">
        <v>228</v>
      </c>
      <c r="B38" s="314">
        <v>9.9999593978900005</v>
      </c>
      <c r="C38" s="314">
        <v>4.6497799999999998</v>
      </c>
      <c r="D38" s="315">
        <v>-5.3501793978899999</v>
      </c>
      <c r="E38" s="316">
        <v>0.46497988791599998</v>
      </c>
      <c r="F38" s="314">
        <v>4.3633990019170001</v>
      </c>
      <c r="G38" s="315">
        <v>3.636165834931</v>
      </c>
      <c r="H38" s="317">
        <v>4.9406564584124654E-324</v>
      </c>
      <c r="I38" s="314">
        <v>0.16159000000000001</v>
      </c>
      <c r="J38" s="315">
        <v>-3.4745758349310001</v>
      </c>
      <c r="K38" s="318">
        <v>3.7033056093999997E-2</v>
      </c>
    </row>
    <row r="39" spans="1:11" ht="14.4" customHeight="1" thickBot="1" x14ac:dyDescent="0.35">
      <c r="A39" s="336" t="s">
        <v>229</v>
      </c>
      <c r="B39" s="314">
        <v>6.9209995832780002</v>
      </c>
      <c r="C39" s="314">
        <v>7.0390100000000002</v>
      </c>
      <c r="D39" s="315">
        <v>0.118010416721</v>
      </c>
      <c r="E39" s="316">
        <v>1.017051065427</v>
      </c>
      <c r="F39" s="314">
        <v>6.9817328854829999</v>
      </c>
      <c r="G39" s="315">
        <v>5.8181107379029999</v>
      </c>
      <c r="H39" s="317">
        <v>2.0821700000000001</v>
      </c>
      <c r="I39" s="314">
        <v>3.4702799999999998</v>
      </c>
      <c r="J39" s="315">
        <v>-2.3478307379030001</v>
      </c>
      <c r="K39" s="318">
        <v>0.497051384938</v>
      </c>
    </row>
    <row r="40" spans="1:11" ht="14.4" customHeight="1" thickBot="1" x14ac:dyDescent="0.35">
      <c r="A40" s="335" t="s">
        <v>230</v>
      </c>
      <c r="B40" s="319">
        <v>4.9406564584124654E-324</v>
      </c>
      <c r="C40" s="319">
        <v>5.859</v>
      </c>
      <c r="D40" s="320">
        <v>5.859</v>
      </c>
      <c r="E40" s="325" t="s">
        <v>199</v>
      </c>
      <c r="F40" s="319">
        <v>0</v>
      </c>
      <c r="G40" s="320">
        <v>0</v>
      </c>
      <c r="H40" s="322">
        <v>0.438</v>
      </c>
      <c r="I40" s="319">
        <v>4.49</v>
      </c>
      <c r="J40" s="320">
        <v>4.49</v>
      </c>
      <c r="K40" s="323" t="s">
        <v>193</v>
      </c>
    </row>
    <row r="41" spans="1:11" ht="14.4" customHeight="1" thickBot="1" x14ac:dyDescent="0.35">
      <c r="A41" s="336" t="s">
        <v>231</v>
      </c>
      <c r="B41" s="314">
        <v>4.9406564584124654E-324</v>
      </c>
      <c r="C41" s="314">
        <v>5.859</v>
      </c>
      <c r="D41" s="315">
        <v>5.859</v>
      </c>
      <c r="E41" s="327" t="s">
        <v>199</v>
      </c>
      <c r="F41" s="314">
        <v>0</v>
      </c>
      <c r="G41" s="315">
        <v>0</v>
      </c>
      <c r="H41" s="317">
        <v>0.438</v>
      </c>
      <c r="I41" s="314">
        <v>4.49</v>
      </c>
      <c r="J41" s="315">
        <v>4.49</v>
      </c>
      <c r="K41" s="324" t="s">
        <v>193</v>
      </c>
    </row>
    <row r="42" spans="1:11" ht="14.4" customHeight="1" thickBot="1" x14ac:dyDescent="0.35">
      <c r="A42" s="334" t="s">
        <v>58</v>
      </c>
      <c r="B42" s="314">
        <v>192.99994837924899</v>
      </c>
      <c r="C42" s="314">
        <v>198.25399999999999</v>
      </c>
      <c r="D42" s="315">
        <v>5.2540516207500003</v>
      </c>
      <c r="E42" s="316">
        <v>1.0272230726730001</v>
      </c>
      <c r="F42" s="314">
        <v>195.275357701264</v>
      </c>
      <c r="G42" s="315">
        <v>162.729464751054</v>
      </c>
      <c r="H42" s="317">
        <v>15.935</v>
      </c>
      <c r="I42" s="314">
        <v>157.42500000000001</v>
      </c>
      <c r="J42" s="315">
        <v>-5.3044647510529996</v>
      </c>
      <c r="K42" s="318">
        <v>0.806169308064</v>
      </c>
    </row>
    <row r="43" spans="1:11" ht="14.4" customHeight="1" thickBot="1" x14ac:dyDescent="0.35">
      <c r="A43" s="335" t="s">
        <v>232</v>
      </c>
      <c r="B43" s="319">
        <v>192.99994837924899</v>
      </c>
      <c r="C43" s="319">
        <v>198.25399999999999</v>
      </c>
      <c r="D43" s="320">
        <v>5.2540516207500003</v>
      </c>
      <c r="E43" s="321">
        <v>1.0272230726730001</v>
      </c>
      <c r="F43" s="319">
        <v>195.275357701264</v>
      </c>
      <c r="G43" s="320">
        <v>162.729464751054</v>
      </c>
      <c r="H43" s="322">
        <v>15.935</v>
      </c>
      <c r="I43" s="319">
        <v>157.42500000000001</v>
      </c>
      <c r="J43" s="320">
        <v>-5.3044647510529996</v>
      </c>
      <c r="K43" s="326">
        <v>0.806169308064</v>
      </c>
    </row>
    <row r="44" spans="1:11" ht="14.4" customHeight="1" thickBot="1" x14ac:dyDescent="0.35">
      <c r="A44" s="336" t="s">
        <v>233</v>
      </c>
      <c r="B44" s="314">
        <v>80.000035183104998</v>
      </c>
      <c r="C44" s="314">
        <v>86.768000000000001</v>
      </c>
      <c r="D44" s="315">
        <v>6.7679648168939996</v>
      </c>
      <c r="E44" s="316">
        <v>1.0845995230050001</v>
      </c>
      <c r="F44" s="314">
        <v>85.268617831168996</v>
      </c>
      <c r="G44" s="315">
        <v>71.057181525974002</v>
      </c>
      <c r="H44" s="317">
        <v>7.165</v>
      </c>
      <c r="I44" s="314">
        <v>72.340999999999994</v>
      </c>
      <c r="J44" s="315">
        <v>1.283818474025</v>
      </c>
      <c r="K44" s="318">
        <v>0.84838949944300002</v>
      </c>
    </row>
    <row r="45" spans="1:11" ht="14.4" customHeight="1" thickBot="1" x14ac:dyDescent="0.35">
      <c r="A45" s="336" t="s">
        <v>234</v>
      </c>
      <c r="B45" s="314">
        <v>49.999916989447001</v>
      </c>
      <c r="C45" s="314">
        <v>51.472000000000001</v>
      </c>
      <c r="D45" s="315">
        <v>1.4720830105530001</v>
      </c>
      <c r="E45" s="316">
        <v>1.0294417090900001</v>
      </c>
      <c r="F45" s="314">
        <v>50.002148997249002</v>
      </c>
      <c r="G45" s="315">
        <v>41.668457497707003</v>
      </c>
      <c r="H45" s="317">
        <v>4.194</v>
      </c>
      <c r="I45" s="314">
        <v>42.061999999999998</v>
      </c>
      <c r="J45" s="315">
        <v>0.393542502292</v>
      </c>
      <c r="K45" s="318">
        <v>0.84120384510500001</v>
      </c>
    </row>
    <row r="46" spans="1:11" ht="14.4" customHeight="1" thickBot="1" x14ac:dyDescent="0.35">
      <c r="A46" s="336" t="s">
        <v>235</v>
      </c>
      <c r="B46" s="314">
        <v>62.999996206696999</v>
      </c>
      <c r="C46" s="314">
        <v>60.014000000000003</v>
      </c>
      <c r="D46" s="315">
        <v>-2.9859962066970001</v>
      </c>
      <c r="E46" s="316">
        <v>0.95260323195999996</v>
      </c>
      <c r="F46" s="314">
        <v>60.004590872846002</v>
      </c>
      <c r="G46" s="315">
        <v>50.003825727371002</v>
      </c>
      <c r="H46" s="317">
        <v>4.5759999999999996</v>
      </c>
      <c r="I46" s="314">
        <v>43.021999999999998</v>
      </c>
      <c r="J46" s="315">
        <v>-6.9818257273709996</v>
      </c>
      <c r="K46" s="318">
        <v>0.71697847404899995</v>
      </c>
    </row>
    <row r="47" spans="1:11" ht="14.4" customHeight="1" thickBot="1" x14ac:dyDescent="0.35">
      <c r="A47" s="337" t="s">
        <v>236</v>
      </c>
      <c r="B47" s="319">
        <v>797.29454199397105</v>
      </c>
      <c r="C47" s="319">
        <v>216.55956</v>
      </c>
      <c r="D47" s="320">
        <v>-580.73498199397102</v>
      </c>
      <c r="E47" s="321">
        <v>0.27161801391200002</v>
      </c>
      <c r="F47" s="319">
        <v>280.79929923076401</v>
      </c>
      <c r="G47" s="320">
        <v>233.999416025637</v>
      </c>
      <c r="H47" s="322">
        <v>21.550730000000001</v>
      </c>
      <c r="I47" s="319">
        <v>305.98345</v>
      </c>
      <c r="J47" s="320">
        <v>71.984033974363001</v>
      </c>
      <c r="K47" s="326">
        <v>1.089687370439</v>
      </c>
    </row>
    <row r="48" spans="1:11" ht="14.4" customHeight="1" thickBot="1" x14ac:dyDescent="0.35">
      <c r="A48" s="334" t="s">
        <v>61</v>
      </c>
      <c r="B48" s="314">
        <v>608.41802336644503</v>
      </c>
      <c r="C48" s="314">
        <v>44.903680000000001</v>
      </c>
      <c r="D48" s="315">
        <v>-563.51434336644502</v>
      </c>
      <c r="E48" s="316">
        <v>7.3803993759E-2</v>
      </c>
      <c r="F48" s="314">
        <v>127.28222371401399</v>
      </c>
      <c r="G48" s="315">
        <v>106.068519761679</v>
      </c>
      <c r="H48" s="317">
        <v>1.7678100000000001</v>
      </c>
      <c r="I48" s="314">
        <v>116.65797999999999</v>
      </c>
      <c r="J48" s="315">
        <v>10.589460238320999</v>
      </c>
      <c r="K48" s="318">
        <v>0.91653002749300005</v>
      </c>
    </row>
    <row r="49" spans="1:11" ht="14.4" customHeight="1" thickBot="1" x14ac:dyDescent="0.35">
      <c r="A49" s="335" t="s">
        <v>237</v>
      </c>
      <c r="B49" s="319">
        <v>500.00000989441901</v>
      </c>
      <c r="C49" s="319">
        <v>4.9406564584124654E-324</v>
      </c>
      <c r="D49" s="320">
        <v>-500.00000989441901</v>
      </c>
      <c r="E49" s="321">
        <v>0</v>
      </c>
      <c r="F49" s="319">
        <v>69.999999999996007</v>
      </c>
      <c r="G49" s="320">
        <v>58.333333333330003</v>
      </c>
      <c r="H49" s="322">
        <v>4.9406564584124654E-324</v>
      </c>
      <c r="I49" s="319">
        <v>93.456990000000005</v>
      </c>
      <c r="J49" s="320">
        <v>35.123656666669</v>
      </c>
      <c r="K49" s="326">
        <v>1.3350998571420001</v>
      </c>
    </row>
    <row r="50" spans="1:11" ht="14.4" customHeight="1" thickBot="1" x14ac:dyDescent="0.35">
      <c r="A50" s="336" t="s">
        <v>238</v>
      </c>
      <c r="B50" s="314">
        <v>500.00000989441901</v>
      </c>
      <c r="C50" s="314">
        <v>4.9406564584124654E-324</v>
      </c>
      <c r="D50" s="315">
        <v>-500.00000989441901</v>
      </c>
      <c r="E50" s="316">
        <v>0</v>
      </c>
      <c r="F50" s="314">
        <v>69.999999999996007</v>
      </c>
      <c r="G50" s="315">
        <v>58.333333333330003</v>
      </c>
      <c r="H50" s="317">
        <v>4.9406564584124654E-324</v>
      </c>
      <c r="I50" s="314">
        <v>93.456990000000005</v>
      </c>
      <c r="J50" s="315">
        <v>35.123656666669</v>
      </c>
      <c r="K50" s="318">
        <v>1.3350998571420001</v>
      </c>
    </row>
    <row r="51" spans="1:11" ht="14.4" customHeight="1" thickBot="1" x14ac:dyDescent="0.35">
      <c r="A51" s="335" t="s">
        <v>239</v>
      </c>
      <c r="B51" s="319">
        <v>108.418013472026</v>
      </c>
      <c r="C51" s="319">
        <v>44.903680000000001</v>
      </c>
      <c r="D51" s="320">
        <v>-63.514333472025001</v>
      </c>
      <c r="E51" s="321">
        <v>0.41417176502300002</v>
      </c>
      <c r="F51" s="319">
        <v>57.282223714018002</v>
      </c>
      <c r="G51" s="320">
        <v>47.735186428348001</v>
      </c>
      <c r="H51" s="322">
        <v>1.7678100000000001</v>
      </c>
      <c r="I51" s="319">
        <v>23.200990000000001</v>
      </c>
      <c r="J51" s="320">
        <v>-24.534196428348</v>
      </c>
      <c r="K51" s="326">
        <v>0.40502949249699999</v>
      </c>
    </row>
    <row r="52" spans="1:11" ht="14.4" customHeight="1" thickBot="1" x14ac:dyDescent="0.35">
      <c r="A52" s="336" t="s">
        <v>240</v>
      </c>
      <c r="B52" s="314">
        <v>39.900987597514998</v>
      </c>
      <c r="C52" s="314">
        <v>21.844999999999999</v>
      </c>
      <c r="D52" s="315">
        <v>-18.055987597514999</v>
      </c>
      <c r="E52" s="316">
        <v>0.547480183206</v>
      </c>
      <c r="F52" s="314">
        <v>18.776859792976001</v>
      </c>
      <c r="G52" s="315">
        <v>15.647383160813</v>
      </c>
      <c r="H52" s="317">
        <v>4.9406564584124654E-324</v>
      </c>
      <c r="I52" s="314">
        <v>8.9540000000000006</v>
      </c>
      <c r="J52" s="315">
        <v>-6.6933831608130001</v>
      </c>
      <c r="K52" s="318">
        <v>0.47686354900200001</v>
      </c>
    </row>
    <row r="53" spans="1:11" ht="14.4" customHeight="1" thickBot="1" x14ac:dyDescent="0.35">
      <c r="A53" s="336" t="s">
        <v>241</v>
      </c>
      <c r="B53" s="314">
        <v>10.516949366762001</v>
      </c>
      <c r="C53" s="314">
        <v>0.59899999999999998</v>
      </c>
      <c r="D53" s="315">
        <v>-9.9179493667620005</v>
      </c>
      <c r="E53" s="316">
        <v>5.6955679741999998E-2</v>
      </c>
      <c r="F53" s="314">
        <v>0.508325056246</v>
      </c>
      <c r="G53" s="315">
        <v>0.42360421353799999</v>
      </c>
      <c r="H53" s="317">
        <v>4.9406564584124654E-324</v>
      </c>
      <c r="I53" s="314">
        <v>4.9406564584124654E-323</v>
      </c>
      <c r="J53" s="315">
        <v>-0.42360421353799999</v>
      </c>
      <c r="K53" s="318">
        <v>9.8813129168249309E-323</v>
      </c>
    </row>
    <row r="54" spans="1:11" ht="14.4" customHeight="1" thickBot="1" x14ac:dyDescent="0.35">
      <c r="A54" s="336" t="s">
        <v>242</v>
      </c>
      <c r="B54" s="314">
        <v>44.999997290498001</v>
      </c>
      <c r="C54" s="314">
        <v>20.401060000000001</v>
      </c>
      <c r="D54" s="315">
        <v>-24.598937290498</v>
      </c>
      <c r="E54" s="316">
        <v>0.45335691618599999</v>
      </c>
      <c r="F54" s="314">
        <v>22.998145258584</v>
      </c>
      <c r="G54" s="315">
        <v>19.165121048820001</v>
      </c>
      <c r="H54" s="317">
        <v>0.74414999999999998</v>
      </c>
      <c r="I54" s="314">
        <v>7.3083999999999998</v>
      </c>
      <c r="J54" s="315">
        <v>-11.856721048820001</v>
      </c>
      <c r="K54" s="318">
        <v>0.317782147987</v>
      </c>
    </row>
    <row r="55" spans="1:11" ht="14.4" customHeight="1" thickBot="1" x14ac:dyDescent="0.35">
      <c r="A55" s="336" t="s">
        <v>243</v>
      </c>
      <c r="B55" s="314">
        <v>13.000079217250001</v>
      </c>
      <c r="C55" s="314">
        <v>2.0586199999999999</v>
      </c>
      <c r="D55" s="315">
        <v>-10.941459217249999</v>
      </c>
      <c r="E55" s="316">
        <v>0.158354419661</v>
      </c>
      <c r="F55" s="314">
        <v>14.99889360621</v>
      </c>
      <c r="G55" s="315">
        <v>12.499078005175001</v>
      </c>
      <c r="H55" s="317">
        <v>1.02366</v>
      </c>
      <c r="I55" s="314">
        <v>6.9385899999999996</v>
      </c>
      <c r="J55" s="315">
        <v>-5.5604880051750003</v>
      </c>
      <c r="K55" s="318">
        <v>0.462606788351</v>
      </c>
    </row>
    <row r="56" spans="1:11" ht="14.4" customHeight="1" thickBot="1" x14ac:dyDescent="0.35">
      <c r="A56" s="338" t="s">
        <v>62</v>
      </c>
      <c r="B56" s="319">
        <v>11.999999277465999</v>
      </c>
      <c r="C56" s="319">
        <v>13.571999999999999</v>
      </c>
      <c r="D56" s="320">
        <v>1.5720007225329999</v>
      </c>
      <c r="E56" s="321">
        <v>1.1310000680979999</v>
      </c>
      <c r="F56" s="319">
        <v>0</v>
      </c>
      <c r="G56" s="320">
        <v>0</v>
      </c>
      <c r="H56" s="322">
        <v>4.9406564584124654E-324</v>
      </c>
      <c r="I56" s="319">
        <v>19.042999999999999</v>
      </c>
      <c r="J56" s="320">
        <v>19.042999999999999</v>
      </c>
      <c r="K56" s="323" t="s">
        <v>193</v>
      </c>
    </row>
    <row r="57" spans="1:11" ht="14.4" customHeight="1" thickBot="1" x14ac:dyDescent="0.35">
      <c r="A57" s="335" t="s">
        <v>244</v>
      </c>
      <c r="B57" s="319">
        <v>11.999999277465999</v>
      </c>
      <c r="C57" s="319">
        <v>13.571999999999999</v>
      </c>
      <c r="D57" s="320">
        <v>1.5720007225329999</v>
      </c>
      <c r="E57" s="321">
        <v>1.1310000680979999</v>
      </c>
      <c r="F57" s="319">
        <v>0</v>
      </c>
      <c r="G57" s="320">
        <v>0</v>
      </c>
      <c r="H57" s="322">
        <v>4.9406564584124654E-324</v>
      </c>
      <c r="I57" s="319">
        <v>19.042999999999999</v>
      </c>
      <c r="J57" s="320">
        <v>19.042999999999999</v>
      </c>
      <c r="K57" s="323" t="s">
        <v>193</v>
      </c>
    </row>
    <row r="58" spans="1:11" ht="14.4" customHeight="1" thickBot="1" x14ac:dyDescent="0.35">
      <c r="A58" s="336" t="s">
        <v>245</v>
      </c>
      <c r="B58" s="314">
        <v>11.999999277465999</v>
      </c>
      <c r="C58" s="314">
        <v>13.571999999999999</v>
      </c>
      <c r="D58" s="315">
        <v>1.5720007225329999</v>
      </c>
      <c r="E58" s="316">
        <v>1.1310000680979999</v>
      </c>
      <c r="F58" s="314">
        <v>0</v>
      </c>
      <c r="G58" s="315">
        <v>0</v>
      </c>
      <c r="H58" s="317">
        <v>4.9406564584124654E-324</v>
      </c>
      <c r="I58" s="314">
        <v>19.042999999999999</v>
      </c>
      <c r="J58" s="315">
        <v>19.042999999999999</v>
      </c>
      <c r="K58" s="324" t="s">
        <v>193</v>
      </c>
    </row>
    <row r="59" spans="1:11" ht="14.4" customHeight="1" thickBot="1" x14ac:dyDescent="0.35">
      <c r="A59" s="334" t="s">
        <v>63</v>
      </c>
      <c r="B59" s="314">
        <v>176.87651935005999</v>
      </c>
      <c r="C59" s="314">
        <v>158.08387999999999</v>
      </c>
      <c r="D59" s="315">
        <v>-18.792639350059002</v>
      </c>
      <c r="E59" s="316">
        <v>0.89375277499100003</v>
      </c>
      <c r="F59" s="314">
        <v>153.51707551675</v>
      </c>
      <c r="G59" s="315">
        <v>127.930896263958</v>
      </c>
      <c r="H59" s="317">
        <v>19.782920000000001</v>
      </c>
      <c r="I59" s="314">
        <v>170.28246999999999</v>
      </c>
      <c r="J59" s="315">
        <v>42.351573736040997</v>
      </c>
      <c r="K59" s="318">
        <v>1.109208662468</v>
      </c>
    </row>
    <row r="60" spans="1:11" ht="14.4" customHeight="1" thickBot="1" x14ac:dyDescent="0.35">
      <c r="A60" s="335" t="s">
        <v>246</v>
      </c>
      <c r="B60" s="319">
        <v>0.48876997056999999</v>
      </c>
      <c r="C60" s="319">
        <v>1.8108</v>
      </c>
      <c r="D60" s="320">
        <v>1.3220300294289999</v>
      </c>
      <c r="E60" s="321">
        <v>3.704810256419</v>
      </c>
      <c r="F60" s="319">
        <v>1.737016258291</v>
      </c>
      <c r="G60" s="320">
        <v>1.447513548576</v>
      </c>
      <c r="H60" s="322">
        <v>4.9406564584124654E-324</v>
      </c>
      <c r="I60" s="319">
        <v>0.51800000000000002</v>
      </c>
      <c r="J60" s="320">
        <v>-0.92951354857599999</v>
      </c>
      <c r="K60" s="326">
        <v>0.29821252249500002</v>
      </c>
    </row>
    <row r="61" spans="1:11" ht="14.4" customHeight="1" thickBot="1" x14ac:dyDescent="0.35">
      <c r="A61" s="336" t="s">
        <v>247</v>
      </c>
      <c r="B61" s="314">
        <v>0.48876997056999999</v>
      </c>
      <c r="C61" s="314">
        <v>1.8108</v>
      </c>
      <c r="D61" s="315">
        <v>1.3220300294289999</v>
      </c>
      <c r="E61" s="316">
        <v>3.704810256419</v>
      </c>
      <c r="F61" s="314">
        <v>1.737016258291</v>
      </c>
      <c r="G61" s="315">
        <v>1.447513548576</v>
      </c>
      <c r="H61" s="317">
        <v>4.9406564584124654E-324</v>
      </c>
      <c r="I61" s="314">
        <v>0.51800000000000002</v>
      </c>
      <c r="J61" s="315">
        <v>-0.92951354857599999</v>
      </c>
      <c r="K61" s="318">
        <v>0.29821252249500002</v>
      </c>
    </row>
    <row r="62" spans="1:11" ht="14.4" customHeight="1" thickBot="1" x14ac:dyDescent="0.35">
      <c r="A62" s="335" t="s">
        <v>248</v>
      </c>
      <c r="B62" s="319">
        <v>12.62339923993</v>
      </c>
      <c r="C62" s="319">
        <v>6.74411</v>
      </c>
      <c r="D62" s="320">
        <v>-5.8792892399300003</v>
      </c>
      <c r="E62" s="321">
        <v>0.53425467037899999</v>
      </c>
      <c r="F62" s="319">
        <v>5.891990915829</v>
      </c>
      <c r="G62" s="320">
        <v>4.9099924298569997</v>
      </c>
      <c r="H62" s="322">
        <v>0.38140000000000002</v>
      </c>
      <c r="I62" s="319">
        <v>7.4902899999999999</v>
      </c>
      <c r="J62" s="320">
        <v>2.5802975701420001</v>
      </c>
      <c r="K62" s="326">
        <v>1.2712663863539999</v>
      </c>
    </row>
    <row r="63" spans="1:11" ht="14.4" customHeight="1" thickBot="1" x14ac:dyDescent="0.35">
      <c r="A63" s="336" t="s">
        <v>249</v>
      </c>
      <c r="B63" s="314">
        <v>5.6233196614130003</v>
      </c>
      <c r="C63" s="314">
        <v>1.3807</v>
      </c>
      <c r="D63" s="315">
        <v>-4.2426196614130003</v>
      </c>
      <c r="E63" s="316">
        <v>0.245531124519</v>
      </c>
      <c r="F63" s="314">
        <v>1.594277318824</v>
      </c>
      <c r="G63" s="315">
        <v>1.3285644323529999</v>
      </c>
      <c r="H63" s="317">
        <v>6.6500000000000004E-2</v>
      </c>
      <c r="I63" s="314">
        <v>1.9545999999999999</v>
      </c>
      <c r="J63" s="315">
        <v>0.62603556764599999</v>
      </c>
      <c r="K63" s="318">
        <v>1.2260100403609999</v>
      </c>
    </row>
    <row r="64" spans="1:11" ht="14.4" customHeight="1" thickBot="1" x14ac:dyDescent="0.35">
      <c r="A64" s="336" t="s">
        <v>250</v>
      </c>
      <c r="B64" s="314">
        <v>7.000079578517</v>
      </c>
      <c r="C64" s="314">
        <v>5.36341</v>
      </c>
      <c r="D64" s="315">
        <v>-1.636669578517</v>
      </c>
      <c r="E64" s="316">
        <v>0.76619271821699997</v>
      </c>
      <c r="F64" s="314">
        <v>4.2977135970039999</v>
      </c>
      <c r="G64" s="315">
        <v>3.581427997504</v>
      </c>
      <c r="H64" s="317">
        <v>0.31490000000000001</v>
      </c>
      <c r="I64" s="314">
        <v>5.5356899999999998</v>
      </c>
      <c r="J64" s="315">
        <v>1.9542620024949999</v>
      </c>
      <c r="K64" s="318">
        <v>1.2880546539569999</v>
      </c>
    </row>
    <row r="65" spans="1:11" ht="14.4" customHeight="1" thickBot="1" x14ac:dyDescent="0.35">
      <c r="A65" s="335" t="s">
        <v>251</v>
      </c>
      <c r="B65" s="319">
        <v>2.9999998193659998</v>
      </c>
      <c r="C65" s="319">
        <v>3.375</v>
      </c>
      <c r="D65" s="320">
        <v>0.375000180633</v>
      </c>
      <c r="E65" s="321">
        <v>1.125000067737</v>
      </c>
      <c r="F65" s="319">
        <v>3.6898498557289998</v>
      </c>
      <c r="G65" s="320">
        <v>3.0748748797740002</v>
      </c>
      <c r="H65" s="322">
        <v>1.5451600000000001</v>
      </c>
      <c r="I65" s="319">
        <v>7.6243999999999996</v>
      </c>
      <c r="J65" s="320">
        <v>4.5495251202249998</v>
      </c>
      <c r="K65" s="326">
        <v>2.0663171397500002</v>
      </c>
    </row>
    <row r="66" spans="1:11" ht="14.4" customHeight="1" thickBot="1" x14ac:dyDescent="0.35">
      <c r="A66" s="336" t="s">
        <v>252</v>
      </c>
      <c r="B66" s="314">
        <v>2.9999998193659998</v>
      </c>
      <c r="C66" s="314">
        <v>3.375</v>
      </c>
      <c r="D66" s="315">
        <v>0.375000180633</v>
      </c>
      <c r="E66" s="316">
        <v>1.125000067737</v>
      </c>
      <c r="F66" s="314">
        <v>3.6898498557289998</v>
      </c>
      <c r="G66" s="315">
        <v>3.0748748797740002</v>
      </c>
      <c r="H66" s="317">
        <v>0.94499999999999995</v>
      </c>
      <c r="I66" s="314">
        <v>3.78</v>
      </c>
      <c r="J66" s="315">
        <v>0.70512512022499996</v>
      </c>
      <c r="K66" s="318">
        <v>1.0244319275289999</v>
      </c>
    </row>
    <row r="67" spans="1:11" ht="14.4" customHeight="1" thickBot="1" x14ac:dyDescent="0.35">
      <c r="A67" s="336" t="s">
        <v>253</v>
      </c>
      <c r="B67" s="314">
        <v>4.9406564584124654E-324</v>
      </c>
      <c r="C67" s="314">
        <v>4.9406564584124654E-324</v>
      </c>
      <c r="D67" s="315">
        <v>0</v>
      </c>
      <c r="E67" s="316">
        <v>1</v>
      </c>
      <c r="F67" s="314">
        <v>4.9406564584124654E-324</v>
      </c>
      <c r="G67" s="315">
        <v>0</v>
      </c>
      <c r="H67" s="317">
        <v>0.60016000000000003</v>
      </c>
      <c r="I67" s="314">
        <v>3.8443999999999998</v>
      </c>
      <c r="J67" s="315">
        <v>3.8443999999999998</v>
      </c>
      <c r="K67" s="324" t="s">
        <v>199</v>
      </c>
    </row>
    <row r="68" spans="1:11" ht="14.4" customHeight="1" thickBot="1" x14ac:dyDescent="0.35">
      <c r="A68" s="335" t="s">
        <v>254</v>
      </c>
      <c r="B68" s="319">
        <v>4.9406564584124654E-324</v>
      </c>
      <c r="C68" s="319">
        <v>4.9406564584124654E-324</v>
      </c>
      <c r="D68" s="320">
        <v>0</v>
      </c>
      <c r="E68" s="321">
        <v>1</v>
      </c>
      <c r="F68" s="319">
        <v>4.9406564584124654E-324</v>
      </c>
      <c r="G68" s="320">
        <v>0</v>
      </c>
      <c r="H68" s="322">
        <v>4.9406564584124654E-324</v>
      </c>
      <c r="I68" s="319">
        <v>10.89</v>
      </c>
      <c r="J68" s="320">
        <v>10.89</v>
      </c>
      <c r="K68" s="323" t="s">
        <v>199</v>
      </c>
    </row>
    <row r="69" spans="1:11" ht="14.4" customHeight="1" thickBot="1" x14ac:dyDescent="0.35">
      <c r="A69" s="336" t="s">
        <v>255</v>
      </c>
      <c r="B69" s="314">
        <v>4.9406564584124654E-324</v>
      </c>
      <c r="C69" s="314">
        <v>4.9406564584124654E-324</v>
      </c>
      <c r="D69" s="315">
        <v>0</v>
      </c>
      <c r="E69" s="316">
        <v>1</v>
      </c>
      <c r="F69" s="314">
        <v>4.9406564584124654E-324</v>
      </c>
      <c r="G69" s="315">
        <v>0</v>
      </c>
      <c r="H69" s="317">
        <v>4.9406564584124654E-324</v>
      </c>
      <c r="I69" s="314">
        <v>10.89</v>
      </c>
      <c r="J69" s="315">
        <v>10.89</v>
      </c>
      <c r="K69" s="324" t="s">
        <v>199</v>
      </c>
    </row>
    <row r="70" spans="1:11" ht="14.4" customHeight="1" thickBot="1" x14ac:dyDescent="0.35">
      <c r="A70" s="335" t="s">
        <v>256</v>
      </c>
      <c r="B70" s="319">
        <v>84.925674886525996</v>
      </c>
      <c r="C70" s="319">
        <v>85.235389999999995</v>
      </c>
      <c r="D70" s="320">
        <v>0.30971511347300001</v>
      </c>
      <c r="E70" s="321">
        <v>1.0036468961110001</v>
      </c>
      <c r="F70" s="319">
        <v>81.172299503212002</v>
      </c>
      <c r="G70" s="320">
        <v>67.643582919343004</v>
      </c>
      <c r="H70" s="322">
        <v>7.1706000000000003</v>
      </c>
      <c r="I70" s="319">
        <v>72.138220000000004</v>
      </c>
      <c r="J70" s="320">
        <v>4.4946370806560001</v>
      </c>
      <c r="K70" s="326">
        <v>0.88870489614600001</v>
      </c>
    </row>
    <row r="71" spans="1:11" ht="14.4" customHeight="1" thickBot="1" x14ac:dyDescent="0.35">
      <c r="A71" s="336" t="s">
        <v>257</v>
      </c>
      <c r="B71" s="314">
        <v>75.999955423954006</v>
      </c>
      <c r="C71" s="314">
        <v>81.064179999999993</v>
      </c>
      <c r="D71" s="315">
        <v>5.0642245760450004</v>
      </c>
      <c r="E71" s="316">
        <v>1.066634572978</v>
      </c>
      <c r="F71" s="314">
        <v>77.000078187323993</v>
      </c>
      <c r="G71" s="315">
        <v>64.166731822770004</v>
      </c>
      <c r="H71" s="317">
        <v>6.8263800000000003</v>
      </c>
      <c r="I71" s="314">
        <v>68.538709999999995</v>
      </c>
      <c r="J71" s="315">
        <v>4.3719781772289998</v>
      </c>
      <c r="K71" s="318">
        <v>0.89011221304499999</v>
      </c>
    </row>
    <row r="72" spans="1:11" ht="14.4" customHeight="1" thickBot="1" x14ac:dyDescent="0.35">
      <c r="A72" s="336" t="s">
        <v>258</v>
      </c>
      <c r="B72" s="314">
        <v>8.1814795073829991</v>
      </c>
      <c r="C72" s="314">
        <v>4.1712100000000003</v>
      </c>
      <c r="D72" s="315">
        <v>-4.0102695073829997</v>
      </c>
      <c r="E72" s="316">
        <v>0.509835659459</v>
      </c>
      <c r="F72" s="314">
        <v>4.1722213158879997</v>
      </c>
      <c r="G72" s="315">
        <v>3.4768510965730002</v>
      </c>
      <c r="H72" s="317">
        <v>0.34422000000000003</v>
      </c>
      <c r="I72" s="314">
        <v>3.59951</v>
      </c>
      <c r="J72" s="315">
        <v>0.122658903426</v>
      </c>
      <c r="K72" s="318">
        <v>0.86273227795700003</v>
      </c>
    </row>
    <row r="73" spans="1:11" ht="14.4" customHeight="1" thickBot="1" x14ac:dyDescent="0.35">
      <c r="A73" s="335" t="s">
        <v>259</v>
      </c>
      <c r="B73" s="319">
        <v>75.838675433665003</v>
      </c>
      <c r="C73" s="319">
        <v>60.319580000000002</v>
      </c>
      <c r="D73" s="320">
        <v>-15.519095433665001</v>
      </c>
      <c r="E73" s="321">
        <v>0.79536700311599995</v>
      </c>
      <c r="F73" s="319">
        <v>61.025918983685997</v>
      </c>
      <c r="G73" s="320">
        <v>50.854932486404998</v>
      </c>
      <c r="H73" s="322">
        <v>10.68576</v>
      </c>
      <c r="I73" s="319">
        <v>71.621560000000002</v>
      </c>
      <c r="J73" s="320">
        <v>20.766627513593999</v>
      </c>
      <c r="K73" s="326">
        <v>1.1736252594429999</v>
      </c>
    </row>
    <row r="74" spans="1:11" ht="14.4" customHeight="1" thickBot="1" x14ac:dyDescent="0.35">
      <c r="A74" s="336" t="s">
        <v>260</v>
      </c>
      <c r="B74" s="314">
        <v>4.9406564584124654E-324</v>
      </c>
      <c r="C74" s="314">
        <v>4.9406564584124654E-324</v>
      </c>
      <c r="D74" s="315">
        <v>0</v>
      </c>
      <c r="E74" s="316">
        <v>1</v>
      </c>
      <c r="F74" s="314">
        <v>4.9406564584124654E-324</v>
      </c>
      <c r="G74" s="315">
        <v>0</v>
      </c>
      <c r="H74" s="317">
        <v>4.9406564584124654E-324</v>
      </c>
      <c r="I74" s="314">
        <v>10.98</v>
      </c>
      <c r="J74" s="315">
        <v>10.98</v>
      </c>
      <c r="K74" s="324" t="s">
        <v>199</v>
      </c>
    </row>
    <row r="75" spans="1:11" ht="14.4" customHeight="1" thickBot="1" x14ac:dyDescent="0.35">
      <c r="A75" s="336" t="s">
        <v>261</v>
      </c>
      <c r="B75" s="314">
        <v>74.838715493874005</v>
      </c>
      <c r="C75" s="314">
        <v>44.795580000000001</v>
      </c>
      <c r="D75" s="315">
        <v>-30.043135493874001</v>
      </c>
      <c r="E75" s="316">
        <v>0.59856158279000005</v>
      </c>
      <c r="F75" s="314">
        <v>41.296091486264999</v>
      </c>
      <c r="G75" s="315">
        <v>34.413409571887001</v>
      </c>
      <c r="H75" s="317">
        <v>4.702</v>
      </c>
      <c r="I75" s="314">
        <v>44.470300000000002</v>
      </c>
      <c r="J75" s="315">
        <v>10.056890428112</v>
      </c>
      <c r="K75" s="318">
        <v>1.0768646232479999</v>
      </c>
    </row>
    <row r="76" spans="1:11" ht="14.4" customHeight="1" thickBot="1" x14ac:dyDescent="0.35">
      <c r="A76" s="336" t="s">
        <v>262</v>
      </c>
      <c r="B76" s="314">
        <v>0.99995993979099995</v>
      </c>
      <c r="C76" s="314">
        <v>0.88</v>
      </c>
      <c r="D76" s="315">
        <v>-0.119959939791</v>
      </c>
      <c r="E76" s="316">
        <v>0.88003525439499997</v>
      </c>
      <c r="F76" s="314">
        <v>4.997422284962</v>
      </c>
      <c r="G76" s="315">
        <v>4.1645185708010004</v>
      </c>
      <c r="H76" s="317">
        <v>4.9406564584124654E-324</v>
      </c>
      <c r="I76" s="314">
        <v>3.2530000000000001</v>
      </c>
      <c r="J76" s="315">
        <v>-0.91151857080099996</v>
      </c>
      <c r="K76" s="318">
        <v>0.65093558528899997</v>
      </c>
    </row>
    <row r="77" spans="1:11" ht="14.4" customHeight="1" thickBot="1" x14ac:dyDescent="0.35">
      <c r="A77" s="336" t="s">
        <v>263</v>
      </c>
      <c r="B77" s="314">
        <v>4.9406564584124654E-324</v>
      </c>
      <c r="C77" s="314">
        <v>4.9406564584124654E-324</v>
      </c>
      <c r="D77" s="315">
        <v>0</v>
      </c>
      <c r="E77" s="316">
        <v>1</v>
      </c>
      <c r="F77" s="314">
        <v>4.9406564584124654E-324</v>
      </c>
      <c r="G77" s="315">
        <v>0</v>
      </c>
      <c r="H77" s="317">
        <v>4.0492400000000002</v>
      </c>
      <c r="I77" s="314">
        <v>4.0492400000000002</v>
      </c>
      <c r="J77" s="315">
        <v>4.0492400000000002</v>
      </c>
      <c r="K77" s="324" t="s">
        <v>199</v>
      </c>
    </row>
    <row r="78" spans="1:11" ht="14.4" customHeight="1" thickBot="1" x14ac:dyDescent="0.35">
      <c r="A78" s="336" t="s">
        <v>264</v>
      </c>
      <c r="B78" s="314">
        <v>4.9406564584124654E-324</v>
      </c>
      <c r="C78" s="314">
        <v>14.644</v>
      </c>
      <c r="D78" s="315">
        <v>14.644</v>
      </c>
      <c r="E78" s="327" t="s">
        <v>199</v>
      </c>
      <c r="F78" s="314">
        <v>14.732405212459</v>
      </c>
      <c r="G78" s="315">
        <v>12.277004343715999</v>
      </c>
      <c r="H78" s="317">
        <v>1.93452</v>
      </c>
      <c r="I78" s="314">
        <v>8.8690200000000008</v>
      </c>
      <c r="J78" s="315">
        <v>-3.407984343716</v>
      </c>
      <c r="K78" s="318">
        <v>0.60200760650399998</v>
      </c>
    </row>
    <row r="79" spans="1:11" ht="14.4" customHeight="1" thickBot="1" x14ac:dyDescent="0.35">
      <c r="A79" s="335" t="s">
        <v>265</v>
      </c>
      <c r="B79" s="319">
        <v>4.9406564584124654E-324</v>
      </c>
      <c r="C79" s="319">
        <v>0.59899999999999998</v>
      </c>
      <c r="D79" s="320">
        <v>0.59899999999999998</v>
      </c>
      <c r="E79" s="325" t="s">
        <v>199</v>
      </c>
      <c r="F79" s="319">
        <v>0</v>
      </c>
      <c r="G79" s="320">
        <v>0</v>
      </c>
      <c r="H79" s="322">
        <v>4.9406564584124654E-324</v>
      </c>
      <c r="I79" s="319">
        <v>4.9406564584124654E-323</v>
      </c>
      <c r="J79" s="320">
        <v>4.9406564584124654E-323</v>
      </c>
      <c r="K79" s="323" t="s">
        <v>193</v>
      </c>
    </row>
    <row r="80" spans="1:11" ht="14.4" customHeight="1" thickBot="1" x14ac:dyDescent="0.35">
      <c r="A80" s="336" t="s">
        <v>266</v>
      </c>
      <c r="B80" s="314">
        <v>4.9406564584124654E-324</v>
      </c>
      <c r="C80" s="314">
        <v>0.59899999999999998</v>
      </c>
      <c r="D80" s="315">
        <v>0.59899999999999998</v>
      </c>
      <c r="E80" s="327" t="s">
        <v>199</v>
      </c>
      <c r="F80" s="314">
        <v>0</v>
      </c>
      <c r="G80" s="315">
        <v>0</v>
      </c>
      <c r="H80" s="317">
        <v>4.9406564584124654E-324</v>
      </c>
      <c r="I80" s="314">
        <v>4.9406564584124654E-323</v>
      </c>
      <c r="J80" s="315">
        <v>4.9406564584124654E-323</v>
      </c>
      <c r="K80" s="324" t="s">
        <v>193</v>
      </c>
    </row>
    <row r="81" spans="1:11" ht="14.4" customHeight="1" thickBot="1" x14ac:dyDescent="0.35">
      <c r="A81" s="333" t="s">
        <v>64</v>
      </c>
      <c r="B81" s="314">
        <v>4120.9999118698097</v>
      </c>
      <c r="C81" s="314">
        <v>4861.6760400000003</v>
      </c>
      <c r="D81" s="315">
        <v>740.67612813018798</v>
      </c>
      <c r="E81" s="316">
        <v>1.179732138793</v>
      </c>
      <c r="F81" s="314">
        <v>4840.9987315400704</v>
      </c>
      <c r="G81" s="315">
        <v>4034.1656096167198</v>
      </c>
      <c r="H81" s="317">
        <v>379.39886999999999</v>
      </c>
      <c r="I81" s="314">
        <v>3992.4707199999998</v>
      </c>
      <c r="J81" s="315">
        <v>-41.694889616723998</v>
      </c>
      <c r="K81" s="318">
        <v>0.82472046397900001</v>
      </c>
    </row>
    <row r="82" spans="1:11" ht="14.4" customHeight="1" thickBot="1" x14ac:dyDescent="0.35">
      <c r="A82" s="338" t="s">
        <v>267</v>
      </c>
      <c r="B82" s="319">
        <v>3051.9997762355501</v>
      </c>
      <c r="C82" s="319">
        <v>3636.52</v>
      </c>
      <c r="D82" s="320">
        <v>584.52022376444904</v>
      </c>
      <c r="E82" s="321">
        <v>1.1915204019059999</v>
      </c>
      <c r="F82" s="319">
        <v>3623.9999999997999</v>
      </c>
      <c r="G82" s="320">
        <v>3019.9999999998399</v>
      </c>
      <c r="H82" s="322">
        <v>281.07100000000003</v>
      </c>
      <c r="I82" s="319">
        <v>2963.3110000000001</v>
      </c>
      <c r="J82" s="320">
        <v>-56.688999999837002</v>
      </c>
      <c r="K82" s="326">
        <v>0.81769067328900003</v>
      </c>
    </row>
    <row r="83" spans="1:11" ht="14.4" customHeight="1" thickBot="1" x14ac:dyDescent="0.35">
      <c r="A83" s="335" t="s">
        <v>268</v>
      </c>
      <c r="B83" s="319">
        <v>3041.9998168376601</v>
      </c>
      <c r="C83" s="319">
        <v>3434.79</v>
      </c>
      <c r="D83" s="320">
        <v>392.79018316233902</v>
      </c>
      <c r="E83" s="321">
        <v>1.129122355954</v>
      </c>
      <c r="F83" s="319">
        <v>3473.9999999998099</v>
      </c>
      <c r="G83" s="320">
        <v>2894.9999999998399</v>
      </c>
      <c r="H83" s="322">
        <v>276.27100000000002</v>
      </c>
      <c r="I83" s="319">
        <v>2836.377</v>
      </c>
      <c r="J83" s="320">
        <v>-58.622999999843003</v>
      </c>
      <c r="K83" s="326">
        <v>0.81645854922200001</v>
      </c>
    </row>
    <row r="84" spans="1:11" ht="14.4" customHeight="1" thickBot="1" x14ac:dyDescent="0.35">
      <c r="A84" s="336" t="s">
        <v>269</v>
      </c>
      <c r="B84" s="314">
        <v>3041.9998168376601</v>
      </c>
      <c r="C84" s="314">
        <v>3434.79</v>
      </c>
      <c r="D84" s="315">
        <v>392.79018316233902</v>
      </c>
      <c r="E84" s="316">
        <v>1.129122355954</v>
      </c>
      <c r="F84" s="314">
        <v>3473.9999999998099</v>
      </c>
      <c r="G84" s="315">
        <v>2894.9999999998399</v>
      </c>
      <c r="H84" s="317">
        <v>276.27100000000002</v>
      </c>
      <c r="I84" s="314">
        <v>2836.377</v>
      </c>
      <c r="J84" s="315">
        <v>-58.622999999843003</v>
      </c>
      <c r="K84" s="318">
        <v>0.81645854922200001</v>
      </c>
    </row>
    <row r="85" spans="1:11" ht="14.4" customHeight="1" thickBot="1" x14ac:dyDescent="0.35">
      <c r="A85" s="335" t="s">
        <v>270</v>
      </c>
      <c r="B85" s="319">
        <v>4.9406564584124654E-324</v>
      </c>
      <c r="C85" s="319">
        <v>177.6</v>
      </c>
      <c r="D85" s="320">
        <v>177.6</v>
      </c>
      <c r="E85" s="325" t="s">
        <v>199</v>
      </c>
      <c r="F85" s="319">
        <v>149.99999999999201</v>
      </c>
      <c r="G85" s="320">
        <v>124.99999999999299</v>
      </c>
      <c r="H85" s="322">
        <v>4.8</v>
      </c>
      <c r="I85" s="319">
        <v>110.4</v>
      </c>
      <c r="J85" s="320">
        <v>-14.599999999993001</v>
      </c>
      <c r="K85" s="326">
        <v>0.73599999999999999</v>
      </c>
    </row>
    <row r="86" spans="1:11" ht="14.4" customHeight="1" thickBot="1" x14ac:dyDescent="0.35">
      <c r="A86" s="336" t="s">
        <v>271</v>
      </c>
      <c r="B86" s="314">
        <v>4.9406564584124654E-324</v>
      </c>
      <c r="C86" s="314">
        <v>177.6</v>
      </c>
      <c r="D86" s="315">
        <v>177.6</v>
      </c>
      <c r="E86" s="327" t="s">
        <v>199</v>
      </c>
      <c r="F86" s="314">
        <v>149.99999999999201</v>
      </c>
      <c r="G86" s="315">
        <v>124.99999999999299</v>
      </c>
      <c r="H86" s="317">
        <v>4.8</v>
      </c>
      <c r="I86" s="314">
        <v>110.4</v>
      </c>
      <c r="J86" s="315">
        <v>-14.599999999993001</v>
      </c>
      <c r="K86" s="318">
        <v>0.73599999999999999</v>
      </c>
    </row>
    <row r="87" spans="1:11" ht="14.4" customHeight="1" thickBot="1" x14ac:dyDescent="0.35">
      <c r="A87" s="335" t="s">
        <v>272</v>
      </c>
      <c r="B87" s="319">
        <v>9.9999593978900005</v>
      </c>
      <c r="C87" s="319">
        <v>24.13</v>
      </c>
      <c r="D87" s="320">
        <v>14.130040602109</v>
      </c>
      <c r="E87" s="321">
        <v>2.4130097973279998</v>
      </c>
      <c r="F87" s="319">
        <v>0</v>
      </c>
      <c r="G87" s="320">
        <v>0</v>
      </c>
      <c r="H87" s="322">
        <v>4.9406564584124654E-324</v>
      </c>
      <c r="I87" s="319">
        <v>16.533999999999999</v>
      </c>
      <c r="J87" s="320">
        <v>16.533999999999999</v>
      </c>
      <c r="K87" s="323" t="s">
        <v>193</v>
      </c>
    </row>
    <row r="88" spans="1:11" ht="14.4" customHeight="1" thickBot="1" x14ac:dyDescent="0.35">
      <c r="A88" s="336" t="s">
        <v>273</v>
      </c>
      <c r="B88" s="314">
        <v>9.9999593978900005</v>
      </c>
      <c r="C88" s="314">
        <v>24.13</v>
      </c>
      <c r="D88" s="315">
        <v>14.130040602109</v>
      </c>
      <c r="E88" s="316">
        <v>2.4130097973279998</v>
      </c>
      <c r="F88" s="314">
        <v>0</v>
      </c>
      <c r="G88" s="315">
        <v>0</v>
      </c>
      <c r="H88" s="317">
        <v>4.9406564584124654E-324</v>
      </c>
      <c r="I88" s="314">
        <v>16.533999999999999</v>
      </c>
      <c r="J88" s="315">
        <v>16.533999999999999</v>
      </c>
      <c r="K88" s="324" t="s">
        <v>193</v>
      </c>
    </row>
    <row r="89" spans="1:11" ht="14.4" customHeight="1" thickBot="1" x14ac:dyDescent="0.35">
      <c r="A89" s="334" t="s">
        <v>274</v>
      </c>
      <c r="B89" s="314">
        <v>1038.00005750081</v>
      </c>
      <c r="C89" s="314">
        <v>1190.56591</v>
      </c>
      <c r="D89" s="315">
        <v>152.565852499188</v>
      </c>
      <c r="E89" s="316">
        <v>1.146980581934</v>
      </c>
      <c r="F89" s="314">
        <v>1181.99873154027</v>
      </c>
      <c r="G89" s="315">
        <v>984.99894295022295</v>
      </c>
      <c r="H89" s="317">
        <v>95.565960000000004</v>
      </c>
      <c r="I89" s="314">
        <v>1000.63205</v>
      </c>
      <c r="J89" s="315">
        <v>15.633107049775999</v>
      </c>
      <c r="K89" s="318">
        <v>0.84655932641800002</v>
      </c>
    </row>
    <row r="90" spans="1:11" ht="14.4" customHeight="1" thickBot="1" x14ac:dyDescent="0.35">
      <c r="A90" s="335" t="s">
        <v>275</v>
      </c>
      <c r="B90" s="319">
        <v>275.00002344193001</v>
      </c>
      <c r="C90" s="319">
        <v>325.11122999999998</v>
      </c>
      <c r="D90" s="320">
        <v>50.111206558070002</v>
      </c>
      <c r="E90" s="321">
        <v>1.182222553768</v>
      </c>
      <c r="F90" s="319">
        <v>312.99999759086501</v>
      </c>
      <c r="G90" s="320">
        <v>260.83333132572102</v>
      </c>
      <c r="H90" s="322">
        <v>25.298220000000001</v>
      </c>
      <c r="I90" s="319">
        <v>265.20906000000002</v>
      </c>
      <c r="J90" s="320">
        <v>4.3757286742790003</v>
      </c>
      <c r="K90" s="326">
        <v>0.84731329725600002</v>
      </c>
    </row>
    <row r="91" spans="1:11" ht="14.4" customHeight="1" thickBot="1" x14ac:dyDescent="0.35">
      <c r="A91" s="336" t="s">
        <v>276</v>
      </c>
      <c r="B91" s="314">
        <v>275.00002344193001</v>
      </c>
      <c r="C91" s="314">
        <v>325.11122999999998</v>
      </c>
      <c r="D91" s="315">
        <v>50.111206558070002</v>
      </c>
      <c r="E91" s="316">
        <v>1.182222553768</v>
      </c>
      <c r="F91" s="314">
        <v>312.99999759086501</v>
      </c>
      <c r="G91" s="315">
        <v>260.83333132572102</v>
      </c>
      <c r="H91" s="317">
        <v>25.298220000000001</v>
      </c>
      <c r="I91" s="314">
        <v>265.20906000000002</v>
      </c>
      <c r="J91" s="315">
        <v>4.3757286742790003</v>
      </c>
      <c r="K91" s="318">
        <v>0.84731329725600002</v>
      </c>
    </row>
    <row r="92" spans="1:11" ht="14.4" customHeight="1" thickBot="1" x14ac:dyDescent="0.35">
      <c r="A92" s="335" t="s">
        <v>277</v>
      </c>
      <c r="B92" s="319">
        <v>763.00003405888299</v>
      </c>
      <c r="C92" s="319">
        <v>865.45468000000005</v>
      </c>
      <c r="D92" s="320">
        <v>102.45464594111699</v>
      </c>
      <c r="E92" s="321">
        <v>1.1342786911760001</v>
      </c>
      <c r="F92" s="319">
        <v>868.998733949403</v>
      </c>
      <c r="G92" s="320">
        <v>724.16561162450205</v>
      </c>
      <c r="H92" s="322">
        <v>70.267740000000003</v>
      </c>
      <c r="I92" s="319">
        <v>735.42299000000003</v>
      </c>
      <c r="J92" s="320">
        <v>11.257378375497</v>
      </c>
      <c r="K92" s="326">
        <v>0.84628775770200004</v>
      </c>
    </row>
    <row r="93" spans="1:11" ht="14.4" customHeight="1" thickBot="1" x14ac:dyDescent="0.35">
      <c r="A93" s="336" t="s">
        <v>278</v>
      </c>
      <c r="B93" s="314">
        <v>763.00003405888299</v>
      </c>
      <c r="C93" s="314">
        <v>865.45468000000005</v>
      </c>
      <c r="D93" s="315">
        <v>102.45464594111699</v>
      </c>
      <c r="E93" s="316">
        <v>1.1342786911760001</v>
      </c>
      <c r="F93" s="314">
        <v>868.998733949403</v>
      </c>
      <c r="G93" s="315">
        <v>724.16561162450205</v>
      </c>
      <c r="H93" s="317">
        <v>70.267740000000003</v>
      </c>
      <c r="I93" s="314">
        <v>735.42299000000003</v>
      </c>
      <c r="J93" s="315">
        <v>11.257378375497</v>
      </c>
      <c r="K93" s="318">
        <v>0.84628775770200004</v>
      </c>
    </row>
    <row r="94" spans="1:11" ht="14.4" customHeight="1" thickBot="1" x14ac:dyDescent="0.35">
      <c r="A94" s="334" t="s">
        <v>279</v>
      </c>
      <c r="B94" s="314">
        <v>31.000078133449001</v>
      </c>
      <c r="C94" s="314">
        <v>34.590130000000002</v>
      </c>
      <c r="D94" s="315">
        <v>3.5900518665500001</v>
      </c>
      <c r="E94" s="316">
        <v>1.1158078328409999</v>
      </c>
      <c r="F94" s="314">
        <v>34.999999999998003</v>
      </c>
      <c r="G94" s="315">
        <v>29.166666666665002</v>
      </c>
      <c r="H94" s="317">
        <v>2.7619099999999999</v>
      </c>
      <c r="I94" s="314">
        <v>28.527670000000001</v>
      </c>
      <c r="J94" s="315">
        <v>-0.63899666666499999</v>
      </c>
      <c r="K94" s="318">
        <v>0.81507628571400004</v>
      </c>
    </row>
    <row r="95" spans="1:11" ht="14.4" customHeight="1" thickBot="1" x14ac:dyDescent="0.35">
      <c r="A95" s="335" t="s">
        <v>280</v>
      </c>
      <c r="B95" s="319">
        <v>31.000078133449001</v>
      </c>
      <c r="C95" s="319">
        <v>34.590130000000002</v>
      </c>
      <c r="D95" s="320">
        <v>3.5900518665500001</v>
      </c>
      <c r="E95" s="321">
        <v>1.1158078328409999</v>
      </c>
      <c r="F95" s="319">
        <v>34.999999999998003</v>
      </c>
      <c r="G95" s="320">
        <v>29.166666666665002</v>
      </c>
      <c r="H95" s="322">
        <v>2.7619099999999999</v>
      </c>
      <c r="I95" s="319">
        <v>28.527670000000001</v>
      </c>
      <c r="J95" s="320">
        <v>-0.63899666666499999</v>
      </c>
      <c r="K95" s="326">
        <v>0.81507628571400004</v>
      </c>
    </row>
    <row r="96" spans="1:11" ht="14.4" customHeight="1" thickBot="1" x14ac:dyDescent="0.35">
      <c r="A96" s="336" t="s">
        <v>281</v>
      </c>
      <c r="B96" s="314">
        <v>31.000078133449001</v>
      </c>
      <c r="C96" s="314">
        <v>34.590130000000002</v>
      </c>
      <c r="D96" s="315">
        <v>3.5900518665500001</v>
      </c>
      <c r="E96" s="316">
        <v>1.1158078328409999</v>
      </c>
      <c r="F96" s="314">
        <v>34.999999999998003</v>
      </c>
      <c r="G96" s="315">
        <v>29.166666666665002</v>
      </c>
      <c r="H96" s="317">
        <v>2.7619099999999999</v>
      </c>
      <c r="I96" s="314">
        <v>28.527670000000001</v>
      </c>
      <c r="J96" s="315">
        <v>-0.63899666666499999</v>
      </c>
      <c r="K96" s="318">
        <v>0.81507628571400004</v>
      </c>
    </row>
    <row r="97" spans="1:11" ht="14.4" customHeight="1" thickBot="1" x14ac:dyDescent="0.35">
      <c r="A97" s="333" t="s">
        <v>282</v>
      </c>
      <c r="B97" s="314">
        <v>4.9406564584124654E-324</v>
      </c>
      <c r="C97" s="314">
        <v>56.642949999999999</v>
      </c>
      <c r="D97" s="315">
        <v>56.642949999999999</v>
      </c>
      <c r="E97" s="327" t="s">
        <v>199</v>
      </c>
      <c r="F97" s="314">
        <v>0</v>
      </c>
      <c r="G97" s="315">
        <v>0</v>
      </c>
      <c r="H97" s="317">
        <v>-5.8140000000000001</v>
      </c>
      <c r="I97" s="314">
        <v>54.287350000000004</v>
      </c>
      <c r="J97" s="315">
        <v>54.287350000000004</v>
      </c>
      <c r="K97" s="324" t="s">
        <v>193</v>
      </c>
    </row>
    <row r="98" spans="1:11" ht="14.4" customHeight="1" thickBot="1" x14ac:dyDescent="0.35">
      <c r="A98" s="334" t="s">
        <v>283</v>
      </c>
      <c r="B98" s="314">
        <v>4.9406564584124654E-324</v>
      </c>
      <c r="C98" s="314">
        <v>23.510999999999999</v>
      </c>
      <c r="D98" s="315">
        <v>23.510999999999999</v>
      </c>
      <c r="E98" s="327" t="s">
        <v>199</v>
      </c>
      <c r="F98" s="314">
        <v>0</v>
      </c>
      <c r="G98" s="315">
        <v>0</v>
      </c>
      <c r="H98" s="317">
        <v>-5.8140000000000001</v>
      </c>
      <c r="I98" s="314">
        <v>0</v>
      </c>
      <c r="J98" s="315">
        <v>0</v>
      </c>
      <c r="K98" s="324" t="s">
        <v>193</v>
      </c>
    </row>
    <row r="99" spans="1:11" ht="14.4" customHeight="1" thickBot="1" x14ac:dyDescent="0.35">
      <c r="A99" s="335" t="s">
        <v>284</v>
      </c>
      <c r="B99" s="319">
        <v>4.9406564584124654E-324</v>
      </c>
      <c r="C99" s="319">
        <v>23.510999999999999</v>
      </c>
      <c r="D99" s="320">
        <v>23.510999999999999</v>
      </c>
      <c r="E99" s="325" t="s">
        <v>199</v>
      </c>
      <c r="F99" s="319">
        <v>0</v>
      </c>
      <c r="G99" s="320">
        <v>0</v>
      </c>
      <c r="H99" s="322">
        <v>-5.8140000000000001</v>
      </c>
      <c r="I99" s="319">
        <v>0</v>
      </c>
      <c r="J99" s="320">
        <v>0</v>
      </c>
      <c r="K99" s="323" t="s">
        <v>193</v>
      </c>
    </row>
    <row r="100" spans="1:11" ht="14.4" customHeight="1" thickBot="1" x14ac:dyDescent="0.35">
      <c r="A100" s="336" t="s">
        <v>285</v>
      </c>
      <c r="B100" s="314">
        <v>4.9406564584124654E-324</v>
      </c>
      <c r="C100" s="314">
        <v>23.510999999999999</v>
      </c>
      <c r="D100" s="315">
        <v>23.510999999999999</v>
      </c>
      <c r="E100" s="327" t="s">
        <v>199</v>
      </c>
      <c r="F100" s="314">
        <v>0</v>
      </c>
      <c r="G100" s="315">
        <v>0</v>
      </c>
      <c r="H100" s="317">
        <v>-5.8140000000000001</v>
      </c>
      <c r="I100" s="314">
        <v>0</v>
      </c>
      <c r="J100" s="315">
        <v>0</v>
      </c>
      <c r="K100" s="324" t="s">
        <v>193</v>
      </c>
    </row>
    <row r="101" spans="1:11" ht="14.4" customHeight="1" thickBot="1" x14ac:dyDescent="0.35">
      <c r="A101" s="334" t="s">
        <v>286</v>
      </c>
      <c r="B101" s="314">
        <v>4.9406564584124654E-324</v>
      </c>
      <c r="C101" s="314">
        <v>4.9406564584124654E-324</v>
      </c>
      <c r="D101" s="315">
        <v>0</v>
      </c>
      <c r="E101" s="316">
        <v>1</v>
      </c>
      <c r="F101" s="314">
        <v>4.9406564584124654E-324</v>
      </c>
      <c r="G101" s="315">
        <v>0</v>
      </c>
      <c r="H101" s="317">
        <v>4.9406564584124654E-324</v>
      </c>
      <c r="I101" s="314">
        <v>17.745000000000001</v>
      </c>
      <c r="J101" s="315">
        <v>17.745000000000001</v>
      </c>
      <c r="K101" s="324" t="s">
        <v>199</v>
      </c>
    </row>
    <row r="102" spans="1:11" ht="14.4" customHeight="1" thickBot="1" x14ac:dyDescent="0.35">
      <c r="A102" s="335" t="s">
        <v>287</v>
      </c>
      <c r="B102" s="319">
        <v>4.9406564584124654E-324</v>
      </c>
      <c r="C102" s="319">
        <v>4.9406564584124654E-324</v>
      </c>
      <c r="D102" s="320">
        <v>0</v>
      </c>
      <c r="E102" s="321">
        <v>1</v>
      </c>
      <c r="F102" s="319">
        <v>4.9406564584124654E-324</v>
      </c>
      <c r="G102" s="320">
        <v>0</v>
      </c>
      <c r="H102" s="322">
        <v>4.9406564584124654E-324</v>
      </c>
      <c r="I102" s="319">
        <v>17.745000000000001</v>
      </c>
      <c r="J102" s="320">
        <v>17.745000000000001</v>
      </c>
      <c r="K102" s="323" t="s">
        <v>199</v>
      </c>
    </row>
    <row r="103" spans="1:11" ht="14.4" customHeight="1" thickBot="1" x14ac:dyDescent="0.35">
      <c r="A103" s="336" t="s">
        <v>288</v>
      </c>
      <c r="B103" s="314">
        <v>4.9406564584124654E-324</v>
      </c>
      <c r="C103" s="314">
        <v>4.9406564584124654E-324</v>
      </c>
      <c r="D103" s="315">
        <v>0</v>
      </c>
      <c r="E103" s="316">
        <v>1</v>
      </c>
      <c r="F103" s="314">
        <v>4.9406564584124654E-324</v>
      </c>
      <c r="G103" s="315">
        <v>0</v>
      </c>
      <c r="H103" s="317">
        <v>4.9406564584124654E-324</v>
      </c>
      <c r="I103" s="314">
        <v>17.745000000000001</v>
      </c>
      <c r="J103" s="315">
        <v>17.745000000000001</v>
      </c>
      <c r="K103" s="324" t="s">
        <v>199</v>
      </c>
    </row>
    <row r="104" spans="1:11" ht="14.4" customHeight="1" thickBot="1" x14ac:dyDescent="0.35">
      <c r="A104" s="334" t="s">
        <v>289</v>
      </c>
      <c r="B104" s="314">
        <v>4.9406564584124654E-324</v>
      </c>
      <c r="C104" s="314">
        <v>33.131950000000003</v>
      </c>
      <c r="D104" s="315">
        <v>33.131950000000003</v>
      </c>
      <c r="E104" s="327" t="s">
        <v>199</v>
      </c>
      <c r="F104" s="314">
        <v>0</v>
      </c>
      <c r="G104" s="315">
        <v>0</v>
      </c>
      <c r="H104" s="317">
        <v>4.9406564584124654E-324</v>
      </c>
      <c r="I104" s="314">
        <v>36.542349999999999</v>
      </c>
      <c r="J104" s="315">
        <v>36.542349999999999</v>
      </c>
      <c r="K104" s="324" t="s">
        <v>193</v>
      </c>
    </row>
    <row r="105" spans="1:11" ht="14.4" customHeight="1" thickBot="1" x14ac:dyDescent="0.35">
      <c r="A105" s="335" t="s">
        <v>290</v>
      </c>
      <c r="B105" s="319">
        <v>4.9406564584124654E-324</v>
      </c>
      <c r="C105" s="319">
        <v>12.591950000000001</v>
      </c>
      <c r="D105" s="320">
        <v>12.591950000000001</v>
      </c>
      <c r="E105" s="325" t="s">
        <v>199</v>
      </c>
      <c r="F105" s="319">
        <v>0</v>
      </c>
      <c r="G105" s="320">
        <v>0</v>
      </c>
      <c r="H105" s="322">
        <v>4.9406564584124654E-324</v>
      </c>
      <c r="I105" s="319">
        <v>16.542349999999999</v>
      </c>
      <c r="J105" s="320">
        <v>16.542349999999999</v>
      </c>
      <c r="K105" s="323" t="s">
        <v>193</v>
      </c>
    </row>
    <row r="106" spans="1:11" ht="14.4" customHeight="1" thickBot="1" x14ac:dyDescent="0.35">
      <c r="A106" s="336" t="s">
        <v>291</v>
      </c>
      <c r="B106" s="314">
        <v>4.9406564584124654E-324</v>
      </c>
      <c r="C106" s="314">
        <v>0.99195</v>
      </c>
      <c r="D106" s="315">
        <v>0.99195</v>
      </c>
      <c r="E106" s="327" t="s">
        <v>199</v>
      </c>
      <c r="F106" s="314">
        <v>0</v>
      </c>
      <c r="G106" s="315">
        <v>0</v>
      </c>
      <c r="H106" s="317">
        <v>4.9406564584124654E-324</v>
      </c>
      <c r="I106" s="314">
        <v>2.2423500000000001</v>
      </c>
      <c r="J106" s="315">
        <v>2.2423500000000001</v>
      </c>
      <c r="K106" s="324" t="s">
        <v>193</v>
      </c>
    </row>
    <row r="107" spans="1:11" ht="14.4" customHeight="1" thickBot="1" x14ac:dyDescent="0.35">
      <c r="A107" s="336" t="s">
        <v>292</v>
      </c>
      <c r="B107" s="314">
        <v>4.9406564584124654E-324</v>
      </c>
      <c r="C107" s="314">
        <v>11.6</v>
      </c>
      <c r="D107" s="315">
        <v>11.6</v>
      </c>
      <c r="E107" s="327" t="s">
        <v>199</v>
      </c>
      <c r="F107" s="314">
        <v>0</v>
      </c>
      <c r="G107" s="315">
        <v>0</v>
      </c>
      <c r="H107" s="317">
        <v>4.9406564584124654E-324</v>
      </c>
      <c r="I107" s="314">
        <v>14.3</v>
      </c>
      <c r="J107" s="315">
        <v>14.3</v>
      </c>
      <c r="K107" s="324" t="s">
        <v>193</v>
      </c>
    </row>
    <row r="108" spans="1:11" ht="14.4" customHeight="1" thickBot="1" x14ac:dyDescent="0.35">
      <c r="A108" s="335" t="s">
        <v>293</v>
      </c>
      <c r="B108" s="319">
        <v>4.9406564584124654E-324</v>
      </c>
      <c r="C108" s="319">
        <v>1.2</v>
      </c>
      <c r="D108" s="320">
        <v>1.2</v>
      </c>
      <c r="E108" s="325" t="s">
        <v>199</v>
      </c>
      <c r="F108" s="319">
        <v>0</v>
      </c>
      <c r="G108" s="320">
        <v>0</v>
      </c>
      <c r="H108" s="322">
        <v>4.9406564584124654E-324</v>
      </c>
      <c r="I108" s="319">
        <v>4.9406564584124654E-323</v>
      </c>
      <c r="J108" s="320">
        <v>4.9406564584124654E-323</v>
      </c>
      <c r="K108" s="323" t="s">
        <v>193</v>
      </c>
    </row>
    <row r="109" spans="1:11" ht="14.4" customHeight="1" thickBot="1" x14ac:dyDescent="0.35">
      <c r="A109" s="336" t="s">
        <v>294</v>
      </c>
      <c r="B109" s="314">
        <v>4.9406564584124654E-324</v>
      </c>
      <c r="C109" s="314">
        <v>1.2</v>
      </c>
      <c r="D109" s="315">
        <v>1.2</v>
      </c>
      <c r="E109" s="327" t="s">
        <v>199</v>
      </c>
      <c r="F109" s="314">
        <v>0</v>
      </c>
      <c r="G109" s="315">
        <v>0</v>
      </c>
      <c r="H109" s="317">
        <v>4.9406564584124654E-324</v>
      </c>
      <c r="I109" s="314">
        <v>4.9406564584124654E-323</v>
      </c>
      <c r="J109" s="315">
        <v>4.9406564584124654E-323</v>
      </c>
      <c r="K109" s="324" t="s">
        <v>193</v>
      </c>
    </row>
    <row r="110" spans="1:11" ht="14.4" customHeight="1" thickBot="1" x14ac:dyDescent="0.35">
      <c r="A110" s="339" t="s">
        <v>295</v>
      </c>
      <c r="B110" s="314">
        <v>4.9406564584124654E-324</v>
      </c>
      <c r="C110" s="314">
        <v>19.34</v>
      </c>
      <c r="D110" s="315">
        <v>19.34</v>
      </c>
      <c r="E110" s="327" t="s">
        <v>199</v>
      </c>
      <c r="F110" s="314">
        <v>0</v>
      </c>
      <c r="G110" s="315">
        <v>0</v>
      </c>
      <c r="H110" s="317">
        <v>4.9406564584124654E-324</v>
      </c>
      <c r="I110" s="314">
        <v>20</v>
      </c>
      <c r="J110" s="315">
        <v>20</v>
      </c>
      <c r="K110" s="324" t="s">
        <v>193</v>
      </c>
    </row>
    <row r="111" spans="1:11" ht="14.4" customHeight="1" thickBot="1" x14ac:dyDescent="0.35">
      <c r="A111" s="336" t="s">
        <v>296</v>
      </c>
      <c r="B111" s="314">
        <v>4.9406564584124654E-324</v>
      </c>
      <c r="C111" s="314">
        <v>19.34</v>
      </c>
      <c r="D111" s="315">
        <v>19.34</v>
      </c>
      <c r="E111" s="327" t="s">
        <v>199</v>
      </c>
      <c r="F111" s="314">
        <v>0</v>
      </c>
      <c r="G111" s="315">
        <v>0</v>
      </c>
      <c r="H111" s="317">
        <v>4.9406564584124654E-324</v>
      </c>
      <c r="I111" s="314">
        <v>20</v>
      </c>
      <c r="J111" s="315">
        <v>20</v>
      </c>
      <c r="K111" s="324" t="s">
        <v>193</v>
      </c>
    </row>
    <row r="112" spans="1:11" ht="14.4" customHeight="1" thickBot="1" x14ac:dyDescent="0.35">
      <c r="A112" s="333" t="s">
        <v>297</v>
      </c>
      <c r="B112" s="314">
        <v>2384.1497764475798</v>
      </c>
      <c r="C112" s="314">
        <v>302.51</v>
      </c>
      <c r="D112" s="315">
        <v>-2081.6397764475801</v>
      </c>
      <c r="E112" s="316">
        <v>0.12688380696000001</v>
      </c>
      <c r="F112" s="314">
        <v>361.99999999997999</v>
      </c>
      <c r="G112" s="315">
        <v>301.66666666664997</v>
      </c>
      <c r="H112" s="317">
        <v>33.798000000000002</v>
      </c>
      <c r="I112" s="314">
        <v>315.858</v>
      </c>
      <c r="J112" s="315">
        <v>14.191333333349</v>
      </c>
      <c r="K112" s="318">
        <v>0.87253591160199995</v>
      </c>
    </row>
    <row r="113" spans="1:11" ht="14.4" customHeight="1" thickBot="1" x14ac:dyDescent="0.35">
      <c r="A113" s="334" t="s">
        <v>298</v>
      </c>
      <c r="B113" s="314">
        <v>2370.9998172393498</v>
      </c>
      <c r="C113" s="314">
        <v>283.88499999999999</v>
      </c>
      <c r="D113" s="315">
        <v>-2087.11481723935</v>
      </c>
      <c r="E113" s="316">
        <v>0.119732189743</v>
      </c>
      <c r="F113" s="314">
        <v>361.99999999997999</v>
      </c>
      <c r="G113" s="315">
        <v>301.66666666664997</v>
      </c>
      <c r="H113" s="317">
        <v>33.798000000000002</v>
      </c>
      <c r="I113" s="314">
        <v>315.858</v>
      </c>
      <c r="J113" s="315">
        <v>14.191333333349</v>
      </c>
      <c r="K113" s="318">
        <v>0.87253591160199995</v>
      </c>
    </row>
    <row r="114" spans="1:11" ht="14.4" customHeight="1" thickBot="1" x14ac:dyDescent="0.35">
      <c r="A114" s="335" t="s">
        <v>299</v>
      </c>
      <c r="B114" s="319">
        <v>2370.9998172393498</v>
      </c>
      <c r="C114" s="319">
        <v>283.88499999999999</v>
      </c>
      <c r="D114" s="320">
        <v>-2087.11481723935</v>
      </c>
      <c r="E114" s="321">
        <v>0.119732189743</v>
      </c>
      <c r="F114" s="319">
        <v>361.99999999997999</v>
      </c>
      <c r="G114" s="320">
        <v>301.66666666664997</v>
      </c>
      <c r="H114" s="322">
        <v>33.798000000000002</v>
      </c>
      <c r="I114" s="319">
        <v>315.858</v>
      </c>
      <c r="J114" s="320">
        <v>14.191333333349</v>
      </c>
      <c r="K114" s="326">
        <v>0.87253591160199995</v>
      </c>
    </row>
    <row r="115" spans="1:11" ht="14.4" customHeight="1" thickBot="1" x14ac:dyDescent="0.35">
      <c r="A115" s="336" t="s">
        <v>300</v>
      </c>
      <c r="B115" s="314">
        <v>51.999956869022</v>
      </c>
      <c r="C115" s="314">
        <v>50.304000000000002</v>
      </c>
      <c r="D115" s="315">
        <v>-1.6959568690219999</v>
      </c>
      <c r="E115" s="316">
        <v>0.967385417774</v>
      </c>
      <c r="F115" s="314">
        <v>27.999999999998</v>
      </c>
      <c r="G115" s="315">
        <v>23.333333333332</v>
      </c>
      <c r="H115" s="317">
        <v>2.4020000000000001</v>
      </c>
      <c r="I115" s="314">
        <v>23.954000000000001</v>
      </c>
      <c r="J115" s="315">
        <v>0.62066666666699999</v>
      </c>
      <c r="K115" s="318">
        <v>0.85550000000000004</v>
      </c>
    </row>
    <row r="116" spans="1:11" ht="14.4" customHeight="1" thickBot="1" x14ac:dyDescent="0.35">
      <c r="A116" s="336" t="s">
        <v>301</v>
      </c>
      <c r="B116" s="314">
        <v>371.99997760144998</v>
      </c>
      <c r="C116" s="314">
        <v>95.432000000000002</v>
      </c>
      <c r="D116" s="315">
        <v>-276.56797760145002</v>
      </c>
      <c r="E116" s="316">
        <v>0.25653764985499999</v>
      </c>
      <c r="F116" s="314">
        <v>198.999999999989</v>
      </c>
      <c r="G116" s="315">
        <v>165.83333333332399</v>
      </c>
      <c r="H116" s="317">
        <v>20.177</v>
      </c>
      <c r="I116" s="314">
        <v>179.714</v>
      </c>
      <c r="J116" s="315">
        <v>13.880666666674999</v>
      </c>
      <c r="K116" s="318">
        <v>0.90308542713499995</v>
      </c>
    </row>
    <row r="117" spans="1:11" ht="14.4" customHeight="1" thickBot="1" x14ac:dyDescent="0.35">
      <c r="A117" s="336" t="s">
        <v>302</v>
      </c>
      <c r="B117" s="314">
        <v>4.9406564584124654E-324</v>
      </c>
      <c r="C117" s="314">
        <v>0.22800000000000001</v>
      </c>
      <c r="D117" s="315">
        <v>0.22800000000000001</v>
      </c>
      <c r="E117" s="327" t="s">
        <v>199</v>
      </c>
      <c r="F117" s="314">
        <v>0</v>
      </c>
      <c r="G117" s="315">
        <v>0</v>
      </c>
      <c r="H117" s="317">
        <v>1.0999999999999999E-2</v>
      </c>
      <c r="I117" s="314">
        <v>0.11</v>
      </c>
      <c r="J117" s="315">
        <v>0.11</v>
      </c>
      <c r="K117" s="324" t="s">
        <v>193</v>
      </c>
    </row>
    <row r="118" spans="1:11" ht="14.4" customHeight="1" thickBot="1" x14ac:dyDescent="0.35">
      <c r="A118" s="336" t="s">
        <v>303</v>
      </c>
      <c r="B118" s="314">
        <v>1946.9998827688801</v>
      </c>
      <c r="C118" s="314">
        <v>137.92099999999999</v>
      </c>
      <c r="D118" s="315">
        <v>-1809.07888276888</v>
      </c>
      <c r="E118" s="316">
        <v>7.0837703289000006E-2</v>
      </c>
      <c r="F118" s="314">
        <v>134.99999999999301</v>
      </c>
      <c r="G118" s="315">
        <v>112.499999999994</v>
      </c>
      <c r="H118" s="317">
        <v>11.208</v>
      </c>
      <c r="I118" s="314">
        <v>112.08</v>
      </c>
      <c r="J118" s="315">
        <v>-0.41999999999299997</v>
      </c>
      <c r="K118" s="318">
        <v>0.83022222222200004</v>
      </c>
    </row>
    <row r="119" spans="1:11" ht="14.4" customHeight="1" thickBot="1" x14ac:dyDescent="0.35">
      <c r="A119" s="334" t="s">
        <v>304</v>
      </c>
      <c r="B119" s="314">
        <v>13.149959208225001</v>
      </c>
      <c r="C119" s="314">
        <v>18.625</v>
      </c>
      <c r="D119" s="315">
        <v>5.475040791774</v>
      </c>
      <c r="E119" s="316">
        <v>1.416354203467</v>
      </c>
      <c r="F119" s="314">
        <v>0</v>
      </c>
      <c r="G119" s="315">
        <v>0</v>
      </c>
      <c r="H119" s="317">
        <v>4.9406564584124654E-324</v>
      </c>
      <c r="I119" s="314">
        <v>4.9406564584124654E-323</v>
      </c>
      <c r="J119" s="315">
        <v>4.9406564584124654E-323</v>
      </c>
      <c r="K119" s="324" t="s">
        <v>193</v>
      </c>
    </row>
    <row r="120" spans="1:11" ht="14.4" customHeight="1" thickBot="1" x14ac:dyDescent="0.35">
      <c r="A120" s="335" t="s">
        <v>305</v>
      </c>
      <c r="B120" s="319">
        <v>13.149959208225001</v>
      </c>
      <c r="C120" s="319">
        <v>13.157999999999999</v>
      </c>
      <c r="D120" s="320">
        <v>8.0407917739999998E-3</v>
      </c>
      <c r="E120" s="321">
        <v>1.0006114689509999</v>
      </c>
      <c r="F120" s="319">
        <v>0</v>
      </c>
      <c r="G120" s="320">
        <v>0</v>
      </c>
      <c r="H120" s="322">
        <v>4.9406564584124654E-324</v>
      </c>
      <c r="I120" s="319">
        <v>4.9406564584124654E-323</v>
      </c>
      <c r="J120" s="320">
        <v>4.9406564584124654E-323</v>
      </c>
      <c r="K120" s="323" t="s">
        <v>193</v>
      </c>
    </row>
    <row r="121" spans="1:11" ht="14.4" customHeight="1" thickBot="1" x14ac:dyDescent="0.35">
      <c r="A121" s="336" t="s">
        <v>306</v>
      </c>
      <c r="B121" s="314">
        <v>13.149959208225001</v>
      </c>
      <c r="C121" s="314">
        <v>13.157999999999999</v>
      </c>
      <c r="D121" s="315">
        <v>8.0407917739999998E-3</v>
      </c>
      <c r="E121" s="316">
        <v>1.0006114689509999</v>
      </c>
      <c r="F121" s="314">
        <v>0</v>
      </c>
      <c r="G121" s="315">
        <v>0</v>
      </c>
      <c r="H121" s="317">
        <v>4.9406564584124654E-324</v>
      </c>
      <c r="I121" s="314">
        <v>4.9406564584124654E-323</v>
      </c>
      <c r="J121" s="315">
        <v>4.9406564584124654E-323</v>
      </c>
      <c r="K121" s="324" t="s">
        <v>193</v>
      </c>
    </row>
    <row r="122" spans="1:11" ht="14.4" customHeight="1" thickBot="1" x14ac:dyDescent="0.35">
      <c r="A122" s="335" t="s">
        <v>307</v>
      </c>
      <c r="B122" s="319">
        <v>4.9406564584124654E-324</v>
      </c>
      <c r="C122" s="319">
        <v>2.1429999999999998</v>
      </c>
      <c r="D122" s="320">
        <v>2.1429999999999998</v>
      </c>
      <c r="E122" s="325" t="s">
        <v>199</v>
      </c>
      <c r="F122" s="319">
        <v>0</v>
      </c>
      <c r="G122" s="320">
        <v>0</v>
      </c>
      <c r="H122" s="322">
        <v>4.9406564584124654E-324</v>
      </c>
      <c r="I122" s="319">
        <v>4.9406564584124654E-323</v>
      </c>
      <c r="J122" s="320">
        <v>4.9406564584124654E-323</v>
      </c>
      <c r="K122" s="323" t="s">
        <v>193</v>
      </c>
    </row>
    <row r="123" spans="1:11" ht="14.4" customHeight="1" thickBot="1" x14ac:dyDescent="0.35">
      <c r="A123" s="336" t="s">
        <v>308</v>
      </c>
      <c r="B123" s="314">
        <v>4.9406564584124654E-324</v>
      </c>
      <c r="C123" s="314">
        <v>2.1429999999999998</v>
      </c>
      <c r="D123" s="315">
        <v>2.1429999999999998</v>
      </c>
      <c r="E123" s="327" t="s">
        <v>199</v>
      </c>
      <c r="F123" s="314">
        <v>0</v>
      </c>
      <c r="G123" s="315">
        <v>0</v>
      </c>
      <c r="H123" s="317">
        <v>4.9406564584124654E-324</v>
      </c>
      <c r="I123" s="314">
        <v>4.9406564584124654E-323</v>
      </c>
      <c r="J123" s="315">
        <v>4.9406564584124654E-323</v>
      </c>
      <c r="K123" s="324" t="s">
        <v>193</v>
      </c>
    </row>
    <row r="124" spans="1:11" ht="14.4" customHeight="1" thickBot="1" x14ac:dyDescent="0.35">
      <c r="A124" s="335" t="s">
        <v>309</v>
      </c>
      <c r="B124" s="319">
        <v>4.9406564584124654E-324</v>
      </c>
      <c r="C124" s="319">
        <v>3.3239999999999998</v>
      </c>
      <c r="D124" s="320">
        <v>3.3239999999999998</v>
      </c>
      <c r="E124" s="325" t="s">
        <v>199</v>
      </c>
      <c r="F124" s="319">
        <v>0</v>
      </c>
      <c r="G124" s="320">
        <v>0</v>
      </c>
      <c r="H124" s="322">
        <v>4.9406564584124654E-324</v>
      </c>
      <c r="I124" s="319">
        <v>4.9406564584124654E-323</v>
      </c>
      <c r="J124" s="320">
        <v>4.9406564584124654E-323</v>
      </c>
      <c r="K124" s="323" t="s">
        <v>193</v>
      </c>
    </row>
    <row r="125" spans="1:11" ht="14.4" customHeight="1" thickBot="1" x14ac:dyDescent="0.35">
      <c r="A125" s="336" t="s">
        <v>310</v>
      </c>
      <c r="B125" s="314">
        <v>4.9406564584124654E-324</v>
      </c>
      <c r="C125" s="314">
        <v>3.3239999999999998</v>
      </c>
      <c r="D125" s="315">
        <v>3.3239999999999998</v>
      </c>
      <c r="E125" s="327" t="s">
        <v>199</v>
      </c>
      <c r="F125" s="314">
        <v>0</v>
      </c>
      <c r="G125" s="315">
        <v>0</v>
      </c>
      <c r="H125" s="317">
        <v>4.9406564584124654E-324</v>
      </c>
      <c r="I125" s="314">
        <v>4.9406564584124654E-323</v>
      </c>
      <c r="J125" s="315">
        <v>4.9406564584124654E-323</v>
      </c>
      <c r="K125" s="324" t="s">
        <v>193</v>
      </c>
    </row>
    <row r="126" spans="1:11" ht="14.4" customHeight="1" thickBot="1" x14ac:dyDescent="0.35">
      <c r="A126" s="332" t="s">
        <v>311</v>
      </c>
      <c r="B126" s="314">
        <v>3320.7196529315402</v>
      </c>
      <c r="C126" s="314">
        <v>2431.1157101385902</v>
      </c>
      <c r="D126" s="315">
        <v>-889.60394279295599</v>
      </c>
      <c r="E126" s="316">
        <v>0.73210507487200005</v>
      </c>
      <c r="F126" s="314">
        <v>3279.9775714768398</v>
      </c>
      <c r="G126" s="315">
        <v>2733.31464289736</v>
      </c>
      <c r="H126" s="317">
        <v>269.65489000000002</v>
      </c>
      <c r="I126" s="314">
        <v>2519.42074</v>
      </c>
      <c r="J126" s="315">
        <v>-213.89390289736301</v>
      </c>
      <c r="K126" s="318">
        <v>0.76812133165399998</v>
      </c>
    </row>
    <row r="127" spans="1:11" ht="14.4" customHeight="1" thickBot="1" x14ac:dyDescent="0.35">
      <c r="A127" s="333" t="s">
        <v>312</v>
      </c>
      <c r="B127" s="314">
        <v>2974.2854628039499</v>
      </c>
      <c r="C127" s="314">
        <v>2397.46910270132</v>
      </c>
      <c r="D127" s="315">
        <v>-576.81636010263105</v>
      </c>
      <c r="E127" s="316">
        <v>0.80606556858199996</v>
      </c>
      <c r="F127" s="314">
        <v>3148.7257712935302</v>
      </c>
      <c r="G127" s="315">
        <v>2623.9381427446101</v>
      </c>
      <c r="H127" s="317">
        <v>267.40307999999999</v>
      </c>
      <c r="I127" s="314">
        <v>2384.2370900000001</v>
      </c>
      <c r="J127" s="315">
        <v>-239.70105274461</v>
      </c>
      <c r="K127" s="318">
        <v>0.75720696661999998</v>
      </c>
    </row>
    <row r="128" spans="1:11" ht="14.4" customHeight="1" thickBot="1" x14ac:dyDescent="0.35">
      <c r="A128" s="334" t="s">
        <v>313</v>
      </c>
      <c r="B128" s="314">
        <v>2974.2854628039499</v>
      </c>
      <c r="C128" s="314">
        <v>2397.46910270132</v>
      </c>
      <c r="D128" s="315">
        <v>-576.81636010263105</v>
      </c>
      <c r="E128" s="316">
        <v>0.80606556858199996</v>
      </c>
      <c r="F128" s="314">
        <v>3148.7257712935302</v>
      </c>
      <c r="G128" s="315">
        <v>2623.9381427446101</v>
      </c>
      <c r="H128" s="317">
        <v>267.40307999999999</v>
      </c>
      <c r="I128" s="314">
        <v>2384.2370900000001</v>
      </c>
      <c r="J128" s="315">
        <v>-239.70105274461</v>
      </c>
      <c r="K128" s="318">
        <v>0.75720696661999998</v>
      </c>
    </row>
    <row r="129" spans="1:11" ht="14.4" customHeight="1" thickBot="1" x14ac:dyDescent="0.35">
      <c r="A129" s="335" t="s">
        <v>314</v>
      </c>
      <c r="B129" s="319">
        <v>855.28525969148905</v>
      </c>
      <c r="C129" s="319">
        <v>1050.95436363108</v>
      </c>
      <c r="D129" s="320">
        <v>195.66910393959401</v>
      </c>
      <c r="E129" s="321">
        <v>1.2287764248499999</v>
      </c>
      <c r="F129" s="319">
        <v>1074.72577881846</v>
      </c>
      <c r="G129" s="320">
        <v>895.60481568204705</v>
      </c>
      <c r="H129" s="322">
        <v>94.318110000000004</v>
      </c>
      <c r="I129" s="319">
        <v>991.55313000000001</v>
      </c>
      <c r="J129" s="320">
        <v>95.948314317953006</v>
      </c>
      <c r="K129" s="326">
        <v>0.92261035283799997</v>
      </c>
    </row>
    <row r="130" spans="1:11" ht="14.4" customHeight="1" thickBot="1" x14ac:dyDescent="0.35">
      <c r="A130" s="336" t="s">
        <v>315</v>
      </c>
      <c r="B130" s="314">
        <v>131.95896766672601</v>
      </c>
      <c r="C130" s="314">
        <v>101.39465205526299</v>
      </c>
      <c r="D130" s="315">
        <v>-30.564315611463002</v>
      </c>
      <c r="E130" s="316">
        <v>0.76838015519500003</v>
      </c>
      <c r="F130" s="314">
        <v>103.715235660576</v>
      </c>
      <c r="G130" s="315">
        <v>86.429363050478997</v>
      </c>
      <c r="H130" s="317">
        <v>4.9406564584124654E-324</v>
      </c>
      <c r="I130" s="314">
        <v>131.52760000000001</v>
      </c>
      <c r="J130" s="315">
        <v>45.09823694952</v>
      </c>
      <c r="K130" s="318">
        <v>1.2681608363729999</v>
      </c>
    </row>
    <row r="131" spans="1:11" ht="14.4" customHeight="1" thickBot="1" x14ac:dyDescent="0.35">
      <c r="A131" s="336" t="s">
        <v>316</v>
      </c>
      <c r="B131" s="314">
        <v>9.8304705711429996</v>
      </c>
      <c r="C131" s="314">
        <v>15.25</v>
      </c>
      <c r="D131" s="315">
        <v>5.4195294288560003</v>
      </c>
      <c r="E131" s="316">
        <v>1.5512990847820001</v>
      </c>
      <c r="F131" s="314">
        <v>14.734839974710001</v>
      </c>
      <c r="G131" s="315">
        <v>12.279033312258001</v>
      </c>
      <c r="H131" s="317">
        <v>4.9406564584124654E-324</v>
      </c>
      <c r="I131" s="314">
        <v>4.9406564584124654E-323</v>
      </c>
      <c r="J131" s="315">
        <v>-12.279033312258001</v>
      </c>
      <c r="K131" s="318">
        <v>4.9406564584124654E-324</v>
      </c>
    </row>
    <row r="132" spans="1:11" ht="14.4" customHeight="1" thickBot="1" x14ac:dyDescent="0.35">
      <c r="A132" s="336" t="s">
        <v>317</v>
      </c>
      <c r="B132" s="314">
        <v>4.9406564584124654E-324</v>
      </c>
      <c r="C132" s="314">
        <v>4.9589696191580002</v>
      </c>
      <c r="D132" s="315">
        <v>4.9589696191580002</v>
      </c>
      <c r="E132" s="327" t="s">
        <v>199</v>
      </c>
      <c r="F132" s="314">
        <v>4.1066807591750001</v>
      </c>
      <c r="G132" s="315">
        <v>3.4222339659790002</v>
      </c>
      <c r="H132" s="317">
        <v>4.9406564584124654E-324</v>
      </c>
      <c r="I132" s="314">
        <v>4.9406564584124654E-323</v>
      </c>
      <c r="J132" s="315">
        <v>-3.4222339659790002</v>
      </c>
      <c r="K132" s="318">
        <v>9.8813129168249309E-324</v>
      </c>
    </row>
    <row r="133" spans="1:11" ht="14.4" customHeight="1" thickBot="1" x14ac:dyDescent="0.35">
      <c r="A133" s="336" t="s">
        <v>318</v>
      </c>
      <c r="B133" s="314">
        <v>713.49582145361899</v>
      </c>
      <c r="C133" s="314">
        <v>929.350741956663</v>
      </c>
      <c r="D133" s="315">
        <v>215.85492050304299</v>
      </c>
      <c r="E133" s="316">
        <v>1.302531443089</v>
      </c>
      <c r="F133" s="314">
        <v>952.16902242399499</v>
      </c>
      <c r="G133" s="315">
        <v>793.47418535332997</v>
      </c>
      <c r="H133" s="317">
        <v>94.318110000000004</v>
      </c>
      <c r="I133" s="314">
        <v>860.02553</v>
      </c>
      <c r="J133" s="315">
        <v>66.551344646670003</v>
      </c>
      <c r="K133" s="318">
        <v>0.90322779857900004</v>
      </c>
    </row>
    <row r="134" spans="1:11" ht="14.4" customHeight="1" thickBot="1" x14ac:dyDescent="0.35">
      <c r="A134" s="335" t="s">
        <v>319</v>
      </c>
      <c r="B134" s="319">
        <v>4.9406564584124654E-324</v>
      </c>
      <c r="C134" s="319">
        <v>4.9406564584124654E-324</v>
      </c>
      <c r="D134" s="320">
        <v>0</v>
      </c>
      <c r="E134" s="321">
        <v>1</v>
      </c>
      <c r="F134" s="319">
        <v>4.9406564584124654E-324</v>
      </c>
      <c r="G134" s="320">
        <v>0</v>
      </c>
      <c r="H134" s="322">
        <v>4.9406564584124654E-324</v>
      </c>
      <c r="I134" s="319">
        <v>1.4209099999999999</v>
      </c>
      <c r="J134" s="320">
        <v>1.4209099999999999</v>
      </c>
      <c r="K134" s="323" t="s">
        <v>199</v>
      </c>
    </row>
    <row r="135" spans="1:11" ht="14.4" customHeight="1" thickBot="1" x14ac:dyDescent="0.35">
      <c r="A135" s="336" t="s">
        <v>320</v>
      </c>
      <c r="B135" s="314">
        <v>4.9406564584124654E-324</v>
      </c>
      <c r="C135" s="314">
        <v>4.9406564584124654E-324</v>
      </c>
      <c r="D135" s="315">
        <v>0</v>
      </c>
      <c r="E135" s="316">
        <v>1</v>
      </c>
      <c r="F135" s="314">
        <v>4.9406564584124654E-324</v>
      </c>
      <c r="G135" s="315">
        <v>0</v>
      </c>
      <c r="H135" s="317">
        <v>4.9406564584124654E-324</v>
      </c>
      <c r="I135" s="314">
        <v>1.4209099999999999</v>
      </c>
      <c r="J135" s="315">
        <v>1.4209099999999999</v>
      </c>
      <c r="K135" s="324" t="s">
        <v>199</v>
      </c>
    </row>
    <row r="136" spans="1:11" ht="14.4" customHeight="1" thickBot="1" x14ac:dyDescent="0.35">
      <c r="A136" s="335" t="s">
        <v>321</v>
      </c>
      <c r="B136" s="319">
        <v>4.9406564584124654E-324</v>
      </c>
      <c r="C136" s="319">
        <v>4.9406564584124654E-324</v>
      </c>
      <c r="D136" s="320">
        <v>0</v>
      </c>
      <c r="E136" s="321">
        <v>1</v>
      </c>
      <c r="F136" s="319">
        <v>4.9406564584124654E-324</v>
      </c>
      <c r="G136" s="320">
        <v>0</v>
      </c>
      <c r="H136" s="322">
        <v>-2.2409999999999999E-2</v>
      </c>
      <c r="I136" s="319">
        <v>-2.2409999999999999E-2</v>
      </c>
      <c r="J136" s="320">
        <v>-2.2409999999999999E-2</v>
      </c>
      <c r="K136" s="323" t="s">
        <v>199</v>
      </c>
    </row>
    <row r="137" spans="1:11" ht="14.4" customHeight="1" thickBot="1" x14ac:dyDescent="0.35">
      <c r="A137" s="336" t="s">
        <v>322</v>
      </c>
      <c r="B137" s="314">
        <v>4.9406564584124654E-324</v>
      </c>
      <c r="C137" s="314">
        <v>4.9406564584124654E-324</v>
      </c>
      <c r="D137" s="315">
        <v>0</v>
      </c>
      <c r="E137" s="316">
        <v>1</v>
      </c>
      <c r="F137" s="314">
        <v>4.9406564584124654E-324</v>
      </c>
      <c r="G137" s="315">
        <v>0</v>
      </c>
      <c r="H137" s="317">
        <v>-2.2409999999999999E-2</v>
      </c>
      <c r="I137" s="314">
        <v>-2.2409999999999999E-2</v>
      </c>
      <c r="J137" s="315">
        <v>-2.2409999999999999E-2</v>
      </c>
      <c r="K137" s="324" t="s">
        <v>199</v>
      </c>
    </row>
    <row r="138" spans="1:11" ht="14.4" customHeight="1" thickBot="1" x14ac:dyDescent="0.35">
      <c r="A138" s="335" t="s">
        <v>323</v>
      </c>
      <c r="B138" s="319">
        <v>2.0000401162000001</v>
      </c>
      <c r="C138" s="319">
        <v>0.41039996241900001</v>
      </c>
      <c r="D138" s="320">
        <v>-1.5896401537810001</v>
      </c>
      <c r="E138" s="321">
        <v>0.20519586537000001</v>
      </c>
      <c r="F138" s="319">
        <v>0.99999968363900005</v>
      </c>
      <c r="G138" s="320">
        <v>0.83333306969900001</v>
      </c>
      <c r="H138" s="322">
        <v>4.9406564584124654E-324</v>
      </c>
      <c r="I138" s="319">
        <v>0.20519999999999999</v>
      </c>
      <c r="J138" s="320">
        <v>-0.62813306969899996</v>
      </c>
      <c r="K138" s="326">
        <v>0.20520006491699999</v>
      </c>
    </row>
    <row r="139" spans="1:11" ht="14.4" customHeight="1" thickBot="1" x14ac:dyDescent="0.35">
      <c r="A139" s="336" t="s">
        <v>324</v>
      </c>
      <c r="B139" s="314">
        <v>2.0000401162000001</v>
      </c>
      <c r="C139" s="314">
        <v>0.41039996241900001</v>
      </c>
      <c r="D139" s="315">
        <v>-1.5896401537810001</v>
      </c>
      <c r="E139" s="316">
        <v>0.20519586537000001</v>
      </c>
      <c r="F139" s="314">
        <v>0.99999968363900005</v>
      </c>
      <c r="G139" s="315">
        <v>0.83333306969900001</v>
      </c>
      <c r="H139" s="317">
        <v>4.9406564584124654E-324</v>
      </c>
      <c r="I139" s="314">
        <v>0.20519999999999999</v>
      </c>
      <c r="J139" s="315">
        <v>-0.62813306969899996</v>
      </c>
      <c r="K139" s="318">
        <v>0.20520006491699999</v>
      </c>
    </row>
    <row r="140" spans="1:11" ht="14.4" customHeight="1" thickBot="1" x14ac:dyDescent="0.35">
      <c r="A140" s="335" t="s">
        <v>325</v>
      </c>
      <c r="B140" s="319">
        <v>2114.0001628219602</v>
      </c>
      <c r="C140" s="319">
        <v>1290.68843582572</v>
      </c>
      <c r="D140" s="320">
        <v>-823.31172699624096</v>
      </c>
      <c r="E140" s="321">
        <v>0.61054320549399999</v>
      </c>
      <c r="F140" s="319">
        <v>2072.99999279143</v>
      </c>
      <c r="G140" s="320">
        <v>1727.49999399286</v>
      </c>
      <c r="H140" s="322">
        <v>173.10738000000001</v>
      </c>
      <c r="I140" s="319">
        <v>1342.4211700000001</v>
      </c>
      <c r="J140" s="320">
        <v>-385.078823992862</v>
      </c>
      <c r="K140" s="326">
        <v>0.64757413153300003</v>
      </c>
    </row>
    <row r="141" spans="1:11" ht="14.4" customHeight="1" thickBot="1" x14ac:dyDescent="0.35">
      <c r="A141" s="336" t="s">
        <v>326</v>
      </c>
      <c r="B141" s="314">
        <v>708.00004113431805</v>
      </c>
      <c r="C141" s="314">
        <v>289.38306662172101</v>
      </c>
      <c r="D141" s="315">
        <v>-418.61697451259698</v>
      </c>
      <c r="E141" s="316">
        <v>0.40873312119799998</v>
      </c>
      <c r="F141" s="314">
        <v>495.99999850468299</v>
      </c>
      <c r="G141" s="315">
        <v>413.33333208723599</v>
      </c>
      <c r="H141" s="317">
        <v>40.918170000000003</v>
      </c>
      <c r="I141" s="314">
        <v>286.27105</v>
      </c>
      <c r="J141" s="315">
        <v>-127.062282087236</v>
      </c>
      <c r="K141" s="318">
        <v>0.57715937673899997</v>
      </c>
    </row>
    <row r="142" spans="1:11" ht="14.4" customHeight="1" thickBot="1" x14ac:dyDescent="0.35">
      <c r="A142" s="336" t="s">
        <v>327</v>
      </c>
      <c r="B142" s="314">
        <v>1406.0001216876501</v>
      </c>
      <c r="C142" s="314">
        <v>1001.305369204</v>
      </c>
      <c r="D142" s="315">
        <v>-404.69475248364398</v>
      </c>
      <c r="E142" s="316">
        <v>0.71216591930399997</v>
      </c>
      <c r="F142" s="314">
        <v>1576.9999942867501</v>
      </c>
      <c r="G142" s="315">
        <v>1314.16666190563</v>
      </c>
      <c r="H142" s="317">
        <v>132.18921</v>
      </c>
      <c r="I142" s="314">
        <v>1056.15012</v>
      </c>
      <c r="J142" s="315">
        <v>-258.01654190562698</v>
      </c>
      <c r="K142" s="318">
        <v>0.66972106773999995</v>
      </c>
    </row>
    <row r="143" spans="1:11" ht="14.4" customHeight="1" thickBot="1" x14ac:dyDescent="0.35">
      <c r="A143" s="335" t="s">
        <v>328</v>
      </c>
      <c r="B143" s="319">
        <v>4.9406564584124654E-324</v>
      </c>
      <c r="C143" s="319">
        <v>55.415903282095002</v>
      </c>
      <c r="D143" s="320">
        <v>55.415903282095002</v>
      </c>
      <c r="E143" s="325" t="s">
        <v>199</v>
      </c>
      <c r="F143" s="319">
        <v>0</v>
      </c>
      <c r="G143" s="320">
        <v>0</v>
      </c>
      <c r="H143" s="322">
        <v>4.9406564584124654E-324</v>
      </c>
      <c r="I143" s="319">
        <v>48.659089999999999</v>
      </c>
      <c r="J143" s="320">
        <v>48.659089999999999</v>
      </c>
      <c r="K143" s="323" t="s">
        <v>193</v>
      </c>
    </row>
    <row r="144" spans="1:11" ht="14.4" customHeight="1" thickBot="1" x14ac:dyDescent="0.35">
      <c r="A144" s="336" t="s">
        <v>329</v>
      </c>
      <c r="B144" s="314">
        <v>4.9406564584124654E-324</v>
      </c>
      <c r="C144" s="314">
        <v>4.9406564584124654E-324</v>
      </c>
      <c r="D144" s="315">
        <v>0</v>
      </c>
      <c r="E144" s="316">
        <v>1</v>
      </c>
      <c r="F144" s="314">
        <v>4.9406564584124654E-324</v>
      </c>
      <c r="G144" s="315">
        <v>0</v>
      </c>
      <c r="H144" s="317">
        <v>4.9406564584124654E-324</v>
      </c>
      <c r="I144" s="314">
        <v>14.764670000000001</v>
      </c>
      <c r="J144" s="315">
        <v>14.764670000000001</v>
      </c>
      <c r="K144" s="324" t="s">
        <v>199</v>
      </c>
    </row>
    <row r="145" spans="1:11" ht="14.4" customHeight="1" thickBot="1" x14ac:dyDescent="0.35">
      <c r="A145" s="336" t="s">
        <v>330</v>
      </c>
      <c r="B145" s="314">
        <v>4.9406564584124654E-324</v>
      </c>
      <c r="C145" s="314">
        <v>55.415903282095002</v>
      </c>
      <c r="D145" s="315">
        <v>55.415903282095002</v>
      </c>
      <c r="E145" s="327" t="s">
        <v>199</v>
      </c>
      <c r="F145" s="314">
        <v>0</v>
      </c>
      <c r="G145" s="315">
        <v>0</v>
      </c>
      <c r="H145" s="317">
        <v>4.9406564584124654E-324</v>
      </c>
      <c r="I145" s="314">
        <v>33.894419999999997</v>
      </c>
      <c r="J145" s="315">
        <v>33.894419999999997</v>
      </c>
      <c r="K145" s="324" t="s">
        <v>193</v>
      </c>
    </row>
    <row r="146" spans="1:11" ht="14.4" customHeight="1" thickBot="1" x14ac:dyDescent="0.35">
      <c r="A146" s="333" t="s">
        <v>331</v>
      </c>
      <c r="B146" s="314">
        <v>346.43419012759</v>
      </c>
      <c r="C146" s="314">
        <v>33.646607437264997</v>
      </c>
      <c r="D146" s="315">
        <v>-312.78758269032397</v>
      </c>
      <c r="E146" s="316">
        <v>9.7122652428E-2</v>
      </c>
      <c r="F146" s="314">
        <v>131.25180018330499</v>
      </c>
      <c r="G146" s="315">
        <v>109.37650015275401</v>
      </c>
      <c r="H146" s="317">
        <v>2.2518099999999999</v>
      </c>
      <c r="I146" s="314">
        <v>135.18365</v>
      </c>
      <c r="J146" s="315">
        <v>25.807149847245</v>
      </c>
      <c r="K146" s="318">
        <v>1.0299565401090001</v>
      </c>
    </row>
    <row r="147" spans="1:11" ht="14.4" customHeight="1" thickBot="1" x14ac:dyDescent="0.35">
      <c r="A147" s="334" t="s">
        <v>332</v>
      </c>
      <c r="B147" s="314">
        <v>345.000020044265</v>
      </c>
      <c r="C147" s="314">
        <v>28.901277868960001</v>
      </c>
      <c r="D147" s="315">
        <v>-316.09874217530398</v>
      </c>
      <c r="E147" s="316">
        <v>8.3771815042E-2</v>
      </c>
      <c r="F147" s="314">
        <v>127.281057084879</v>
      </c>
      <c r="G147" s="315">
        <v>106.067547570733</v>
      </c>
      <c r="H147" s="317">
        <v>2.20581</v>
      </c>
      <c r="I147" s="314">
        <v>121.14798</v>
      </c>
      <c r="J147" s="315">
        <v>15.080432429267001</v>
      </c>
      <c r="K147" s="318">
        <v>0.95181469084699999</v>
      </c>
    </row>
    <row r="148" spans="1:11" ht="14.4" customHeight="1" thickBot="1" x14ac:dyDescent="0.35">
      <c r="A148" s="335" t="s">
        <v>333</v>
      </c>
      <c r="B148" s="319">
        <v>4.9406564584124654E-324</v>
      </c>
      <c r="C148" s="319">
        <v>6.4579994881170002</v>
      </c>
      <c r="D148" s="320">
        <v>6.4579994881170002</v>
      </c>
      <c r="E148" s="325" t="s">
        <v>199</v>
      </c>
      <c r="F148" s="319">
        <v>0</v>
      </c>
      <c r="G148" s="320">
        <v>0</v>
      </c>
      <c r="H148" s="322">
        <v>0.438</v>
      </c>
      <c r="I148" s="319">
        <v>4.49</v>
      </c>
      <c r="J148" s="320">
        <v>4.49</v>
      </c>
      <c r="K148" s="323" t="s">
        <v>193</v>
      </c>
    </row>
    <row r="149" spans="1:11" ht="14.4" customHeight="1" thickBot="1" x14ac:dyDescent="0.35">
      <c r="A149" s="336" t="s">
        <v>334</v>
      </c>
      <c r="B149" s="314">
        <v>4.9406564584124654E-324</v>
      </c>
      <c r="C149" s="314">
        <v>6.4579994881170002</v>
      </c>
      <c r="D149" s="315">
        <v>6.4579994881170002</v>
      </c>
      <c r="E149" s="327" t="s">
        <v>199</v>
      </c>
      <c r="F149" s="314">
        <v>0</v>
      </c>
      <c r="G149" s="315">
        <v>0</v>
      </c>
      <c r="H149" s="317">
        <v>0.438</v>
      </c>
      <c r="I149" s="314">
        <v>4.49</v>
      </c>
      <c r="J149" s="315">
        <v>4.49</v>
      </c>
      <c r="K149" s="324" t="s">
        <v>193</v>
      </c>
    </row>
    <row r="150" spans="1:11" ht="14.4" customHeight="1" thickBot="1" x14ac:dyDescent="0.35">
      <c r="A150" s="335" t="s">
        <v>335</v>
      </c>
      <c r="B150" s="319">
        <v>345.000020044265</v>
      </c>
      <c r="C150" s="319">
        <v>22.443278380843001</v>
      </c>
      <c r="D150" s="320">
        <v>-322.55674166342197</v>
      </c>
      <c r="E150" s="321">
        <v>6.5052977033999995E-2</v>
      </c>
      <c r="F150" s="319">
        <v>127.281057084879</v>
      </c>
      <c r="G150" s="320">
        <v>106.067547570733</v>
      </c>
      <c r="H150" s="322">
        <v>1.7678100000000001</v>
      </c>
      <c r="I150" s="319">
        <v>116.65797999999999</v>
      </c>
      <c r="J150" s="320">
        <v>10.590432429267</v>
      </c>
      <c r="K150" s="326">
        <v>0.91653842819800002</v>
      </c>
    </row>
    <row r="151" spans="1:11" ht="14.4" customHeight="1" thickBot="1" x14ac:dyDescent="0.35">
      <c r="A151" s="336" t="s">
        <v>336</v>
      </c>
      <c r="B151" s="314">
        <v>4.9406564584124654E-324</v>
      </c>
      <c r="C151" s="314">
        <v>4.9406564584124654E-324</v>
      </c>
      <c r="D151" s="315">
        <v>0</v>
      </c>
      <c r="E151" s="316">
        <v>1</v>
      </c>
      <c r="F151" s="314">
        <v>4.9406564584124654E-324</v>
      </c>
      <c r="G151" s="315">
        <v>0</v>
      </c>
      <c r="H151" s="317">
        <v>4.9406564584124654E-324</v>
      </c>
      <c r="I151" s="314">
        <v>93.456989999998996</v>
      </c>
      <c r="J151" s="315">
        <v>93.456989999998996</v>
      </c>
      <c r="K151" s="324" t="s">
        <v>199</v>
      </c>
    </row>
    <row r="152" spans="1:11" ht="14.4" customHeight="1" thickBot="1" x14ac:dyDescent="0.35">
      <c r="A152" s="336" t="s">
        <v>337</v>
      </c>
      <c r="B152" s="314">
        <v>4.9406564584124654E-324</v>
      </c>
      <c r="C152" s="314">
        <v>10.444999043538999</v>
      </c>
      <c r="D152" s="315">
        <v>10.444999043538999</v>
      </c>
      <c r="E152" s="327" t="s">
        <v>199</v>
      </c>
      <c r="F152" s="314">
        <v>0</v>
      </c>
      <c r="G152" s="315">
        <v>0</v>
      </c>
      <c r="H152" s="317">
        <v>4.9406564584124654E-324</v>
      </c>
      <c r="I152" s="314">
        <v>8.9540000000000006</v>
      </c>
      <c r="J152" s="315">
        <v>8.9540000000000006</v>
      </c>
      <c r="K152" s="324" t="s">
        <v>193</v>
      </c>
    </row>
    <row r="153" spans="1:11" ht="14.4" customHeight="1" thickBot="1" x14ac:dyDescent="0.35">
      <c r="A153" s="336" t="s">
        <v>338</v>
      </c>
      <c r="B153" s="314">
        <v>4.9406564584124654E-324</v>
      </c>
      <c r="C153" s="314">
        <v>3.9229996407660002</v>
      </c>
      <c r="D153" s="315">
        <v>3.9229996407660002</v>
      </c>
      <c r="E153" s="327" t="s">
        <v>199</v>
      </c>
      <c r="F153" s="314">
        <v>0</v>
      </c>
      <c r="G153" s="315">
        <v>0</v>
      </c>
      <c r="H153" s="317">
        <v>4.9406564584124654E-324</v>
      </c>
      <c r="I153" s="314">
        <v>4.9406564584124654E-323</v>
      </c>
      <c r="J153" s="315">
        <v>4.9406564584124654E-323</v>
      </c>
      <c r="K153" s="324" t="s">
        <v>193</v>
      </c>
    </row>
    <row r="154" spans="1:11" ht="14.4" customHeight="1" thickBot="1" x14ac:dyDescent="0.35">
      <c r="A154" s="336" t="s">
        <v>339</v>
      </c>
      <c r="B154" s="314">
        <v>4.9406564584124654E-324</v>
      </c>
      <c r="C154" s="314">
        <v>6.0166598427659999</v>
      </c>
      <c r="D154" s="315">
        <v>6.0166598427659999</v>
      </c>
      <c r="E154" s="327" t="s">
        <v>199</v>
      </c>
      <c r="F154" s="314">
        <v>0</v>
      </c>
      <c r="G154" s="315">
        <v>0</v>
      </c>
      <c r="H154" s="317">
        <v>0.74414999999999998</v>
      </c>
      <c r="I154" s="314">
        <v>7.3083999999999998</v>
      </c>
      <c r="J154" s="315">
        <v>7.3083999999999998</v>
      </c>
      <c r="K154" s="324" t="s">
        <v>193</v>
      </c>
    </row>
    <row r="155" spans="1:11" ht="14.4" customHeight="1" thickBot="1" x14ac:dyDescent="0.35">
      <c r="A155" s="336" t="s">
        <v>340</v>
      </c>
      <c r="B155" s="314">
        <v>4.9406564584124654E-324</v>
      </c>
      <c r="C155" s="314">
        <v>2.0586198537699998</v>
      </c>
      <c r="D155" s="315">
        <v>2.0586198537699998</v>
      </c>
      <c r="E155" s="327" t="s">
        <v>199</v>
      </c>
      <c r="F155" s="314">
        <v>0</v>
      </c>
      <c r="G155" s="315">
        <v>0</v>
      </c>
      <c r="H155" s="317">
        <v>1.02366</v>
      </c>
      <c r="I155" s="314">
        <v>6.9385899999999996</v>
      </c>
      <c r="J155" s="315">
        <v>6.9385899999999996</v>
      </c>
      <c r="K155" s="324" t="s">
        <v>193</v>
      </c>
    </row>
    <row r="156" spans="1:11" ht="14.4" customHeight="1" thickBot="1" x14ac:dyDescent="0.35">
      <c r="A156" s="338" t="s">
        <v>341</v>
      </c>
      <c r="B156" s="319">
        <v>1.4341700833240001</v>
      </c>
      <c r="C156" s="319">
        <v>4.7453295683040002</v>
      </c>
      <c r="D156" s="320">
        <v>3.3111594849800001</v>
      </c>
      <c r="E156" s="321">
        <v>3.3087634608190002</v>
      </c>
      <c r="F156" s="319">
        <v>3.9707430984249998</v>
      </c>
      <c r="G156" s="320">
        <v>3.308952582021</v>
      </c>
      <c r="H156" s="322">
        <v>4.5999999999999999E-2</v>
      </c>
      <c r="I156" s="319">
        <v>14.03567</v>
      </c>
      <c r="J156" s="320">
        <v>10.726717417978</v>
      </c>
      <c r="K156" s="326">
        <v>3.5347716163160001</v>
      </c>
    </row>
    <row r="157" spans="1:11" ht="14.4" customHeight="1" thickBot="1" x14ac:dyDescent="0.35">
      <c r="A157" s="335" t="s">
        <v>342</v>
      </c>
      <c r="B157" s="319">
        <v>4.9406564584124654E-324</v>
      </c>
      <c r="C157" s="319">
        <v>-1.339999967E-3</v>
      </c>
      <c r="D157" s="320">
        <v>-1.339999967E-3</v>
      </c>
      <c r="E157" s="325" t="s">
        <v>199</v>
      </c>
      <c r="F157" s="319">
        <v>0</v>
      </c>
      <c r="G157" s="320">
        <v>0</v>
      </c>
      <c r="H157" s="322">
        <v>4.9406564584124654E-324</v>
      </c>
      <c r="I157" s="319">
        <v>-1.3999999999999999E-4</v>
      </c>
      <c r="J157" s="320">
        <v>-1.3999999999999999E-4</v>
      </c>
      <c r="K157" s="323" t="s">
        <v>193</v>
      </c>
    </row>
    <row r="158" spans="1:11" ht="14.4" customHeight="1" thickBot="1" x14ac:dyDescent="0.35">
      <c r="A158" s="336" t="s">
        <v>343</v>
      </c>
      <c r="B158" s="314">
        <v>4.9406564584124654E-324</v>
      </c>
      <c r="C158" s="314">
        <v>-1.339999967E-3</v>
      </c>
      <c r="D158" s="315">
        <v>-1.339999967E-3</v>
      </c>
      <c r="E158" s="327" t="s">
        <v>199</v>
      </c>
      <c r="F158" s="314">
        <v>0</v>
      </c>
      <c r="G158" s="315">
        <v>0</v>
      </c>
      <c r="H158" s="317">
        <v>4.9406564584124654E-324</v>
      </c>
      <c r="I158" s="314">
        <v>-1.3999999999999999E-4</v>
      </c>
      <c r="J158" s="315">
        <v>-1.3999999999999999E-4</v>
      </c>
      <c r="K158" s="324" t="s">
        <v>193</v>
      </c>
    </row>
    <row r="159" spans="1:11" ht="14.4" customHeight="1" thickBot="1" x14ac:dyDescent="0.35">
      <c r="A159" s="335" t="s">
        <v>344</v>
      </c>
      <c r="B159" s="319">
        <v>1.4341700833240001</v>
      </c>
      <c r="C159" s="319">
        <v>4.7466695682719999</v>
      </c>
      <c r="D159" s="320">
        <v>3.3124994849470002</v>
      </c>
      <c r="E159" s="321">
        <v>3.3096977990709999</v>
      </c>
      <c r="F159" s="319">
        <v>3.9707430984249998</v>
      </c>
      <c r="G159" s="320">
        <v>3.308952582021</v>
      </c>
      <c r="H159" s="322">
        <v>4.5999999999999999E-2</v>
      </c>
      <c r="I159" s="319">
        <v>14.03581</v>
      </c>
      <c r="J159" s="320">
        <v>10.726857417978</v>
      </c>
      <c r="K159" s="326">
        <v>3.5348068742000001</v>
      </c>
    </row>
    <row r="160" spans="1:11" ht="14.4" customHeight="1" thickBot="1" x14ac:dyDescent="0.35">
      <c r="A160" s="336" t="s">
        <v>345</v>
      </c>
      <c r="B160" s="314">
        <v>4.9406564584124654E-324</v>
      </c>
      <c r="C160" s="314">
        <v>0.57999994981900005</v>
      </c>
      <c r="D160" s="315">
        <v>0.57999994981900005</v>
      </c>
      <c r="E160" s="327" t="s">
        <v>199</v>
      </c>
      <c r="F160" s="314">
        <v>0</v>
      </c>
      <c r="G160" s="315">
        <v>0</v>
      </c>
      <c r="H160" s="317">
        <v>4.5999999999999999E-2</v>
      </c>
      <c r="I160" s="314">
        <v>0.35799999999999998</v>
      </c>
      <c r="J160" s="315">
        <v>0.35799999999999998</v>
      </c>
      <c r="K160" s="324" t="s">
        <v>193</v>
      </c>
    </row>
    <row r="161" spans="1:11" ht="14.4" customHeight="1" thickBot="1" x14ac:dyDescent="0.35">
      <c r="A161" s="336" t="s">
        <v>346</v>
      </c>
      <c r="B161" s="314">
        <v>1.4341700833240001</v>
      </c>
      <c r="C161" s="314">
        <v>4.1666696184529997</v>
      </c>
      <c r="D161" s="315">
        <v>2.7324995351279999</v>
      </c>
      <c r="E161" s="316">
        <v>2.9052827603229998</v>
      </c>
      <c r="F161" s="314">
        <v>3.9707430984249998</v>
      </c>
      <c r="G161" s="315">
        <v>3.308952582021</v>
      </c>
      <c r="H161" s="317">
        <v>4.9406564584124654E-324</v>
      </c>
      <c r="I161" s="314">
        <v>13.677809999999999</v>
      </c>
      <c r="J161" s="315">
        <v>10.368857417978001</v>
      </c>
      <c r="K161" s="318">
        <v>3.4446474276869998</v>
      </c>
    </row>
    <row r="162" spans="1:11" ht="14.4" customHeight="1" thickBot="1" x14ac:dyDescent="0.35">
      <c r="A162" s="332" t="s">
        <v>347</v>
      </c>
      <c r="B162" s="314">
        <v>780.99941907354605</v>
      </c>
      <c r="C162" s="314">
        <v>832.91036538328001</v>
      </c>
      <c r="D162" s="315">
        <v>51.910946309734001</v>
      </c>
      <c r="E162" s="316">
        <v>1.0664673302459999</v>
      </c>
      <c r="F162" s="314">
        <v>949.28441092578305</v>
      </c>
      <c r="G162" s="315">
        <v>791.07034243815303</v>
      </c>
      <c r="H162" s="317">
        <v>64.472480000000004</v>
      </c>
      <c r="I162" s="314">
        <v>626.49103000000002</v>
      </c>
      <c r="J162" s="315">
        <v>-164.57931243815301</v>
      </c>
      <c r="K162" s="318">
        <v>0.65996135909200004</v>
      </c>
    </row>
    <row r="163" spans="1:11" ht="14.4" customHeight="1" thickBot="1" x14ac:dyDescent="0.35">
      <c r="A163" s="337" t="s">
        <v>348</v>
      </c>
      <c r="B163" s="319">
        <v>780.99941907354605</v>
      </c>
      <c r="C163" s="319">
        <v>832.91036538328001</v>
      </c>
      <c r="D163" s="320">
        <v>51.910946309734001</v>
      </c>
      <c r="E163" s="321">
        <v>1.0664673302459999</v>
      </c>
      <c r="F163" s="319">
        <v>949.28441092578305</v>
      </c>
      <c r="G163" s="320">
        <v>791.07034243815303</v>
      </c>
      <c r="H163" s="322">
        <v>64.472480000000004</v>
      </c>
      <c r="I163" s="319">
        <v>626.49103000000002</v>
      </c>
      <c r="J163" s="320">
        <v>-164.57931243815301</v>
      </c>
      <c r="K163" s="326">
        <v>0.65996135909200004</v>
      </c>
    </row>
    <row r="164" spans="1:11" ht="14.4" customHeight="1" thickBot="1" x14ac:dyDescent="0.35">
      <c r="A164" s="338" t="s">
        <v>70</v>
      </c>
      <c r="B164" s="319">
        <v>780.99941907354605</v>
      </c>
      <c r="C164" s="319">
        <v>832.91036538328001</v>
      </c>
      <c r="D164" s="320">
        <v>51.910946309734001</v>
      </c>
      <c r="E164" s="321">
        <v>1.0664673302459999</v>
      </c>
      <c r="F164" s="319">
        <v>949.28441092578305</v>
      </c>
      <c r="G164" s="320">
        <v>791.07034243815303</v>
      </c>
      <c r="H164" s="322">
        <v>64.472480000000004</v>
      </c>
      <c r="I164" s="319">
        <v>626.49103000000002</v>
      </c>
      <c r="J164" s="320">
        <v>-164.57931243815301</v>
      </c>
      <c r="K164" s="326">
        <v>0.65996135909200004</v>
      </c>
    </row>
    <row r="165" spans="1:11" ht="14.4" customHeight="1" thickBot="1" x14ac:dyDescent="0.35">
      <c r="A165" s="335" t="s">
        <v>349</v>
      </c>
      <c r="B165" s="319">
        <v>26.999981299596001</v>
      </c>
      <c r="C165" s="319">
        <v>17.923918797306001</v>
      </c>
      <c r="D165" s="320">
        <v>-9.0760625022900001</v>
      </c>
      <c r="E165" s="321">
        <v>0.66384930413099996</v>
      </c>
      <c r="F165" s="319">
        <v>51.999999999998998</v>
      </c>
      <c r="G165" s="320">
        <v>43.333333333332</v>
      </c>
      <c r="H165" s="322">
        <v>1.49366</v>
      </c>
      <c r="I165" s="319">
        <v>14.9366</v>
      </c>
      <c r="J165" s="320">
        <v>-28.396733333332001</v>
      </c>
      <c r="K165" s="326">
        <v>0.28724230769199999</v>
      </c>
    </row>
    <row r="166" spans="1:11" ht="14.4" customHeight="1" thickBot="1" x14ac:dyDescent="0.35">
      <c r="A166" s="336" t="s">
        <v>350</v>
      </c>
      <c r="B166" s="314">
        <v>26.999981299596001</v>
      </c>
      <c r="C166" s="314">
        <v>17.923918797306001</v>
      </c>
      <c r="D166" s="315">
        <v>-9.0760625022900001</v>
      </c>
      <c r="E166" s="316">
        <v>0.66384930413099996</v>
      </c>
      <c r="F166" s="314">
        <v>51.999999999998998</v>
      </c>
      <c r="G166" s="315">
        <v>43.333333333332</v>
      </c>
      <c r="H166" s="317">
        <v>1.49366</v>
      </c>
      <c r="I166" s="314">
        <v>14.9366</v>
      </c>
      <c r="J166" s="315">
        <v>-28.396733333332001</v>
      </c>
      <c r="K166" s="318">
        <v>0.28724230769199999</v>
      </c>
    </row>
    <row r="167" spans="1:11" ht="14.4" customHeight="1" thickBot="1" x14ac:dyDescent="0.35">
      <c r="A167" s="335" t="s">
        <v>351</v>
      </c>
      <c r="B167" s="319">
        <v>12.999950996129</v>
      </c>
      <c r="C167" s="319">
        <v>6.6149994995680004</v>
      </c>
      <c r="D167" s="320">
        <v>-6.3849514965610004</v>
      </c>
      <c r="E167" s="321">
        <v>0.50884803346800001</v>
      </c>
      <c r="F167" s="319">
        <v>14.413506160984999</v>
      </c>
      <c r="G167" s="320">
        <v>12.011255134154</v>
      </c>
      <c r="H167" s="322">
        <v>0.3</v>
      </c>
      <c r="I167" s="319">
        <v>1.64</v>
      </c>
      <c r="J167" s="320">
        <v>-10.371255134154</v>
      </c>
      <c r="K167" s="326">
        <v>0.113782169423</v>
      </c>
    </row>
    <row r="168" spans="1:11" ht="14.4" customHeight="1" thickBot="1" x14ac:dyDescent="0.35">
      <c r="A168" s="336" t="s">
        <v>352</v>
      </c>
      <c r="B168" s="314">
        <v>12.999950996129</v>
      </c>
      <c r="C168" s="314">
        <v>6.6149994995680004</v>
      </c>
      <c r="D168" s="315">
        <v>-6.3849514965610004</v>
      </c>
      <c r="E168" s="316">
        <v>0.50884803346800001</v>
      </c>
      <c r="F168" s="314">
        <v>14.413506160984999</v>
      </c>
      <c r="G168" s="315">
        <v>12.011255134154</v>
      </c>
      <c r="H168" s="317">
        <v>0.3</v>
      </c>
      <c r="I168" s="314">
        <v>1.64</v>
      </c>
      <c r="J168" s="315">
        <v>-10.371255134154</v>
      </c>
      <c r="K168" s="318">
        <v>0.113782169423</v>
      </c>
    </row>
    <row r="169" spans="1:11" ht="14.4" customHeight="1" thickBot="1" x14ac:dyDescent="0.35">
      <c r="A169" s="335" t="s">
        <v>353</v>
      </c>
      <c r="B169" s="319">
        <v>32.999977143951</v>
      </c>
      <c r="C169" s="319">
        <v>29.317797946153998</v>
      </c>
      <c r="D169" s="320">
        <v>-3.6821791977970002</v>
      </c>
      <c r="E169" s="321">
        <v>0.88841873490500001</v>
      </c>
      <c r="F169" s="319">
        <v>31.870904764809001</v>
      </c>
      <c r="G169" s="320">
        <v>26.559087304007001</v>
      </c>
      <c r="H169" s="322">
        <v>2.8174999999999999</v>
      </c>
      <c r="I169" s="319">
        <v>30.107500000000002</v>
      </c>
      <c r="J169" s="320">
        <v>3.5484126959919999</v>
      </c>
      <c r="K169" s="326">
        <v>0.94467038893800004</v>
      </c>
    </row>
    <row r="170" spans="1:11" ht="14.4" customHeight="1" thickBot="1" x14ac:dyDescent="0.35">
      <c r="A170" s="336" t="s">
        <v>354</v>
      </c>
      <c r="B170" s="314">
        <v>32.999977143951</v>
      </c>
      <c r="C170" s="314">
        <v>29.317797946153998</v>
      </c>
      <c r="D170" s="315">
        <v>-3.6821791977970002</v>
      </c>
      <c r="E170" s="316">
        <v>0.88841873490500001</v>
      </c>
      <c r="F170" s="314">
        <v>31.870904764809001</v>
      </c>
      <c r="G170" s="315">
        <v>26.559087304007001</v>
      </c>
      <c r="H170" s="317">
        <v>2.8174999999999999</v>
      </c>
      <c r="I170" s="314">
        <v>30.107500000000002</v>
      </c>
      <c r="J170" s="315">
        <v>3.5484126959919999</v>
      </c>
      <c r="K170" s="318">
        <v>0.94467038893800004</v>
      </c>
    </row>
    <row r="171" spans="1:11" ht="14.4" customHeight="1" thickBot="1" x14ac:dyDescent="0.35">
      <c r="A171" s="335" t="s">
        <v>355</v>
      </c>
      <c r="B171" s="319">
        <v>4.9406564584124654E-324</v>
      </c>
      <c r="C171" s="319">
        <v>0.29799997922499999</v>
      </c>
      <c r="D171" s="320">
        <v>0.29799997922499999</v>
      </c>
      <c r="E171" s="325" t="s">
        <v>199</v>
      </c>
      <c r="F171" s="319">
        <v>0</v>
      </c>
      <c r="G171" s="320">
        <v>0</v>
      </c>
      <c r="H171" s="322">
        <v>4.9406564584124654E-324</v>
      </c>
      <c r="I171" s="319">
        <v>0.24</v>
      </c>
      <c r="J171" s="320">
        <v>0.24</v>
      </c>
      <c r="K171" s="323" t="s">
        <v>193</v>
      </c>
    </row>
    <row r="172" spans="1:11" ht="14.4" customHeight="1" thickBot="1" x14ac:dyDescent="0.35">
      <c r="A172" s="336" t="s">
        <v>356</v>
      </c>
      <c r="B172" s="314">
        <v>4.9406564584124654E-324</v>
      </c>
      <c r="C172" s="314">
        <v>0.29799997922499999</v>
      </c>
      <c r="D172" s="315">
        <v>0.29799997922499999</v>
      </c>
      <c r="E172" s="327" t="s">
        <v>199</v>
      </c>
      <c r="F172" s="314">
        <v>0</v>
      </c>
      <c r="G172" s="315">
        <v>0</v>
      </c>
      <c r="H172" s="317">
        <v>4.9406564584124654E-324</v>
      </c>
      <c r="I172" s="314">
        <v>0.24</v>
      </c>
      <c r="J172" s="315">
        <v>0.24</v>
      </c>
      <c r="K172" s="324" t="s">
        <v>193</v>
      </c>
    </row>
    <row r="173" spans="1:11" ht="14.4" customHeight="1" thickBot="1" x14ac:dyDescent="0.35">
      <c r="A173" s="335" t="s">
        <v>357</v>
      </c>
      <c r="B173" s="319">
        <v>239.99983377419301</v>
      </c>
      <c r="C173" s="319">
        <v>213.818135894384</v>
      </c>
      <c r="D173" s="320">
        <v>-26.181697879807999</v>
      </c>
      <c r="E173" s="321">
        <v>0.89090951660999995</v>
      </c>
      <c r="F173" s="319">
        <v>213.99999999999699</v>
      </c>
      <c r="G173" s="320">
        <v>178.33333333333101</v>
      </c>
      <c r="H173" s="322">
        <v>18.97579</v>
      </c>
      <c r="I173" s="319">
        <v>160.13969</v>
      </c>
      <c r="J173" s="320">
        <v>-18.193643333331</v>
      </c>
      <c r="K173" s="326">
        <v>0.74831630841100005</v>
      </c>
    </row>
    <row r="174" spans="1:11" ht="14.4" customHeight="1" thickBot="1" x14ac:dyDescent="0.35">
      <c r="A174" s="336" t="s">
        <v>358</v>
      </c>
      <c r="B174" s="314">
        <v>239.99983377419301</v>
      </c>
      <c r="C174" s="314">
        <v>213.49143591967899</v>
      </c>
      <c r="D174" s="315">
        <v>-26.508397854514001</v>
      </c>
      <c r="E174" s="316">
        <v>0.88954826577299995</v>
      </c>
      <c r="F174" s="314">
        <v>213.99999999999699</v>
      </c>
      <c r="G174" s="315">
        <v>178.33333333333101</v>
      </c>
      <c r="H174" s="317">
        <v>18.969609999999999</v>
      </c>
      <c r="I174" s="314">
        <v>160.07789</v>
      </c>
      <c r="J174" s="315">
        <v>-18.255443333331002</v>
      </c>
      <c r="K174" s="318">
        <v>0.74802752336400002</v>
      </c>
    </row>
    <row r="175" spans="1:11" ht="14.4" customHeight="1" thickBot="1" x14ac:dyDescent="0.35">
      <c r="A175" s="336" t="s">
        <v>359</v>
      </c>
      <c r="B175" s="314">
        <v>4.9406564584124654E-324</v>
      </c>
      <c r="C175" s="314">
        <v>0.32669997470500001</v>
      </c>
      <c r="D175" s="315">
        <v>0.32669997470500001</v>
      </c>
      <c r="E175" s="327" t="s">
        <v>199</v>
      </c>
      <c r="F175" s="314">
        <v>0</v>
      </c>
      <c r="G175" s="315">
        <v>0</v>
      </c>
      <c r="H175" s="317">
        <v>6.1799999999999997E-3</v>
      </c>
      <c r="I175" s="314">
        <v>6.1800000000000001E-2</v>
      </c>
      <c r="J175" s="315">
        <v>6.1800000000000001E-2</v>
      </c>
      <c r="K175" s="324" t="s">
        <v>193</v>
      </c>
    </row>
    <row r="176" spans="1:11" ht="14.4" customHeight="1" thickBot="1" x14ac:dyDescent="0.35">
      <c r="A176" s="335" t="s">
        <v>360</v>
      </c>
      <c r="B176" s="319">
        <v>467.99967585967499</v>
      </c>
      <c r="C176" s="319">
        <v>564.93751326664199</v>
      </c>
      <c r="D176" s="320">
        <v>96.937837406965997</v>
      </c>
      <c r="E176" s="321">
        <v>1.2071322746719999</v>
      </c>
      <c r="F176" s="319">
        <v>636.99999999999204</v>
      </c>
      <c r="G176" s="320">
        <v>530.83333333332598</v>
      </c>
      <c r="H176" s="322">
        <v>40.885530000000003</v>
      </c>
      <c r="I176" s="319">
        <v>419.42723999999998</v>
      </c>
      <c r="J176" s="320">
        <v>-111.406093333326</v>
      </c>
      <c r="K176" s="326">
        <v>0.65844150706399995</v>
      </c>
    </row>
    <row r="177" spans="1:11" ht="14.4" customHeight="1" thickBot="1" x14ac:dyDescent="0.35">
      <c r="A177" s="336" t="s">
        <v>361</v>
      </c>
      <c r="B177" s="314">
        <v>467.99967585967499</v>
      </c>
      <c r="C177" s="314">
        <v>564.93751326664199</v>
      </c>
      <c r="D177" s="315">
        <v>96.937837406965997</v>
      </c>
      <c r="E177" s="316">
        <v>1.2071322746719999</v>
      </c>
      <c r="F177" s="314">
        <v>636.99999999999204</v>
      </c>
      <c r="G177" s="315">
        <v>530.83333333332598</v>
      </c>
      <c r="H177" s="317">
        <v>40.885530000000003</v>
      </c>
      <c r="I177" s="314">
        <v>419.42723999999998</v>
      </c>
      <c r="J177" s="315">
        <v>-111.406093333326</v>
      </c>
      <c r="K177" s="318">
        <v>0.65844150706399995</v>
      </c>
    </row>
    <row r="178" spans="1:11" ht="14.4" customHeight="1" thickBot="1" x14ac:dyDescent="0.35">
      <c r="A178" s="340" t="s">
        <v>362</v>
      </c>
      <c r="B178" s="319">
        <v>4.9406564584124654E-324</v>
      </c>
      <c r="C178" s="319">
        <v>2.0698698505499999</v>
      </c>
      <c r="D178" s="320">
        <v>2.0698698505499999</v>
      </c>
      <c r="E178" s="325" t="s">
        <v>199</v>
      </c>
      <c r="F178" s="319">
        <v>0</v>
      </c>
      <c r="G178" s="320">
        <v>0</v>
      </c>
      <c r="H178" s="322">
        <v>1.1687099999999999</v>
      </c>
      <c r="I178" s="319">
        <v>1.81135</v>
      </c>
      <c r="J178" s="320">
        <v>1.81135</v>
      </c>
      <c r="K178" s="323" t="s">
        <v>193</v>
      </c>
    </row>
    <row r="179" spans="1:11" ht="14.4" customHeight="1" thickBot="1" x14ac:dyDescent="0.35">
      <c r="A179" s="337" t="s">
        <v>363</v>
      </c>
      <c r="B179" s="319">
        <v>4.9406564584124654E-324</v>
      </c>
      <c r="C179" s="319">
        <v>2.0698698505499999</v>
      </c>
      <c r="D179" s="320">
        <v>2.0698698505499999</v>
      </c>
      <c r="E179" s="325" t="s">
        <v>199</v>
      </c>
      <c r="F179" s="319">
        <v>0</v>
      </c>
      <c r="G179" s="320">
        <v>0</v>
      </c>
      <c r="H179" s="322">
        <v>1.1687099999999999</v>
      </c>
      <c r="I179" s="319">
        <v>1.81135</v>
      </c>
      <c r="J179" s="320">
        <v>1.81135</v>
      </c>
      <c r="K179" s="323" t="s">
        <v>193</v>
      </c>
    </row>
    <row r="180" spans="1:11" ht="14.4" customHeight="1" thickBot="1" x14ac:dyDescent="0.35">
      <c r="A180" s="338" t="s">
        <v>364</v>
      </c>
      <c r="B180" s="319">
        <v>4.9406564584124654E-324</v>
      </c>
      <c r="C180" s="319">
        <v>2.0698698505499999</v>
      </c>
      <c r="D180" s="320">
        <v>2.0698698505499999</v>
      </c>
      <c r="E180" s="325" t="s">
        <v>199</v>
      </c>
      <c r="F180" s="319">
        <v>0</v>
      </c>
      <c r="G180" s="320">
        <v>0</v>
      </c>
      <c r="H180" s="322">
        <v>1.1687099999999999</v>
      </c>
      <c r="I180" s="319">
        <v>1.81135</v>
      </c>
      <c r="J180" s="320">
        <v>1.81135</v>
      </c>
      <c r="K180" s="323" t="s">
        <v>193</v>
      </c>
    </row>
    <row r="181" spans="1:11" ht="14.4" customHeight="1" thickBot="1" x14ac:dyDescent="0.35">
      <c r="A181" s="335" t="s">
        <v>365</v>
      </c>
      <c r="B181" s="319">
        <v>4.9406564584124654E-324</v>
      </c>
      <c r="C181" s="319">
        <v>2.0698698505499999</v>
      </c>
      <c r="D181" s="320">
        <v>2.0698698505499999</v>
      </c>
      <c r="E181" s="325" t="s">
        <v>199</v>
      </c>
      <c r="F181" s="319">
        <v>0</v>
      </c>
      <c r="G181" s="320">
        <v>0</v>
      </c>
      <c r="H181" s="322">
        <v>1.1687099999999999</v>
      </c>
      <c r="I181" s="319">
        <v>1.81135</v>
      </c>
      <c r="J181" s="320">
        <v>1.81135</v>
      </c>
      <c r="K181" s="323" t="s">
        <v>193</v>
      </c>
    </row>
    <row r="182" spans="1:11" ht="14.4" customHeight="1" thickBot="1" x14ac:dyDescent="0.35">
      <c r="A182" s="336" t="s">
        <v>366</v>
      </c>
      <c r="B182" s="314">
        <v>4.9406564584124654E-324</v>
      </c>
      <c r="C182" s="314">
        <v>2.0698698505499999</v>
      </c>
      <c r="D182" s="315">
        <v>2.0698698505499999</v>
      </c>
      <c r="E182" s="327" t="s">
        <v>199</v>
      </c>
      <c r="F182" s="314">
        <v>0</v>
      </c>
      <c r="G182" s="315">
        <v>0</v>
      </c>
      <c r="H182" s="317">
        <v>1.1687099999999999</v>
      </c>
      <c r="I182" s="314">
        <v>1.81135</v>
      </c>
      <c r="J182" s="315">
        <v>1.81135</v>
      </c>
      <c r="K182" s="324" t="s">
        <v>193</v>
      </c>
    </row>
    <row r="183" spans="1:11" ht="14.4" customHeight="1" thickBot="1" x14ac:dyDescent="0.35">
      <c r="A183" s="341"/>
      <c r="B183" s="314">
        <v>-5067.4690181043097</v>
      </c>
      <c r="C183" s="314">
        <v>4.9406564584124654E-324</v>
      </c>
      <c r="D183" s="315">
        <v>5067.4690181043097</v>
      </c>
      <c r="E183" s="316">
        <v>0</v>
      </c>
      <c r="F183" s="314">
        <v>-3431.2227752365002</v>
      </c>
      <c r="G183" s="315">
        <v>-2859.3523126970799</v>
      </c>
      <c r="H183" s="317">
        <v>-260.64549</v>
      </c>
      <c r="I183" s="314">
        <v>-3011.6148499999999</v>
      </c>
      <c r="J183" s="315">
        <v>-152.26253730291501</v>
      </c>
      <c r="K183" s="318">
        <v>0.87770892398300004</v>
      </c>
    </row>
    <row r="184" spans="1:11" ht="14.4" customHeight="1" thickBot="1" x14ac:dyDescent="0.35">
      <c r="A184" s="342" t="s">
        <v>89</v>
      </c>
      <c r="B184" s="328">
        <v>-5067.4690181043097</v>
      </c>
      <c r="C184" s="328">
        <v>-4135.9339753941504</v>
      </c>
      <c r="D184" s="329">
        <v>931.53504271016504</v>
      </c>
      <c r="E184" s="330" t="s">
        <v>199</v>
      </c>
      <c r="F184" s="328">
        <v>-3431.2227752365002</v>
      </c>
      <c r="G184" s="329">
        <v>-2859.3523126970899</v>
      </c>
      <c r="H184" s="328">
        <v>-260.64549</v>
      </c>
      <c r="I184" s="328">
        <v>-3011.6148499999999</v>
      </c>
      <c r="J184" s="329">
        <v>-152.26253730291401</v>
      </c>
      <c r="K184" s="331">
        <v>0.87770892398300004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4" t="s">
        <v>166</v>
      </c>
      <c r="B1" s="265"/>
      <c r="C1" s="265"/>
      <c r="D1" s="265"/>
      <c r="E1" s="265"/>
      <c r="F1" s="265"/>
      <c r="G1" s="238"/>
    </row>
    <row r="2" spans="1:8" ht="14.4" customHeight="1" thickBot="1" x14ac:dyDescent="0.35">
      <c r="A2" s="313" t="s">
        <v>192</v>
      </c>
      <c r="B2" s="92"/>
      <c r="C2" s="92"/>
      <c r="D2" s="92"/>
      <c r="E2" s="92"/>
      <c r="F2" s="92"/>
    </row>
    <row r="3" spans="1:8" ht="14.4" customHeight="1" thickBot="1" x14ac:dyDescent="0.35">
      <c r="A3" s="117" t="s">
        <v>0</v>
      </c>
      <c r="B3" s="118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173</v>
      </c>
    </row>
    <row r="4" spans="1:8" ht="14.4" customHeight="1" x14ac:dyDescent="0.3">
      <c r="A4" s="343" t="s">
        <v>367</v>
      </c>
      <c r="B4" s="344" t="s">
        <v>368</v>
      </c>
      <c r="C4" s="345" t="s">
        <v>369</v>
      </c>
      <c r="D4" s="345" t="s">
        <v>368</v>
      </c>
      <c r="E4" s="345" t="s">
        <v>368</v>
      </c>
      <c r="F4" s="346" t="s">
        <v>368</v>
      </c>
      <c r="G4" s="345" t="s">
        <v>368</v>
      </c>
      <c r="H4" s="345" t="s">
        <v>90</v>
      </c>
    </row>
    <row r="5" spans="1:8" ht="14.4" customHeight="1" x14ac:dyDescent="0.3">
      <c r="A5" s="343" t="s">
        <v>367</v>
      </c>
      <c r="B5" s="344" t="s">
        <v>370</v>
      </c>
      <c r="C5" s="345" t="s">
        <v>371</v>
      </c>
      <c r="D5" s="345">
        <v>1727.8900423775249</v>
      </c>
      <c r="E5" s="345">
        <v>1029.2301285027249</v>
      </c>
      <c r="F5" s="346">
        <v>0.59565719071251499</v>
      </c>
      <c r="G5" s="345">
        <v>-698.65991387479994</v>
      </c>
      <c r="H5" s="345" t="s">
        <v>2</v>
      </c>
    </row>
    <row r="6" spans="1:8" ht="14.4" customHeight="1" x14ac:dyDescent="0.3">
      <c r="A6" s="343" t="s">
        <v>367</v>
      </c>
      <c r="B6" s="344" t="s">
        <v>6</v>
      </c>
      <c r="C6" s="345" t="s">
        <v>369</v>
      </c>
      <c r="D6" s="345">
        <v>1727.8900423775249</v>
      </c>
      <c r="E6" s="345">
        <v>1029.2301285027249</v>
      </c>
      <c r="F6" s="346">
        <v>0.59565719071251499</v>
      </c>
      <c r="G6" s="345">
        <v>-698.65991387479994</v>
      </c>
      <c r="H6" s="345" t="s">
        <v>372</v>
      </c>
    </row>
    <row r="8" spans="1:8" ht="14.4" customHeight="1" x14ac:dyDescent="0.3">
      <c r="A8" s="343" t="s">
        <v>367</v>
      </c>
      <c r="B8" s="344" t="s">
        <v>368</v>
      </c>
      <c r="C8" s="345" t="s">
        <v>369</v>
      </c>
      <c r="D8" s="345" t="s">
        <v>368</v>
      </c>
      <c r="E8" s="345" t="s">
        <v>368</v>
      </c>
      <c r="F8" s="346" t="s">
        <v>368</v>
      </c>
      <c r="G8" s="345" t="s">
        <v>368</v>
      </c>
      <c r="H8" s="345" t="s">
        <v>90</v>
      </c>
    </row>
    <row r="9" spans="1:8" ht="14.4" customHeight="1" x14ac:dyDescent="0.3">
      <c r="A9" s="343" t="s">
        <v>373</v>
      </c>
      <c r="B9" s="344" t="s">
        <v>370</v>
      </c>
      <c r="C9" s="345" t="s">
        <v>371</v>
      </c>
      <c r="D9" s="345">
        <v>1727.8900423775249</v>
      </c>
      <c r="E9" s="345">
        <v>1029.2301285027249</v>
      </c>
      <c r="F9" s="346">
        <v>0.59565719071251499</v>
      </c>
      <c r="G9" s="345">
        <v>-698.65991387479994</v>
      </c>
      <c r="H9" s="345" t="s">
        <v>2</v>
      </c>
    </row>
    <row r="10" spans="1:8" ht="14.4" customHeight="1" x14ac:dyDescent="0.3">
      <c r="A10" s="343" t="s">
        <v>373</v>
      </c>
      <c r="B10" s="344" t="s">
        <v>6</v>
      </c>
      <c r="C10" s="345" t="s">
        <v>374</v>
      </c>
      <c r="D10" s="345">
        <v>1727.8900423775249</v>
      </c>
      <c r="E10" s="345">
        <v>1029.2301285027249</v>
      </c>
      <c r="F10" s="346">
        <v>0.59565719071251499</v>
      </c>
      <c r="G10" s="345">
        <v>-698.65991387479994</v>
      </c>
      <c r="H10" s="345" t="s">
        <v>375</v>
      </c>
    </row>
    <row r="11" spans="1:8" ht="14.4" customHeight="1" x14ac:dyDescent="0.3">
      <c r="A11" s="343" t="s">
        <v>368</v>
      </c>
      <c r="B11" s="344" t="s">
        <v>368</v>
      </c>
      <c r="C11" s="345" t="s">
        <v>368</v>
      </c>
      <c r="D11" s="345" t="s">
        <v>368</v>
      </c>
      <c r="E11" s="345" t="s">
        <v>368</v>
      </c>
      <c r="F11" s="346" t="s">
        <v>368</v>
      </c>
      <c r="G11" s="345" t="s">
        <v>368</v>
      </c>
      <c r="H11" s="345" t="s">
        <v>376</v>
      </c>
    </row>
    <row r="12" spans="1:8" ht="14.4" customHeight="1" x14ac:dyDescent="0.3">
      <c r="A12" s="343" t="s">
        <v>367</v>
      </c>
      <c r="B12" s="344" t="s">
        <v>6</v>
      </c>
      <c r="C12" s="345" t="s">
        <v>369</v>
      </c>
      <c r="D12" s="345">
        <v>1727.8900423775249</v>
      </c>
      <c r="E12" s="345">
        <v>1029.2301285027249</v>
      </c>
      <c r="F12" s="346">
        <v>0.59565719071251499</v>
      </c>
      <c r="G12" s="345">
        <v>-698.65991387479994</v>
      </c>
      <c r="H12" s="345" t="s">
        <v>372</v>
      </c>
    </row>
  </sheetData>
  <autoFilter ref="A3:G3"/>
  <mergeCells count="1">
    <mergeCell ref="A1:G1"/>
  </mergeCells>
  <conditionalFormatting sqref="F7 F13:F65536">
    <cfRule type="cellIs" dxfId="55" priority="19" stopIfTrue="1" operator="greaterThan">
      <formula>1</formula>
    </cfRule>
  </conditionalFormatting>
  <conditionalFormatting sqref="F4:F6">
    <cfRule type="cellIs" dxfId="54" priority="14" operator="greaterThan">
      <formula>1</formula>
    </cfRule>
  </conditionalFormatting>
  <conditionalFormatting sqref="B4:B6">
    <cfRule type="expression" dxfId="53" priority="18">
      <formula>AND(LEFT(H4,6)&lt;&gt;"mezera",H4&lt;&gt;"")</formula>
    </cfRule>
  </conditionalFormatting>
  <conditionalFormatting sqref="A4:A6">
    <cfRule type="expression" dxfId="52" priority="15">
      <formula>AND(H4&lt;&gt;"",H4&lt;&gt;"mezeraKL")</formula>
    </cfRule>
  </conditionalFormatting>
  <conditionalFormatting sqref="B4:G6">
    <cfRule type="expression" dxfId="51" priority="16">
      <formula>$H4="SumaNS"</formula>
    </cfRule>
    <cfRule type="expression" dxfId="50" priority="17">
      <formula>OR($H4="KL",$H4="SumaKL")</formula>
    </cfRule>
  </conditionalFormatting>
  <conditionalFormatting sqref="A4:G6">
    <cfRule type="expression" dxfId="49" priority="13">
      <formula>$H4&lt;&gt;""</formula>
    </cfRule>
  </conditionalFormatting>
  <conditionalFormatting sqref="G4:G6">
    <cfRule type="cellIs" dxfId="48" priority="12" operator="greaterThan">
      <formula>0</formula>
    </cfRule>
  </conditionalFormatting>
  <conditionalFormatting sqref="F4:F6">
    <cfRule type="cellIs" dxfId="47" priority="9" operator="greaterThan">
      <formula>1</formula>
    </cfRule>
  </conditionalFormatting>
  <conditionalFormatting sqref="F4:F6">
    <cfRule type="expression" dxfId="46" priority="10">
      <formula>$H4="SumaNS"</formula>
    </cfRule>
    <cfRule type="expression" dxfId="45" priority="11">
      <formula>OR($H4="KL",$H4="SumaKL")</formula>
    </cfRule>
  </conditionalFormatting>
  <conditionalFormatting sqref="F4:F6">
    <cfRule type="expression" dxfId="44" priority="8">
      <formula>$H4&lt;&gt;""</formula>
    </cfRule>
  </conditionalFormatting>
  <conditionalFormatting sqref="F8:F12">
    <cfRule type="cellIs" dxfId="43" priority="3" operator="greaterThan">
      <formula>1</formula>
    </cfRule>
  </conditionalFormatting>
  <conditionalFormatting sqref="B8:B12">
    <cfRule type="expression" dxfId="42" priority="7">
      <formula>AND(LEFT(H8,6)&lt;&gt;"mezera",H8&lt;&gt;"")</formula>
    </cfRule>
  </conditionalFormatting>
  <conditionalFormatting sqref="A8:A12">
    <cfRule type="expression" dxfId="41" priority="4">
      <formula>AND(H8&lt;&gt;"",H8&lt;&gt;"mezeraKL")</formula>
    </cfRule>
  </conditionalFormatting>
  <conditionalFormatting sqref="B8:G12">
    <cfRule type="expression" dxfId="40" priority="5">
      <formula>$H8="SumaNS"</formula>
    </cfRule>
    <cfRule type="expression" dxfId="39" priority="6">
      <formula>OR($H8="KL",$H8="SumaKL")</formula>
    </cfRule>
  </conditionalFormatting>
  <conditionalFormatting sqref="A8:G12">
    <cfRule type="expression" dxfId="38" priority="2">
      <formula>$H8&lt;&gt;""</formula>
    </cfRule>
  </conditionalFormatting>
  <conditionalFormatting sqref="G8:G12">
    <cfRule type="cellIs" dxfId="37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5" style="86" customWidth="1"/>
    <col min="8" max="8" width="12.44140625" style="86" hidden="1" customWidth="1" outlineLevel="1"/>
    <col min="9" max="9" width="8.5546875" style="86" hidden="1" customWidth="1" outlineLevel="1"/>
    <col min="10" max="10" width="25.77734375" style="86" customWidth="1" collapsed="1"/>
    <col min="11" max="11" width="8.77734375" style="86" customWidth="1"/>
    <col min="12" max="13" width="7.77734375" style="94" customWidth="1"/>
    <col min="14" max="14" width="11.109375" style="94" customWidth="1"/>
    <col min="15" max="16384" width="8.88671875" style="65"/>
  </cols>
  <sheetData>
    <row r="1" spans="1:14" ht="18.600000000000001" customHeight="1" thickBot="1" x14ac:dyDescent="0.4">
      <c r="A1" s="270" t="s">
        <v>165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4.4" customHeight="1" thickBot="1" x14ac:dyDescent="0.35">
      <c r="A2" s="313" t="s">
        <v>192</v>
      </c>
      <c r="B2" s="84"/>
      <c r="C2" s="145"/>
      <c r="D2" s="145"/>
      <c r="E2" s="145"/>
      <c r="F2" s="145"/>
      <c r="G2" s="145"/>
      <c r="H2" s="145"/>
      <c r="I2" s="145"/>
      <c r="J2" s="145"/>
      <c r="K2" s="145"/>
      <c r="L2" s="146"/>
      <c r="M2" s="146"/>
      <c r="N2" s="146"/>
    </row>
    <row r="3" spans="1:14" ht="14.4" customHeight="1" thickBot="1" x14ac:dyDescent="0.35">
      <c r="A3" s="84"/>
      <c r="B3" s="84"/>
      <c r="C3" s="266"/>
      <c r="D3" s="267"/>
      <c r="E3" s="267"/>
      <c r="F3" s="267"/>
      <c r="G3" s="267"/>
      <c r="H3" s="267"/>
      <c r="I3" s="267"/>
      <c r="J3" s="268" t="s">
        <v>153</v>
      </c>
      <c r="K3" s="269"/>
      <c r="L3" s="147">
        <f>IF(M3&lt;&gt;0,N3/M3,0)</f>
        <v>102.92301285027251</v>
      </c>
      <c r="M3" s="147">
        <f>SUBTOTAL(9,M5:M1048576)</f>
        <v>10</v>
      </c>
      <c r="N3" s="148">
        <f>SUBTOTAL(9,N5:N1048576)</f>
        <v>1029.2301285027252</v>
      </c>
    </row>
    <row r="4" spans="1:14" s="85" customFormat="1" ht="14.4" customHeight="1" thickBot="1" x14ac:dyDescent="0.35">
      <c r="A4" s="347" t="s">
        <v>7</v>
      </c>
      <c r="B4" s="348" t="s">
        <v>8</v>
      </c>
      <c r="C4" s="348" t="s">
        <v>0</v>
      </c>
      <c r="D4" s="348" t="s">
        <v>9</v>
      </c>
      <c r="E4" s="348" t="s">
        <v>10</v>
      </c>
      <c r="F4" s="348" t="s">
        <v>2</v>
      </c>
      <c r="G4" s="348" t="s">
        <v>11</v>
      </c>
      <c r="H4" s="348" t="s">
        <v>12</v>
      </c>
      <c r="I4" s="348" t="s">
        <v>13</v>
      </c>
      <c r="J4" s="349" t="s">
        <v>14</v>
      </c>
      <c r="K4" s="349" t="s">
        <v>15</v>
      </c>
      <c r="L4" s="350" t="s">
        <v>174</v>
      </c>
      <c r="M4" s="350" t="s">
        <v>16</v>
      </c>
      <c r="N4" s="351" t="s">
        <v>191</v>
      </c>
    </row>
    <row r="5" spans="1:14" ht="14.4" customHeight="1" x14ac:dyDescent="0.3">
      <c r="A5" s="354" t="s">
        <v>367</v>
      </c>
      <c r="B5" s="355" t="s">
        <v>369</v>
      </c>
      <c r="C5" s="356" t="s">
        <v>373</v>
      </c>
      <c r="D5" s="357" t="s">
        <v>374</v>
      </c>
      <c r="E5" s="356" t="s">
        <v>370</v>
      </c>
      <c r="F5" s="357" t="s">
        <v>371</v>
      </c>
      <c r="G5" s="356" t="s">
        <v>377</v>
      </c>
      <c r="H5" s="356" t="s">
        <v>378</v>
      </c>
      <c r="I5" s="356" t="s">
        <v>379</v>
      </c>
      <c r="J5" s="356" t="s">
        <v>380</v>
      </c>
      <c r="K5" s="356" t="s">
        <v>381</v>
      </c>
      <c r="L5" s="358">
        <v>85.060180641706395</v>
      </c>
      <c r="M5" s="358">
        <v>-1</v>
      </c>
      <c r="N5" s="359">
        <v>-85.060180641706395</v>
      </c>
    </row>
    <row r="6" spans="1:14" ht="14.4" customHeight="1" x14ac:dyDescent="0.3">
      <c r="A6" s="360" t="s">
        <v>367</v>
      </c>
      <c r="B6" s="361" t="s">
        <v>369</v>
      </c>
      <c r="C6" s="362" t="s">
        <v>373</v>
      </c>
      <c r="D6" s="363" t="s">
        <v>374</v>
      </c>
      <c r="E6" s="362" t="s">
        <v>370</v>
      </c>
      <c r="F6" s="363" t="s">
        <v>371</v>
      </c>
      <c r="G6" s="362" t="s">
        <v>377</v>
      </c>
      <c r="H6" s="362" t="s">
        <v>382</v>
      </c>
      <c r="I6" s="362" t="s">
        <v>383</v>
      </c>
      <c r="J6" s="362" t="s">
        <v>384</v>
      </c>
      <c r="K6" s="362" t="s">
        <v>385</v>
      </c>
      <c r="L6" s="364">
        <v>55.52</v>
      </c>
      <c r="M6" s="364">
        <v>1</v>
      </c>
      <c r="N6" s="365">
        <v>55.52</v>
      </c>
    </row>
    <row r="7" spans="1:14" ht="14.4" customHeight="1" x14ac:dyDescent="0.3">
      <c r="A7" s="360" t="s">
        <v>367</v>
      </c>
      <c r="B7" s="361" t="s">
        <v>369</v>
      </c>
      <c r="C7" s="362" t="s">
        <v>373</v>
      </c>
      <c r="D7" s="363" t="s">
        <v>374</v>
      </c>
      <c r="E7" s="362" t="s">
        <v>370</v>
      </c>
      <c r="F7" s="363" t="s">
        <v>371</v>
      </c>
      <c r="G7" s="362" t="s">
        <v>377</v>
      </c>
      <c r="H7" s="362" t="s">
        <v>386</v>
      </c>
      <c r="I7" s="362" t="s">
        <v>387</v>
      </c>
      <c r="J7" s="362" t="s">
        <v>388</v>
      </c>
      <c r="K7" s="362"/>
      <c r="L7" s="364">
        <v>97.320283731432397</v>
      </c>
      <c r="M7" s="364">
        <v>2</v>
      </c>
      <c r="N7" s="365">
        <v>194.64056746286479</v>
      </c>
    </row>
    <row r="8" spans="1:14" ht="14.4" customHeight="1" x14ac:dyDescent="0.3">
      <c r="A8" s="360" t="s">
        <v>367</v>
      </c>
      <c r="B8" s="361" t="s">
        <v>369</v>
      </c>
      <c r="C8" s="362" t="s">
        <v>373</v>
      </c>
      <c r="D8" s="363" t="s">
        <v>374</v>
      </c>
      <c r="E8" s="362" t="s">
        <v>370</v>
      </c>
      <c r="F8" s="363" t="s">
        <v>371</v>
      </c>
      <c r="G8" s="362" t="s">
        <v>377</v>
      </c>
      <c r="H8" s="362" t="s">
        <v>389</v>
      </c>
      <c r="I8" s="362" t="s">
        <v>390</v>
      </c>
      <c r="J8" s="362" t="s">
        <v>391</v>
      </c>
      <c r="K8" s="362" t="s">
        <v>392</v>
      </c>
      <c r="L8" s="364">
        <v>64.16</v>
      </c>
      <c r="M8" s="364">
        <v>1</v>
      </c>
      <c r="N8" s="365">
        <v>64.16</v>
      </c>
    </row>
    <row r="9" spans="1:14" ht="14.4" customHeight="1" x14ac:dyDescent="0.3">
      <c r="A9" s="360" t="s">
        <v>367</v>
      </c>
      <c r="B9" s="361" t="s">
        <v>369</v>
      </c>
      <c r="C9" s="362" t="s">
        <v>373</v>
      </c>
      <c r="D9" s="363" t="s">
        <v>374</v>
      </c>
      <c r="E9" s="362" t="s">
        <v>370</v>
      </c>
      <c r="F9" s="363" t="s">
        <v>371</v>
      </c>
      <c r="G9" s="362" t="s">
        <v>377</v>
      </c>
      <c r="H9" s="362" t="s">
        <v>393</v>
      </c>
      <c r="I9" s="362" t="s">
        <v>394</v>
      </c>
      <c r="J9" s="362" t="s">
        <v>395</v>
      </c>
      <c r="K9" s="362" t="s">
        <v>396</v>
      </c>
      <c r="L9" s="364">
        <v>54.65</v>
      </c>
      <c r="M9" s="364">
        <v>1</v>
      </c>
      <c r="N9" s="365">
        <v>54.65</v>
      </c>
    </row>
    <row r="10" spans="1:14" ht="14.4" customHeight="1" x14ac:dyDescent="0.3">
      <c r="A10" s="360" t="s">
        <v>367</v>
      </c>
      <c r="B10" s="361" t="s">
        <v>369</v>
      </c>
      <c r="C10" s="362" t="s">
        <v>373</v>
      </c>
      <c r="D10" s="363" t="s">
        <v>374</v>
      </c>
      <c r="E10" s="362" t="s">
        <v>370</v>
      </c>
      <c r="F10" s="363" t="s">
        <v>371</v>
      </c>
      <c r="G10" s="362" t="s">
        <v>377</v>
      </c>
      <c r="H10" s="362" t="s">
        <v>397</v>
      </c>
      <c r="I10" s="362" t="s">
        <v>387</v>
      </c>
      <c r="J10" s="362" t="s">
        <v>398</v>
      </c>
      <c r="K10" s="362"/>
      <c r="L10" s="364">
        <v>149.07249999999999</v>
      </c>
      <c r="M10" s="364">
        <v>4</v>
      </c>
      <c r="N10" s="365">
        <v>596.29</v>
      </c>
    </row>
    <row r="11" spans="1:14" ht="14.4" customHeight="1" x14ac:dyDescent="0.3">
      <c r="A11" s="360" t="s">
        <v>367</v>
      </c>
      <c r="B11" s="361" t="s">
        <v>369</v>
      </c>
      <c r="C11" s="362" t="s">
        <v>373</v>
      </c>
      <c r="D11" s="363" t="s">
        <v>374</v>
      </c>
      <c r="E11" s="362" t="s">
        <v>370</v>
      </c>
      <c r="F11" s="363" t="s">
        <v>371</v>
      </c>
      <c r="G11" s="362" t="s">
        <v>377</v>
      </c>
      <c r="H11" s="362" t="s">
        <v>399</v>
      </c>
      <c r="I11" s="362" t="s">
        <v>400</v>
      </c>
      <c r="J11" s="362" t="s">
        <v>401</v>
      </c>
      <c r="K11" s="362"/>
      <c r="L11" s="364">
        <v>60.820001184424498</v>
      </c>
      <c r="M11" s="364">
        <v>1</v>
      </c>
      <c r="N11" s="365">
        <v>60.820001184424498</v>
      </c>
    </row>
    <row r="12" spans="1:14" ht="14.4" customHeight="1" thickBot="1" x14ac:dyDescent="0.35">
      <c r="A12" s="366" t="s">
        <v>367</v>
      </c>
      <c r="B12" s="367" t="s">
        <v>369</v>
      </c>
      <c r="C12" s="368" t="s">
        <v>373</v>
      </c>
      <c r="D12" s="369" t="s">
        <v>374</v>
      </c>
      <c r="E12" s="368" t="s">
        <v>370</v>
      </c>
      <c r="F12" s="369" t="s">
        <v>371</v>
      </c>
      <c r="G12" s="368" t="s">
        <v>402</v>
      </c>
      <c r="H12" s="368" t="s">
        <v>403</v>
      </c>
      <c r="I12" s="368" t="s">
        <v>404</v>
      </c>
      <c r="J12" s="368" t="s">
        <v>405</v>
      </c>
      <c r="K12" s="368" t="s">
        <v>406</v>
      </c>
      <c r="L12" s="370">
        <v>88.209740497142107</v>
      </c>
      <c r="M12" s="370">
        <v>1</v>
      </c>
      <c r="N12" s="371">
        <v>88.209740497142107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16384" width="8.88671875" style="65"/>
  </cols>
  <sheetData>
    <row r="1" spans="1:6" ht="18.600000000000001" customHeight="1" thickBot="1" x14ac:dyDescent="0.4">
      <c r="A1" s="271" t="s">
        <v>408</v>
      </c>
      <c r="B1" s="271"/>
      <c r="C1" s="271"/>
      <c r="D1" s="271"/>
      <c r="E1" s="271"/>
      <c r="F1" s="271"/>
    </row>
    <row r="2" spans="1:6" ht="14.4" customHeight="1" thickBot="1" x14ac:dyDescent="0.35">
      <c r="A2" s="313" t="s">
        <v>192</v>
      </c>
      <c r="B2" s="89"/>
      <c r="C2" s="90"/>
      <c r="D2" s="91"/>
      <c r="E2" s="90"/>
      <c r="F2" s="91"/>
    </row>
    <row r="3" spans="1:6" ht="14.4" customHeight="1" thickBot="1" x14ac:dyDescent="0.35">
      <c r="A3" s="159"/>
      <c r="B3" s="272" t="s">
        <v>155</v>
      </c>
      <c r="C3" s="273"/>
      <c r="D3" s="274" t="s">
        <v>154</v>
      </c>
      <c r="E3" s="273"/>
      <c r="F3" s="116" t="s">
        <v>6</v>
      </c>
    </row>
    <row r="4" spans="1:6" ht="14.4" customHeight="1" thickBot="1" x14ac:dyDescent="0.35">
      <c r="A4" s="372" t="s">
        <v>175</v>
      </c>
      <c r="B4" s="373" t="s">
        <v>17</v>
      </c>
      <c r="C4" s="374" t="s">
        <v>5</v>
      </c>
      <c r="D4" s="373" t="s">
        <v>17</v>
      </c>
      <c r="E4" s="374" t="s">
        <v>5</v>
      </c>
      <c r="F4" s="375" t="s">
        <v>17</v>
      </c>
    </row>
    <row r="5" spans="1:6" ht="14.4" customHeight="1" thickBot="1" x14ac:dyDescent="0.35">
      <c r="A5" s="387" t="s">
        <v>407</v>
      </c>
      <c r="B5" s="352"/>
      <c r="C5" s="376">
        <v>0</v>
      </c>
      <c r="D5" s="352">
        <v>88.209740497142107</v>
      </c>
      <c r="E5" s="376">
        <v>1</v>
      </c>
      <c r="F5" s="353">
        <v>88.209740497142107</v>
      </c>
    </row>
    <row r="6" spans="1:6" ht="14.4" customHeight="1" thickBot="1" x14ac:dyDescent="0.35">
      <c r="A6" s="383" t="s">
        <v>6</v>
      </c>
      <c r="B6" s="384"/>
      <c r="C6" s="385">
        <v>0</v>
      </c>
      <c r="D6" s="384">
        <v>88.209740497142107</v>
      </c>
      <c r="E6" s="385">
        <v>1</v>
      </c>
      <c r="F6" s="386">
        <v>88.209740497142107</v>
      </c>
    </row>
    <row r="7" spans="1:6" ht="14.4" customHeight="1" thickBot="1" x14ac:dyDescent="0.35"/>
    <row r="8" spans="1:6" ht="14.4" customHeight="1" thickBot="1" x14ac:dyDescent="0.35">
      <c r="A8" s="387" t="s">
        <v>409</v>
      </c>
      <c r="B8" s="352"/>
      <c r="C8" s="376">
        <v>0</v>
      </c>
      <c r="D8" s="352">
        <v>88.209740497142107</v>
      </c>
      <c r="E8" s="376">
        <v>1</v>
      </c>
      <c r="F8" s="353">
        <v>88.209740497142107</v>
      </c>
    </row>
    <row r="9" spans="1:6" ht="14.4" customHeight="1" thickBot="1" x14ac:dyDescent="0.35">
      <c r="A9" s="383" t="s">
        <v>6</v>
      </c>
      <c r="B9" s="384"/>
      <c r="C9" s="385">
        <v>0</v>
      </c>
      <c r="D9" s="384">
        <v>88.209740497142107</v>
      </c>
      <c r="E9" s="385">
        <v>1</v>
      </c>
      <c r="F9" s="386">
        <v>88.209740497142107</v>
      </c>
    </row>
  </sheetData>
  <mergeCells count="3">
    <mergeCell ref="A1:F1"/>
    <mergeCell ref="B3:C3"/>
    <mergeCell ref="D3:E3"/>
  </mergeCells>
  <conditionalFormatting sqref="C5:C1048576">
    <cfRule type="cellIs" dxfId="3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2013-11-19T08:14:34Z</dcterms:modified>
</cp:coreProperties>
</file>