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V22" i="419"/>
  <c r="AG22" i="419"/>
  <c r="E22" i="419"/>
  <c r="H22" i="419"/>
  <c r="L22" i="419"/>
  <c r="P22" i="419"/>
  <c r="T22" i="419"/>
  <c r="X22" i="419"/>
  <c r="AB22" i="419"/>
  <c r="AF22" i="419"/>
  <c r="F22" i="419"/>
  <c r="R22" i="419"/>
  <c r="AD22" i="419"/>
  <c r="B22" i="419"/>
  <c r="I22" i="419"/>
  <c r="M22" i="419"/>
  <c r="Q22" i="419"/>
  <c r="U22" i="419"/>
  <c r="Y22" i="419"/>
  <c r="AC22" i="419"/>
  <c r="C22" i="419"/>
  <c r="N22" i="419"/>
  <c r="Z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2" i="414"/>
  <c r="C22" i="414"/>
  <c r="Q3" i="377" l="1"/>
  <c r="H3" i="390"/>
  <c r="Q3" i="347"/>
  <c r="S3" i="347"/>
  <c r="U3" i="347"/>
  <c r="K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<sst xmlns="http://schemas.openxmlformats.org/spreadsheetml/2006/main" count="5262" uniqueCount="1333">
  <si>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</si>
  <si>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</si>
  <si>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</si>
  <si>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</si>
  <si>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</si>
  <si>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</si>
  <si>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</si>
  <si>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</si>
  <si>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</si>
  <si>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</si>
  <si>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</si>
  <si>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</si>
  <si>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</si>
  <si>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</si>
  <si>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</si>
  <si>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</si>
  <si>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</si>
  <si>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</si>
  <si>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</si>
  <si>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</si>
  <si>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</si>
  <si>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</si>
  <si>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</si>
  <si>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</si>
  <si>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</si>
  <si>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</si>
  <si>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</si>
  <si>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</si>
  <si>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</si>
  <si>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</si>
  <si>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</si>
  <si>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</si>
  <si>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</si>
  <si>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</si>
  <si>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</si>
  <si>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</si>
  <si>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</si>
  <si>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</si>
  <si>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</si>
  <si>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</si>
  <si>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</si>
  <si>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</si>
  <si>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</si>
  <si>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</si>
  <si>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</si>
  <si>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</si>
  <si>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</si>
  <si>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</si>
  <si>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</si>
  <si>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</si>
  <si>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</si>
  <si>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</si>
  <si>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</si>
  <si>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</si>
  <si>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</si>
  <si>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</si>
  <si>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</si>
  <si>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</si>
  <si>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</si>
  <si>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</si>
  <si>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</si>
  <si>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</si>
  <si>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</si>
  <si>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</si>
  <si>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</si>
  <si>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</si>
  <si>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</si>
  <si>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</si>
  <si>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</si>
  <si>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</si>
  <si>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</si>
  <si>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</si>
  <si>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</si>
  <si>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</si>
  <si>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</si>
  <si>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</si>
  <si>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</si>
  <si>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</si>
  <si>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</si>
  <si>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</si>
  <si>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</si>
  <si>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</si>
  <si>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</si>
  <si>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</si>
  <si>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</si>
  <si>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</si>
  <si>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</si>
  <si>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</si>
  <si>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</si>
  <si>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</si>
  <si>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</si>
  <si>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</si>
  <si>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</si>
  <si>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</si>
  <si>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</si>
  <si>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</si>
  <si>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</si>
  <si>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</si>
  <si>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</si>
  <si>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</si>
  <si>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</si>
  <si>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</si>
  <si>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</si>
  <si>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</si>
  <si>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</si>
  <si>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</si>
  <si>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</si>
  <si>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</si>
  <si>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</si>
  <si>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</si>
  <si>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</si>
  <si>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</si>
  <si>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</si>
  <si>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</si>
  <si>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</si>
  <si>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</si>
  <si>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</si>
  <si>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</si>
  <si>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</si>
  <si>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</si>
  <si>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</si>
  <si>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</si>
  <si>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</si>
  <si>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</si>
  <si>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</si>
  <si>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</si>
  <si>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</si>
  <si>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</si>
  <si>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</si>
  <si>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</si>
  <si>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</si>
  <si>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</si>
  <si>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</si>
  <si>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</si>
  <si>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</si>
  <si>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</si>
  <si>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</si>
  <si>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</si>
  <si>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</si>
  <si>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</si>
  <si>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</si>
  <si>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</si>
  <si>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</si>
  <si>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</si>
  <si>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</si>
  <si>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</si>
  <si>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</si>
  <si>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</si>
  <si>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</si>
  <si>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</si>
  <si>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</si>
  <si>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</si>
  <si>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</si>
  <si>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</si>
  <si>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</si>
  <si>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</si>
  <si>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</si>
  <si>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</si>
  <si>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</si>
  <si>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</si>
  <si>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</si>
  <si>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</si>
  <si>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</si>
  <si>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</si>
  <si>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</si>
  <si>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</si>
  <si>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</si>
  <si>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</si>
  <si>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</si>
  <si>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</si>
  <si>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</si>
  <si>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</si>
  <si>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</si>
  <si>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</si>
  <si>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</si>
  <si>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</si>
  <si>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</si>
  <si>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</si>
  <si>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</si>
  <si>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</si>
  <si>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</si>
  <si>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</si>
  <si>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</si>
  <si>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</si>
  <si>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</si>
  <si>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</si>
  <si>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</si>
  <si>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</si>
  <si>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</si>
  <si>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</si>
  <si>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</si>
  <si>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</si>
  <si>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</si>
  <si>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</si>
  <si>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</si>
  <si>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</si>
  <si>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</si>
  <si>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</si>
  <si>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</si>
  <si>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</si>
  <si>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</si>
  <si>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</si>
  <si>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</si>
  <si>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</si>
  <si>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</si>
  <si>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</si>
  <si>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</si>
  <si>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</si>
  <si>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</si>
  <si>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</si>
  <si>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</si>
  <si>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</si>
  <si>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</si>
  <si>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</si>
  <si>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</si>
  <si>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</si>
  <si>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</si>
  <si>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</si>
  <si>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</si>
  <si>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</si>
  <si>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</si>
  <si>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</si>
  <si>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</si>
  <si>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</si>
  <si>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</si>
  <si>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</si>
  <si>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</si>
  <si>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</si>
  <si>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</si>
  <si>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</si>
  <si>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</si>
  <si>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</si>
  <si>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</si>
  <si>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</si>
  <si>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</si>
  <si>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</si>
  <si>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</si>
  <si>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</si>
  <si>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</si>
  <si>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</si>
  <si>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</si>
  <si>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</si>
  <si>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</si>
  <si>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</si>
  <si>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</si>
  <si>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</si>
  <si>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</si>
  <si>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</si>
  <si>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</si>
  <si>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</si>
  <si>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</si>
  <si>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</si>
  <si>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</si>
  <si>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</si>
  <si>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</si>
  <si>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</si>
  <si>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</si>
  <si>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</si>
  <si>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</si>
  <si>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</si>
  <si>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</si>
  <si>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</si>
  <si>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</si>
  <si>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</si>
  <si>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</si>
  <si>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</si>
  <si>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</si>
  <si>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</si>
  <si>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</si>
  <si>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</si>
  <si>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</si>
  <si>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</si>
  <si>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</si>
  <si>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</si>
  <si>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</si>
  <si>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</si>
  <si>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</si>
  <si>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</si>
  <si>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</si>
  <si>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</si>
  <si>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</si>
  <si>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</si>
  <si>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</si>
  <si>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</si>
  <si>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</si>
  <si>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</si>
  <si>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</si>
  <si>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</si>
  <si>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</si>
  <si>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</si>
  <si>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</si>
  <si>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</si>
  <si>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</si>
  <si>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</si>
  <si>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</si>
  <si>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</si>
  <si>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</si>
  <si>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</si>
  <si>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</si>
  <si>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</si>
  <si>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</si>
  <si>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</si>
  <si>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</si>
  <si>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</si>
  <si>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</si>
  <si>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</si>
  <si>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</si>
  <si>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</si>
  <si>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</si>
  <si>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</si>
  <si>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</si>
  <si>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</si>
  <si>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</si>
  <si>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</si>
  <si>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</si>
  <si>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</si>
  <si>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</si>
  <si>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</si>
  <si>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</si>
  <si>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</si>
  <si>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</si>
  <si>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</si>
  <si>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</si>
  <si>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</si>
  <si>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</si>
  <si>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</si>
  <si>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</si>
  <si>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</si>
  <si>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</si>
  <si>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</si>
  <si>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</si>
  <si>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</si>
  <si>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</si>
  <si>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51102024     opravy - správa budov</t>
  </si>
  <si>
    <t>51102025     opravy - hl.energetik</t>
  </si>
  <si>
    <t>51102028     opravy zařízení hlas. a telekom. služeb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</si>
  <si>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</si>
  <si>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</si>
  <si>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</si>
  <si>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</si>
  <si>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</si>
  <si>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</si>
  <si>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</si>
  <si>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</si>
  <si>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</si>
  <si>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</si>
  <si>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</si>
  <si>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</si>
  <si>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</si>
  <si>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</si>
  <si>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</si>
  <si>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</si>
  <si>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</si>
  <si>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</si>
  <si>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</si>
  <si>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</si>
  <si>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</si>
  <si>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</si>
  <si>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</si>
  <si>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</si>
  <si>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</si>
  <si>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</si>
  <si>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</si>
  <si>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</si>
  <si>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</si>
  <si>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</si>
  <si>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</si>
  <si>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</si>
  <si>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</si>
  <si>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</si>
  <si>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</si>
  <si>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</si>
  <si>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</si>
  <si>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</si>
  <si>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</si>
  <si>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</si>
  <si>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</si>
  <si>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</si>
  <si>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</si>
  <si>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</si>
  <si>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</si>
  <si>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</si>
  <si>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</si>
  <si>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</si>
  <si>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</si>
  <si>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</si>
  <si>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</si>
  <si>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</si>
  <si>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</si>
  <si>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</si>
  <si>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</si>
  <si>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</si>
  <si>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</si>
  <si>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</si>
  <si>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</si>
  <si>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</si>
  <si>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</si>
  <si>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</si>
  <si>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</si>
  <si>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</si>
  <si>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</si>
  <si>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</si>
  <si>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</si>
  <si>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</si>
  <si>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</si>
  <si>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</si>
  <si>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</si>
  <si>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</si>
  <si>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</si>
  <si>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</si>
  <si>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</si>
  <si>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</si>
  <si>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</si>
  <si>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</si>
  <si>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</si>
  <si>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</si>
  <si>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</si>
  <si>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</si>
  <si>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</si>
  <si>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</si>
  <si>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</si>
  <si>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</si>
  <si>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</si>
  <si>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</si>
  <si>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</si>
  <si>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</si>
  <si>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</si>
  <si>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</si>
  <si>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</si>
  <si>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</si>
  <si>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</si>
  <si>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</si>
  <si>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</si>
  <si>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</si>
  <si>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</si>
  <si>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</si>
  <si>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</si>
  <si>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</si>
  <si>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</si>
  <si>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</si>
  <si>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</si>
  <si>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</si>
  <si>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</si>
  <si>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</si>
  <si>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</si>
  <si>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</si>
  <si>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</si>
  <si>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</si>
  <si>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</si>
  <si>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</si>
  <si>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</si>
  <si>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</si>
  <si>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</si>
  <si>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</si>
  <si>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</si>
  <si>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</si>
  <si>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</si>
  <si>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</si>
  <si>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</si>
  <si>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</si>
  <si>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</si>
  <si>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</si>
  <si>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</si>
  <si>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</si>
  <si>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</si>
  <si>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</si>
  <si>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</si>
  <si>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</si>
  <si>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</si>
  <si>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100802</t>
  </si>
  <si>
    <t>802</t>
  </si>
  <si>
    <t>OPHTHALMO-SEPTONEX</t>
  </si>
  <si>
    <t>GTT OPH 1X10ML</t>
  </si>
  <si>
    <t>395997</t>
  </si>
  <si>
    <t>DZ SOFTASEPT N BEZBARVÝ 250 ml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</si>
  <si>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</si>
  <si>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</si>
  <si>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</si>
  <si>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</si>
  <si>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</si>
  <si>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</si>
  <si>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</si>
  <si>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</si>
  <si>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900321</t>
  </si>
  <si>
    <t>KL PRIPRAVEK</t>
  </si>
  <si>
    <t>930661</t>
  </si>
  <si>
    <t>KL AQUA PURIF. BAG IN BOX 5 l</t>
  </si>
  <si>
    <t>155911</t>
  </si>
  <si>
    <t>PEROXID VODIKU 3%</t>
  </si>
  <si>
    <t>LIQ  1X100ML</t>
  </si>
  <si>
    <t>149562</t>
  </si>
  <si>
    <t>49562</t>
  </si>
  <si>
    <t>TENSIOMIN 25MG</t>
  </si>
  <si>
    <t>TBL 90X25MG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</si>
  <si>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</si>
  <si>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</si>
  <si>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</si>
  <si>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</si>
  <si>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</si>
  <si>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</si>
  <si>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TVL, TVL ambulance</t>
  </si>
  <si>
    <t>Lékárna - léčiva</t>
  </si>
  <si>
    <t>2721 - TVL, TVL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</si>
  <si>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</si>
  <si>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</si>
  <si>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</si>
  <si>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</si>
  <si>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</si>
  <si>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</si>
  <si>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HVLP</t>
  </si>
  <si>
    <t>89301273</t>
  </si>
  <si>
    <t>Ambulance - 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</si>
  <si>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</si>
  <si>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</si>
  <si>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</si>
  <si>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</si>
  <si>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</si>
  <si>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</si>
  <si>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</si>
  <si>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</si>
  <si>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Amoxicilin a enzymový inhibitor</t>
  </si>
  <si>
    <t>5951</t>
  </si>
  <si>
    <t>AMOKSIKLAV 1 G</t>
  </si>
  <si>
    <t>POR TBL FLM 14X1GM</t>
  </si>
  <si>
    <t>Atorvastatin</t>
  </si>
  <si>
    <t>50311</t>
  </si>
  <si>
    <t>TULIP 10 MG POTAHOVANÉ TABLETY</t>
  </si>
  <si>
    <t>POR TBL FLM 90X10MG</t>
  </si>
  <si>
    <t>Azithromycin</t>
  </si>
  <si>
    <t>45011</t>
  </si>
  <si>
    <t>AZITROMYCIN SANDOZ 500 MG</t>
  </si>
  <si>
    <t>POR TBL FLM 6X500MG</t>
  </si>
  <si>
    <t>Bisoprolol</t>
  </si>
  <si>
    <t>94164</t>
  </si>
  <si>
    <t>CONCOR 5</t>
  </si>
  <si>
    <t>POR TBL FLM 30X5MG</t>
  </si>
  <si>
    <t>Cefuroxim</t>
  </si>
  <si>
    <t>47727</t>
  </si>
  <si>
    <t>ZINNAT 500 MG</t>
  </si>
  <si>
    <t>POR TBL FLM 10X500MG</t>
  </si>
  <si>
    <t>Diosmin, kombinace</t>
  </si>
  <si>
    <t>14075</t>
  </si>
  <si>
    <t>DETRALEX</t>
  </si>
  <si>
    <t>POR TBL FLM 60X500MG</t>
  </si>
  <si>
    <t>Drospirenon a ethinylestradiol</t>
  </si>
  <si>
    <t>66196</t>
  </si>
  <si>
    <t>YADINE</t>
  </si>
  <si>
    <t>POR TBL FLM 3X21</t>
  </si>
  <si>
    <t>Fluoxetin</t>
  </si>
  <si>
    <t>32738</t>
  </si>
  <si>
    <t>FLUZAK</t>
  </si>
  <si>
    <t>POR CPS DUR 30X20MG</t>
  </si>
  <si>
    <t>Hořčík (různé sole v kombinaci)</t>
  </si>
  <si>
    <t>66555</t>
  </si>
  <si>
    <t>MAGNOSOLV</t>
  </si>
  <si>
    <t>POR GRA SOL 30</t>
  </si>
  <si>
    <t>Chondroitin-sulfát</t>
  </si>
  <si>
    <t>14821</t>
  </si>
  <si>
    <t>CONDROSULF 800</t>
  </si>
  <si>
    <t>POR TBL OBD 30X800MG</t>
  </si>
  <si>
    <t>Ibuprofen</t>
  </si>
  <si>
    <t>11063</t>
  </si>
  <si>
    <t>IBALGIN 600</t>
  </si>
  <si>
    <t>POR TBL FLM 30X600MG</t>
  </si>
  <si>
    <t>11064</t>
  </si>
  <si>
    <t>POR TBL FLM 100X600MG</t>
  </si>
  <si>
    <t>Jiná antibiotika pro lokální aplikaci</t>
  </si>
  <si>
    <t>1066</t>
  </si>
  <si>
    <t>FRAMYKOIN</t>
  </si>
  <si>
    <t>DRM UNG 1X10GM</t>
  </si>
  <si>
    <t>Ketoprofen</t>
  </si>
  <si>
    <t>76655</t>
  </si>
  <si>
    <t>KETONAL</t>
  </si>
  <si>
    <t>POR CPS DUR 25X50MG</t>
  </si>
  <si>
    <t>Levothyroxin, sodná sůl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</si>
  <si>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</si>
  <si>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</si>
  <si>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</si>
  <si>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</si>
  <si>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</si>
  <si>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</si>
  <si>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Losartan a diuretika</t>
  </si>
  <si>
    <t>15317</t>
  </si>
  <si>
    <t>LOZAP H</t>
  </si>
  <si>
    <t>POR TBL FLM 90</t>
  </si>
  <si>
    <t>Magnesium-laktát</t>
  </si>
  <si>
    <t>17992</t>
  </si>
  <si>
    <t>MAGNESII LACTICI 0,5 TBL. MEDICAMENTA</t>
  </si>
  <si>
    <t>POR TBL NOB 100X0.5GM</t>
  </si>
  <si>
    <t>Metformin</t>
  </si>
  <si>
    <t>152145</t>
  </si>
  <si>
    <t>GLUCOPHAGE XR 750 MG TABLETY S PRODLOUŽENÝM UVOLŇOVÁNÍM</t>
  </si>
  <si>
    <t>POR TBL PRO 60X750MG II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</si>
  <si>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</si>
  <si>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</si>
  <si>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</si>
  <si>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</si>
  <si>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</si>
  <si>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</si>
  <si>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</si>
  <si>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</si>
  <si>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Perindopril a diuretika</t>
  </si>
  <si>
    <t>122690</t>
  </si>
  <si>
    <t>PRESTARIUM NEO COMBI 5 MG/1,25 MG</t>
  </si>
  <si>
    <t>Pitofenon a analgetika</t>
  </si>
  <si>
    <t>50335</t>
  </si>
  <si>
    <t>ALGIFEN NEO</t>
  </si>
  <si>
    <t>POR GTT SOL 1X25ML</t>
  </si>
  <si>
    <t>Ranitidin</t>
  </si>
  <si>
    <t>91280</t>
  </si>
  <si>
    <t>RANITAL 150 MG POTAHOVANÉ TABLETY</t>
  </si>
  <si>
    <t>POR TBL FLM 30X150MG</t>
  </si>
  <si>
    <t>Rutosid, kombinace</t>
  </si>
  <si>
    <t>98194</t>
  </si>
  <si>
    <t>CYCLO 3 FORT</t>
  </si>
  <si>
    <t>POR CPS DUR 30</t>
  </si>
  <si>
    <t>Sumatriptan</t>
  </si>
  <si>
    <t>102500</t>
  </si>
  <si>
    <t>CINIE 100</t>
  </si>
  <si>
    <t>POR TBL NOB 6X100MG</t>
  </si>
  <si>
    <t>Cetirizin</t>
  </si>
  <si>
    <t>155686</t>
  </si>
  <si>
    <t>ZYRTEC</t>
  </si>
  <si>
    <t>99600</t>
  </si>
  <si>
    <t>ZODAC</t>
  </si>
  <si>
    <t>Klíšťová encefalitida, inaktivovaný celý virus</t>
  </si>
  <si>
    <t>55111</t>
  </si>
  <si>
    <t>FSME-IMMUN 0,5 ML BAXTER</t>
  </si>
  <si>
    <t>INJ SUS ISP 1X0.5ML/DÁV+ INTJ</t>
  </si>
  <si>
    <t>Nimesulid</t>
  </si>
  <si>
    <t>12891</t>
  </si>
  <si>
    <t>AULIN</t>
  </si>
  <si>
    <t>POR TBL NOB 15X100MG</t>
  </si>
  <si>
    <t>Omeprazol</t>
  </si>
  <si>
    <t>25365</t>
  </si>
  <si>
    <t>HELICID 20 ZENTIVA</t>
  </si>
  <si>
    <t>POR CPS ETD 28X20MG SKLO</t>
  </si>
  <si>
    <t>85524</t>
  </si>
  <si>
    <t>AMOKSIKLAV 375 MG</t>
  </si>
  <si>
    <t>POR TBL FLM 21X375MG</t>
  </si>
  <si>
    <t>200525</t>
  </si>
  <si>
    <t>AUGMENTIN 1 G</t>
  </si>
  <si>
    <t>POR TBL FLM 4X1GM</t>
  </si>
  <si>
    <t>132632</t>
  </si>
  <si>
    <t>132633</t>
  </si>
  <si>
    <t>POR TBL FLM 30X500MG</t>
  </si>
  <si>
    <t>Fytomenadion</t>
  </si>
  <si>
    <t>720</t>
  </si>
  <si>
    <t>KANAVIT</t>
  </si>
  <si>
    <t>POR GTT EML 1X5ML/100MG</t>
  </si>
  <si>
    <t>Klarithromycin</t>
  </si>
  <si>
    <t>132560</t>
  </si>
  <si>
    <t>FROMILID 500</t>
  </si>
  <si>
    <t>POR TBL FLM 14X500MG</t>
  </si>
  <si>
    <t>53853</t>
  </si>
  <si>
    <t>KLACID 500</t>
  </si>
  <si>
    <t>Kodein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</si>
  <si>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</si>
  <si>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</si>
  <si>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</si>
  <si>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</si>
  <si>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</si>
  <si>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</si>
  <si>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</si>
  <si>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Kyselina listová</t>
  </si>
  <si>
    <t>76064</t>
  </si>
  <si>
    <t>ACIDUM FOLICUM LÉČIVA</t>
  </si>
  <si>
    <t>POR TBL OBD 30X10MG</t>
  </si>
  <si>
    <t>Kyselina ursodeoxycholová</t>
  </si>
  <si>
    <t>13808</t>
  </si>
  <si>
    <t>URSOSAN</t>
  </si>
  <si>
    <t>POR CPS DUR 100X250MG</t>
  </si>
  <si>
    <t>Levodropropizin</t>
  </si>
  <si>
    <t>44258</t>
  </si>
  <si>
    <t>LEVOPRONT KAPKY</t>
  </si>
  <si>
    <t>POR GTT SOL 1X15ML I</t>
  </si>
  <si>
    <t>Losartan</t>
  </si>
  <si>
    <t>47610</t>
  </si>
  <si>
    <t>LORISTA 50</t>
  </si>
  <si>
    <t>POR TBL FLM 84X50MG</t>
  </si>
  <si>
    <t>Mebendazol</t>
  </si>
  <si>
    <t>122198</t>
  </si>
  <si>
    <t>VERMOX</t>
  </si>
  <si>
    <t>Mefenoxalon</t>
  </si>
  <si>
    <t>85656</t>
  </si>
  <si>
    <t>DORSIFLEX 200 MG</t>
  </si>
  <si>
    <t>POR TBL NOB 30X200MG</t>
  </si>
  <si>
    <t>Metoklopramid</t>
  </si>
  <si>
    <t>93104</t>
  </si>
  <si>
    <t>DEGAN 10 MG TABLETY</t>
  </si>
  <si>
    <t>POR TBL NOB 40X10MG</t>
  </si>
  <si>
    <t>Nifuroxazid</t>
  </si>
  <si>
    <t>155871</t>
  </si>
  <si>
    <t>ERCEFURYL 200 MG CPS.</t>
  </si>
  <si>
    <t>POR CPS DUR 14X200MG</t>
  </si>
  <si>
    <t>12892</t>
  </si>
  <si>
    <t>POR TBL NOB 30X100MG</t>
  </si>
  <si>
    <t>12893</t>
  </si>
  <si>
    <t>POR TBL NOB 60X100MG</t>
  </si>
  <si>
    <t>Pantoprazol</t>
  </si>
  <si>
    <t>109415</t>
  </si>
  <si>
    <t>NOLPAZA 40 MG ENTEROSOLVENTNÍ TABLETY</t>
  </si>
  <si>
    <t>POR TBL ENT 84X40MG</t>
  </si>
  <si>
    <t>109416</t>
  </si>
  <si>
    <t>POR TBL ENT 100X40MG</t>
  </si>
  <si>
    <t>49123</t>
  </si>
  <si>
    <t>CONTROLOC 40 MG</t>
  </si>
  <si>
    <t>POR TBL ENT 28X40MG I</t>
  </si>
  <si>
    <t>180643</t>
  </si>
  <si>
    <t>POR TBL ENT 60X40MG II</t>
  </si>
  <si>
    <t>180640</t>
  </si>
  <si>
    <t>POR TBL ENT 30X40MG II</t>
  </si>
  <si>
    <t>Perindopril</t>
  </si>
  <si>
    <t>101205</t>
  </si>
  <si>
    <t>PRESTARIUM NEO</t>
  </si>
  <si>
    <t>101209</t>
  </si>
  <si>
    <t>POR TBL FLM 60X5MG</t>
  </si>
  <si>
    <t>120796</t>
  </si>
  <si>
    <t>APO-PERINDO 4 MG</t>
  </si>
  <si>
    <t>POR TBL NOB 100X4MG</t>
  </si>
  <si>
    <t>Ramipril</t>
  </si>
  <si>
    <t>56973</t>
  </si>
  <si>
    <t>TRITACE 1,25 MG</t>
  </si>
  <si>
    <t>POR TBL NOB 30X1.25MG</t>
  </si>
  <si>
    <t>Různé jiné kombinace železa</t>
  </si>
  <si>
    <t>94584</t>
  </si>
  <si>
    <t>AKTIFERRIN</t>
  </si>
  <si>
    <t>POR CPS MOL 50</t>
  </si>
  <si>
    <t>Salbutamol</t>
  </si>
  <si>
    <t>Simvastatin</t>
  </si>
  <si>
    <t>95250</t>
  </si>
  <si>
    <t>VASILIP 10</t>
  </si>
  <si>
    <t>POR TBL FLM 84X10 MG</t>
  </si>
  <si>
    <t>Sodná sůl metamizolu</t>
  </si>
  <si>
    <t>55823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</si>
  <si>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</si>
  <si>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</si>
  <si>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</si>
  <si>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</si>
  <si>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</si>
  <si>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</si>
  <si>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Sultamicilin</t>
  </si>
  <si>
    <t>17149</t>
  </si>
  <si>
    <t>UNASYN</t>
  </si>
  <si>
    <t>POR TBL FLM 12X375MG</t>
  </si>
  <si>
    <t>Aciklovir</t>
  </si>
  <si>
    <t>155941</t>
  </si>
  <si>
    <t>HERPESIN KRÉM</t>
  </si>
  <si>
    <t>DRM CRM 1X5GM 5%</t>
  </si>
  <si>
    <t>Amidy</t>
  </si>
  <si>
    <t>2684</t>
  </si>
  <si>
    <t>MESOCAIN</t>
  </si>
  <si>
    <t>URT GEL 1X20GM/200MG</t>
  </si>
  <si>
    <t>12494</t>
  </si>
  <si>
    <t>93021</t>
  </si>
  <si>
    <t>SORTIS 40 MG</t>
  </si>
  <si>
    <t>POR TBL FLM 100X40MG</t>
  </si>
  <si>
    <t>45010</t>
  </si>
  <si>
    <t>POR TBL FLM 3X500MG</t>
  </si>
  <si>
    <t>Benzathin-fenoxymethylpenicilin</t>
  </si>
  <si>
    <t>49549</t>
  </si>
  <si>
    <t>OSPEN 400</t>
  </si>
  <si>
    <t>POR SIR 1X150ML</t>
  </si>
  <si>
    <t>Betamethason</t>
  </si>
  <si>
    <t>19757</t>
  </si>
  <si>
    <t>BELODERM</t>
  </si>
  <si>
    <t>DRM UNG 1X30GM 0.05%</t>
  </si>
  <si>
    <t>Bilastin</t>
  </si>
  <si>
    <t>148673</t>
  </si>
  <si>
    <t>XADOS 20 MG TABLETY</t>
  </si>
  <si>
    <t>POR TBL NOB 30X20MG</t>
  </si>
  <si>
    <t>148675</t>
  </si>
  <si>
    <t>POR TBL NOB 50X20MG</t>
  </si>
  <si>
    <t>148674</t>
  </si>
  <si>
    <t>POR TBL NOB 40X20MG</t>
  </si>
  <si>
    <t>Bimatoprost</t>
  </si>
  <si>
    <t>167415</t>
  </si>
  <si>
    <t>LUMIGAN 0,1 MG/ML</t>
  </si>
  <si>
    <t>OPH GTT SOL 1X3ML</t>
  </si>
  <si>
    <t>Bromazepam</t>
  </si>
  <si>
    <t>132676</t>
  </si>
  <si>
    <t>LEXAURIN 1,5</t>
  </si>
  <si>
    <t>POR TBL NOB 30X1.5MG</t>
  </si>
  <si>
    <t>132639</t>
  </si>
  <si>
    <t>LEXAURIN 3</t>
  </si>
  <si>
    <t>POR TBL NOB 30X3MG</t>
  </si>
  <si>
    <t>Ciklopirox</t>
  </si>
  <si>
    <t>76150</t>
  </si>
  <si>
    <t>BATRAFEN KRÉM</t>
  </si>
  <si>
    <t>DRM CRM 1X20GM/200MG</t>
  </si>
  <si>
    <t>Diklofenak</t>
  </si>
  <si>
    <t>125122</t>
  </si>
  <si>
    <t>APO-DICLO SR 100</t>
  </si>
  <si>
    <t>POR TBL RET 100X100MG</t>
  </si>
  <si>
    <t>Doxycyklin</t>
  </si>
  <si>
    <t>12737</t>
  </si>
  <si>
    <t>DOXYHEXAL 200 TABS</t>
  </si>
  <si>
    <t>POR TBL NOB 10X200MG</t>
  </si>
  <si>
    <t>Dydrogesteron</t>
  </si>
  <si>
    <t>59870</t>
  </si>
  <si>
    <t>DUPHASTON</t>
  </si>
  <si>
    <t>POR TBL FLM 20X10MG</t>
  </si>
  <si>
    <t>Esomeprazol</t>
  </si>
  <si>
    <t>147921</t>
  </si>
  <si>
    <t>EMANERA 20 MG</t>
  </si>
  <si>
    <t>POR CPS ETD 90X20MG I</t>
  </si>
  <si>
    <t>147933</t>
  </si>
  <si>
    <t>EMANERA 40 MG</t>
  </si>
  <si>
    <t>POR CPS ETD 90X40MG I</t>
  </si>
  <si>
    <t>180079</t>
  </si>
  <si>
    <t>HELIDES 40 MG ENTEROSOLVENTNÍ TVRDÉ TOBOLKY</t>
  </si>
  <si>
    <t>POR CPS ETD 98X40MG</t>
  </si>
  <si>
    <t>180080</t>
  </si>
  <si>
    <t>Fenoxymethylpenicilin</t>
  </si>
  <si>
    <t>45997</t>
  </si>
  <si>
    <t>OSPEN 1000</t>
  </si>
  <si>
    <t>POR TBL FLM 30X1000KU</t>
  </si>
  <si>
    <t>Fentermin</t>
  </si>
  <si>
    <t>97374</t>
  </si>
  <si>
    <t>ADIPEX RETARD</t>
  </si>
  <si>
    <t>POR CPS RML 100X15MG</t>
  </si>
  <si>
    <t>Fluocinolon-acetonid</t>
  </si>
  <si>
    <t>3388</t>
  </si>
  <si>
    <t>FLUCINAR</t>
  </si>
  <si>
    <t>DRM UNG 1X15GM 0.025%</t>
  </si>
  <si>
    <t>Furosemid</t>
  </si>
  <si>
    <t>98218</t>
  </si>
  <si>
    <t>FURON 40 MG</t>
  </si>
  <si>
    <t>POR TBL NOB 20X40MG</t>
  </si>
  <si>
    <t>Heparin</t>
  </si>
  <si>
    <t>17165</t>
  </si>
  <si>
    <t>LIOTON 100 000 GEL</t>
  </si>
  <si>
    <t>DRM GEL 1X100GM</t>
  </si>
  <si>
    <t>83106</t>
  </si>
  <si>
    <t>DRM GEL 1X50GM</t>
  </si>
  <si>
    <t>14817</t>
  </si>
  <si>
    <t>CONDROSULF 400</t>
  </si>
  <si>
    <t>POR CPS DUR 60X400MG</t>
  </si>
  <si>
    <t>Indapamid</t>
  </si>
  <si>
    <t>151949</t>
  </si>
  <si>
    <t>INDAP</t>
  </si>
  <si>
    <t>POR CPS DUR 100X2.5MG</t>
  </si>
  <si>
    <t>96696</t>
  </si>
  <si>
    <t>POR CPS DUR 30X2.5MG</t>
  </si>
  <si>
    <t>158289</t>
  </si>
  <si>
    <t>INDAP 2,5 MG</t>
  </si>
  <si>
    <t>POR TBL NOB 60X2.5MG</t>
  </si>
  <si>
    <t>Indometacin</t>
  </si>
  <si>
    <t>93724</t>
  </si>
  <si>
    <t>INDOMETACIN 100 BERLIN-CHEMIE</t>
  </si>
  <si>
    <t>RCT SUP 10X100MG</t>
  </si>
  <si>
    <t>48261</t>
  </si>
  <si>
    <t>PLV ADS 1X20GM</t>
  </si>
  <si>
    <t>201970</t>
  </si>
  <si>
    <t>PAMYCON NA PŘÍPRAVU KAPEK</t>
  </si>
  <si>
    <t>DRM PLV SOL 1X1LAH</t>
  </si>
  <si>
    <t>Jiná kapiláry stabilizující látky</t>
  </si>
  <si>
    <t>202700</t>
  </si>
  <si>
    <t>AESCIN-TEVA</t>
  </si>
  <si>
    <t>POR TBL ENT 60X20MG</t>
  </si>
  <si>
    <t>16287</t>
  </si>
  <si>
    <t>FASTUM GEL</t>
  </si>
  <si>
    <t>32825</t>
  </si>
  <si>
    <t>ENCEPUR PRO DOSPĚLÉ</t>
  </si>
  <si>
    <t>INJ SUS 1X0.5ML</t>
  </si>
  <si>
    <t>32827</t>
  </si>
  <si>
    <t>INJ SUS 1X0.5ML+JEH</t>
  </si>
  <si>
    <t>Kortikosteroidy</t>
  </si>
  <si>
    <t>84700</t>
  </si>
  <si>
    <t>OTOBACID N</t>
  </si>
  <si>
    <t>AUR GTT SOL 1X5ML</t>
  </si>
  <si>
    <t>Kyanokobalamin</t>
  </si>
  <si>
    <t>643</t>
  </si>
  <si>
    <t>VITAMIN B12 LÉČIVA 1000 MCG</t>
  </si>
  <si>
    <t>INJ SOL 5X1ML/1000RG</t>
  </si>
  <si>
    <t>Lansoprazol</t>
  </si>
  <si>
    <t>17122</t>
  </si>
  <si>
    <t>LANZUL 30 MG</t>
  </si>
  <si>
    <t>POR CPS DUR 56X30MG</t>
  </si>
  <si>
    <t>Levocetirizin</t>
  </si>
  <si>
    <t>85142</t>
  </si>
  <si>
    <t>XYZAL</t>
  </si>
  <si>
    <t>POR TBL FLM 90X5MG</t>
  </si>
  <si>
    <t>30018</t>
  </si>
  <si>
    <t>LETROX 75</t>
  </si>
  <si>
    <t>POR TBL NOB 100X75MCG I</t>
  </si>
  <si>
    <t>104950</t>
  </si>
  <si>
    <t>POR TBL FLM 98X50MG</t>
  </si>
  <si>
    <t>107166</t>
  </si>
  <si>
    <t>LORISTA 100</t>
  </si>
  <si>
    <t>POR TBL FLM 28X100MG</t>
  </si>
  <si>
    <t>169123</t>
  </si>
  <si>
    <t>POR TBL FLM 90X50MG</t>
  </si>
  <si>
    <t>Mupirocin</t>
  </si>
  <si>
    <t>90778</t>
  </si>
  <si>
    <t>BACTROBAN</t>
  </si>
  <si>
    <t>DRM UNG 1X15GM</t>
  </si>
  <si>
    <t>46405</t>
  </si>
  <si>
    <t>12895</t>
  </si>
  <si>
    <t>POR GRA SUS 30SÁČ I</t>
  </si>
  <si>
    <t>17187</t>
  </si>
  <si>
    <t>NIMESIL</t>
  </si>
  <si>
    <t>POR GRA SUS 30X100MG</t>
  </si>
  <si>
    <t>115318</t>
  </si>
  <si>
    <t>POR CPS ETD 90X20MG HDPE</t>
  </si>
  <si>
    <t>25366</t>
  </si>
  <si>
    <t>POR CPS ETD 90X20MG SKLO</t>
  </si>
  <si>
    <t>162081</t>
  </si>
  <si>
    <t>POR TBL ENT 98X40MG</t>
  </si>
  <si>
    <t>180664</t>
  </si>
  <si>
    <t>POR TBL ENT 90X40MG HOSP</t>
  </si>
  <si>
    <t>101211</t>
  </si>
  <si>
    <t>Perindopril a amlodipin</t>
  </si>
  <si>
    <t>124091</t>
  </si>
  <si>
    <t>PRESTANCE 5 MG/5 MG</t>
  </si>
  <si>
    <t>POR TBL NOB 90</t>
  </si>
  <si>
    <t>Piroxikam</t>
  </si>
  <si>
    <t>49522</t>
  </si>
  <si>
    <t>FLAMEXIN</t>
  </si>
  <si>
    <t>176954</t>
  </si>
  <si>
    <t>POR GTT SOL 1X50ML</t>
  </si>
  <si>
    <t>Progvanil, kombinace</t>
  </si>
  <si>
    <t>30690</t>
  </si>
  <si>
    <t>MALARONE</t>
  </si>
  <si>
    <t>POR TBL FLM 12</t>
  </si>
  <si>
    <t>Pseudoefedrin, kombinace</t>
  </si>
  <si>
    <t>191949</t>
  </si>
  <si>
    <t>CLARINASE REPETABS</t>
  </si>
  <si>
    <t>POR TBL RET 14 I</t>
  </si>
  <si>
    <t>83059</t>
  </si>
  <si>
    <t>POR TBL RET 14</t>
  </si>
  <si>
    <t>Sertralin</t>
  </si>
  <si>
    <t>107888</t>
  </si>
  <si>
    <t>APO-SERTRAL 100</t>
  </si>
  <si>
    <t>POR CPS DUR 30X100MG</t>
  </si>
  <si>
    <t>Síran hořečnatý</t>
  </si>
  <si>
    <t>498</t>
  </si>
  <si>
    <t>MAGNESIUM SULFURICUM BIOTIKA 10%</t>
  </si>
  <si>
    <t>INJ SOL 5X10ML 10%</t>
  </si>
  <si>
    <t>Tadalafil</t>
  </si>
  <si>
    <t>185351</t>
  </si>
  <si>
    <t>CIALIS 20 MG</t>
  </si>
  <si>
    <t>POR TBL FLM 8X20MG</t>
  </si>
  <si>
    <t>Tramadol</t>
  </si>
  <si>
    <t>42780</t>
  </si>
  <si>
    <t>TRALGIT SR 200</t>
  </si>
  <si>
    <t>POR TBL PRO 30X200MG</t>
  </si>
  <si>
    <t>84262</t>
  </si>
  <si>
    <t>TRALGIT GTT.</t>
  </si>
  <si>
    <t>POR GTT SOL 1X96ML</t>
  </si>
  <si>
    <t>Trazodon</t>
  </si>
  <si>
    <t>54094</t>
  </si>
  <si>
    <t>TRITTICO AC 75</t>
  </si>
  <si>
    <t>POR TBL RET 30X75MG</t>
  </si>
  <si>
    <t>Zolpidem</t>
  </si>
  <si>
    <t>16286</t>
  </si>
  <si>
    <t>STILNOX</t>
  </si>
  <si>
    <t>132642</t>
  </si>
  <si>
    <t>Zopiklon</t>
  </si>
  <si>
    <t>102591</t>
  </si>
  <si>
    <t>ZOPITIN 7,5 MG</t>
  </si>
  <si>
    <t>POR TBL FLM 30X7,5MG</t>
  </si>
  <si>
    <t>102592</t>
  </si>
  <si>
    <t>POR TBL FLM 100X7,5MG</t>
  </si>
  <si>
    <t>Kombinace vakcín proti hepatitidě</t>
  </si>
  <si>
    <t>26810</t>
  </si>
  <si>
    <t>TWINRIX ADULT</t>
  </si>
  <si>
    <t>INJ SUS 1X1ML-STŘ+BS</t>
  </si>
  <si>
    <t>Alopurinol</t>
  </si>
  <si>
    <t>107869</t>
  </si>
  <si>
    <t>APO-ALLOPURINOL</t>
  </si>
  <si>
    <t>POR TBL NOB 100X100MG</t>
  </si>
  <si>
    <t>Amlodipin</t>
  </si>
  <si>
    <t>125059</t>
  </si>
  <si>
    <t>APO-AMLO 5</t>
  </si>
  <si>
    <t>93015</t>
  </si>
  <si>
    <t>SORTIS 10 MG</t>
  </si>
  <si>
    <t>POR TBL FLM 100X10MG</t>
  </si>
  <si>
    <t>Betaxolol</t>
  </si>
  <si>
    <t>49910</t>
  </si>
  <si>
    <t>LOKREN 20 MG</t>
  </si>
  <si>
    <t>POR TBL FLM 98X20MG</t>
  </si>
  <si>
    <t>3801</t>
  </si>
  <si>
    <t>CONCOR COR 2,5 MG</t>
  </si>
  <si>
    <t>POR TBL FLM 28X2.5MG</t>
  </si>
  <si>
    <t>47740</t>
  </si>
  <si>
    <t>RIVOCOR 5</t>
  </si>
  <si>
    <t>Jiná</t>
  </si>
  <si>
    <t>Jiný</t>
  </si>
  <si>
    <t>187145</t>
  </si>
  <si>
    <t>Kyselina acetylsalicylová</t>
  </si>
  <si>
    <t>151142</t>
  </si>
  <si>
    <t>ANOPYRIN 100 MG</t>
  </si>
  <si>
    <t>200214</t>
  </si>
  <si>
    <t>POR TBL NOB 56X100MG</t>
  </si>
  <si>
    <t>Léčiva k terapii onemocnění jater</t>
  </si>
  <si>
    <t>125752</t>
  </si>
  <si>
    <t>ESSENTIALE FORTE N</t>
  </si>
  <si>
    <t>POR CPS DUR 50</t>
  </si>
  <si>
    <t>Linagliptin</t>
  </si>
  <si>
    <t>168452</t>
  </si>
  <si>
    <t>TRAJENTA 5 MG</t>
  </si>
  <si>
    <t>POR TBL FLM 98X5MG</t>
  </si>
  <si>
    <t>119513</t>
  </si>
  <si>
    <t>LOSEPRAZOL 20 MG</t>
  </si>
  <si>
    <t>POR CPS ETD 98X20MG</t>
  </si>
  <si>
    <t>132531</t>
  </si>
  <si>
    <t>HELICID 20</t>
  </si>
  <si>
    <t>POR CPS ETD 90X20MG</t>
  </si>
  <si>
    <t>122685</t>
  </si>
  <si>
    <t>POR TBL FLM 30</t>
  </si>
  <si>
    <t>Propafenon</t>
  </si>
  <si>
    <t>91003</t>
  </si>
  <si>
    <t>RYTMONORM 150 MG</t>
  </si>
  <si>
    <t>POR TBL FLM 50X150MG</t>
  </si>
  <si>
    <t>Rilmenidin</t>
  </si>
  <si>
    <t>125641</t>
  </si>
  <si>
    <t>TENAXUM</t>
  </si>
  <si>
    <t>POR TBL NOB 90X1MG</t>
  </si>
  <si>
    <t>Silymarin</t>
  </si>
  <si>
    <t>19570</t>
  </si>
  <si>
    <t>LAGOSA</t>
  </si>
  <si>
    <t>POR TBL OBD 50X150MG</t>
  </si>
  <si>
    <t>Telmisartan</t>
  </si>
  <si>
    <t>26546</t>
  </si>
  <si>
    <t>MICARDIS 40 MG</t>
  </si>
  <si>
    <t>POR TBL NOB 28X40MG</t>
  </si>
  <si>
    <t>26555</t>
  </si>
  <si>
    <t>MICARDIS 80 MG</t>
  </si>
  <si>
    <t>POR TBL NOB 56X80MG</t>
  </si>
  <si>
    <t>Telmisartan a amlodipin</t>
  </si>
  <si>
    <t>167853</t>
  </si>
  <si>
    <t>TWYNSTA 80 MG/5 MG</t>
  </si>
  <si>
    <t>POR TBL NOB 30X1</t>
  </si>
  <si>
    <t>Telmisartan a diuretika</t>
  </si>
  <si>
    <t>26578</t>
  </si>
  <si>
    <t>MICARDISPLUS 80/12,5 MG</t>
  </si>
  <si>
    <t>POR TBL NOB 28</t>
  </si>
  <si>
    <t>Hydrochlorothiazid</t>
  </si>
  <si>
    <t>168</t>
  </si>
  <si>
    <t>HYDROCHLOROTHIAZID LÉČIVA</t>
  </si>
  <si>
    <t>POR TBL NOB 20X25MG</t>
  </si>
  <si>
    <t>Ambulance - 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</si>
  <si>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</si>
  <si>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</si>
  <si>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</si>
  <si>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A02BC05 - Esomeprazol</t>
  </si>
  <si>
    <t>C09CA01 - Losartan</t>
  </si>
  <si>
    <t>A02BC02 - Pantoprazol</t>
  </si>
  <si>
    <t>M01AX17 - Nimesulid</t>
  </si>
  <si>
    <t>J01FA09 - Klarithromycin</t>
  </si>
  <si>
    <t>N02CC01 - Sumatriptan</t>
  </si>
  <si>
    <t>C01BC03 - Propafenon</t>
  </si>
  <si>
    <t>C10AA01 - Simvastatin</t>
  </si>
  <si>
    <t>R06AE09 - Levocetirizin</t>
  </si>
  <si>
    <t>R06AE07 - Cetirizin</t>
  </si>
  <si>
    <t>C09CA07 - Telmisartan</t>
  </si>
  <si>
    <t>C10AA05 - Atorvastatin</t>
  </si>
  <si>
    <t>C07AB07 - Bisoprolol</t>
  </si>
  <si>
    <t>A10BA02 - Metformin</t>
  </si>
  <si>
    <t>J01FA10 - Azithromycin</t>
  </si>
  <si>
    <t>A02BA02 - Ranitidin</t>
  </si>
  <si>
    <t>A02BC03 - Lansoprazol</t>
  </si>
  <si>
    <t>C07AB05 - Betaxolol</t>
  </si>
  <si>
    <t>C09DA01 - Losartan a diuretika</t>
  </si>
  <si>
    <t>M04AA01 - Alopurinol</t>
  </si>
  <si>
    <t>N02AX02 - Tramadol</t>
  </si>
  <si>
    <t>H03AA01 - Levothyroxin, sodná sůl</t>
  </si>
  <si>
    <t>N06AB06 - Sertralin</t>
  </si>
  <si>
    <t>C09AA05 - Ramipril</t>
  </si>
  <si>
    <t>J01CR02 - Amoxicilin a enzymový inhibitor</t>
  </si>
  <si>
    <t>C09AA04 - Perindopril</t>
  </si>
  <si>
    <t>J01DC02 - Cefuroxim</t>
  </si>
  <si>
    <t>A02BA02</t>
  </si>
  <si>
    <t>A10BA02</t>
  </si>
  <si>
    <t>C07AB07</t>
  </si>
  <si>
    <t>C09DA01</t>
  </si>
  <si>
    <t>C10AA05</t>
  </si>
  <si>
    <t>J01DC02</t>
  </si>
  <si>
    <t>J01FA10</t>
  </si>
  <si>
    <t>N02CC01</t>
  </si>
  <si>
    <t>M01AX17</t>
  </si>
  <si>
    <t>R06AE07</t>
  </si>
  <si>
    <t>A02BC02</t>
  </si>
  <si>
    <t>C09AA04</t>
  </si>
  <si>
    <t>C09AA05</t>
  </si>
  <si>
    <t>C09CA01</t>
  </si>
  <si>
    <t>C10AA01</t>
  </si>
  <si>
    <t>J01CR02</t>
  </si>
  <si>
    <t>J01FA09</t>
  </si>
  <si>
    <t>A02BC03</t>
  </si>
  <si>
    <t>A02BC05</t>
  </si>
  <si>
    <t>H03AA01</t>
  </si>
  <si>
    <t>N02AX02</t>
  </si>
  <si>
    <t>N06AB06</t>
  </si>
  <si>
    <t>R06AE09</t>
  </si>
  <si>
    <t>C01BC03</t>
  </si>
  <si>
    <t>C07AB05</t>
  </si>
  <si>
    <t>C09CA07</t>
  </si>
  <si>
    <t>TELMISARTAN +PHARMA 80 MG</t>
  </si>
  <si>
    <t>POR TBL NOB 90X80MG</t>
  </si>
  <si>
    <t>M04AA01</t>
  </si>
  <si>
    <t>Přehled plnění PL - Preskripce léčivých přípravků - orientační přehled</t>
  </si>
  <si>
    <t>50115063     ostatní ZPr - vaky, sety (sk.Z_528)</t>
  </si>
  <si>
    <t>2722</t>
  </si>
  <si>
    <t>ambulance redukce hmotnosti</t>
  </si>
  <si>
    <t>ambulance redukce hmotnosti Celkem</t>
  </si>
  <si>
    <t>ZA429</t>
  </si>
  <si>
    <t>Obinadlo elastické idealtex   8 cm x 5 m 931061</t>
  </si>
  <si>
    <t>ZA443</t>
  </si>
  <si>
    <t>Šátek trojcípý pletený 125 x 85 x 85 cm 20001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</si>
  <si>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</si>
  <si>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</si>
  <si>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</si>
  <si>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</si>
  <si>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</si>
  <si>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</si>
  <si>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ZD740</t>
  </si>
  <si>
    <t>Kompresa gáza 7,5 x 7,5 cm / 5 ks sterilní 1325019265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</si>
  <si>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</si>
  <si>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</si>
  <si>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</si>
  <si>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</si>
  <si>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</si>
  <si>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</si>
  <si>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</si>
  <si>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</si>
  <si>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</si>
  <si>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</si>
  <si>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</si>
  <si>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</si>
  <si>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</si>
  <si>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</si>
  <si>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</si>
  <si>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</si>
  <si>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ZB387</t>
  </si>
  <si>
    <t xml:space="preserve">Kanyla ET 8,0 s manžetou 9480E </t>
  </si>
  <si>
    <t>ZB449</t>
  </si>
  <si>
    <t>Kanyla ET 7,0 s manžetou 9570E</t>
  </si>
  <si>
    <t>ZB586</t>
  </si>
  <si>
    <t>Vzduchovod nosní PVC 7/9 579209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</si>
  <si>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</si>
  <si>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</si>
  <si>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</si>
  <si>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</si>
  <si>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</si>
  <si>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</si>
  <si>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ZB764</t>
  </si>
  <si>
    <t>Zkumavka zelená 4 ml 454051</t>
  </si>
  <si>
    <t>ZB767</t>
  </si>
  <si>
    <t>Jehla vakuová 226/38 mm černá 450075</t>
  </si>
  <si>
    <t>ZB775</t>
  </si>
  <si>
    <t>Zkumavka koagulace 4 ml modrá 454328</t>
  </si>
  <si>
    <t>ZC648</t>
  </si>
  <si>
    <t>Elektroda EKG s gelem ovál 51 x 33 mm pro dospělé H-108006</t>
  </si>
  <si>
    <t>ZD801</t>
  </si>
  <si>
    <t>Fonendoskop jednostranný červený P00176</t>
  </si>
  <si>
    <t>ZG515</t>
  </si>
  <si>
    <t>Zkumavka močová vacuette 10,5 ml bal. á 50 ks 455007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</si>
  <si>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</si>
  <si>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</si>
  <si>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</si>
  <si>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</si>
  <si>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ZB533</t>
  </si>
  <si>
    <t>Zkumavka na kovy 6 ml 456080</t>
  </si>
  <si>
    <t>ZG088</t>
  </si>
  <si>
    <t>Elektroda bio TABS dlouhá á 40 ks BD00023</t>
  </si>
  <si>
    <t>ZB584</t>
  </si>
  <si>
    <t>Vzduchovod nosní PVC 5/7 579207</t>
  </si>
  <si>
    <t>ZJ673</t>
  </si>
  <si>
    <t>Pohár na moč 100 ml UH GAMA204808</t>
  </si>
  <si>
    <t>ZH129</t>
  </si>
  <si>
    <t>Balónek k tonometru kompletní s red. ventilem 80 ml KVS B80US</t>
  </si>
  <si>
    <t>ZD150</t>
  </si>
  <si>
    <t>Sada laryngoskopu v kufříku B02-2060</t>
  </si>
  <si>
    <t>ZL679</t>
  </si>
  <si>
    <t>Manžeta standard měřící custo 23070</t>
  </si>
  <si>
    <t>ZI611</t>
  </si>
  <si>
    <t>Manžeta TK dvouhadičková dospělá omyvatelná 12-22 cm KVS M2 5ZOMG</t>
  </si>
  <si>
    <t>ZI133</t>
  </si>
  <si>
    <t>Manžeta TK dvouhadičková dětská 9 x 15 cm s konektorem suchým zipem KVS M2 K4Z</t>
  </si>
  <si>
    <t>ZB768</t>
  </si>
  <si>
    <t>Jehla vakuová 216/38 mm zelená 450076</t>
  </si>
  <si>
    <t>DA002</t>
  </si>
  <si>
    <t>PROUZKY TETRAPHAN DIA  KATALOGO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</si>
  <si>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</si>
  <si>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</si>
  <si>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</si>
  <si>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</si>
  <si>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</si>
  <si>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</si>
  <si>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</si>
  <si>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</si>
  <si>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</si>
  <si>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</si>
  <si>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</si>
  <si>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</si>
  <si>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</si>
  <si>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207 - Pracoviště alergologie a klinické imunologie</t>
  </si>
  <si>
    <t>301 - Pracoviště pediatrie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</si>
  <si>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</si>
  <si>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</si>
  <si>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</si>
  <si>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</si>
  <si>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</si>
  <si>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</si>
  <si>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Kaniová Bohdana</t>
  </si>
  <si>
    <t>Ripplová Dana</t>
  </si>
  <si>
    <t>Zdravotní výkony vykázané na pracovišti v rámci ambulantní péče dle lékařů *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</si>
  <si>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</si>
  <si>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</si>
  <si>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</si>
  <si>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</si>
  <si>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</si>
  <si>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</si>
  <si>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</si>
  <si>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</si>
  <si>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</si>
  <si>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</si>
  <si>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</si>
  <si>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</si>
  <si>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REGULAČNÍ POPLATEK ZA NÁVŠTĚVU -- POPLATEK UHRAZEN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</si>
  <si>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</si>
  <si>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</si>
  <si>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</si>
  <si>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</si>
  <si>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</si>
  <si>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</si>
  <si>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</si>
  <si>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</si>
  <si>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17113</t>
  </si>
  <si>
    <t>SPECIALIZOVANÉ ERGOMETRICKÉ VYŠETŘENÍ</t>
  </si>
  <si>
    <t>09513</t>
  </si>
  <si>
    <t>TELEFONICKÁ KONZULTACE OŠETŘUJÍCÍHO LÉKAŘE PACIENT</t>
  </si>
  <si>
    <t>09125</t>
  </si>
  <si>
    <t>PULZNÍ OXYMETRIE</t>
  </si>
  <si>
    <t>09523</t>
  </si>
  <si>
    <t>EDUKAČNÍ POHOVOR LÉKAŘE S NEMOCNÝM ČI RODINOU</t>
  </si>
  <si>
    <t>09525</t>
  </si>
  <si>
    <t>ROZHOVOR LÉKAŘE S RODINOU</t>
  </si>
  <si>
    <t>11011</t>
  </si>
  <si>
    <t>11012</t>
  </si>
  <si>
    <t>17129</t>
  </si>
  <si>
    <t>NEINVASIVNÍ AMBULANTNÍ MONITOROVÁNÍ KREVNÍHO TLAKU</t>
  </si>
  <si>
    <t>17111</t>
  </si>
  <si>
    <t>EKG VYŠETŘENÍ SPECIALISTOU</t>
  </si>
  <si>
    <t>09115</t>
  </si>
  <si>
    <t>ODBĚR BIOLOGICKÉHO MATERIÁLU JINÉHO NEŽ KREV NA KV</t>
  </si>
  <si>
    <t>107</t>
  </si>
  <si>
    <t>17240</t>
  </si>
  <si>
    <t>HOLTEROVSKÉ VYŠETŘENÍ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</si>
  <si>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</si>
  <si>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</si>
  <si>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</si>
  <si>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</si>
  <si>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</si>
  <si>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</si>
  <si>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</si>
  <si>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</si>
  <si>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</si>
  <si>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</si>
  <si>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</si>
  <si>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09215</t>
  </si>
  <si>
    <t>INJEKCE I. M., S. C., I. D.</t>
  </si>
  <si>
    <t>24021</t>
  </si>
  <si>
    <t>KOMPLEXNÍ VYŠETŘENÍ TĚLOVÝCHOVNÝM LÉKAŘEM ZE ZDRAV</t>
  </si>
  <si>
    <t>09111</t>
  </si>
  <si>
    <t>ODBĚR KAPILÁRNÍ KRVE</t>
  </si>
  <si>
    <t>09113</t>
  </si>
  <si>
    <t>ODBĚR KRVE Z ARTERIE</t>
  </si>
  <si>
    <t>09219</t>
  </si>
  <si>
    <t xml:space="preserve">INTRAVENÓZNÍ INJEKCE U DOSPĚLÉHO ČI DÍTĚTE NAD 10 </t>
  </si>
  <si>
    <t>09117</t>
  </si>
  <si>
    <t>ODBĚR KRVE ZE ŽÍLY U DÍTĚTĚ DO 10 LET</t>
  </si>
  <si>
    <t>31023</t>
  </si>
  <si>
    <t>KONTROLNÍ VYŠETŘENÍ DĚTSKÝM LÉKAŘEM</t>
  </si>
  <si>
    <t>21022</t>
  </si>
  <si>
    <t>CÍLENÉ VYŠETŘENÍ REHABILITAČNÍM LÉKAŘEM</t>
  </si>
  <si>
    <t>31021</t>
  </si>
  <si>
    <t>KOMPLEXNÍ VYŠETŘENÍ DĚTSKÝM LÉKAŘEM</t>
  </si>
  <si>
    <t>09220</t>
  </si>
  <si>
    <t>KANYLACE PERIFERNÍ ŽÍLY VČETNĚ INFÚZE</t>
  </si>
  <si>
    <t>09551</t>
  </si>
  <si>
    <t>SIGNÁLNÍ VÝKON - INFORMACE O VYDÁNÍ ROZHODNUTÍ O U</t>
  </si>
  <si>
    <t>24040</t>
  </si>
  <si>
    <t>TELEMETRICKÉ SLEDOVÁNÍ ZÁKLADNÍCH KARDIORESPIRAČNÍ</t>
  </si>
  <si>
    <t>207</t>
  </si>
  <si>
    <t>301</t>
  </si>
  <si>
    <t>09555</t>
  </si>
  <si>
    <t>OŠETŘENÍ DÍTĚTE DO 6 LET</t>
  </si>
  <si>
    <t>31022</t>
  </si>
  <si>
    <t>CÍLENÉ VYŠETŘENÍ DĚTSKÝM LÉKAŘEM</t>
  </si>
  <si>
    <t>902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</si>
  <si>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</si>
  <si>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</si>
  <si>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</si>
  <si>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</si>
  <si>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</si>
  <si>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</si>
  <si>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</si>
  <si>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</si>
  <si>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</si>
  <si>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</si>
  <si>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</si>
  <si>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</si>
  <si>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</si>
  <si>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</si>
  <si>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</si>
  <si>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</si>
  <si>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</si>
  <si>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</si>
  <si>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</si>
  <si>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</si>
  <si>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</si>
  <si>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</si>
  <si>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</si>
  <si>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</si>
  <si>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</si>
  <si>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</si>
  <si>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</si>
  <si>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11 - Ortopedická klinika</t>
  </si>
  <si>
    <t>16 - Klinika plicních nemocí a tuberkulózy</t>
  </si>
  <si>
    <t>25 - Klinika ústní,čelistní a obličejové chirurgie</t>
  </si>
  <si>
    <t>31 - Traumatologické oddělení</t>
  </si>
  <si>
    <t>01</t>
  </si>
  <si>
    <t>02</t>
  </si>
  <si>
    <t>03</t>
  </si>
  <si>
    <t>10</t>
  </si>
  <si>
    <t>11</t>
  </si>
  <si>
    <t>16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</si>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</sst>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5" fontId="33" fillId="0" borderId="139" xfId="0" applyNumberFormat="1" applyFont="1" applyFill="1" applyBorder="1"/>
    <xf numFmtId="166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65" fontId="33" fillId="0" borderId="139" xfId="0" applyNumberFormat="1" applyFont="1" applyFill="1" applyBorder="1" applyAlignment="1">
      <alignment horizontal="right"/>
    </xf>
    <xf numFmtId="174" fontId="40" fillId="4" borderId="147" xfId="0" applyNumberFormat="1" applyFont="1" applyFill="1" applyBorder="1" applyAlignment="1">
      <alignment horizontal="center"/>
    </xf>
    <xf numFmtId="174" fontId="40" fillId="4" borderId="148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 wrapText="1"/>
    </xf>
    <xf numFmtId="176" fontId="33" fillId="0" borderId="149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5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46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5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0.45544780501348031</c:v>
                </c:pt>
                <c:pt idx="1">
                  <c:v>0.43604974901892196</c:v>
                </c:pt>
                <c:pt idx="2">
                  <c:v>0.41797971420677321</c:v>
                </c:pt>
                <c:pt idx="3">
                  <c:v>0.41615853606500552</c:v>
                </c:pt>
                <c:pt idx="4">
                  <c:v>0.41934207057598377</c:v>
                </c:pt>
                <c:pt idx="5">
                  <c:v>0.42489922696494581</c:v>
                </c:pt>
                <c:pt idx="6">
                  <c:v>0.37836849006530088</c:v>
                </c:pt>
                <c:pt idx="7">
                  <c:v>0.36750954514327799</c:v>
                </c:pt>
                <c:pt idx="8">
                  <c:v>0.36510158327152065</c:v>
                </c:pt>
                <c:pt idx="9">
                  <c:v>0.35959730876554646</c:v>
                </c:pt>
                <c:pt idx="10">
                  <c:v>0.35134158604061727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79104"/>
        <c:axId val="13254131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0.28672657657811496</c:v>
                </c:pt>
                <c:pt idx="1">
                  <c:v>0.28672657657811496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415040"/>
        <c:axId val="1325417600"/>
      </c:scatterChart>
      <c:catAx>
        <c:axId val="132527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4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413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79104"/>
        <c:crosses val="autoZero"/>
        <c:crossBetween val="between"/>
      </c:valAx>
      <c:valAx>
        <c:axId val="1325415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417600"/>
        <c:crosses val="max"/>
        <c:crossBetween val="midCat"/>
      </c:valAx>
      <c:valAx>
        <c:axId val="1325417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415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1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506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1044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1" t="s">
        <v>1045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1102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1193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1204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1208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1315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1332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506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52.810000000000016</v>
      </c>
      <c r="K3" s="44">
        <f>IF(M3=0,0,J3/M3)</f>
        <v>1</v>
      </c>
      <c r="L3" s="43">
        <f>SUBTOTAL(9,L6:L1048576)</f>
        <v>1</v>
      </c>
      <c r="M3" s="45">
        <f>SUBTOTAL(9,M6:M1048576)</f>
        <v>52.810000000000016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132</v>
      </c>
      <c r="B5" s="492" t="s">
        <v>133</v>
      </c>
      <c r="C5" s="492" t="s">
        <v>71</v>
      </c>
      <c r="D5" s="492" t="s">
        <v>134</v>
      </c>
      <c r="E5" s="492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458</v>
      </c>
      <c r="B6" s="496" t="s">
        <v>504</v>
      </c>
      <c r="C6" s="496" t="s">
        <v>496</v>
      </c>
      <c r="D6" s="496" t="s">
        <v>497</v>
      </c>
      <c r="E6" s="496" t="s">
        <v>505</v>
      </c>
      <c r="F6" s="484"/>
      <c r="G6" s="484"/>
      <c r="H6" s="303">
        <v>0</v>
      </c>
      <c r="I6" s="484">
        <v>1</v>
      </c>
      <c r="J6" s="484">
        <v>52.810000000000016</v>
      </c>
      <c r="K6" s="303">
        <v>1</v>
      </c>
      <c r="L6" s="484">
        <v>1</v>
      </c>
      <c r="M6" s="485">
        <v>52.810000000000016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19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12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7" t="s">
        <v>268</v>
      </c>
      <c r="B5" s="498" t="s">
        <v>270</v>
      </c>
      <c r="C5" s="498" t="s">
        <v>271</v>
      </c>
      <c r="D5" s="498" t="s">
        <v>272</v>
      </c>
      <c r="E5" s="499" t="s">
        <v>273</v>
      </c>
      <c r="F5" s="500" t="s">
        <v>270</v>
      </c>
      <c r="G5" s="501" t="s">
        <v>271</v>
      </c>
      <c r="H5" s="501" t="s">
        <v>272</v>
      </c>
      <c r="I5" s="502" t="s">
        <v>273</v>
      </c>
      <c r="J5" s="498" t="s">
        <v>270</v>
      </c>
      <c r="K5" s="498" t="s">
        <v>271</v>
      </c>
      <c r="L5" s="498" t="s">
        <v>272</v>
      </c>
      <c r="M5" s="499" t="s">
        <v>273</v>
      </c>
      <c r="N5" s="500" t="s">
        <v>270</v>
      </c>
      <c r="O5" s="501" t="s">
        <v>271</v>
      </c>
      <c r="P5" s="501" t="s">
        <v>272</v>
      </c>
      <c r="Q5" s="502" t="s">
        <v>273</v>
      </c>
    </row>
    <row r="6" spans="1:17" ht="14.4" customHeight="1" x14ac:dyDescent="0.3">
      <c r="A6" s="505" t="s">
        <v>507</v>
      </c>
      <c r="B6" s="509"/>
      <c r="C6" s="462"/>
      <c r="D6" s="462"/>
      <c r="E6" s="463"/>
      <c r="F6" s="507"/>
      <c r="G6" s="481"/>
      <c r="H6" s="481"/>
      <c r="I6" s="511"/>
      <c r="J6" s="509"/>
      <c r="K6" s="462"/>
      <c r="L6" s="462"/>
      <c r="M6" s="463"/>
      <c r="N6" s="507"/>
      <c r="O6" s="481"/>
      <c r="P6" s="481"/>
      <c r="Q6" s="503"/>
    </row>
    <row r="7" spans="1:17" ht="14.4" customHeight="1" thickBot="1" x14ac:dyDescent="0.35">
      <c r="A7" s="506" t="s">
        <v>508</v>
      </c>
      <c r="B7" s="510">
        <v>19</v>
      </c>
      <c r="C7" s="474"/>
      <c r="D7" s="474"/>
      <c r="E7" s="475"/>
      <c r="F7" s="508">
        <v>1</v>
      </c>
      <c r="G7" s="482">
        <v>0</v>
      </c>
      <c r="H7" s="482">
        <v>0</v>
      </c>
      <c r="I7" s="512">
        <v>0</v>
      </c>
      <c r="J7" s="510">
        <v>12</v>
      </c>
      <c r="K7" s="474"/>
      <c r="L7" s="474"/>
      <c r="M7" s="475"/>
      <c r="N7" s="508">
        <v>1</v>
      </c>
      <c r="O7" s="482">
        <v>0</v>
      </c>
      <c r="P7" s="482">
        <v>0</v>
      </c>
      <c r="Q7" s="5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27</v>
      </c>
      <c r="B5" s="447" t="s">
        <v>499</v>
      </c>
      <c r="C5" s="450">
        <v>61529.449999999983</v>
      </c>
      <c r="D5" s="450">
        <v>257</v>
      </c>
      <c r="E5" s="450">
        <v>25513.259999999991</v>
      </c>
      <c r="F5" s="513">
        <v>0.41465119548443874</v>
      </c>
      <c r="G5" s="450">
        <v>120</v>
      </c>
      <c r="H5" s="513">
        <v>0.46692607003891051</v>
      </c>
      <c r="I5" s="450">
        <v>36016.189999999988</v>
      </c>
      <c r="J5" s="513">
        <v>0.58534880451556126</v>
      </c>
      <c r="K5" s="450">
        <v>137</v>
      </c>
      <c r="L5" s="513">
        <v>0.53307392996108949</v>
      </c>
      <c r="M5" s="450" t="s">
        <v>69</v>
      </c>
      <c r="N5" s="151"/>
    </row>
    <row r="6" spans="1:14" ht="14.4" customHeight="1" x14ac:dyDescent="0.3">
      <c r="A6" s="446">
        <v>27</v>
      </c>
      <c r="B6" s="447" t="s">
        <v>509</v>
      </c>
      <c r="C6" s="450">
        <v>61529.449999999983</v>
      </c>
      <c r="D6" s="450">
        <v>257</v>
      </c>
      <c r="E6" s="450">
        <v>25513.259999999991</v>
      </c>
      <c r="F6" s="513">
        <v>0.41465119548443874</v>
      </c>
      <c r="G6" s="450">
        <v>120</v>
      </c>
      <c r="H6" s="513">
        <v>0.46692607003891051</v>
      </c>
      <c r="I6" s="450">
        <v>36016.189999999988</v>
      </c>
      <c r="J6" s="513">
        <v>0.58534880451556126</v>
      </c>
      <c r="K6" s="450">
        <v>137</v>
      </c>
      <c r="L6" s="513">
        <v>0.53307392996108949</v>
      </c>
      <c r="M6" s="450" t="s">
        <v>1</v>
      </c>
      <c r="N6" s="151"/>
    </row>
    <row r="7" spans="1:14" ht="14.4" customHeight="1" x14ac:dyDescent="0.3">
      <c r="A7" s="446" t="s">
        <v>453</v>
      </c>
      <c r="B7" s="447" t="s">
        <v>3</v>
      </c>
      <c r="C7" s="450">
        <v>61529.449999999983</v>
      </c>
      <c r="D7" s="450">
        <v>257</v>
      </c>
      <c r="E7" s="450">
        <v>25513.259999999991</v>
      </c>
      <c r="F7" s="513">
        <v>0.41465119548443874</v>
      </c>
      <c r="G7" s="450">
        <v>120</v>
      </c>
      <c r="H7" s="513">
        <v>0.46692607003891051</v>
      </c>
      <c r="I7" s="450">
        <v>36016.189999999988</v>
      </c>
      <c r="J7" s="513">
        <v>0.58534880451556126</v>
      </c>
      <c r="K7" s="450">
        <v>137</v>
      </c>
      <c r="L7" s="513">
        <v>0.53307392996108949</v>
      </c>
      <c r="M7" s="450" t="s">
        <v>457</v>
      </c>
      <c r="N7" s="151"/>
    </row>
    <row r="9" spans="1:14" ht="14.4" customHeight="1" x14ac:dyDescent="0.3">
      <c r="A9" s="446">
        <v>27</v>
      </c>
      <c r="B9" s="447" t="s">
        <v>499</v>
      </c>
      <c r="C9" s="450" t="s">
        <v>455</v>
      </c>
      <c r="D9" s="450" t="s">
        <v>455</v>
      </c>
      <c r="E9" s="450" t="s">
        <v>455</v>
      </c>
      <c r="F9" s="513" t="s">
        <v>455</v>
      </c>
      <c r="G9" s="450" t="s">
        <v>455</v>
      </c>
      <c r="H9" s="513" t="s">
        <v>455</v>
      </c>
      <c r="I9" s="450" t="s">
        <v>455</v>
      </c>
      <c r="J9" s="513" t="s">
        <v>455</v>
      </c>
      <c r="K9" s="450" t="s">
        <v>455</v>
      </c>
      <c r="L9" s="513" t="s">
        <v>455</v>
      </c>
      <c r="M9" s="450" t="s">
        <v>69</v>
      </c>
      <c r="N9" s="151"/>
    </row>
    <row r="10" spans="1:14" ht="14.4" customHeight="1" x14ac:dyDescent="0.3">
      <c r="A10" s="446">
        <v>89301273</v>
      </c>
      <c r="B10" s="447" t="s">
        <v>509</v>
      </c>
      <c r="C10" s="450">
        <v>61102.859999999986</v>
      </c>
      <c r="D10" s="450">
        <v>255</v>
      </c>
      <c r="E10" s="450">
        <v>25513.259999999991</v>
      </c>
      <c r="F10" s="513">
        <v>0.41754608540418564</v>
      </c>
      <c r="G10" s="450">
        <v>120</v>
      </c>
      <c r="H10" s="513">
        <v>0.47058823529411764</v>
      </c>
      <c r="I10" s="450">
        <v>35589.599999999991</v>
      </c>
      <c r="J10" s="513">
        <v>0.5824539145958143</v>
      </c>
      <c r="K10" s="450">
        <v>135</v>
      </c>
      <c r="L10" s="513">
        <v>0.52941176470588236</v>
      </c>
      <c r="M10" s="450" t="s">
        <v>1</v>
      </c>
      <c r="N10" s="151"/>
    </row>
    <row r="11" spans="1:14" ht="14.4" customHeight="1" x14ac:dyDescent="0.3">
      <c r="A11" s="446" t="s">
        <v>510</v>
      </c>
      <c r="B11" s="447" t="s">
        <v>511</v>
      </c>
      <c r="C11" s="450">
        <v>61102.859999999986</v>
      </c>
      <c r="D11" s="450">
        <v>255</v>
      </c>
      <c r="E11" s="450">
        <v>25513.259999999991</v>
      </c>
      <c r="F11" s="513">
        <v>0.41754608540418564</v>
      </c>
      <c r="G11" s="450">
        <v>120</v>
      </c>
      <c r="H11" s="513">
        <v>0.47058823529411764</v>
      </c>
      <c r="I11" s="450">
        <v>35589.599999999991</v>
      </c>
      <c r="J11" s="513">
        <v>0.5824539145958143</v>
      </c>
      <c r="K11" s="450">
        <v>135</v>
      </c>
      <c r="L11" s="513">
        <v>0.52941176470588236</v>
      </c>
      <c r="M11" s="450" t="s">
        <v>461</v>
      </c>
      <c r="N11" s="151"/>
    </row>
    <row r="12" spans="1:14" ht="14.4" customHeight="1" x14ac:dyDescent="0.3">
      <c r="A12" s="446" t="s">
        <v>455</v>
      </c>
      <c r="B12" s="447" t="s">
        <v>455</v>
      </c>
      <c r="C12" s="450" t="s">
        <v>455</v>
      </c>
      <c r="D12" s="450" t="s">
        <v>455</v>
      </c>
      <c r="E12" s="450" t="s">
        <v>455</v>
      </c>
      <c r="F12" s="513" t="s">
        <v>455</v>
      </c>
      <c r="G12" s="450" t="s">
        <v>455</v>
      </c>
      <c r="H12" s="513" t="s">
        <v>455</v>
      </c>
      <c r="I12" s="450" t="s">
        <v>455</v>
      </c>
      <c r="J12" s="513" t="s">
        <v>455</v>
      </c>
      <c r="K12" s="450" t="s">
        <v>455</v>
      </c>
      <c r="L12" s="513" t="s">
        <v>455</v>
      </c>
      <c r="M12" s="450" t="s">
        <v>462</v>
      </c>
      <c r="N12" s="151"/>
    </row>
    <row r="13" spans="1:14" ht="14.4" customHeight="1" x14ac:dyDescent="0.3">
      <c r="A13" s="446">
        <v>89301275</v>
      </c>
      <c r="B13" s="447" t="s">
        <v>509</v>
      </c>
      <c r="C13" s="450">
        <v>426.59000000000003</v>
      </c>
      <c r="D13" s="450">
        <v>2</v>
      </c>
      <c r="E13" s="450" t="s">
        <v>455</v>
      </c>
      <c r="F13" s="513">
        <v>0</v>
      </c>
      <c r="G13" s="450" t="s">
        <v>455</v>
      </c>
      <c r="H13" s="513">
        <v>0</v>
      </c>
      <c r="I13" s="450">
        <v>426.59000000000003</v>
      </c>
      <c r="J13" s="513">
        <v>1</v>
      </c>
      <c r="K13" s="450">
        <v>2</v>
      </c>
      <c r="L13" s="513">
        <v>1</v>
      </c>
      <c r="M13" s="450" t="s">
        <v>1</v>
      </c>
      <c r="N13" s="151"/>
    </row>
    <row r="14" spans="1:14" ht="14.4" customHeight="1" x14ac:dyDescent="0.3">
      <c r="A14" s="446" t="s">
        <v>512</v>
      </c>
      <c r="B14" s="447" t="s">
        <v>513</v>
      </c>
      <c r="C14" s="450">
        <v>426.59000000000003</v>
      </c>
      <c r="D14" s="450">
        <v>2</v>
      </c>
      <c r="E14" s="450" t="s">
        <v>455</v>
      </c>
      <c r="F14" s="513">
        <v>0</v>
      </c>
      <c r="G14" s="450" t="s">
        <v>455</v>
      </c>
      <c r="H14" s="513">
        <v>0</v>
      </c>
      <c r="I14" s="450">
        <v>426.59000000000003</v>
      </c>
      <c r="J14" s="513">
        <v>1</v>
      </c>
      <c r="K14" s="450">
        <v>2</v>
      </c>
      <c r="L14" s="513">
        <v>1</v>
      </c>
      <c r="M14" s="450" t="s">
        <v>461</v>
      </c>
      <c r="N14" s="151"/>
    </row>
    <row r="15" spans="1:14" ht="14.4" customHeight="1" x14ac:dyDescent="0.3">
      <c r="A15" s="446" t="s">
        <v>455</v>
      </c>
      <c r="B15" s="447" t="s">
        <v>455</v>
      </c>
      <c r="C15" s="450" t="s">
        <v>455</v>
      </c>
      <c r="D15" s="450" t="s">
        <v>455</v>
      </c>
      <c r="E15" s="450" t="s">
        <v>455</v>
      </c>
      <c r="F15" s="513" t="s">
        <v>455</v>
      </c>
      <c r="G15" s="450" t="s">
        <v>455</v>
      </c>
      <c r="H15" s="513" t="s">
        <v>455</v>
      </c>
      <c r="I15" s="450" t="s">
        <v>455</v>
      </c>
      <c r="J15" s="513" t="s">
        <v>455</v>
      </c>
      <c r="K15" s="450" t="s">
        <v>455</v>
      </c>
      <c r="L15" s="513" t="s">
        <v>455</v>
      </c>
      <c r="M15" s="450" t="s">
        <v>462</v>
      </c>
      <c r="N15" s="151"/>
    </row>
    <row r="16" spans="1:14" ht="14.4" customHeight="1" x14ac:dyDescent="0.3">
      <c r="A16" s="446" t="s">
        <v>453</v>
      </c>
      <c r="B16" s="447" t="s">
        <v>514</v>
      </c>
      <c r="C16" s="450">
        <v>61529.449999999983</v>
      </c>
      <c r="D16" s="450">
        <v>257</v>
      </c>
      <c r="E16" s="450">
        <v>25513.259999999991</v>
      </c>
      <c r="F16" s="513">
        <v>0.41465119548443874</v>
      </c>
      <c r="G16" s="450">
        <v>120</v>
      </c>
      <c r="H16" s="513">
        <v>0.46692607003891051</v>
      </c>
      <c r="I16" s="450">
        <v>36016.189999999988</v>
      </c>
      <c r="J16" s="513">
        <v>0.58534880451556126</v>
      </c>
      <c r="K16" s="450">
        <v>137</v>
      </c>
      <c r="L16" s="513">
        <v>0.53307392996108949</v>
      </c>
      <c r="M16" s="450" t="s">
        <v>457</v>
      </c>
      <c r="N16" s="151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6">
    <cfRule type="expression" dxfId="28" priority="4">
      <formula>AND(LEFT(M9,6)&lt;&gt;"mezera",M9&lt;&gt;"")</formula>
    </cfRule>
  </conditionalFormatting>
  <conditionalFormatting sqref="A9:A16">
    <cfRule type="expression" dxfId="27" priority="2">
      <formula>AND(M9&lt;&gt;"",M9&lt;&gt;"mezeraKL")</formula>
    </cfRule>
  </conditionalFormatting>
  <conditionalFormatting sqref="F9:F16">
    <cfRule type="cellIs" dxfId="26" priority="1" operator="lessThan">
      <formula>0.6</formula>
    </cfRule>
  </conditionalFormatting>
  <conditionalFormatting sqref="B9:L16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6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7" t="s">
        <v>137</v>
      </c>
      <c r="B4" s="498" t="s">
        <v>19</v>
      </c>
      <c r="C4" s="517"/>
      <c r="D4" s="498" t="s">
        <v>20</v>
      </c>
      <c r="E4" s="51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4" t="s">
        <v>515</v>
      </c>
      <c r="B5" s="509">
        <v>7122.3400000000011</v>
      </c>
      <c r="C5" s="459">
        <v>1</v>
      </c>
      <c r="D5" s="519">
        <v>29</v>
      </c>
      <c r="E5" s="495" t="s">
        <v>515</v>
      </c>
      <c r="F5" s="509">
        <v>2741.8600000000006</v>
      </c>
      <c r="G5" s="481">
        <v>0.38496617684637358</v>
      </c>
      <c r="H5" s="462">
        <v>12</v>
      </c>
      <c r="I5" s="503">
        <v>0.41379310344827586</v>
      </c>
      <c r="J5" s="526">
        <v>4380.4800000000005</v>
      </c>
      <c r="K5" s="481">
        <v>0.61503382315362642</v>
      </c>
      <c r="L5" s="462">
        <v>17</v>
      </c>
      <c r="M5" s="503">
        <v>0.58620689655172409</v>
      </c>
    </row>
    <row r="6" spans="1:13" ht="14.4" customHeight="1" x14ac:dyDescent="0.3">
      <c r="A6" s="515" t="s">
        <v>516</v>
      </c>
      <c r="B6" s="518">
        <v>890.96</v>
      </c>
      <c r="C6" s="465">
        <v>1</v>
      </c>
      <c r="D6" s="520">
        <v>5</v>
      </c>
      <c r="E6" s="524" t="s">
        <v>516</v>
      </c>
      <c r="F6" s="518">
        <v>504.71000000000004</v>
      </c>
      <c r="G6" s="522">
        <v>0.56647885426955191</v>
      </c>
      <c r="H6" s="468">
        <v>3</v>
      </c>
      <c r="I6" s="523">
        <v>0.6</v>
      </c>
      <c r="J6" s="527">
        <v>386.25</v>
      </c>
      <c r="K6" s="522">
        <v>0.43352114573044803</v>
      </c>
      <c r="L6" s="468">
        <v>2</v>
      </c>
      <c r="M6" s="523">
        <v>0.4</v>
      </c>
    </row>
    <row r="7" spans="1:13" ht="14.4" customHeight="1" x14ac:dyDescent="0.3">
      <c r="A7" s="515" t="s">
        <v>517</v>
      </c>
      <c r="B7" s="518">
        <v>10961.659999999998</v>
      </c>
      <c r="C7" s="465">
        <v>1</v>
      </c>
      <c r="D7" s="520">
        <v>56</v>
      </c>
      <c r="E7" s="524" t="s">
        <v>517</v>
      </c>
      <c r="F7" s="518">
        <v>10290.879999999997</v>
      </c>
      <c r="G7" s="522">
        <v>0.93880671358170198</v>
      </c>
      <c r="H7" s="468">
        <v>51</v>
      </c>
      <c r="I7" s="523">
        <v>0.9107142857142857</v>
      </c>
      <c r="J7" s="527">
        <v>670.78</v>
      </c>
      <c r="K7" s="522">
        <v>6.1193286418297965E-2</v>
      </c>
      <c r="L7" s="468">
        <v>5</v>
      </c>
      <c r="M7" s="523">
        <v>8.9285714285714288E-2</v>
      </c>
    </row>
    <row r="8" spans="1:13" ht="14.4" customHeight="1" x14ac:dyDescent="0.3">
      <c r="A8" s="515" t="s">
        <v>518</v>
      </c>
      <c r="B8" s="518">
        <v>31584.38</v>
      </c>
      <c r="C8" s="465">
        <v>1</v>
      </c>
      <c r="D8" s="520">
        <v>132</v>
      </c>
      <c r="E8" s="524" t="s">
        <v>518</v>
      </c>
      <c r="F8" s="518">
        <v>7298.7599999999993</v>
      </c>
      <c r="G8" s="522">
        <v>0.23108764522210026</v>
      </c>
      <c r="H8" s="468">
        <v>39</v>
      </c>
      <c r="I8" s="523">
        <v>0.29545454545454547</v>
      </c>
      <c r="J8" s="527">
        <v>24285.620000000003</v>
      </c>
      <c r="K8" s="522">
        <v>0.76891235477789976</v>
      </c>
      <c r="L8" s="468">
        <v>93</v>
      </c>
      <c r="M8" s="523">
        <v>0.70454545454545459</v>
      </c>
    </row>
    <row r="9" spans="1:13" ht="14.4" customHeight="1" thickBot="1" x14ac:dyDescent="0.35">
      <c r="A9" s="516" t="s">
        <v>519</v>
      </c>
      <c r="B9" s="510">
        <v>10970.11</v>
      </c>
      <c r="C9" s="471">
        <v>1</v>
      </c>
      <c r="D9" s="521">
        <v>35</v>
      </c>
      <c r="E9" s="525" t="s">
        <v>519</v>
      </c>
      <c r="F9" s="510">
        <v>4677.05</v>
      </c>
      <c r="G9" s="482">
        <v>0.42634485889384882</v>
      </c>
      <c r="H9" s="474">
        <v>15</v>
      </c>
      <c r="I9" s="504">
        <v>0.42857142857142855</v>
      </c>
      <c r="J9" s="528">
        <v>6293.0600000000013</v>
      </c>
      <c r="K9" s="482">
        <v>0.57365514110615123</v>
      </c>
      <c r="L9" s="474">
        <v>20</v>
      </c>
      <c r="M9" s="504">
        <v>0.5714285714285714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1044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61529.450000000004</v>
      </c>
      <c r="N3" s="66">
        <f>SUBTOTAL(9,N7:N1048576)</f>
        <v>493</v>
      </c>
      <c r="O3" s="66">
        <f>SUBTOTAL(9,O7:O1048576)</f>
        <v>257</v>
      </c>
      <c r="P3" s="66">
        <f>SUBTOTAL(9,P7:P1048576)</f>
        <v>25513.26</v>
      </c>
      <c r="Q3" s="67">
        <f>IF(M3=0,0,P3/M3)</f>
        <v>0.41465119548443868</v>
      </c>
      <c r="R3" s="66">
        <f>SUBTOTAL(9,R7:R1048576)</f>
        <v>206</v>
      </c>
      <c r="S3" s="67">
        <f>IF(N3=0,0,R3/N3)</f>
        <v>0.41784989858012173</v>
      </c>
      <c r="T3" s="66">
        <f>SUBTOTAL(9,T7:T1048576)</f>
        <v>120</v>
      </c>
      <c r="U3" s="68">
        <f>IF(O3=0,0,T3/O3)</f>
        <v>0.46692607003891051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29" t="s">
        <v>23</v>
      </c>
      <c r="B6" s="530" t="s">
        <v>5</v>
      </c>
      <c r="C6" s="529" t="s">
        <v>24</v>
      </c>
      <c r="D6" s="530" t="s">
        <v>6</v>
      </c>
      <c r="E6" s="530" t="s">
        <v>153</v>
      </c>
      <c r="F6" s="530" t="s">
        <v>25</v>
      </c>
      <c r="G6" s="530" t="s">
        <v>26</v>
      </c>
      <c r="H6" s="530" t="s">
        <v>8</v>
      </c>
      <c r="I6" s="530" t="s">
        <v>10</v>
      </c>
      <c r="J6" s="530" t="s">
        <v>11</v>
      </c>
      <c r="K6" s="530" t="s">
        <v>12</v>
      </c>
      <c r="L6" s="530" t="s">
        <v>27</v>
      </c>
      <c r="M6" s="531" t="s">
        <v>14</v>
      </c>
      <c r="N6" s="532" t="s">
        <v>28</v>
      </c>
      <c r="O6" s="532" t="s">
        <v>28</v>
      </c>
      <c r="P6" s="532" t="s">
        <v>14</v>
      </c>
      <c r="Q6" s="532" t="s">
        <v>2</v>
      </c>
      <c r="R6" s="532" t="s">
        <v>28</v>
      </c>
      <c r="S6" s="532" t="s">
        <v>2</v>
      </c>
      <c r="T6" s="532" t="s">
        <v>28</v>
      </c>
      <c r="U6" s="533" t="s">
        <v>2</v>
      </c>
    </row>
    <row r="7" spans="1:21" ht="14.4" customHeight="1" x14ac:dyDescent="0.3">
      <c r="A7" s="534">
        <v>27</v>
      </c>
      <c r="B7" s="535" t="s">
        <v>499</v>
      </c>
      <c r="C7" s="535">
        <v>89301273</v>
      </c>
      <c r="D7" s="536" t="s">
        <v>1042</v>
      </c>
      <c r="E7" s="537" t="s">
        <v>515</v>
      </c>
      <c r="F7" s="535" t="s">
        <v>509</v>
      </c>
      <c r="G7" s="535" t="s">
        <v>520</v>
      </c>
      <c r="H7" s="535" t="s">
        <v>455</v>
      </c>
      <c r="I7" s="535" t="s">
        <v>521</v>
      </c>
      <c r="J7" s="535" t="s">
        <v>522</v>
      </c>
      <c r="K7" s="535" t="s">
        <v>523</v>
      </c>
      <c r="L7" s="538">
        <v>156.86000000000001</v>
      </c>
      <c r="M7" s="538">
        <v>470.58000000000004</v>
      </c>
      <c r="N7" s="535">
        <v>3</v>
      </c>
      <c r="O7" s="539">
        <v>1</v>
      </c>
      <c r="P7" s="538">
        <v>156.86000000000001</v>
      </c>
      <c r="Q7" s="540">
        <v>0.33333333333333331</v>
      </c>
      <c r="R7" s="535">
        <v>1</v>
      </c>
      <c r="S7" s="540">
        <v>0.33333333333333331</v>
      </c>
      <c r="T7" s="539">
        <v>0.5</v>
      </c>
      <c r="U7" s="122">
        <v>0.5</v>
      </c>
    </row>
    <row r="8" spans="1:21" ht="14.4" customHeight="1" x14ac:dyDescent="0.3">
      <c r="A8" s="541">
        <v>27</v>
      </c>
      <c r="B8" s="542" t="s">
        <v>499</v>
      </c>
      <c r="C8" s="542">
        <v>89301273</v>
      </c>
      <c r="D8" s="543" t="s">
        <v>1042</v>
      </c>
      <c r="E8" s="544" t="s">
        <v>515</v>
      </c>
      <c r="F8" s="542" t="s">
        <v>509</v>
      </c>
      <c r="G8" s="542" t="s">
        <v>524</v>
      </c>
      <c r="H8" s="542" t="s">
        <v>455</v>
      </c>
      <c r="I8" s="542" t="s">
        <v>525</v>
      </c>
      <c r="J8" s="542" t="s">
        <v>526</v>
      </c>
      <c r="K8" s="542" t="s">
        <v>527</v>
      </c>
      <c r="L8" s="545">
        <v>195.89</v>
      </c>
      <c r="M8" s="545">
        <v>195.89</v>
      </c>
      <c r="N8" s="542">
        <v>1</v>
      </c>
      <c r="O8" s="546">
        <v>1</v>
      </c>
      <c r="P8" s="545">
        <v>195.89</v>
      </c>
      <c r="Q8" s="547">
        <v>1</v>
      </c>
      <c r="R8" s="542">
        <v>1</v>
      </c>
      <c r="S8" s="547">
        <v>1</v>
      </c>
      <c r="T8" s="546">
        <v>1</v>
      </c>
      <c r="U8" s="548">
        <v>1</v>
      </c>
    </row>
    <row r="9" spans="1:21" ht="14.4" customHeight="1" x14ac:dyDescent="0.3">
      <c r="A9" s="541">
        <v>27</v>
      </c>
      <c r="B9" s="542" t="s">
        <v>499</v>
      </c>
      <c r="C9" s="542">
        <v>89301273</v>
      </c>
      <c r="D9" s="543" t="s">
        <v>1042</v>
      </c>
      <c r="E9" s="544" t="s">
        <v>515</v>
      </c>
      <c r="F9" s="542" t="s">
        <v>509</v>
      </c>
      <c r="G9" s="542" t="s">
        <v>528</v>
      </c>
      <c r="H9" s="542" t="s">
        <v>494</v>
      </c>
      <c r="I9" s="542" t="s">
        <v>529</v>
      </c>
      <c r="J9" s="542" t="s">
        <v>530</v>
      </c>
      <c r="K9" s="542" t="s">
        <v>531</v>
      </c>
      <c r="L9" s="545">
        <v>0</v>
      </c>
      <c r="M9" s="545">
        <v>0</v>
      </c>
      <c r="N9" s="542">
        <v>2</v>
      </c>
      <c r="O9" s="546">
        <v>0.5</v>
      </c>
      <c r="P9" s="545">
        <v>0</v>
      </c>
      <c r="Q9" s="547"/>
      <c r="R9" s="542">
        <v>2</v>
      </c>
      <c r="S9" s="547">
        <v>1</v>
      </c>
      <c r="T9" s="546">
        <v>0.5</v>
      </c>
      <c r="U9" s="548">
        <v>1</v>
      </c>
    </row>
    <row r="10" spans="1:21" ht="14.4" customHeight="1" x14ac:dyDescent="0.3">
      <c r="A10" s="541">
        <v>27</v>
      </c>
      <c r="B10" s="542" t="s">
        <v>499</v>
      </c>
      <c r="C10" s="542">
        <v>89301273</v>
      </c>
      <c r="D10" s="543" t="s">
        <v>1042</v>
      </c>
      <c r="E10" s="544" t="s">
        <v>515</v>
      </c>
      <c r="F10" s="542" t="s">
        <v>509</v>
      </c>
      <c r="G10" s="542" t="s">
        <v>532</v>
      </c>
      <c r="H10" s="542" t="s">
        <v>455</v>
      </c>
      <c r="I10" s="542" t="s">
        <v>533</v>
      </c>
      <c r="J10" s="542" t="s">
        <v>534</v>
      </c>
      <c r="K10" s="542" t="s">
        <v>535</v>
      </c>
      <c r="L10" s="545">
        <v>44.89</v>
      </c>
      <c r="M10" s="545">
        <v>44.89</v>
      </c>
      <c r="N10" s="542">
        <v>1</v>
      </c>
      <c r="O10" s="546">
        <v>1</v>
      </c>
      <c r="P10" s="545">
        <v>44.89</v>
      </c>
      <c r="Q10" s="547">
        <v>1</v>
      </c>
      <c r="R10" s="542">
        <v>1</v>
      </c>
      <c r="S10" s="547">
        <v>1</v>
      </c>
      <c r="T10" s="546">
        <v>1</v>
      </c>
      <c r="U10" s="548">
        <v>1</v>
      </c>
    </row>
    <row r="11" spans="1:21" ht="14.4" customHeight="1" x14ac:dyDescent="0.3">
      <c r="A11" s="541">
        <v>27</v>
      </c>
      <c r="B11" s="542" t="s">
        <v>499</v>
      </c>
      <c r="C11" s="542">
        <v>89301273</v>
      </c>
      <c r="D11" s="543" t="s">
        <v>1042</v>
      </c>
      <c r="E11" s="544" t="s">
        <v>515</v>
      </c>
      <c r="F11" s="542" t="s">
        <v>509</v>
      </c>
      <c r="G11" s="542" t="s">
        <v>536</v>
      </c>
      <c r="H11" s="542" t="s">
        <v>494</v>
      </c>
      <c r="I11" s="542" t="s">
        <v>537</v>
      </c>
      <c r="J11" s="542" t="s">
        <v>538</v>
      </c>
      <c r="K11" s="542" t="s">
        <v>539</v>
      </c>
      <c r="L11" s="545">
        <v>184.22</v>
      </c>
      <c r="M11" s="545">
        <v>736.88</v>
      </c>
      <c r="N11" s="542">
        <v>4</v>
      </c>
      <c r="O11" s="546">
        <v>1</v>
      </c>
      <c r="P11" s="545">
        <v>368.44</v>
      </c>
      <c r="Q11" s="547">
        <v>0.5</v>
      </c>
      <c r="R11" s="542">
        <v>2</v>
      </c>
      <c r="S11" s="547">
        <v>0.5</v>
      </c>
      <c r="T11" s="546">
        <v>0.5</v>
      </c>
      <c r="U11" s="548">
        <v>0.5</v>
      </c>
    </row>
    <row r="12" spans="1:21" ht="14.4" customHeight="1" x14ac:dyDescent="0.3">
      <c r="A12" s="541">
        <v>27</v>
      </c>
      <c r="B12" s="542" t="s">
        <v>499</v>
      </c>
      <c r="C12" s="542">
        <v>89301273</v>
      </c>
      <c r="D12" s="543" t="s">
        <v>1042</v>
      </c>
      <c r="E12" s="544" t="s">
        <v>515</v>
      </c>
      <c r="F12" s="542" t="s">
        <v>509</v>
      </c>
      <c r="G12" s="542" t="s">
        <v>540</v>
      </c>
      <c r="H12" s="542" t="s">
        <v>455</v>
      </c>
      <c r="I12" s="542" t="s">
        <v>541</v>
      </c>
      <c r="J12" s="542" t="s">
        <v>542</v>
      </c>
      <c r="K12" s="542" t="s">
        <v>543</v>
      </c>
      <c r="L12" s="545">
        <v>115.3</v>
      </c>
      <c r="M12" s="545">
        <v>807.1</v>
      </c>
      <c r="N12" s="542">
        <v>7</v>
      </c>
      <c r="O12" s="546">
        <v>3</v>
      </c>
      <c r="P12" s="545"/>
      <c r="Q12" s="547">
        <v>0</v>
      </c>
      <c r="R12" s="542"/>
      <c r="S12" s="547">
        <v>0</v>
      </c>
      <c r="T12" s="546"/>
      <c r="U12" s="548">
        <v>0</v>
      </c>
    </row>
    <row r="13" spans="1:21" ht="14.4" customHeight="1" x14ac:dyDescent="0.3">
      <c r="A13" s="541">
        <v>27</v>
      </c>
      <c r="B13" s="542" t="s">
        <v>499</v>
      </c>
      <c r="C13" s="542">
        <v>89301273</v>
      </c>
      <c r="D13" s="543" t="s">
        <v>1042</v>
      </c>
      <c r="E13" s="544" t="s">
        <v>515</v>
      </c>
      <c r="F13" s="542" t="s">
        <v>509</v>
      </c>
      <c r="G13" s="542" t="s">
        <v>544</v>
      </c>
      <c r="H13" s="542" t="s">
        <v>455</v>
      </c>
      <c r="I13" s="542" t="s">
        <v>545</v>
      </c>
      <c r="J13" s="542" t="s">
        <v>546</v>
      </c>
      <c r="K13" s="542" t="s">
        <v>547</v>
      </c>
      <c r="L13" s="545">
        <v>0</v>
      </c>
      <c r="M13" s="545">
        <v>0</v>
      </c>
      <c r="N13" s="542">
        <v>2</v>
      </c>
      <c r="O13" s="546">
        <v>1.5</v>
      </c>
      <c r="P13" s="545"/>
      <c r="Q13" s="547"/>
      <c r="R13" s="542"/>
      <c r="S13" s="547">
        <v>0</v>
      </c>
      <c r="T13" s="546"/>
      <c r="U13" s="548">
        <v>0</v>
      </c>
    </row>
    <row r="14" spans="1:21" ht="14.4" customHeight="1" x14ac:dyDescent="0.3">
      <c r="A14" s="541">
        <v>27</v>
      </c>
      <c r="B14" s="542" t="s">
        <v>499</v>
      </c>
      <c r="C14" s="542">
        <v>89301273</v>
      </c>
      <c r="D14" s="543" t="s">
        <v>1042</v>
      </c>
      <c r="E14" s="544" t="s">
        <v>515</v>
      </c>
      <c r="F14" s="542" t="s">
        <v>509</v>
      </c>
      <c r="G14" s="542" t="s">
        <v>548</v>
      </c>
      <c r="H14" s="542" t="s">
        <v>455</v>
      </c>
      <c r="I14" s="542" t="s">
        <v>549</v>
      </c>
      <c r="J14" s="542" t="s">
        <v>550</v>
      </c>
      <c r="K14" s="542" t="s">
        <v>551</v>
      </c>
      <c r="L14" s="545">
        <v>138</v>
      </c>
      <c r="M14" s="545">
        <v>414</v>
      </c>
      <c r="N14" s="542">
        <v>3</v>
      </c>
      <c r="O14" s="546">
        <v>0.5</v>
      </c>
      <c r="P14" s="545"/>
      <c r="Q14" s="547">
        <v>0</v>
      </c>
      <c r="R14" s="542"/>
      <c r="S14" s="547">
        <v>0</v>
      </c>
      <c r="T14" s="546"/>
      <c r="U14" s="548">
        <v>0</v>
      </c>
    </row>
    <row r="15" spans="1:21" ht="14.4" customHeight="1" x14ac:dyDescent="0.3">
      <c r="A15" s="541">
        <v>27</v>
      </c>
      <c r="B15" s="542" t="s">
        <v>499</v>
      </c>
      <c r="C15" s="542">
        <v>89301273</v>
      </c>
      <c r="D15" s="543" t="s">
        <v>1042</v>
      </c>
      <c r="E15" s="544" t="s">
        <v>515</v>
      </c>
      <c r="F15" s="542" t="s">
        <v>509</v>
      </c>
      <c r="G15" s="542" t="s">
        <v>552</v>
      </c>
      <c r="H15" s="542" t="s">
        <v>455</v>
      </c>
      <c r="I15" s="542" t="s">
        <v>553</v>
      </c>
      <c r="J15" s="542" t="s">
        <v>554</v>
      </c>
      <c r="K15" s="542" t="s">
        <v>555</v>
      </c>
      <c r="L15" s="545">
        <v>163.9</v>
      </c>
      <c r="M15" s="545">
        <v>1966.8</v>
      </c>
      <c r="N15" s="542">
        <v>12</v>
      </c>
      <c r="O15" s="546">
        <v>3.5</v>
      </c>
      <c r="P15" s="545">
        <v>1147.3</v>
      </c>
      <c r="Q15" s="547">
        <v>0.58333333333333337</v>
      </c>
      <c r="R15" s="542">
        <v>7</v>
      </c>
      <c r="S15" s="547">
        <v>0.58333333333333337</v>
      </c>
      <c r="T15" s="546">
        <v>1.5</v>
      </c>
      <c r="U15" s="548">
        <v>0.42857142857142855</v>
      </c>
    </row>
    <row r="16" spans="1:21" ht="14.4" customHeight="1" x14ac:dyDescent="0.3">
      <c r="A16" s="541">
        <v>27</v>
      </c>
      <c r="B16" s="542" t="s">
        <v>499</v>
      </c>
      <c r="C16" s="542">
        <v>89301273</v>
      </c>
      <c r="D16" s="543" t="s">
        <v>1042</v>
      </c>
      <c r="E16" s="544" t="s">
        <v>515</v>
      </c>
      <c r="F16" s="542" t="s">
        <v>509</v>
      </c>
      <c r="G16" s="542" t="s">
        <v>556</v>
      </c>
      <c r="H16" s="542" t="s">
        <v>455</v>
      </c>
      <c r="I16" s="542" t="s">
        <v>557</v>
      </c>
      <c r="J16" s="542" t="s">
        <v>558</v>
      </c>
      <c r="K16" s="542" t="s">
        <v>559</v>
      </c>
      <c r="L16" s="545">
        <v>166.97</v>
      </c>
      <c r="M16" s="545">
        <v>333.94</v>
      </c>
      <c r="N16" s="542">
        <v>2</v>
      </c>
      <c r="O16" s="546">
        <v>1</v>
      </c>
      <c r="P16" s="545"/>
      <c r="Q16" s="547">
        <v>0</v>
      </c>
      <c r="R16" s="542"/>
      <c r="S16" s="547">
        <v>0</v>
      </c>
      <c r="T16" s="546"/>
      <c r="U16" s="548">
        <v>0</v>
      </c>
    </row>
    <row r="17" spans="1:21" ht="14.4" customHeight="1" x14ac:dyDescent="0.3">
      <c r="A17" s="541">
        <v>27</v>
      </c>
      <c r="B17" s="542" t="s">
        <v>499</v>
      </c>
      <c r="C17" s="542">
        <v>89301273</v>
      </c>
      <c r="D17" s="543" t="s">
        <v>1042</v>
      </c>
      <c r="E17" s="544" t="s">
        <v>515</v>
      </c>
      <c r="F17" s="542" t="s">
        <v>509</v>
      </c>
      <c r="G17" s="542" t="s">
        <v>560</v>
      </c>
      <c r="H17" s="542" t="s">
        <v>455</v>
      </c>
      <c r="I17" s="542" t="s">
        <v>561</v>
      </c>
      <c r="J17" s="542" t="s">
        <v>562</v>
      </c>
      <c r="K17" s="542" t="s">
        <v>563</v>
      </c>
      <c r="L17" s="545">
        <v>59.55</v>
      </c>
      <c r="M17" s="545">
        <v>119.1</v>
      </c>
      <c r="N17" s="542">
        <v>2</v>
      </c>
      <c r="O17" s="546">
        <v>0.5</v>
      </c>
      <c r="P17" s="545">
        <v>119.1</v>
      </c>
      <c r="Q17" s="547">
        <v>1</v>
      </c>
      <c r="R17" s="542">
        <v>2</v>
      </c>
      <c r="S17" s="547">
        <v>1</v>
      </c>
      <c r="T17" s="546">
        <v>0.5</v>
      </c>
      <c r="U17" s="548">
        <v>1</v>
      </c>
    </row>
    <row r="18" spans="1:21" ht="14.4" customHeight="1" x14ac:dyDescent="0.3">
      <c r="A18" s="541">
        <v>27</v>
      </c>
      <c r="B18" s="542" t="s">
        <v>499</v>
      </c>
      <c r="C18" s="542">
        <v>89301273</v>
      </c>
      <c r="D18" s="543" t="s">
        <v>1042</v>
      </c>
      <c r="E18" s="544" t="s">
        <v>515</v>
      </c>
      <c r="F18" s="542" t="s">
        <v>509</v>
      </c>
      <c r="G18" s="542" t="s">
        <v>560</v>
      </c>
      <c r="H18" s="542" t="s">
        <v>455</v>
      </c>
      <c r="I18" s="542" t="s">
        <v>564</v>
      </c>
      <c r="J18" s="542" t="s">
        <v>562</v>
      </c>
      <c r="K18" s="542" t="s">
        <v>565</v>
      </c>
      <c r="L18" s="545">
        <v>0</v>
      </c>
      <c r="M18" s="545">
        <v>0</v>
      </c>
      <c r="N18" s="542">
        <v>2</v>
      </c>
      <c r="O18" s="546">
        <v>1</v>
      </c>
      <c r="P18" s="545">
        <v>0</v>
      </c>
      <c r="Q18" s="547"/>
      <c r="R18" s="542">
        <v>2</v>
      </c>
      <c r="S18" s="547">
        <v>1</v>
      </c>
      <c r="T18" s="546">
        <v>1</v>
      </c>
      <c r="U18" s="548">
        <v>1</v>
      </c>
    </row>
    <row r="19" spans="1:21" ht="14.4" customHeight="1" x14ac:dyDescent="0.3">
      <c r="A19" s="541">
        <v>27</v>
      </c>
      <c r="B19" s="542" t="s">
        <v>499</v>
      </c>
      <c r="C19" s="542">
        <v>89301273</v>
      </c>
      <c r="D19" s="543" t="s">
        <v>1042</v>
      </c>
      <c r="E19" s="544" t="s">
        <v>515</v>
      </c>
      <c r="F19" s="542" t="s">
        <v>509</v>
      </c>
      <c r="G19" s="542" t="s">
        <v>566</v>
      </c>
      <c r="H19" s="542" t="s">
        <v>455</v>
      </c>
      <c r="I19" s="542" t="s">
        <v>567</v>
      </c>
      <c r="J19" s="542" t="s">
        <v>568</v>
      </c>
      <c r="K19" s="542" t="s">
        <v>569</v>
      </c>
      <c r="L19" s="545">
        <v>50.27</v>
      </c>
      <c r="M19" s="545">
        <v>251.35000000000002</v>
      </c>
      <c r="N19" s="542">
        <v>5</v>
      </c>
      <c r="O19" s="546">
        <v>1</v>
      </c>
      <c r="P19" s="545">
        <v>251.35000000000002</v>
      </c>
      <c r="Q19" s="547">
        <v>1</v>
      </c>
      <c r="R19" s="542">
        <v>5</v>
      </c>
      <c r="S19" s="547">
        <v>1</v>
      </c>
      <c r="T19" s="546">
        <v>1</v>
      </c>
      <c r="U19" s="548">
        <v>1</v>
      </c>
    </row>
    <row r="20" spans="1:21" ht="14.4" customHeight="1" x14ac:dyDescent="0.3">
      <c r="A20" s="541">
        <v>27</v>
      </c>
      <c r="B20" s="542" t="s">
        <v>499</v>
      </c>
      <c r="C20" s="542">
        <v>89301273</v>
      </c>
      <c r="D20" s="543" t="s">
        <v>1042</v>
      </c>
      <c r="E20" s="544" t="s">
        <v>515</v>
      </c>
      <c r="F20" s="542" t="s">
        <v>509</v>
      </c>
      <c r="G20" s="542" t="s">
        <v>570</v>
      </c>
      <c r="H20" s="542" t="s">
        <v>455</v>
      </c>
      <c r="I20" s="542" t="s">
        <v>571</v>
      </c>
      <c r="J20" s="542" t="s">
        <v>572</v>
      </c>
      <c r="K20" s="542" t="s">
        <v>573</v>
      </c>
      <c r="L20" s="545">
        <v>31.4</v>
      </c>
      <c r="M20" s="545">
        <v>31.4</v>
      </c>
      <c r="N20" s="542">
        <v>1</v>
      </c>
      <c r="O20" s="546">
        <v>1</v>
      </c>
      <c r="P20" s="545"/>
      <c r="Q20" s="547">
        <v>0</v>
      </c>
      <c r="R20" s="542"/>
      <c r="S20" s="547">
        <v>0</v>
      </c>
      <c r="T20" s="546"/>
      <c r="U20" s="548">
        <v>0</v>
      </c>
    </row>
    <row r="21" spans="1:21" ht="14.4" customHeight="1" x14ac:dyDescent="0.3">
      <c r="A21" s="541">
        <v>27</v>
      </c>
      <c r="B21" s="542" t="s">
        <v>499</v>
      </c>
      <c r="C21" s="542">
        <v>89301273</v>
      </c>
      <c r="D21" s="543" t="s">
        <v>1042</v>
      </c>
      <c r="E21" s="544" t="s">
        <v>515</v>
      </c>
      <c r="F21" s="542" t="s">
        <v>509</v>
      </c>
      <c r="G21" s="542" t="s">
        <v>574</v>
      </c>
      <c r="H21" s="542" t="s">
        <v>455</v>
      </c>
      <c r="I21" s="542" t="s">
        <v>575</v>
      </c>
      <c r="J21" s="542" t="s">
        <v>576</v>
      </c>
      <c r="K21" s="542" t="s">
        <v>577</v>
      </c>
      <c r="L21" s="545">
        <v>50.57</v>
      </c>
      <c r="M21" s="545">
        <v>50.57</v>
      </c>
      <c r="N21" s="542">
        <v>1</v>
      </c>
      <c r="O21" s="546">
        <v>1</v>
      </c>
      <c r="P21" s="545">
        <v>50.57</v>
      </c>
      <c r="Q21" s="547">
        <v>1</v>
      </c>
      <c r="R21" s="542">
        <v>1</v>
      </c>
      <c r="S21" s="547">
        <v>1</v>
      </c>
      <c r="T21" s="546">
        <v>1</v>
      </c>
      <c r="U21" s="548">
        <v>1</v>
      </c>
    </row>
    <row r="22" spans="1:21" ht="14.4" customHeight="1" x14ac:dyDescent="0.3">
      <c r="A22" s="541">
        <v>27</v>
      </c>
      <c r="B22" s="542" t="s">
        <v>499</v>
      </c>
      <c r="C22" s="542">
        <v>89301273</v>
      </c>
      <c r="D22" s="543" t="s">
        <v>1042</v>
      </c>
      <c r="E22" s="544" t="s">
        <v>515</v>
      </c>
      <c r="F22" s="542" t="s">
        <v>509</v>
      </c>
      <c r="G22" s="542" t="s">
        <v>574</v>
      </c>
      <c r="H22" s="542" t="s">
        <v>455</v>
      </c>
      <c r="I22" s="542" t="s">
        <v>578</v>
      </c>
      <c r="J22" s="542" t="s">
        <v>579</v>
      </c>
      <c r="K22" s="542" t="s">
        <v>580</v>
      </c>
      <c r="L22" s="545">
        <v>86.76</v>
      </c>
      <c r="M22" s="545">
        <v>86.76</v>
      </c>
      <c r="N22" s="542">
        <v>1</v>
      </c>
      <c r="O22" s="546">
        <v>1</v>
      </c>
      <c r="P22" s="545"/>
      <c r="Q22" s="547">
        <v>0</v>
      </c>
      <c r="R22" s="542"/>
      <c r="S22" s="547">
        <v>0</v>
      </c>
      <c r="T22" s="546"/>
      <c r="U22" s="548">
        <v>0</v>
      </c>
    </row>
    <row r="23" spans="1:21" ht="14.4" customHeight="1" x14ac:dyDescent="0.3">
      <c r="A23" s="541">
        <v>27</v>
      </c>
      <c r="B23" s="542" t="s">
        <v>499</v>
      </c>
      <c r="C23" s="542">
        <v>89301273</v>
      </c>
      <c r="D23" s="543" t="s">
        <v>1042</v>
      </c>
      <c r="E23" s="544" t="s">
        <v>515</v>
      </c>
      <c r="F23" s="542" t="s">
        <v>509</v>
      </c>
      <c r="G23" s="542" t="s">
        <v>581</v>
      </c>
      <c r="H23" s="542" t="s">
        <v>494</v>
      </c>
      <c r="I23" s="542" t="s">
        <v>582</v>
      </c>
      <c r="J23" s="542" t="s">
        <v>583</v>
      </c>
      <c r="K23" s="542" t="s">
        <v>584</v>
      </c>
      <c r="L23" s="545">
        <v>81.33</v>
      </c>
      <c r="M23" s="545">
        <v>81.33</v>
      </c>
      <c r="N23" s="542">
        <v>1</v>
      </c>
      <c r="O23" s="546">
        <v>1</v>
      </c>
      <c r="P23" s="545"/>
      <c r="Q23" s="547">
        <v>0</v>
      </c>
      <c r="R23" s="542"/>
      <c r="S23" s="547">
        <v>0</v>
      </c>
      <c r="T23" s="546"/>
      <c r="U23" s="548">
        <v>0</v>
      </c>
    </row>
    <row r="24" spans="1:21" ht="14.4" customHeight="1" x14ac:dyDescent="0.3">
      <c r="A24" s="541">
        <v>27</v>
      </c>
      <c r="B24" s="542" t="s">
        <v>499</v>
      </c>
      <c r="C24" s="542">
        <v>89301273</v>
      </c>
      <c r="D24" s="543" t="s">
        <v>1042</v>
      </c>
      <c r="E24" s="544" t="s">
        <v>515</v>
      </c>
      <c r="F24" s="542" t="s">
        <v>509</v>
      </c>
      <c r="G24" s="542" t="s">
        <v>585</v>
      </c>
      <c r="H24" s="542" t="s">
        <v>455</v>
      </c>
      <c r="I24" s="542" t="s">
        <v>586</v>
      </c>
      <c r="J24" s="542" t="s">
        <v>587</v>
      </c>
      <c r="K24" s="542" t="s">
        <v>588</v>
      </c>
      <c r="L24" s="545">
        <v>0</v>
      </c>
      <c r="M24" s="545">
        <v>0</v>
      </c>
      <c r="N24" s="542">
        <v>1</v>
      </c>
      <c r="O24" s="546">
        <v>0.5</v>
      </c>
      <c r="P24" s="545">
        <v>0</v>
      </c>
      <c r="Q24" s="547"/>
      <c r="R24" s="542">
        <v>1</v>
      </c>
      <c r="S24" s="547">
        <v>1</v>
      </c>
      <c r="T24" s="546">
        <v>0.5</v>
      </c>
      <c r="U24" s="548">
        <v>1</v>
      </c>
    </row>
    <row r="25" spans="1:21" ht="14.4" customHeight="1" x14ac:dyDescent="0.3">
      <c r="A25" s="541">
        <v>27</v>
      </c>
      <c r="B25" s="542" t="s">
        <v>499</v>
      </c>
      <c r="C25" s="542">
        <v>89301273</v>
      </c>
      <c r="D25" s="543" t="s">
        <v>1042</v>
      </c>
      <c r="E25" s="544" t="s">
        <v>515</v>
      </c>
      <c r="F25" s="542" t="s">
        <v>509</v>
      </c>
      <c r="G25" s="542" t="s">
        <v>589</v>
      </c>
      <c r="H25" s="542" t="s">
        <v>455</v>
      </c>
      <c r="I25" s="542" t="s">
        <v>590</v>
      </c>
      <c r="J25" s="542" t="s">
        <v>591</v>
      </c>
      <c r="K25" s="542" t="s">
        <v>592</v>
      </c>
      <c r="L25" s="545">
        <v>102.23</v>
      </c>
      <c r="M25" s="545">
        <v>102.23</v>
      </c>
      <c r="N25" s="542">
        <v>1</v>
      </c>
      <c r="O25" s="546">
        <v>1</v>
      </c>
      <c r="P25" s="545"/>
      <c r="Q25" s="547">
        <v>0</v>
      </c>
      <c r="R25" s="542"/>
      <c r="S25" s="547">
        <v>0</v>
      </c>
      <c r="T25" s="546"/>
      <c r="U25" s="548">
        <v>0</v>
      </c>
    </row>
    <row r="26" spans="1:21" ht="14.4" customHeight="1" x14ac:dyDescent="0.3">
      <c r="A26" s="541">
        <v>27</v>
      </c>
      <c r="B26" s="542" t="s">
        <v>499</v>
      </c>
      <c r="C26" s="542">
        <v>89301273</v>
      </c>
      <c r="D26" s="543" t="s">
        <v>1042</v>
      </c>
      <c r="E26" s="544" t="s">
        <v>515</v>
      </c>
      <c r="F26" s="542" t="s">
        <v>509</v>
      </c>
      <c r="G26" s="542" t="s">
        <v>593</v>
      </c>
      <c r="H26" s="542" t="s">
        <v>455</v>
      </c>
      <c r="I26" s="542" t="s">
        <v>594</v>
      </c>
      <c r="J26" s="542" t="s">
        <v>595</v>
      </c>
      <c r="K26" s="542" t="s">
        <v>596</v>
      </c>
      <c r="L26" s="545">
        <v>153.52000000000001</v>
      </c>
      <c r="M26" s="545">
        <v>153.52000000000001</v>
      </c>
      <c r="N26" s="542">
        <v>1</v>
      </c>
      <c r="O26" s="546">
        <v>0.5</v>
      </c>
      <c r="P26" s="545">
        <v>153.52000000000001</v>
      </c>
      <c r="Q26" s="547">
        <v>1</v>
      </c>
      <c r="R26" s="542">
        <v>1</v>
      </c>
      <c r="S26" s="547">
        <v>1</v>
      </c>
      <c r="T26" s="546">
        <v>0.5</v>
      </c>
      <c r="U26" s="548">
        <v>1</v>
      </c>
    </row>
    <row r="27" spans="1:21" ht="14.4" customHeight="1" x14ac:dyDescent="0.3">
      <c r="A27" s="541">
        <v>27</v>
      </c>
      <c r="B27" s="542" t="s">
        <v>499</v>
      </c>
      <c r="C27" s="542">
        <v>89301273</v>
      </c>
      <c r="D27" s="543" t="s">
        <v>1042</v>
      </c>
      <c r="E27" s="544" t="s">
        <v>515</v>
      </c>
      <c r="F27" s="542" t="s">
        <v>509</v>
      </c>
      <c r="G27" s="542" t="s">
        <v>597</v>
      </c>
      <c r="H27" s="542" t="s">
        <v>455</v>
      </c>
      <c r="I27" s="542" t="s">
        <v>598</v>
      </c>
      <c r="J27" s="542" t="s">
        <v>599</v>
      </c>
      <c r="K27" s="542" t="s">
        <v>600</v>
      </c>
      <c r="L27" s="545">
        <v>49.28</v>
      </c>
      <c r="M27" s="545">
        <v>98.56</v>
      </c>
      <c r="N27" s="542">
        <v>2</v>
      </c>
      <c r="O27" s="546">
        <v>0.5</v>
      </c>
      <c r="P27" s="545"/>
      <c r="Q27" s="547">
        <v>0</v>
      </c>
      <c r="R27" s="542"/>
      <c r="S27" s="547">
        <v>0</v>
      </c>
      <c r="T27" s="546"/>
      <c r="U27" s="548">
        <v>0</v>
      </c>
    </row>
    <row r="28" spans="1:21" ht="14.4" customHeight="1" x14ac:dyDescent="0.3">
      <c r="A28" s="541">
        <v>27</v>
      </c>
      <c r="B28" s="542" t="s">
        <v>499</v>
      </c>
      <c r="C28" s="542">
        <v>89301273</v>
      </c>
      <c r="D28" s="543" t="s">
        <v>1042</v>
      </c>
      <c r="E28" s="544" t="s">
        <v>515</v>
      </c>
      <c r="F28" s="542" t="s">
        <v>509</v>
      </c>
      <c r="G28" s="542" t="s">
        <v>601</v>
      </c>
      <c r="H28" s="542" t="s">
        <v>455</v>
      </c>
      <c r="I28" s="542" t="s">
        <v>602</v>
      </c>
      <c r="J28" s="542" t="s">
        <v>603</v>
      </c>
      <c r="K28" s="542" t="s">
        <v>584</v>
      </c>
      <c r="L28" s="545">
        <v>305.08</v>
      </c>
      <c r="M28" s="545">
        <v>305.08</v>
      </c>
      <c r="N28" s="542">
        <v>1</v>
      </c>
      <c r="O28" s="546">
        <v>0.5</v>
      </c>
      <c r="P28" s="545"/>
      <c r="Q28" s="547">
        <v>0</v>
      </c>
      <c r="R28" s="542"/>
      <c r="S28" s="547">
        <v>0</v>
      </c>
      <c r="T28" s="546"/>
      <c r="U28" s="548">
        <v>0</v>
      </c>
    </row>
    <row r="29" spans="1:21" ht="14.4" customHeight="1" x14ac:dyDescent="0.3">
      <c r="A29" s="541">
        <v>27</v>
      </c>
      <c r="B29" s="542" t="s">
        <v>499</v>
      </c>
      <c r="C29" s="542">
        <v>89301273</v>
      </c>
      <c r="D29" s="543" t="s">
        <v>1042</v>
      </c>
      <c r="E29" s="544" t="s">
        <v>515</v>
      </c>
      <c r="F29" s="542" t="s">
        <v>509</v>
      </c>
      <c r="G29" s="542" t="s">
        <v>604</v>
      </c>
      <c r="H29" s="542" t="s">
        <v>455</v>
      </c>
      <c r="I29" s="542" t="s">
        <v>605</v>
      </c>
      <c r="J29" s="542" t="s">
        <v>606</v>
      </c>
      <c r="K29" s="542" t="s">
        <v>607</v>
      </c>
      <c r="L29" s="545">
        <v>56.69</v>
      </c>
      <c r="M29" s="545">
        <v>226.76</v>
      </c>
      <c r="N29" s="542">
        <v>4</v>
      </c>
      <c r="O29" s="546">
        <v>1.5</v>
      </c>
      <c r="P29" s="545">
        <v>113.38</v>
      </c>
      <c r="Q29" s="547">
        <v>0.5</v>
      </c>
      <c r="R29" s="542">
        <v>2</v>
      </c>
      <c r="S29" s="547">
        <v>0.5</v>
      </c>
      <c r="T29" s="546">
        <v>0.5</v>
      </c>
      <c r="U29" s="548">
        <v>0.33333333333333331</v>
      </c>
    </row>
    <row r="30" spans="1:21" ht="14.4" customHeight="1" x14ac:dyDescent="0.3">
      <c r="A30" s="541">
        <v>27</v>
      </c>
      <c r="B30" s="542" t="s">
        <v>499</v>
      </c>
      <c r="C30" s="542">
        <v>89301273</v>
      </c>
      <c r="D30" s="543" t="s">
        <v>1042</v>
      </c>
      <c r="E30" s="544" t="s">
        <v>515</v>
      </c>
      <c r="F30" s="542" t="s">
        <v>509</v>
      </c>
      <c r="G30" s="542" t="s">
        <v>608</v>
      </c>
      <c r="H30" s="542" t="s">
        <v>494</v>
      </c>
      <c r="I30" s="542" t="s">
        <v>609</v>
      </c>
      <c r="J30" s="542" t="s">
        <v>610</v>
      </c>
      <c r="K30" s="542" t="s">
        <v>611</v>
      </c>
      <c r="L30" s="545">
        <v>32.630000000000003</v>
      </c>
      <c r="M30" s="545">
        <v>65.260000000000005</v>
      </c>
      <c r="N30" s="542">
        <v>2</v>
      </c>
      <c r="O30" s="546">
        <v>0.5</v>
      </c>
      <c r="P30" s="545">
        <v>65.260000000000005</v>
      </c>
      <c r="Q30" s="547">
        <v>1</v>
      </c>
      <c r="R30" s="542">
        <v>2</v>
      </c>
      <c r="S30" s="547">
        <v>1</v>
      </c>
      <c r="T30" s="546">
        <v>0.5</v>
      </c>
      <c r="U30" s="548">
        <v>1</v>
      </c>
    </row>
    <row r="31" spans="1:21" ht="14.4" customHeight="1" x14ac:dyDescent="0.3">
      <c r="A31" s="541">
        <v>27</v>
      </c>
      <c r="B31" s="542" t="s">
        <v>499</v>
      </c>
      <c r="C31" s="542">
        <v>89301273</v>
      </c>
      <c r="D31" s="543" t="s">
        <v>1042</v>
      </c>
      <c r="E31" s="544" t="s">
        <v>515</v>
      </c>
      <c r="F31" s="542" t="s">
        <v>509</v>
      </c>
      <c r="G31" s="542" t="s">
        <v>608</v>
      </c>
      <c r="H31" s="542" t="s">
        <v>494</v>
      </c>
      <c r="I31" s="542" t="s">
        <v>609</v>
      </c>
      <c r="J31" s="542" t="s">
        <v>610</v>
      </c>
      <c r="K31" s="542" t="s">
        <v>611</v>
      </c>
      <c r="L31" s="545">
        <v>37.65</v>
      </c>
      <c r="M31" s="545">
        <v>75.3</v>
      </c>
      <c r="N31" s="542">
        <v>2</v>
      </c>
      <c r="O31" s="546">
        <v>0.5</v>
      </c>
      <c r="P31" s="545">
        <v>75.3</v>
      </c>
      <c r="Q31" s="547">
        <v>1</v>
      </c>
      <c r="R31" s="542">
        <v>2</v>
      </c>
      <c r="S31" s="547">
        <v>1</v>
      </c>
      <c r="T31" s="546">
        <v>0.5</v>
      </c>
      <c r="U31" s="548">
        <v>1</v>
      </c>
    </row>
    <row r="32" spans="1:21" ht="14.4" customHeight="1" x14ac:dyDescent="0.3">
      <c r="A32" s="541">
        <v>27</v>
      </c>
      <c r="B32" s="542" t="s">
        <v>499</v>
      </c>
      <c r="C32" s="542">
        <v>89301273</v>
      </c>
      <c r="D32" s="543" t="s">
        <v>1042</v>
      </c>
      <c r="E32" s="544" t="s">
        <v>515</v>
      </c>
      <c r="F32" s="542" t="s">
        <v>509</v>
      </c>
      <c r="G32" s="542" t="s">
        <v>612</v>
      </c>
      <c r="H32" s="542" t="s">
        <v>455</v>
      </c>
      <c r="I32" s="542" t="s">
        <v>613</v>
      </c>
      <c r="J32" s="542" t="s">
        <v>614</v>
      </c>
      <c r="K32" s="542" t="s">
        <v>615</v>
      </c>
      <c r="L32" s="545">
        <v>0</v>
      </c>
      <c r="M32" s="545">
        <v>0</v>
      </c>
      <c r="N32" s="542">
        <v>2</v>
      </c>
      <c r="O32" s="546">
        <v>1</v>
      </c>
      <c r="P32" s="545">
        <v>0</v>
      </c>
      <c r="Q32" s="547"/>
      <c r="R32" s="542">
        <v>2</v>
      </c>
      <c r="S32" s="547">
        <v>1</v>
      </c>
      <c r="T32" s="546">
        <v>1</v>
      </c>
      <c r="U32" s="548">
        <v>1</v>
      </c>
    </row>
    <row r="33" spans="1:21" ht="14.4" customHeight="1" x14ac:dyDescent="0.3">
      <c r="A33" s="541">
        <v>27</v>
      </c>
      <c r="B33" s="542" t="s">
        <v>499</v>
      </c>
      <c r="C33" s="542">
        <v>89301273</v>
      </c>
      <c r="D33" s="543" t="s">
        <v>1042</v>
      </c>
      <c r="E33" s="544" t="s">
        <v>515</v>
      </c>
      <c r="F33" s="542" t="s">
        <v>509</v>
      </c>
      <c r="G33" s="542" t="s">
        <v>616</v>
      </c>
      <c r="H33" s="542" t="s">
        <v>455</v>
      </c>
      <c r="I33" s="542" t="s">
        <v>617</v>
      </c>
      <c r="J33" s="542" t="s">
        <v>618</v>
      </c>
      <c r="K33" s="542" t="s">
        <v>619</v>
      </c>
      <c r="L33" s="545">
        <v>126.26</v>
      </c>
      <c r="M33" s="545">
        <v>505.04</v>
      </c>
      <c r="N33" s="542">
        <v>4</v>
      </c>
      <c r="O33" s="546">
        <v>2</v>
      </c>
      <c r="P33" s="545"/>
      <c r="Q33" s="547">
        <v>0</v>
      </c>
      <c r="R33" s="542"/>
      <c r="S33" s="547">
        <v>0</v>
      </c>
      <c r="T33" s="546"/>
      <c r="U33" s="548">
        <v>0</v>
      </c>
    </row>
    <row r="34" spans="1:21" ht="14.4" customHeight="1" x14ac:dyDescent="0.3">
      <c r="A34" s="541">
        <v>27</v>
      </c>
      <c r="B34" s="542" t="s">
        <v>499</v>
      </c>
      <c r="C34" s="542">
        <v>89301273</v>
      </c>
      <c r="D34" s="543" t="s">
        <v>1042</v>
      </c>
      <c r="E34" s="544" t="s">
        <v>516</v>
      </c>
      <c r="F34" s="542" t="s">
        <v>509</v>
      </c>
      <c r="G34" s="542" t="s">
        <v>620</v>
      </c>
      <c r="H34" s="542" t="s">
        <v>455</v>
      </c>
      <c r="I34" s="542" t="s">
        <v>621</v>
      </c>
      <c r="J34" s="542" t="s">
        <v>622</v>
      </c>
      <c r="K34" s="542" t="s">
        <v>527</v>
      </c>
      <c r="L34" s="545">
        <v>356.47</v>
      </c>
      <c r="M34" s="545">
        <v>356.47</v>
      </c>
      <c r="N34" s="542">
        <v>1</v>
      </c>
      <c r="O34" s="546">
        <v>1</v>
      </c>
      <c r="P34" s="545"/>
      <c r="Q34" s="547">
        <v>0</v>
      </c>
      <c r="R34" s="542"/>
      <c r="S34" s="547">
        <v>0</v>
      </c>
      <c r="T34" s="546"/>
      <c r="U34" s="548">
        <v>0</v>
      </c>
    </row>
    <row r="35" spans="1:21" ht="14.4" customHeight="1" x14ac:dyDescent="0.3">
      <c r="A35" s="541">
        <v>27</v>
      </c>
      <c r="B35" s="542" t="s">
        <v>499</v>
      </c>
      <c r="C35" s="542">
        <v>89301273</v>
      </c>
      <c r="D35" s="543" t="s">
        <v>1042</v>
      </c>
      <c r="E35" s="544" t="s">
        <v>516</v>
      </c>
      <c r="F35" s="542" t="s">
        <v>509</v>
      </c>
      <c r="G35" s="542" t="s">
        <v>620</v>
      </c>
      <c r="H35" s="542" t="s">
        <v>494</v>
      </c>
      <c r="I35" s="542" t="s">
        <v>623</v>
      </c>
      <c r="J35" s="542" t="s">
        <v>624</v>
      </c>
      <c r="K35" s="542" t="s">
        <v>527</v>
      </c>
      <c r="L35" s="545">
        <v>356.47</v>
      </c>
      <c r="M35" s="545">
        <v>356.47</v>
      </c>
      <c r="N35" s="542">
        <v>1</v>
      </c>
      <c r="O35" s="546"/>
      <c r="P35" s="545">
        <v>356.47</v>
      </c>
      <c r="Q35" s="547">
        <v>1</v>
      </c>
      <c r="R35" s="542">
        <v>1</v>
      </c>
      <c r="S35" s="547">
        <v>1</v>
      </c>
      <c r="T35" s="546"/>
      <c r="U35" s="548"/>
    </row>
    <row r="36" spans="1:21" ht="14.4" customHeight="1" x14ac:dyDescent="0.3">
      <c r="A36" s="541">
        <v>27</v>
      </c>
      <c r="B36" s="542" t="s">
        <v>499</v>
      </c>
      <c r="C36" s="542">
        <v>89301273</v>
      </c>
      <c r="D36" s="543" t="s">
        <v>1042</v>
      </c>
      <c r="E36" s="544" t="s">
        <v>516</v>
      </c>
      <c r="F36" s="542" t="s">
        <v>509</v>
      </c>
      <c r="G36" s="542" t="s">
        <v>566</v>
      </c>
      <c r="H36" s="542" t="s">
        <v>455</v>
      </c>
      <c r="I36" s="542" t="s">
        <v>567</v>
      </c>
      <c r="J36" s="542" t="s">
        <v>568</v>
      </c>
      <c r="K36" s="542" t="s">
        <v>569</v>
      </c>
      <c r="L36" s="545">
        <v>50.27</v>
      </c>
      <c r="M36" s="545">
        <v>50.27</v>
      </c>
      <c r="N36" s="542">
        <v>1</v>
      </c>
      <c r="O36" s="546">
        <v>1</v>
      </c>
      <c r="P36" s="545">
        <v>50.27</v>
      </c>
      <c r="Q36" s="547">
        <v>1</v>
      </c>
      <c r="R36" s="542">
        <v>1</v>
      </c>
      <c r="S36" s="547">
        <v>1</v>
      </c>
      <c r="T36" s="546">
        <v>1</v>
      </c>
      <c r="U36" s="548">
        <v>1</v>
      </c>
    </row>
    <row r="37" spans="1:21" ht="14.4" customHeight="1" x14ac:dyDescent="0.3">
      <c r="A37" s="541">
        <v>27</v>
      </c>
      <c r="B37" s="542" t="s">
        <v>499</v>
      </c>
      <c r="C37" s="542">
        <v>89301273</v>
      </c>
      <c r="D37" s="543" t="s">
        <v>1042</v>
      </c>
      <c r="E37" s="544" t="s">
        <v>516</v>
      </c>
      <c r="F37" s="542" t="s">
        <v>509</v>
      </c>
      <c r="G37" s="542" t="s">
        <v>625</v>
      </c>
      <c r="H37" s="542" t="s">
        <v>455</v>
      </c>
      <c r="I37" s="542" t="s">
        <v>626</v>
      </c>
      <c r="J37" s="542" t="s">
        <v>627</v>
      </c>
      <c r="K37" s="542" t="s">
        <v>628</v>
      </c>
      <c r="L37" s="545">
        <v>0</v>
      </c>
      <c r="M37" s="545">
        <v>0</v>
      </c>
      <c r="N37" s="542">
        <v>1</v>
      </c>
      <c r="O37" s="546">
        <v>1</v>
      </c>
      <c r="P37" s="545">
        <v>0</v>
      </c>
      <c r="Q37" s="547"/>
      <c r="R37" s="542">
        <v>1</v>
      </c>
      <c r="S37" s="547">
        <v>1</v>
      </c>
      <c r="T37" s="546">
        <v>1</v>
      </c>
      <c r="U37" s="548">
        <v>1</v>
      </c>
    </row>
    <row r="38" spans="1:21" ht="14.4" customHeight="1" x14ac:dyDescent="0.3">
      <c r="A38" s="541">
        <v>27</v>
      </c>
      <c r="B38" s="542" t="s">
        <v>499</v>
      </c>
      <c r="C38" s="542">
        <v>89301273</v>
      </c>
      <c r="D38" s="543" t="s">
        <v>1042</v>
      </c>
      <c r="E38" s="544" t="s">
        <v>516</v>
      </c>
      <c r="F38" s="542" t="s">
        <v>509</v>
      </c>
      <c r="G38" s="542" t="s">
        <v>629</v>
      </c>
      <c r="H38" s="542" t="s">
        <v>494</v>
      </c>
      <c r="I38" s="542" t="s">
        <v>630</v>
      </c>
      <c r="J38" s="542" t="s">
        <v>631</v>
      </c>
      <c r="K38" s="542" t="s">
        <v>632</v>
      </c>
      <c r="L38" s="545">
        <v>29.78</v>
      </c>
      <c r="M38" s="545">
        <v>29.78</v>
      </c>
      <c r="N38" s="542">
        <v>1</v>
      </c>
      <c r="O38" s="546">
        <v>1</v>
      </c>
      <c r="P38" s="545"/>
      <c r="Q38" s="547">
        <v>0</v>
      </c>
      <c r="R38" s="542"/>
      <c r="S38" s="547">
        <v>0</v>
      </c>
      <c r="T38" s="546"/>
      <c r="U38" s="548">
        <v>0</v>
      </c>
    </row>
    <row r="39" spans="1:21" ht="14.4" customHeight="1" x14ac:dyDescent="0.3">
      <c r="A39" s="541">
        <v>27</v>
      </c>
      <c r="B39" s="542" t="s">
        <v>499</v>
      </c>
      <c r="C39" s="542">
        <v>89301273</v>
      </c>
      <c r="D39" s="543" t="s">
        <v>1042</v>
      </c>
      <c r="E39" s="544" t="s">
        <v>516</v>
      </c>
      <c r="F39" s="542" t="s">
        <v>509</v>
      </c>
      <c r="G39" s="542" t="s">
        <v>633</v>
      </c>
      <c r="H39" s="542" t="s">
        <v>455</v>
      </c>
      <c r="I39" s="542" t="s">
        <v>634</v>
      </c>
      <c r="J39" s="542" t="s">
        <v>635</v>
      </c>
      <c r="K39" s="542" t="s">
        <v>636</v>
      </c>
      <c r="L39" s="545">
        <v>97.97</v>
      </c>
      <c r="M39" s="545">
        <v>97.97</v>
      </c>
      <c r="N39" s="542">
        <v>1</v>
      </c>
      <c r="O39" s="546">
        <v>1</v>
      </c>
      <c r="P39" s="545">
        <v>97.97</v>
      </c>
      <c r="Q39" s="547">
        <v>1</v>
      </c>
      <c r="R39" s="542">
        <v>1</v>
      </c>
      <c r="S39" s="547">
        <v>1</v>
      </c>
      <c r="T39" s="546">
        <v>1</v>
      </c>
      <c r="U39" s="548">
        <v>1</v>
      </c>
    </row>
    <row r="40" spans="1:21" ht="14.4" customHeight="1" x14ac:dyDescent="0.3">
      <c r="A40" s="541">
        <v>27</v>
      </c>
      <c r="B40" s="542" t="s">
        <v>499</v>
      </c>
      <c r="C40" s="542">
        <v>89301273</v>
      </c>
      <c r="D40" s="543" t="s">
        <v>1042</v>
      </c>
      <c r="E40" s="544" t="s">
        <v>517</v>
      </c>
      <c r="F40" s="542" t="s">
        <v>509</v>
      </c>
      <c r="G40" s="542" t="s">
        <v>520</v>
      </c>
      <c r="H40" s="542" t="s">
        <v>455</v>
      </c>
      <c r="I40" s="542" t="s">
        <v>521</v>
      </c>
      <c r="J40" s="542" t="s">
        <v>522</v>
      </c>
      <c r="K40" s="542" t="s">
        <v>523</v>
      </c>
      <c r="L40" s="545">
        <v>156.86000000000001</v>
      </c>
      <c r="M40" s="545">
        <v>156.86000000000001</v>
      </c>
      <c r="N40" s="542">
        <v>1</v>
      </c>
      <c r="O40" s="546">
        <v>1</v>
      </c>
      <c r="P40" s="545">
        <v>156.86000000000001</v>
      </c>
      <c r="Q40" s="547">
        <v>1</v>
      </c>
      <c r="R40" s="542">
        <v>1</v>
      </c>
      <c r="S40" s="547">
        <v>1</v>
      </c>
      <c r="T40" s="546">
        <v>1</v>
      </c>
      <c r="U40" s="548">
        <v>1</v>
      </c>
    </row>
    <row r="41" spans="1:21" ht="14.4" customHeight="1" x14ac:dyDescent="0.3">
      <c r="A41" s="541">
        <v>27</v>
      </c>
      <c r="B41" s="542" t="s">
        <v>499</v>
      </c>
      <c r="C41" s="542">
        <v>89301273</v>
      </c>
      <c r="D41" s="543" t="s">
        <v>1042</v>
      </c>
      <c r="E41" s="544" t="s">
        <v>517</v>
      </c>
      <c r="F41" s="542" t="s">
        <v>509</v>
      </c>
      <c r="G41" s="542" t="s">
        <v>520</v>
      </c>
      <c r="H41" s="542" t="s">
        <v>455</v>
      </c>
      <c r="I41" s="542" t="s">
        <v>637</v>
      </c>
      <c r="J41" s="542" t="s">
        <v>638</v>
      </c>
      <c r="K41" s="542" t="s">
        <v>639</v>
      </c>
      <c r="L41" s="545">
        <v>333.31</v>
      </c>
      <c r="M41" s="545">
        <v>666.62</v>
      </c>
      <c r="N41" s="542">
        <v>2</v>
      </c>
      <c r="O41" s="546">
        <v>2</v>
      </c>
      <c r="P41" s="545">
        <v>666.62</v>
      </c>
      <c r="Q41" s="547">
        <v>1</v>
      </c>
      <c r="R41" s="542">
        <v>2</v>
      </c>
      <c r="S41" s="547">
        <v>1</v>
      </c>
      <c r="T41" s="546">
        <v>2</v>
      </c>
      <c r="U41" s="548">
        <v>1</v>
      </c>
    </row>
    <row r="42" spans="1:21" ht="14.4" customHeight="1" x14ac:dyDescent="0.3">
      <c r="A42" s="541">
        <v>27</v>
      </c>
      <c r="B42" s="542" t="s">
        <v>499</v>
      </c>
      <c r="C42" s="542">
        <v>89301273</v>
      </c>
      <c r="D42" s="543" t="s">
        <v>1042</v>
      </c>
      <c r="E42" s="544" t="s">
        <v>517</v>
      </c>
      <c r="F42" s="542" t="s">
        <v>509</v>
      </c>
      <c r="G42" s="542" t="s">
        <v>520</v>
      </c>
      <c r="H42" s="542" t="s">
        <v>455</v>
      </c>
      <c r="I42" s="542" t="s">
        <v>640</v>
      </c>
      <c r="J42" s="542" t="s">
        <v>641</v>
      </c>
      <c r="K42" s="542" t="s">
        <v>642</v>
      </c>
      <c r="L42" s="545">
        <v>0</v>
      </c>
      <c r="M42" s="545">
        <v>0</v>
      </c>
      <c r="N42" s="542">
        <v>1</v>
      </c>
      <c r="O42" s="546">
        <v>1</v>
      </c>
      <c r="P42" s="545">
        <v>0</v>
      </c>
      <c r="Q42" s="547"/>
      <c r="R42" s="542">
        <v>1</v>
      </c>
      <c r="S42" s="547">
        <v>1</v>
      </c>
      <c r="T42" s="546">
        <v>1</v>
      </c>
      <c r="U42" s="548">
        <v>1</v>
      </c>
    </row>
    <row r="43" spans="1:21" ht="14.4" customHeight="1" x14ac:dyDescent="0.3">
      <c r="A43" s="541">
        <v>27</v>
      </c>
      <c r="B43" s="542" t="s">
        <v>499</v>
      </c>
      <c r="C43" s="542">
        <v>89301273</v>
      </c>
      <c r="D43" s="543" t="s">
        <v>1042</v>
      </c>
      <c r="E43" s="544" t="s">
        <v>517</v>
      </c>
      <c r="F43" s="542" t="s">
        <v>509</v>
      </c>
      <c r="G43" s="542" t="s">
        <v>540</v>
      </c>
      <c r="H43" s="542" t="s">
        <v>455</v>
      </c>
      <c r="I43" s="542" t="s">
        <v>541</v>
      </c>
      <c r="J43" s="542" t="s">
        <v>542</v>
      </c>
      <c r="K43" s="542" t="s">
        <v>543</v>
      </c>
      <c r="L43" s="545">
        <v>115.3</v>
      </c>
      <c r="M43" s="545">
        <v>461.2</v>
      </c>
      <c r="N43" s="542">
        <v>4</v>
      </c>
      <c r="O43" s="546">
        <v>3.5</v>
      </c>
      <c r="P43" s="545">
        <v>461.2</v>
      </c>
      <c r="Q43" s="547">
        <v>1</v>
      </c>
      <c r="R43" s="542">
        <v>4</v>
      </c>
      <c r="S43" s="547">
        <v>1</v>
      </c>
      <c r="T43" s="546">
        <v>3.5</v>
      </c>
      <c r="U43" s="548">
        <v>1</v>
      </c>
    </row>
    <row r="44" spans="1:21" ht="14.4" customHeight="1" x14ac:dyDescent="0.3">
      <c r="A44" s="541">
        <v>27</v>
      </c>
      <c r="B44" s="542" t="s">
        <v>499</v>
      </c>
      <c r="C44" s="542">
        <v>89301273</v>
      </c>
      <c r="D44" s="543" t="s">
        <v>1042</v>
      </c>
      <c r="E44" s="544" t="s">
        <v>517</v>
      </c>
      <c r="F44" s="542" t="s">
        <v>509</v>
      </c>
      <c r="G44" s="542" t="s">
        <v>540</v>
      </c>
      <c r="H44" s="542" t="s">
        <v>455</v>
      </c>
      <c r="I44" s="542" t="s">
        <v>643</v>
      </c>
      <c r="J44" s="542" t="s">
        <v>542</v>
      </c>
      <c r="K44" s="542" t="s">
        <v>543</v>
      </c>
      <c r="L44" s="545">
        <v>115.3</v>
      </c>
      <c r="M44" s="545">
        <v>230.6</v>
      </c>
      <c r="N44" s="542">
        <v>2</v>
      </c>
      <c r="O44" s="546">
        <v>1.5</v>
      </c>
      <c r="P44" s="545">
        <v>230.6</v>
      </c>
      <c r="Q44" s="547">
        <v>1</v>
      </c>
      <c r="R44" s="542">
        <v>2</v>
      </c>
      <c r="S44" s="547">
        <v>1</v>
      </c>
      <c r="T44" s="546">
        <v>1.5</v>
      </c>
      <c r="U44" s="548">
        <v>1</v>
      </c>
    </row>
    <row r="45" spans="1:21" ht="14.4" customHeight="1" x14ac:dyDescent="0.3">
      <c r="A45" s="541">
        <v>27</v>
      </c>
      <c r="B45" s="542" t="s">
        <v>499</v>
      </c>
      <c r="C45" s="542">
        <v>89301273</v>
      </c>
      <c r="D45" s="543" t="s">
        <v>1042</v>
      </c>
      <c r="E45" s="544" t="s">
        <v>517</v>
      </c>
      <c r="F45" s="542" t="s">
        <v>509</v>
      </c>
      <c r="G45" s="542" t="s">
        <v>540</v>
      </c>
      <c r="H45" s="542" t="s">
        <v>455</v>
      </c>
      <c r="I45" s="542" t="s">
        <v>644</v>
      </c>
      <c r="J45" s="542" t="s">
        <v>542</v>
      </c>
      <c r="K45" s="542" t="s">
        <v>645</v>
      </c>
      <c r="L45" s="545">
        <v>57.65</v>
      </c>
      <c r="M45" s="545">
        <v>57.65</v>
      </c>
      <c r="N45" s="542">
        <v>1</v>
      </c>
      <c r="O45" s="546">
        <v>1</v>
      </c>
      <c r="P45" s="545">
        <v>57.65</v>
      </c>
      <c r="Q45" s="547">
        <v>1</v>
      </c>
      <c r="R45" s="542">
        <v>1</v>
      </c>
      <c r="S45" s="547">
        <v>1</v>
      </c>
      <c r="T45" s="546">
        <v>1</v>
      </c>
      <c r="U45" s="548">
        <v>1</v>
      </c>
    </row>
    <row r="46" spans="1:21" ht="14.4" customHeight="1" x14ac:dyDescent="0.3">
      <c r="A46" s="541">
        <v>27</v>
      </c>
      <c r="B46" s="542" t="s">
        <v>499</v>
      </c>
      <c r="C46" s="542">
        <v>89301273</v>
      </c>
      <c r="D46" s="543" t="s">
        <v>1042</v>
      </c>
      <c r="E46" s="544" t="s">
        <v>517</v>
      </c>
      <c r="F46" s="542" t="s">
        <v>509</v>
      </c>
      <c r="G46" s="542" t="s">
        <v>646</v>
      </c>
      <c r="H46" s="542" t="s">
        <v>455</v>
      </c>
      <c r="I46" s="542" t="s">
        <v>647</v>
      </c>
      <c r="J46" s="542" t="s">
        <v>648</v>
      </c>
      <c r="K46" s="542" t="s">
        <v>649</v>
      </c>
      <c r="L46" s="545">
        <v>103.12</v>
      </c>
      <c r="M46" s="545">
        <v>412.48</v>
      </c>
      <c r="N46" s="542">
        <v>4</v>
      </c>
      <c r="O46" s="546">
        <v>3.5</v>
      </c>
      <c r="P46" s="545">
        <v>309.36</v>
      </c>
      <c r="Q46" s="547">
        <v>0.75</v>
      </c>
      <c r="R46" s="542">
        <v>3</v>
      </c>
      <c r="S46" s="547">
        <v>0.75</v>
      </c>
      <c r="T46" s="546">
        <v>2.5</v>
      </c>
      <c r="U46" s="548">
        <v>0.7142857142857143</v>
      </c>
    </row>
    <row r="47" spans="1:21" ht="14.4" customHeight="1" x14ac:dyDescent="0.3">
      <c r="A47" s="541">
        <v>27</v>
      </c>
      <c r="B47" s="542" t="s">
        <v>499</v>
      </c>
      <c r="C47" s="542">
        <v>89301273</v>
      </c>
      <c r="D47" s="543" t="s">
        <v>1042</v>
      </c>
      <c r="E47" s="544" t="s">
        <v>517</v>
      </c>
      <c r="F47" s="542" t="s">
        <v>509</v>
      </c>
      <c r="G47" s="542" t="s">
        <v>650</v>
      </c>
      <c r="H47" s="542" t="s">
        <v>455</v>
      </c>
      <c r="I47" s="542" t="s">
        <v>651</v>
      </c>
      <c r="J47" s="542" t="s">
        <v>652</v>
      </c>
      <c r="K47" s="542" t="s">
        <v>653</v>
      </c>
      <c r="L47" s="545">
        <v>116.8</v>
      </c>
      <c r="M47" s="545">
        <v>233.6</v>
      </c>
      <c r="N47" s="542">
        <v>2</v>
      </c>
      <c r="O47" s="546">
        <v>1</v>
      </c>
      <c r="P47" s="545">
        <v>233.6</v>
      </c>
      <c r="Q47" s="547">
        <v>1</v>
      </c>
      <c r="R47" s="542">
        <v>2</v>
      </c>
      <c r="S47" s="547">
        <v>1</v>
      </c>
      <c r="T47" s="546">
        <v>1</v>
      </c>
      <c r="U47" s="548">
        <v>1</v>
      </c>
    </row>
    <row r="48" spans="1:21" ht="14.4" customHeight="1" x14ac:dyDescent="0.3">
      <c r="A48" s="541">
        <v>27</v>
      </c>
      <c r="B48" s="542" t="s">
        <v>499</v>
      </c>
      <c r="C48" s="542">
        <v>89301273</v>
      </c>
      <c r="D48" s="543" t="s">
        <v>1042</v>
      </c>
      <c r="E48" s="544" t="s">
        <v>517</v>
      </c>
      <c r="F48" s="542" t="s">
        <v>509</v>
      </c>
      <c r="G48" s="542" t="s">
        <v>650</v>
      </c>
      <c r="H48" s="542" t="s">
        <v>494</v>
      </c>
      <c r="I48" s="542" t="s">
        <v>654</v>
      </c>
      <c r="J48" s="542" t="s">
        <v>655</v>
      </c>
      <c r="K48" s="542" t="s">
        <v>653</v>
      </c>
      <c r="L48" s="545">
        <v>116.8</v>
      </c>
      <c r="M48" s="545">
        <v>116.8</v>
      </c>
      <c r="N48" s="542">
        <v>1</v>
      </c>
      <c r="O48" s="546">
        <v>1</v>
      </c>
      <c r="P48" s="545">
        <v>116.8</v>
      </c>
      <c r="Q48" s="547">
        <v>1</v>
      </c>
      <c r="R48" s="542">
        <v>1</v>
      </c>
      <c r="S48" s="547">
        <v>1</v>
      </c>
      <c r="T48" s="546">
        <v>1</v>
      </c>
      <c r="U48" s="548">
        <v>1</v>
      </c>
    </row>
    <row r="49" spans="1:21" ht="14.4" customHeight="1" x14ac:dyDescent="0.3">
      <c r="A49" s="541">
        <v>27</v>
      </c>
      <c r="B49" s="542" t="s">
        <v>499</v>
      </c>
      <c r="C49" s="542">
        <v>89301273</v>
      </c>
      <c r="D49" s="543" t="s">
        <v>1042</v>
      </c>
      <c r="E49" s="544" t="s">
        <v>517</v>
      </c>
      <c r="F49" s="542" t="s">
        <v>509</v>
      </c>
      <c r="G49" s="542" t="s">
        <v>656</v>
      </c>
      <c r="H49" s="542" t="s">
        <v>455</v>
      </c>
      <c r="I49" s="542" t="s">
        <v>657</v>
      </c>
      <c r="J49" s="542" t="s">
        <v>658</v>
      </c>
      <c r="K49" s="542" t="s">
        <v>659</v>
      </c>
      <c r="L49" s="545">
        <v>72.05</v>
      </c>
      <c r="M49" s="545">
        <v>72.05</v>
      </c>
      <c r="N49" s="542">
        <v>1</v>
      </c>
      <c r="O49" s="546">
        <v>1</v>
      </c>
      <c r="P49" s="545">
        <v>72.05</v>
      </c>
      <c r="Q49" s="547">
        <v>1</v>
      </c>
      <c r="R49" s="542">
        <v>1</v>
      </c>
      <c r="S49" s="547">
        <v>1</v>
      </c>
      <c r="T49" s="546">
        <v>1</v>
      </c>
      <c r="U49" s="548">
        <v>1</v>
      </c>
    </row>
    <row r="50" spans="1:21" ht="14.4" customHeight="1" x14ac:dyDescent="0.3">
      <c r="A50" s="541">
        <v>27</v>
      </c>
      <c r="B50" s="542" t="s">
        <v>499</v>
      </c>
      <c r="C50" s="542">
        <v>89301273</v>
      </c>
      <c r="D50" s="543" t="s">
        <v>1042</v>
      </c>
      <c r="E50" s="544" t="s">
        <v>517</v>
      </c>
      <c r="F50" s="542" t="s">
        <v>509</v>
      </c>
      <c r="G50" s="542" t="s">
        <v>660</v>
      </c>
      <c r="H50" s="542" t="s">
        <v>455</v>
      </c>
      <c r="I50" s="542" t="s">
        <v>661</v>
      </c>
      <c r="J50" s="542" t="s">
        <v>662</v>
      </c>
      <c r="K50" s="542" t="s">
        <v>663</v>
      </c>
      <c r="L50" s="545">
        <v>38.65</v>
      </c>
      <c r="M50" s="545">
        <v>77.3</v>
      </c>
      <c r="N50" s="542">
        <v>2</v>
      </c>
      <c r="O50" s="546">
        <v>2</v>
      </c>
      <c r="P50" s="545">
        <v>38.65</v>
      </c>
      <c r="Q50" s="547">
        <v>0.5</v>
      </c>
      <c r="R50" s="542">
        <v>1</v>
      </c>
      <c r="S50" s="547">
        <v>0.5</v>
      </c>
      <c r="T50" s="546">
        <v>1</v>
      </c>
      <c r="U50" s="548">
        <v>0.5</v>
      </c>
    </row>
    <row r="51" spans="1:21" ht="14.4" customHeight="1" x14ac:dyDescent="0.3">
      <c r="A51" s="541">
        <v>27</v>
      </c>
      <c r="B51" s="542" t="s">
        <v>499</v>
      </c>
      <c r="C51" s="542">
        <v>89301273</v>
      </c>
      <c r="D51" s="543" t="s">
        <v>1042</v>
      </c>
      <c r="E51" s="544" t="s">
        <v>517</v>
      </c>
      <c r="F51" s="542" t="s">
        <v>509</v>
      </c>
      <c r="G51" s="542" t="s">
        <v>664</v>
      </c>
      <c r="H51" s="542" t="s">
        <v>455</v>
      </c>
      <c r="I51" s="542" t="s">
        <v>665</v>
      </c>
      <c r="J51" s="542" t="s">
        <v>666</v>
      </c>
      <c r="K51" s="542" t="s">
        <v>667</v>
      </c>
      <c r="L51" s="545">
        <v>91.14</v>
      </c>
      <c r="M51" s="545">
        <v>182.28</v>
      </c>
      <c r="N51" s="542">
        <v>2</v>
      </c>
      <c r="O51" s="546">
        <v>1.5</v>
      </c>
      <c r="P51" s="545">
        <v>91.14</v>
      </c>
      <c r="Q51" s="547">
        <v>0.5</v>
      </c>
      <c r="R51" s="542">
        <v>1</v>
      </c>
      <c r="S51" s="547">
        <v>0.5</v>
      </c>
      <c r="T51" s="546">
        <v>1</v>
      </c>
      <c r="U51" s="548">
        <v>0.66666666666666663</v>
      </c>
    </row>
    <row r="52" spans="1:21" ht="14.4" customHeight="1" x14ac:dyDescent="0.3">
      <c r="A52" s="541">
        <v>27</v>
      </c>
      <c r="B52" s="542" t="s">
        <v>499</v>
      </c>
      <c r="C52" s="542">
        <v>89301273</v>
      </c>
      <c r="D52" s="543" t="s">
        <v>1042</v>
      </c>
      <c r="E52" s="544" t="s">
        <v>517</v>
      </c>
      <c r="F52" s="542" t="s">
        <v>509</v>
      </c>
      <c r="G52" s="542" t="s">
        <v>668</v>
      </c>
      <c r="H52" s="542" t="s">
        <v>455</v>
      </c>
      <c r="I52" s="542" t="s">
        <v>669</v>
      </c>
      <c r="J52" s="542" t="s">
        <v>670</v>
      </c>
      <c r="K52" s="542" t="s">
        <v>671</v>
      </c>
      <c r="L52" s="545">
        <v>709.97</v>
      </c>
      <c r="M52" s="545">
        <v>1419.94</v>
      </c>
      <c r="N52" s="542">
        <v>2</v>
      </c>
      <c r="O52" s="546">
        <v>2</v>
      </c>
      <c r="P52" s="545">
        <v>1419.94</v>
      </c>
      <c r="Q52" s="547">
        <v>1</v>
      </c>
      <c r="R52" s="542">
        <v>2</v>
      </c>
      <c r="S52" s="547">
        <v>1</v>
      </c>
      <c r="T52" s="546">
        <v>2</v>
      </c>
      <c r="U52" s="548">
        <v>1</v>
      </c>
    </row>
    <row r="53" spans="1:21" ht="14.4" customHeight="1" x14ac:dyDescent="0.3">
      <c r="A53" s="541">
        <v>27</v>
      </c>
      <c r="B53" s="542" t="s">
        <v>499</v>
      </c>
      <c r="C53" s="542">
        <v>89301273</v>
      </c>
      <c r="D53" s="543" t="s">
        <v>1042</v>
      </c>
      <c r="E53" s="544" t="s">
        <v>517</v>
      </c>
      <c r="F53" s="542" t="s">
        <v>509</v>
      </c>
      <c r="G53" s="542" t="s">
        <v>668</v>
      </c>
      <c r="H53" s="542" t="s">
        <v>455</v>
      </c>
      <c r="I53" s="542" t="s">
        <v>669</v>
      </c>
      <c r="J53" s="542" t="s">
        <v>670</v>
      </c>
      <c r="K53" s="542" t="s">
        <v>671</v>
      </c>
      <c r="L53" s="545">
        <v>766.89</v>
      </c>
      <c r="M53" s="545">
        <v>3834.45</v>
      </c>
      <c r="N53" s="542">
        <v>5</v>
      </c>
      <c r="O53" s="546">
        <v>4.5</v>
      </c>
      <c r="P53" s="545">
        <v>3834.45</v>
      </c>
      <c r="Q53" s="547">
        <v>1</v>
      </c>
      <c r="R53" s="542">
        <v>5</v>
      </c>
      <c r="S53" s="547">
        <v>1</v>
      </c>
      <c r="T53" s="546">
        <v>4.5</v>
      </c>
      <c r="U53" s="548">
        <v>1</v>
      </c>
    </row>
    <row r="54" spans="1:21" ht="14.4" customHeight="1" x14ac:dyDescent="0.3">
      <c r="A54" s="541">
        <v>27</v>
      </c>
      <c r="B54" s="542" t="s">
        <v>499</v>
      </c>
      <c r="C54" s="542">
        <v>89301273</v>
      </c>
      <c r="D54" s="543" t="s">
        <v>1042</v>
      </c>
      <c r="E54" s="544" t="s">
        <v>517</v>
      </c>
      <c r="F54" s="542" t="s">
        <v>509</v>
      </c>
      <c r="G54" s="542" t="s">
        <v>672</v>
      </c>
      <c r="H54" s="542" t="s">
        <v>455</v>
      </c>
      <c r="I54" s="542" t="s">
        <v>673</v>
      </c>
      <c r="J54" s="542" t="s">
        <v>674</v>
      </c>
      <c r="K54" s="542" t="s">
        <v>675</v>
      </c>
      <c r="L54" s="545">
        <v>0</v>
      </c>
      <c r="M54" s="545">
        <v>0</v>
      </c>
      <c r="N54" s="542">
        <v>1</v>
      </c>
      <c r="O54" s="546">
        <v>1</v>
      </c>
      <c r="P54" s="545">
        <v>0</v>
      </c>
      <c r="Q54" s="547"/>
      <c r="R54" s="542">
        <v>1</v>
      </c>
      <c r="S54" s="547">
        <v>1</v>
      </c>
      <c r="T54" s="546">
        <v>1</v>
      </c>
      <c r="U54" s="548">
        <v>1</v>
      </c>
    </row>
    <row r="55" spans="1:21" ht="14.4" customHeight="1" x14ac:dyDescent="0.3">
      <c r="A55" s="541">
        <v>27</v>
      </c>
      <c r="B55" s="542" t="s">
        <v>499</v>
      </c>
      <c r="C55" s="542">
        <v>89301273</v>
      </c>
      <c r="D55" s="543" t="s">
        <v>1042</v>
      </c>
      <c r="E55" s="544" t="s">
        <v>517</v>
      </c>
      <c r="F55" s="542" t="s">
        <v>509</v>
      </c>
      <c r="G55" s="542" t="s">
        <v>676</v>
      </c>
      <c r="H55" s="542" t="s">
        <v>455</v>
      </c>
      <c r="I55" s="542" t="s">
        <v>677</v>
      </c>
      <c r="J55" s="542" t="s">
        <v>678</v>
      </c>
      <c r="K55" s="542" t="s">
        <v>679</v>
      </c>
      <c r="L55" s="545">
        <v>301.87</v>
      </c>
      <c r="M55" s="545">
        <v>301.87</v>
      </c>
      <c r="N55" s="542">
        <v>1</v>
      </c>
      <c r="O55" s="546">
        <v>0.5</v>
      </c>
      <c r="P55" s="545">
        <v>301.87</v>
      </c>
      <c r="Q55" s="547">
        <v>1</v>
      </c>
      <c r="R55" s="542">
        <v>1</v>
      </c>
      <c r="S55" s="547">
        <v>1</v>
      </c>
      <c r="T55" s="546">
        <v>0.5</v>
      </c>
      <c r="U55" s="548">
        <v>1</v>
      </c>
    </row>
    <row r="56" spans="1:21" ht="14.4" customHeight="1" x14ac:dyDescent="0.3">
      <c r="A56" s="541">
        <v>27</v>
      </c>
      <c r="B56" s="542" t="s">
        <v>499</v>
      </c>
      <c r="C56" s="542">
        <v>89301273</v>
      </c>
      <c r="D56" s="543" t="s">
        <v>1042</v>
      </c>
      <c r="E56" s="544" t="s">
        <v>517</v>
      </c>
      <c r="F56" s="542" t="s">
        <v>509</v>
      </c>
      <c r="G56" s="542" t="s">
        <v>676</v>
      </c>
      <c r="H56" s="542" t="s">
        <v>455</v>
      </c>
      <c r="I56" s="542" t="s">
        <v>677</v>
      </c>
      <c r="J56" s="542" t="s">
        <v>678</v>
      </c>
      <c r="K56" s="542" t="s">
        <v>679</v>
      </c>
      <c r="L56" s="545">
        <v>201.19</v>
      </c>
      <c r="M56" s="545">
        <v>201.19</v>
      </c>
      <c r="N56" s="542">
        <v>1</v>
      </c>
      <c r="O56" s="546">
        <v>1</v>
      </c>
      <c r="P56" s="545">
        <v>201.19</v>
      </c>
      <c r="Q56" s="547">
        <v>1</v>
      </c>
      <c r="R56" s="542">
        <v>1</v>
      </c>
      <c r="S56" s="547">
        <v>1</v>
      </c>
      <c r="T56" s="546">
        <v>1</v>
      </c>
      <c r="U56" s="548">
        <v>1</v>
      </c>
    </row>
    <row r="57" spans="1:21" ht="14.4" customHeight="1" x14ac:dyDescent="0.3">
      <c r="A57" s="541">
        <v>27</v>
      </c>
      <c r="B57" s="542" t="s">
        <v>499</v>
      </c>
      <c r="C57" s="542">
        <v>89301273</v>
      </c>
      <c r="D57" s="543" t="s">
        <v>1042</v>
      </c>
      <c r="E57" s="544" t="s">
        <v>517</v>
      </c>
      <c r="F57" s="542" t="s">
        <v>509</v>
      </c>
      <c r="G57" s="542" t="s">
        <v>680</v>
      </c>
      <c r="H57" s="542" t="s">
        <v>455</v>
      </c>
      <c r="I57" s="542" t="s">
        <v>681</v>
      </c>
      <c r="J57" s="542" t="s">
        <v>682</v>
      </c>
      <c r="K57" s="542" t="s">
        <v>619</v>
      </c>
      <c r="L57" s="545">
        <v>95.08</v>
      </c>
      <c r="M57" s="545">
        <v>95.08</v>
      </c>
      <c r="N57" s="542">
        <v>1</v>
      </c>
      <c r="O57" s="546">
        <v>1</v>
      </c>
      <c r="P57" s="545">
        <v>95.08</v>
      </c>
      <c r="Q57" s="547">
        <v>1</v>
      </c>
      <c r="R57" s="542">
        <v>1</v>
      </c>
      <c r="S57" s="547">
        <v>1</v>
      </c>
      <c r="T57" s="546">
        <v>1</v>
      </c>
      <c r="U57" s="548">
        <v>1</v>
      </c>
    </row>
    <row r="58" spans="1:21" ht="14.4" customHeight="1" x14ac:dyDescent="0.3">
      <c r="A58" s="541">
        <v>27</v>
      </c>
      <c r="B58" s="542" t="s">
        <v>499</v>
      </c>
      <c r="C58" s="542">
        <v>89301273</v>
      </c>
      <c r="D58" s="543" t="s">
        <v>1042</v>
      </c>
      <c r="E58" s="544" t="s">
        <v>517</v>
      </c>
      <c r="F58" s="542" t="s">
        <v>509</v>
      </c>
      <c r="G58" s="542" t="s">
        <v>683</v>
      </c>
      <c r="H58" s="542" t="s">
        <v>455</v>
      </c>
      <c r="I58" s="542" t="s">
        <v>684</v>
      </c>
      <c r="J58" s="542" t="s">
        <v>685</v>
      </c>
      <c r="K58" s="542" t="s">
        <v>686</v>
      </c>
      <c r="L58" s="545">
        <v>64.13</v>
      </c>
      <c r="M58" s="545">
        <v>64.13</v>
      </c>
      <c r="N58" s="542">
        <v>1</v>
      </c>
      <c r="O58" s="546">
        <v>0.5</v>
      </c>
      <c r="P58" s="545">
        <v>64.13</v>
      </c>
      <c r="Q58" s="547">
        <v>1</v>
      </c>
      <c r="R58" s="542">
        <v>1</v>
      </c>
      <c r="S58" s="547">
        <v>1</v>
      </c>
      <c r="T58" s="546">
        <v>0.5</v>
      </c>
      <c r="U58" s="548">
        <v>1</v>
      </c>
    </row>
    <row r="59" spans="1:21" ht="14.4" customHeight="1" x14ac:dyDescent="0.3">
      <c r="A59" s="541">
        <v>27</v>
      </c>
      <c r="B59" s="542" t="s">
        <v>499</v>
      </c>
      <c r="C59" s="542">
        <v>89301273</v>
      </c>
      <c r="D59" s="543" t="s">
        <v>1042</v>
      </c>
      <c r="E59" s="544" t="s">
        <v>517</v>
      </c>
      <c r="F59" s="542" t="s">
        <v>509</v>
      </c>
      <c r="G59" s="542" t="s">
        <v>687</v>
      </c>
      <c r="H59" s="542" t="s">
        <v>455</v>
      </c>
      <c r="I59" s="542" t="s">
        <v>688</v>
      </c>
      <c r="J59" s="542" t="s">
        <v>689</v>
      </c>
      <c r="K59" s="542" t="s">
        <v>690</v>
      </c>
      <c r="L59" s="545">
        <v>56.01</v>
      </c>
      <c r="M59" s="545">
        <v>392.07</v>
      </c>
      <c r="N59" s="542">
        <v>7</v>
      </c>
      <c r="O59" s="546">
        <v>4.5</v>
      </c>
      <c r="P59" s="545">
        <v>392.07</v>
      </c>
      <c r="Q59" s="547">
        <v>1</v>
      </c>
      <c r="R59" s="542">
        <v>7</v>
      </c>
      <c r="S59" s="547">
        <v>1</v>
      </c>
      <c r="T59" s="546">
        <v>4.5</v>
      </c>
      <c r="U59" s="548">
        <v>1</v>
      </c>
    </row>
    <row r="60" spans="1:21" ht="14.4" customHeight="1" x14ac:dyDescent="0.3">
      <c r="A60" s="541">
        <v>27</v>
      </c>
      <c r="B60" s="542" t="s">
        <v>499</v>
      </c>
      <c r="C60" s="542">
        <v>89301273</v>
      </c>
      <c r="D60" s="543" t="s">
        <v>1042</v>
      </c>
      <c r="E60" s="544" t="s">
        <v>517</v>
      </c>
      <c r="F60" s="542" t="s">
        <v>509</v>
      </c>
      <c r="G60" s="542" t="s">
        <v>691</v>
      </c>
      <c r="H60" s="542" t="s">
        <v>455</v>
      </c>
      <c r="I60" s="542" t="s">
        <v>692</v>
      </c>
      <c r="J60" s="542" t="s">
        <v>693</v>
      </c>
      <c r="K60" s="542" t="s">
        <v>694</v>
      </c>
      <c r="L60" s="545">
        <v>0</v>
      </c>
      <c r="M60" s="545">
        <v>0</v>
      </c>
      <c r="N60" s="542">
        <v>1</v>
      </c>
      <c r="O60" s="546">
        <v>1</v>
      </c>
      <c r="P60" s="545">
        <v>0</v>
      </c>
      <c r="Q60" s="547"/>
      <c r="R60" s="542">
        <v>1</v>
      </c>
      <c r="S60" s="547">
        <v>1</v>
      </c>
      <c r="T60" s="546">
        <v>1</v>
      </c>
      <c r="U60" s="548">
        <v>1</v>
      </c>
    </row>
    <row r="61" spans="1:21" ht="14.4" customHeight="1" x14ac:dyDescent="0.3">
      <c r="A61" s="541">
        <v>27</v>
      </c>
      <c r="B61" s="542" t="s">
        <v>499</v>
      </c>
      <c r="C61" s="542">
        <v>89301273</v>
      </c>
      <c r="D61" s="543" t="s">
        <v>1042</v>
      </c>
      <c r="E61" s="544" t="s">
        <v>517</v>
      </c>
      <c r="F61" s="542" t="s">
        <v>509</v>
      </c>
      <c r="G61" s="542" t="s">
        <v>629</v>
      </c>
      <c r="H61" s="542" t="s">
        <v>494</v>
      </c>
      <c r="I61" s="542" t="s">
        <v>695</v>
      </c>
      <c r="J61" s="542" t="s">
        <v>631</v>
      </c>
      <c r="K61" s="542" t="s">
        <v>696</v>
      </c>
      <c r="L61" s="545">
        <v>96.63</v>
      </c>
      <c r="M61" s="545">
        <v>289.89</v>
      </c>
      <c r="N61" s="542">
        <v>3</v>
      </c>
      <c r="O61" s="546">
        <v>3</v>
      </c>
      <c r="P61" s="545">
        <v>289.89</v>
      </c>
      <c r="Q61" s="547">
        <v>1</v>
      </c>
      <c r="R61" s="542">
        <v>3</v>
      </c>
      <c r="S61" s="547">
        <v>1</v>
      </c>
      <c r="T61" s="546">
        <v>3</v>
      </c>
      <c r="U61" s="548">
        <v>1</v>
      </c>
    </row>
    <row r="62" spans="1:21" ht="14.4" customHeight="1" x14ac:dyDescent="0.3">
      <c r="A62" s="541">
        <v>27</v>
      </c>
      <c r="B62" s="542" t="s">
        <v>499</v>
      </c>
      <c r="C62" s="542">
        <v>89301273</v>
      </c>
      <c r="D62" s="543" t="s">
        <v>1042</v>
      </c>
      <c r="E62" s="544" t="s">
        <v>517</v>
      </c>
      <c r="F62" s="542" t="s">
        <v>509</v>
      </c>
      <c r="G62" s="542" t="s">
        <v>629</v>
      </c>
      <c r="H62" s="542" t="s">
        <v>494</v>
      </c>
      <c r="I62" s="542" t="s">
        <v>695</v>
      </c>
      <c r="J62" s="542" t="s">
        <v>631</v>
      </c>
      <c r="K62" s="542" t="s">
        <v>696</v>
      </c>
      <c r="L62" s="545">
        <v>59.55</v>
      </c>
      <c r="M62" s="545">
        <v>119.1</v>
      </c>
      <c r="N62" s="542">
        <v>2</v>
      </c>
      <c r="O62" s="546">
        <v>1.5</v>
      </c>
      <c r="P62" s="545">
        <v>119.1</v>
      </c>
      <c r="Q62" s="547">
        <v>1</v>
      </c>
      <c r="R62" s="542">
        <v>2</v>
      </c>
      <c r="S62" s="547">
        <v>1</v>
      </c>
      <c r="T62" s="546">
        <v>1.5</v>
      </c>
      <c r="U62" s="548">
        <v>1</v>
      </c>
    </row>
    <row r="63" spans="1:21" ht="14.4" customHeight="1" x14ac:dyDescent="0.3">
      <c r="A63" s="541">
        <v>27</v>
      </c>
      <c r="B63" s="542" t="s">
        <v>499</v>
      </c>
      <c r="C63" s="542">
        <v>89301273</v>
      </c>
      <c r="D63" s="543" t="s">
        <v>1042</v>
      </c>
      <c r="E63" s="544" t="s">
        <v>517</v>
      </c>
      <c r="F63" s="542" t="s">
        <v>509</v>
      </c>
      <c r="G63" s="542" t="s">
        <v>629</v>
      </c>
      <c r="H63" s="542" t="s">
        <v>494</v>
      </c>
      <c r="I63" s="542" t="s">
        <v>695</v>
      </c>
      <c r="J63" s="542" t="s">
        <v>631</v>
      </c>
      <c r="K63" s="542" t="s">
        <v>696</v>
      </c>
      <c r="L63" s="545">
        <v>50.62</v>
      </c>
      <c r="M63" s="545">
        <v>50.62</v>
      </c>
      <c r="N63" s="542">
        <v>1</v>
      </c>
      <c r="O63" s="546">
        <v>1</v>
      </c>
      <c r="P63" s="545">
        <v>50.62</v>
      </c>
      <c r="Q63" s="547">
        <v>1</v>
      </c>
      <c r="R63" s="542">
        <v>1</v>
      </c>
      <c r="S63" s="547">
        <v>1</v>
      </c>
      <c r="T63" s="546">
        <v>1</v>
      </c>
      <c r="U63" s="548">
        <v>1</v>
      </c>
    </row>
    <row r="64" spans="1:21" ht="14.4" customHeight="1" x14ac:dyDescent="0.3">
      <c r="A64" s="541">
        <v>27</v>
      </c>
      <c r="B64" s="542" t="s">
        <v>499</v>
      </c>
      <c r="C64" s="542">
        <v>89301273</v>
      </c>
      <c r="D64" s="543" t="s">
        <v>1042</v>
      </c>
      <c r="E64" s="544" t="s">
        <v>517</v>
      </c>
      <c r="F64" s="542" t="s">
        <v>509</v>
      </c>
      <c r="G64" s="542" t="s">
        <v>629</v>
      </c>
      <c r="H64" s="542" t="s">
        <v>494</v>
      </c>
      <c r="I64" s="542" t="s">
        <v>697</v>
      </c>
      <c r="J64" s="542" t="s">
        <v>631</v>
      </c>
      <c r="K64" s="542" t="s">
        <v>698</v>
      </c>
      <c r="L64" s="545">
        <v>0</v>
      </c>
      <c r="M64" s="545">
        <v>0</v>
      </c>
      <c r="N64" s="542">
        <v>2</v>
      </c>
      <c r="O64" s="546">
        <v>0.5</v>
      </c>
      <c r="P64" s="545">
        <v>0</v>
      </c>
      <c r="Q64" s="547"/>
      <c r="R64" s="542">
        <v>2</v>
      </c>
      <c r="S64" s="547">
        <v>1</v>
      </c>
      <c r="T64" s="546">
        <v>0.5</v>
      </c>
      <c r="U64" s="548">
        <v>1</v>
      </c>
    </row>
    <row r="65" spans="1:21" ht="14.4" customHeight="1" x14ac:dyDescent="0.3">
      <c r="A65" s="541">
        <v>27</v>
      </c>
      <c r="B65" s="542" t="s">
        <v>499</v>
      </c>
      <c r="C65" s="542">
        <v>89301273</v>
      </c>
      <c r="D65" s="543" t="s">
        <v>1042</v>
      </c>
      <c r="E65" s="544" t="s">
        <v>517</v>
      </c>
      <c r="F65" s="542" t="s">
        <v>509</v>
      </c>
      <c r="G65" s="542" t="s">
        <v>699</v>
      </c>
      <c r="H65" s="542" t="s">
        <v>455</v>
      </c>
      <c r="I65" s="542" t="s">
        <v>700</v>
      </c>
      <c r="J65" s="542" t="s">
        <v>701</v>
      </c>
      <c r="K65" s="542" t="s">
        <v>702</v>
      </c>
      <c r="L65" s="545">
        <v>293.89</v>
      </c>
      <c r="M65" s="545">
        <v>293.89</v>
      </c>
      <c r="N65" s="542">
        <v>1</v>
      </c>
      <c r="O65" s="546">
        <v>0.5</v>
      </c>
      <c r="P65" s="545">
        <v>293.89</v>
      </c>
      <c r="Q65" s="547">
        <v>1</v>
      </c>
      <c r="R65" s="542">
        <v>1</v>
      </c>
      <c r="S65" s="547">
        <v>1</v>
      </c>
      <c r="T65" s="546">
        <v>0.5</v>
      </c>
      <c r="U65" s="548">
        <v>1</v>
      </c>
    </row>
    <row r="66" spans="1:21" ht="14.4" customHeight="1" x14ac:dyDescent="0.3">
      <c r="A66" s="541">
        <v>27</v>
      </c>
      <c r="B66" s="542" t="s">
        <v>499</v>
      </c>
      <c r="C66" s="542">
        <v>89301273</v>
      </c>
      <c r="D66" s="543" t="s">
        <v>1042</v>
      </c>
      <c r="E66" s="544" t="s">
        <v>517</v>
      </c>
      <c r="F66" s="542" t="s">
        <v>509</v>
      </c>
      <c r="G66" s="542" t="s">
        <v>699</v>
      </c>
      <c r="H66" s="542" t="s">
        <v>455</v>
      </c>
      <c r="I66" s="542" t="s">
        <v>703</v>
      </c>
      <c r="J66" s="542" t="s">
        <v>701</v>
      </c>
      <c r="K66" s="542" t="s">
        <v>704</v>
      </c>
      <c r="L66" s="545">
        <v>0</v>
      </c>
      <c r="M66" s="545">
        <v>0</v>
      </c>
      <c r="N66" s="542">
        <v>1</v>
      </c>
      <c r="O66" s="546">
        <v>0.5</v>
      </c>
      <c r="P66" s="545">
        <v>0</v>
      </c>
      <c r="Q66" s="547"/>
      <c r="R66" s="542">
        <v>1</v>
      </c>
      <c r="S66" s="547">
        <v>1</v>
      </c>
      <c r="T66" s="546">
        <v>0.5</v>
      </c>
      <c r="U66" s="548">
        <v>1</v>
      </c>
    </row>
    <row r="67" spans="1:21" ht="14.4" customHeight="1" x14ac:dyDescent="0.3">
      <c r="A67" s="541">
        <v>27</v>
      </c>
      <c r="B67" s="542" t="s">
        <v>499</v>
      </c>
      <c r="C67" s="542">
        <v>89301273</v>
      </c>
      <c r="D67" s="543" t="s">
        <v>1042</v>
      </c>
      <c r="E67" s="544" t="s">
        <v>517</v>
      </c>
      <c r="F67" s="542" t="s">
        <v>509</v>
      </c>
      <c r="G67" s="542" t="s">
        <v>699</v>
      </c>
      <c r="H67" s="542" t="s">
        <v>494</v>
      </c>
      <c r="I67" s="542" t="s">
        <v>705</v>
      </c>
      <c r="J67" s="542" t="s">
        <v>706</v>
      </c>
      <c r="K67" s="542" t="s">
        <v>707</v>
      </c>
      <c r="L67" s="545">
        <v>97.97</v>
      </c>
      <c r="M67" s="545">
        <v>195.94</v>
      </c>
      <c r="N67" s="542">
        <v>2</v>
      </c>
      <c r="O67" s="546">
        <v>1</v>
      </c>
      <c r="P67" s="545">
        <v>195.94</v>
      </c>
      <c r="Q67" s="547">
        <v>1</v>
      </c>
      <c r="R67" s="542">
        <v>2</v>
      </c>
      <c r="S67" s="547">
        <v>1</v>
      </c>
      <c r="T67" s="546">
        <v>1</v>
      </c>
      <c r="U67" s="548">
        <v>1</v>
      </c>
    </row>
    <row r="68" spans="1:21" ht="14.4" customHeight="1" x14ac:dyDescent="0.3">
      <c r="A68" s="541">
        <v>27</v>
      </c>
      <c r="B68" s="542" t="s">
        <v>499</v>
      </c>
      <c r="C68" s="542">
        <v>89301273</v>
      </c>
      <c r="D68" s="543" t="s">
        <v>1042</v>
      </c>
      <c r="E68" s="544" t="s">
        <v>517</v>
      </c>
      <c r="F68" s="542" t="s">
        <v>509</v>
      </c>
      <c r="G68" s="542" t="s">
        <v>699</v>
      </c>
      <c r="H68" s="542" t="s">
        <v>494</v>
      </c>
      <c r="I68" s="542" t="s">
        <v>708</v>
      </c>
      <c r="J68" s="542" t="s">
        <v>706</v>
      </c>
      <c r="K68" s="542" t="s">
        <v>709</v>
      </c>
      <c r="L68" s="545">
        <v>0</v>
      </c>
      <c r="M68" s="545">
        <v>0</v>
      </c>
      <c r="N68" s="542">
        <v>1</v>
      </c>
      <c r="O68" s="546">
        <v>1</v>
      </c>
      <c r="P68" s="545">
        <v>0</v>
      </c>
      <c r="Q68" s="547"/>
      <c r="R68" s="542">
        <v>1</v>
      </c>
      <c r="S68" s="547">
        <v>1</v>
      </c>
      <c r="T68" s="546">
        <v>1</v>
      </c>
      <c r="U68" s="548">
        <v>1</v>
      </c>
    </row>
    <row r="69" spans="1:21" ht="14.4" customHeight="1" x14ac:dyDescent="0.3">
      <c r="A69" s="541">
        <v>27</v>
      </c>
      <c r="B69" s="542" t="s">
        <v>499</v>
      </c>
      <c r="C69" s="542">
        <v>89301273</v>
      </c>
      <c r="D69" s="543" t="s">
        <v>1042</v>
      </c>
      <c r="E69" s="544" t="s">
        <v>517</v>
      </c>
      <c r="F69" s="542" t="s">
        <v>509</v>
      </c>
      <c r="G69" s="542" t="s">
        <v>699</v>
      </c>
      <c r="H69" s="542" t="s">
        <v>494</v>
      </c>
      <c r="I69" s="542" t="s">
        <v>710</v>
      </c>
      <c r="J69" s="542" t="s">
        <v>706</v>
      </c>
      <c r="K69" s="542" t="s">
        <v>711</v>
      </c>
      <c r="L69" s="545">
        <v>0</v>
      </c>
      <c r="M69" s="545">
        <v>0</v>
      </c>
      <c r="N69" s="542">
        <v>1</v>
      </c>
      <c r="O69" s="546">
        <v>1</v>
      </c>
      <c r="P69" s="545">
        <v>0</v>
      </c>
      <c r="Q69" s="547"/>
      <c r="R69" s="542">
        <v>1</v>
      </c>
      <c r="S69" s="547">
        <v>1</v>
      </c>
      <c r="T69" s="546">
        <v>1</v>
      </c>
      <c r="U69" s="548">
        <v>1</v>
      </c>
    </row>
    <row r="70" spans="1:21" ht="14.4" customHeight="1" x14ac:dyDescent="0.3">
      <c r="A70" s="541">
        <v>27</v>
      </c>
      <c r="B70" s="542" t="s">
        <v>499</v>
      </c>
      <c r="C70" s="542">
        <v>89301273</v>
      </c>
      <c r="D70" s="543" t="s">
        <v>1042</v>
      </c>
      <c r="E70" s="544" t="s">
        <v>517</v>
      </c>
      <c r="F70" s="542" t="s">
        <v>509</v>
      </c>
      <c r="G70" s="542" t="s">
        <v>712</v>
      </c>
      <c r="H70" s="542" t="s">
        <v>455</v>
      </c>
      <c r="I70" s="542" t="s">
        <v>713</v>
      </c>
      <c r="J70" s="542" t="s">
        <v>714</v>
      </c>
      <c r="K70" s="542" t="s">
        <v>535</v>
      </c>
      <c r="L70" s="545">
        <v>50.47</v>
      </c>
      <c r="M70" s="545">
        <v>50.47</v>
      </c>
      <c r="N70" s="542">
        <v>1</v>
      </c>
      <c r="O70" s="546">
        <v>1</v>
      </c>
      <c r="P70" s="545">
        <v>50.47</v>
      </c>
      <c r="Q70" s="547">
        <v>1</v>
      </c>
      <c r="R70" s="542">
        <v>1</v>
      </c>
      <c r="S70" s="547">
        <v>1</v>
      </c>
      <c r="T70" s="546">
        <v>1</v>
      </c>
      <c r="U70" s="548">
        <v>1</v>
      </c>
    </row>
    <row r="71" spans="1:21" ht="14.4" customHeight="1" x14ac:dyDescent="0.3">
      <c r="A71" s="541">
        <v>27</v>
      </c>
      <c r="B71" s="542" t="s">
        <v>499</v>
      </c>
      <c r="C71" s="542">
        <v>89301273</v>
      </c>
      <c r="D71" s="543" t="s">
        <v>1042</v>
      </c>
      <c r="E71" s="544" t="s">
        <v>517</v>
      </c>
      <c r="F71" s="542" t="s">
        <v>509</v>
      </c>
      <c r="G71" s="542" t="s">
        <v>712</v>
      </c>
      <c r="H71" s="542" t="s">
        <v>455</v>
      </c>
      <c r="I71" s="542" t="s">
        <v>715</v>
      </c>
      <c r="J71" s="542" t="s">
        <v>714</v>
      </c>
      <c r="K71" s="542" t="s">
        <v>716</v>
      </c>
      <c r="L71" s="545">
        <v>0</v>
      </c>
      <c r="M71" s="545">
        <v>0</v>
      </c>
      <c r="N71" s="542">
        <v>1</v>
      </c>
      <c r="O71" s="546">
        <v>1</v>
      </c>
      <c r="P71" s="545">
        <v>0</v>
      </c>
      <c r="Q71" s="547"/>
      <c r="R71" s="542">
        <v>1</v>
      </c>
      <c r="S71" s="547">
        <v>1</v>
      </c>
      <c r="T71" s="546">
        <v>1</v>
      </c>
      <c r="U71" s="548">
        <v>1</v>
      </c>
    </row>
    <row r="72" spans="1:21" ht="14.4" customHeight="1" x14ac:dyDescent="0.3">
      <c r="A72" s="541">
        <v>27</v>
      </c>
      <c r="B72" s="542" t="s">
        <v>499</v>
      </c>
      <c r="C72" s="542">
        <v>89301273</v>
      </c>
      <c r="D72" s="543" t="s">
        <v>1042</v>
      </c>
      <c r="E72" s="544" t="s">
        <v>517</v>
      </c>
      <c r="F72" s="542" t="s">
        <v>509</v>
      </c>
      <c r="G72" s="542" t="s">
        <v>712</v>
      </c>
      <c r="H72" s="542" t="s">
        <v>494</v>
      </c>
      <c r="I72" s="542" t="s">
        <v>717</v>
      </c>
      <c r="J72" s="542" t="s">
        <v>718</v>
      </c>
      <c r="K72" s="542" t="s">
        <v>719</v>
      </c>
      <c r="L72" s="545">
        <v>224.71</v>
      </c>
      <c r="M72" s="545">
        <v>224.71</v>
      </c>
      <c r="N72" s="542">
        <v>1</v>
      </c>
      <c r="O72" s="546">
        <v>1</v>
      </c>
      <c r="P72" s="545">
        <v>224.71</v>
      </c>
      <c r="Q72" s="547">
        <v>1</v>
      </c>
      <c r="R72" s="542">
        <v>1</v>
      </c>
      <c r="S72" s="547">
        <v>1</v>
      </c>
      <c r="T72" s="546">
        <v>1</v>
      </c>
      <c r="U72" s="548">
        <v>1</v>
      </c>
    </row>
    <row r="73" spans="1:21" ht="14.4" customHeight="1" x14ac:dyDescent="0.3">
      <c r="A73" s="541">
        <v>27</v>
      </c>
      <c r="B73" s="542" t="s">
        <v>499</v>
      </c>
      <c r="C73" s="542">
        <v>89301273</v>
      </c>
      <c r="D73" s="543" t="s">
        <v>1042</v>
      </c>
      <c r="E73" s="544" t="s">
        <v>517</v>
      </c>
      <c r="F73" s="542" t="s">
        <v>509</v>
      </c>
      <c r="G73" s="542" t="s">
        <v>712</v>
      </c>
      <c r="H73" s="542" t="s">
        <v>494</v>
      </c>
      <c r="I73" s="542" t="s">
        <v>717</v>
      </c>
      <c r="J73" s="542" t="s">
        <v>718</v>
      </c>
      <c r="K73" s="542" t="s">
        <v>719</v>
      </c>
      <c r="L73" s="545">
        <v>168.21</v>
      </c>
      <c r="M73" s="545">
        <v>168.21</v>
      </c>
      <c r="N73" s="542">
        <v>1</v>
      </c>
      <c r="O73" s="546">
        <v>1</v>
      </c>
      <c r="P73" s="545"/>
      <c r="Q73" s="547">
        <v>0</v>
      </c>
      <c r="R73" s="542"/>
      <c r="S73" s="547">
        <v>0</v>
      </c>
      <c r="T73" s="546"/>
      <c r="U73" s="548">
        <v>0</v>
      </c>
    </row>
    <row r="74" spans="1:21" ht="14.4" customHeight="1" x14ac:dyDescent="0.3">
      <c r="A74" s="541">
        <v>27</v>
      </c>
      <c r="B74" s="542" t="s">
        <v>499</v>
      </c>
      <c r="C74" s="542">
        <v>89301273</v>
      </c>
      <c r="D74" s="543" t="s">
        <v>1042</v>
      </c>
      <c r="E74" s="544" t="s">
        <v>517</v>
      </c>
      <c r="F74" s="542" t="s">
        <v>509</v>
      </c>
      <c r="G74" s="542" t="s">
        <v>720</v>
      </c>
      <c r="H74" s="542" t="s">
        <v>494</v>
      </c>
      <c r="I74" s="542" t="s">
        <v>721</v>
      </c>
      <c r="J74" s="542" t="s">
        <v>722</v>
      </c>
      <c r="K74" s="542" t="s">
        <v>723</v>
      </c>
      <c r="L74" s="545">
        <v>21.92</v>
      </c>
      <c r="M74" s="545">
        <v>21.92</v>
      </c>
      <c r="N74" s="542">
        <v>1</v>
      </c>
      <c r="O74" s="546">
        <v>1</v>
      </c>
      <c r="P74" s="545">
        <v>21.92</v>
      </c>
      <c r="Q74" s="547">
        <v>1</v>
      </c>
      <c r="R74" s="542">
        <v>1</v>
      </c>
      <c r="S74" s="547">
        <v>1</v>
      </c>
      <c r="T74" s="546">
        <v>1</v>
      </c>
      <c r="U74" s="548">
        <v>1</v>
      </c>
    </row>
    <row r="75" spans="1:21" ht="14.4" customHeight="1" x14ac:dyDescent="0.3">
      <c r="A75" s="541">
        <v>27</v>
      </c>
      <c r="B75" s="542" t="s">
        <v>499</v>
      </c>
      <c r="C75" s="542">
        <v>89301273</v>
      </c>
      <c r="D75" s="543" t="s">
        <v>1042</v>
      </c>
      <c r="E75" s="544" t="s">
        <v>517</v>
      </c>
      <c r="F75" s="542" t="s">
        <v>509</v>
      </c>
      <c r="G75" s="542" t="s">
        <v>724</v>
      </c>
      <c r="H75" s="542" t="s">
        <v>455</v>
      </c>
      <c r="I75" s="542" t="s">
        <v>725</v>
      </c>
      <c r="J75" s="542" t="s">
        <v>726</v>
      </c>
      <c r="K75" s="542" t="s">
        <v>727</v>
      </c>
      <c r="L75" s="545">
        <v>74.930000000000007</v>
      </c>
      <c r="M75" s="545">
        <v>74.930000000000007</v>
      </c>
      <c r="N75" s="542">
        <v>1</v>
      </c>
      <c r="O75" s="546">
        <v>0.5</v>
      </c>
      <c r="P75" s="545"/>
      <c r="Q75" s="547">
        <v>0</v>
      </c>
      <c r="R75" s="542"/>
      <c r="S75" s="547">
        <v>0</v>
      </c>
      <c r="T75" s="546"/>
      <c r="U75" s="548">
        <v>0</v>
      </c>
    </row>
    <row r="76" spans="1:21" ht="14.4" customHeight="1" x14ac:dyDescent="0.3">
      <c r="A76" s="541">
        <v>27</v>
      </c>
      <c r="B76" s="542" t="s">
        <v>499</v>
      </c>
      <c r="C76" s="542">
        <v>89301273</v>
      </c>
      <c r="D76" s="543" t="s">
        <v>1042</v>
      </c>
      <c r="E76" s="544" t="s">
        <v>517</v>
      </c>
      <c r="F76" s="542" t="s">
        <v>509</v>
      </c>
      <c r="G76" s="542" t="s">
        <v>728</v>
      </c>
      <c r="H76" s="542" t="s">
        <v>494</v>
      </c>
      <c r="I76" s="542" t="s">
        <v>496</v>
      </c>
      <c r="J76" s="542" t="s">
        <v>497</v>
      </c>
      <c r="K76" s="542" t="s">
        <v>505</v>
      </c>
      <c r="L76" s="545">
        <v>94.8</v>
      </c>
      <c r="M76" s="545">
        <v>94.8</v>
      </c>
      <c r="N76" s="542">
        <v>1</v>
      </c>
      <c r="O76" s="546">
        <v>1</v>
      </c>
      <c r="P76" s="545">
        <v>94.8</v>
      </c>
      <c r="Q76" s="547">
        <v>1</v>
      </c>
      <c r="R76" s="542">
        <v>1</v>
      </c>
      <c r="S76" s="547">
        <v>1</v>
      </c>
      <c r="T76" s="546">
        <v>1</v>
      </c>
      <c r="U76" s="548">
        <v>1</v>
      </c>
    </row>
    <row r="77" spans="1:21" ht="14.4" customHeight="1" x14ac:dyDescent="0.3">
      <c r="A77" s="541">
        <v>27</v>
      </c>
      <c r="B77" s="542" t="s">
        <v>499</v>
      </c>
      <c r="C77" s="542">
        <v>89301273</v>
      </c>
      <c r="D77" s="543" t="s">
        <v>1042</v>
      </c>
      <c r="E77" s="544" t="s">
        <v>517</v>
      </c>
      <c r="F77" s="542" t="s">
        <v>509</v>
      </c>
      <c r="G77" s="542" t="s">
        <v>729</v>
      </c>
      <c r="H77" s="542" t="s">
        <v>455</v>
      </c>
      <c r="I77" s="542" t="s">
        <v>730</v>
      </c>
      <c r="J77" s="542" t="s">
        <v>731</v>
      </c>
      <c r="K77" s="542" t="s">
        <v>732</v>
      </c>
      <c r="L77" s="545">
        <v>91.41</v>
      </c>
      <c r="M77" s="545">
        <v>182.82</v>
      </c>
      <c r="N77" s="542">
        <v>2</v>
      </c>
      <c r="O77" s="546">
        <v>1</v>
      </c>
      <c r="P77" s="545">
        <v>182.82</v>
      </c>
      <c r="Q77" s="547">
        <v>1</v>
      </c>
      <c r="R77" s="542">
        <v>2</v>
      </c>
      <c r="S77" s="547">
        <v>1</v>
      </c>
      <c r="T77" s="546">
        <v>1</v>
      </c>
      <c r="U77" s="548">
        <v>1</v>
      </c>
    </row>
    <row r="78" spans="1:21" ht="14.4" customHeight="1" x14ac:dyDescent="0.3">
      <c r="A78" s="541">
        <v>27</v>
      </c>
      <c r="B78" s="542" t="s">
        <v>499</v>
      </c>
      <c r="C78" s="542">
        <v>89301273</v>
      </c>
      <c r="D78" s="543" t="s">
        <v>1042</v>
      </c>
      <c r="E78" s="544" t="s">
        <v>517</v>
      </c>
      <c r="F78" s="542" t="s">
        <v>509</v>
      </c>
      <c r="G78" s="542" t="s">
        <v>733</v>
      </c>
      <c r="H78" s="542" t="s">
        <v>455</v>
      </c>
      <c r="I78" s="542" t="s">
        <v>734</v>
      </c>
      <c r="J78" s="542" t="s">
        <v>735</v>
      </c>
      <c r="K78" s="542" t="s">
        <v>736</v>
      </c>
      <c r="L78" s="545">
        <v>0</v>
      </c>
      <c r="M78" s="545">
        <v>0</v>
      </c>
      <c r="N78" s="542">
        <v>2</v>
      </c>
      <c r="O78" s="546">
        <v>0.5</v>
      </c>
      <c r="P78" s="545">
        <v>0</v>
      </c>
      <c r="Q78" s="547"/>
      <c r="R78" s="542">
        <v>2</v>
      </c>
      <c r="S78" s="547">
        <v>1</v>
      </c>
      <c r="T78" s="546">
        <v>0.5</v>
      </c>
      <c r="U78" s="548">
        <v>1</v>
      </c>
    </row>
    <row r="79" spans="1:21" ht="14.4" customHeight="1" x14ac:dyDescent="0.3">
      <c r="A79" s="541">
        <v>27</v>
      </c>
      <c r="B79" s="542" t="s">
        <v>499</v>
      </c>
      <c r="C79" s="542">
        <v>89301273</v>
      </c>
      <c r="D79" s="543" t="s">
        <v>1042</v>
      </c>
      <c r="E79" s="544" t="s">
        <v>517</v>
      </c>
      <c r="F79" s="542" t="s">
        <v>509</v>
      </c>
      <c r="G79" s="542" t="s">
        <v>737</v>
      </c>
      <c r="H79" s="542" t="s">
        <v>455</v>
      </c>
      <c r="I79" s="542" t="s">
        <v>738</v>
      </c>
      <c r="J79" s="542" t="s">
        <v>739</v>
      </c>
      <c r="K79" s="542" t="s">
        <v>740</v>
      </c>
      <c r="L79" s="545">
        <v>23.46</v>
      </c>
      <c r="M79" s="545">
        <v>23.46</v>
      </c>
      <c r="N79" s="542">
        <v>1</v>
      </c>
      <c r="O79" s="546">
        <v>1</v>
      </c>
      <c r="P79" s="545">
        <v>23.46</v>
      </c>
      <c r="Q79" s="547">
        <v>1</v>
      </c>
      <c r="R79" s="542">
        <v>1</v>
      </c>
      <c r="S79" s="547">
        <v>1</v>
      </c>
      <c r="T79" s="546">
        <v>1</v>
      </c>
      <c r="U79" s="548">
        <v>1</v>
      </c>
    </row>
    <row r="80" spans="1:21" ht="14.4" customHeight="1" x14ac:dyDescent="0.3">
      <c r="A80" s="541">
        <v>27</v>
      </c>
      <c r="B80" s="542" t="s">
        <v>499</v>
      </c>
      <c r="C80" s="542">
        <v>89301273</v>
      </c>
      <c r="D80" s="543" t="s">
        <v>1042</v>
      </c>
      <c r="E80" s="544" t="s">
        <v>517</v>
      </c>
      <c r="F80" s="542" t="s">
        <v>509</v>
      </c>
      <c r="G80" s="542" t="s">
        <v>741</v>
      </c>
      <c r="H80" s="542" t="s">
        <v>455</v>
      </c>
      <c r="I80" s="542" t="s">
        <v>742</v>
      </c>
      <c r="J80" s="542" t="s">
        <v>743</v>
      </c>
      <c r="K80" s="542" t="s">
        <v>744</v>
      </c>
      <c r="L80" s="545">
        <v>194.73</v>
      </c>
      <c r="M80" s="545">
        <v>194.73</v>
      </c>
      <c r="N80" s="542">
        <v>1</v>
      </c>
      <c r="O80" s="546">
        <v>1</v>
      </c>
      <c r="P80" s="545"/>
      <c r="Q80" s="547">
        <v>0</v>
      </c>
      <c r="R80" s="542"/>
      <c r="S80" s="547">
        <v>0</v>
      </c>
      <c r="T80" s="546"/>
      <c r="U80" s="548">
        <v>0</v>
      </c>
    </row>
    <row r="81" spans="1:21" ht="14.4" customHeight="1" x14ac:dyDescent="0.3">
      <c r="A81" s="541">
        <v>27</v>
      </c>
      <c r="B81" s="542" t="s">
        <v>499</v>
      </c>
      <c r="C81" s="542">
        <v>89301273</v>
      </c>
      <c r="D81" s="543" t="s">
        <v>1042</v>
      </c>
      <c r="E81" s="544" t="s">
        <v>518</v>
      </c>
      <c r="F81" s="542" t="s">
        <v>509</v>
      </c>
      <c r="G81" s="542" t="s">
        <v>745</v>
      </c>
      <c r="H81" s="542" t="s">
        <v>455</v>
      </c>
      <c r="I81" s="542" t="s">
        <v>746</v>
      </c>
      <c r="J81" s="542" t="s">
        <v>747</v>
      </c>
      <c r="K81" s="542" t="s">
        <v>748</v>
      </c>
      <c r="L81" s="545">
        <v>0</v>
      </c>
      <c r="M81" s="545">
        <v>0</v>
      </c>
      <c r="N81" s="542">
        <v>1</v>
      </c>
      <c r="O81" s="546">
        <v>0.5</v>
      </c>
      <c r="P81" s="545"/>
      <c r="Q81" s="547"/>
      <c r="R81" s="542"/>
      <c r="S81" s="547">
        <v>0</v>
      </c>
      <c r="T81" s="546"/>
      <c r="U81" s="548">
        <v>0</v>
      </c>
    </row>
    <row r="82" spans="1:21" ht="14.4" customHeight="1" x14ac:dyDescent="0.3">
      <c r="A82" s="541">
        <v>27</v>
      </c>
      <c r="B82" s="542" t="s">
        <v>499</v>
      </c>
      <c r="C82" s="542">
        <v>89301273</v>
      </c>
      <c r="D82" s="543" t="s">
        <v>1042</v>
      </c>
      <c r="E82" s="544" t="s">
        <v>518</v>
      </c>
      <c r="F82" s="542" t="s">
        <v>509</v>
      </c>
      <c r="G82" s="542" t="s">
        <v>749</v>
      </c>
      <c r="H82" s="542" t="s">
        <v>455</v>
      </c>
      <c r="I82" s="542" t="s">
        <v>750</v>
      </c>
      <c r="J82" s="542" t="s">
        <v>751</v>
      </c>
      <c r="K82" s="542" t="s">
        <v>752</v>
      </c>
      <c r="L82" s="545">
        <v>35.380000000000003</v>
      </c>
      <c r="M82" s="545">
        <v>35.380000000000003</v>
      </c>
      <c r="N82" s="542">
        <v>1</v>
      </c>
      <c r="O82" s="546">
        <v>1</v>
      </c>
      <c r="P82" s="545"/>
      <c r="Q82" s="547">
        <v>0</v>
      </c>
      <c r="R82" s="542"/>
      <c r="S82" s="547">
        <v>0</v>
      </c>
      <c r="T82" s="546"/>
      <c r="U82" s="548">
        <v>0</v>
      </c>
    </row>
    <row r="83" spans="1:21" ht="14.4" customHeight="1" x14ac:dyDescent="0.3">
      <c r="A83" s="541">
        <v>27</v>
      </c>
      <c r="B83" s="542" t="s">
        <v>499</v>
      </c>
      <c r="C83" s="542">
        <v>89301273</v>
      </c>
      <c r="D83" s="543" t="s">
        <v>1042</v>
      </c>
      <c r="E83" s="544" t="s">
        <v>518</v>
      </c>
      <c r="F83" s="542" t="s">
        <v>509</v>
      </c>
      <c r="G83" s="542" t="s">
        <v>520</v>
      </c>
      <c r="H83" s="542" t="s">
        <v>455</v>
      </c>
      <c r="I83" s="542" t="s">
        <v>753</v>
      </c>
      <c r="J83" s="542" t="s">
        <v>641</v>
      </c>
      <c r="K83" s="542" t="s">
        <v>523</v>
      </c>
      <c r="L83" s="545">
        <v>156.86000000000001</v>
      </c>
      <c r="M83" s="545">
        <v>313.72000000000003</v>
      </c>
      <c r="N83" s="542">
        <v>2</v>
      </c>
      <c r="O83" s="546">
        <v>1.5</v>
      </c>
      <c r="P83" s="545">
        <v>156.86000000000001</v>
      </c>
      <c r="Q83" s="547">
        <v>0.5</v>
      </c>
      <c r="R83" s="542">
        <v>1</v>
      </c>
      <c r="S83" s="547">
        <v>0.5</v>
      </c>
      <c r="T83" s="546">
        <v>0.5</v>
      </c>
      <c r="U83" s="548">
        <v>0.33333333333333331</v>
      </c>
    </row>
    <row r="84" spans="1:21" ht="14.4" customHeight="1" x14ac:dyDescent="0.3">
      <c r="A84" s="541">
        <v>27</v>
      </c>
      <c r="B84" s="542" t="s">
        <v>499</v>
      </c>
      <c r="C84" s="542">
        <v>89301273</v>
      </c>
      <c r="D84" s="543" t="s">
        <v>1042</v>
      </c>
      <c r="E84" s="544" t="s">
        <v>518</v>
      </c>
      <c r="F84" s="542" t="s">
        <v>509</v>
      </c>
      <c r="G84" s="542" t="s">
        <v>520</v>
      </c>
      <c r="H84" s="542" t="s">
        <v>455</v>
      </c>
      <c r="I84" s="542" t="s">
        <v>521</v>
      </c>
      <c r="J84" s="542" t="s">
        <v>522</v>
      </c>
      <c r="K84" s="542" t="s">
        <v>523</v>
      </c>
      <c r="L84" s="545">
        <v>333.31</v>
      </c>
      <c r="M84" s="545">
        <v>333.31</v>
      </c>
      <c r="N84" s="542">
        <v>1</v>
      </c>
      <c r="O84" s="546">
        <v>0.5</v>
      </c>
      <c r="P84" s="545"/>
      <c r="Q84" s="547">
        <v>0</v>
      </c>
      <c r="R84" s="542"/>
      <c r="S84" s="547">
        <v>0</v>
      </c>
      <c r="T84" s="546"/>
      <c r="U84" s="548">
        <v>0</v>
      </c>
    </row>
    <row r="85" spans="1:21" ht="14.4" customHeight="1" x14ac:dyDescent="0.3">
      <c r="A85" s="541">
        <v>27</v>
      </c>
      <c r="B85" s="542" t="s">
        <v>499</v>
      </c>
      <c r="C85" s="542">
        <v>89301273</v>
      </c>
      <c r="D85" s="543" t="s">
        <v>1042</v>
      </c>
      <c r="E85" s="544" t="s">
        <v>518</v>
      </c>
      <c r="F85" s="542" t="s">
        <v>509</v>
      </c>
      <c r="G85" s="542" t="s">
        <v>520</v>
      </c>
      <c r="H85" s="542" t="s">
        <v>455</v>
      </c>
      <c r="I85" s="542" t="s">
        <v>521</v>
      </c>
      <c r="J85" s="542" t="s">
        <v>522</v>
      </c>
      <c r="K85" s="542" t="s">
        <v>523</v>
      </c>
      <c r="L85" s="545">
        <v>156.86000000000001</v>
      </c>
      <c r="M85" s="545">
        <v>156.86000000000001</v>
      </c>
      <c r="N85" s="542">
        <v>1</v>
      </c>
      <c r="O85" s="546">
        <v>0.5</v>
      </c>
      <c r="P85" s="545"/>
      <c r="Q85" s="547">
        <v>0</v>
      </c>
      <c r="R85" s="542"/>
      <c r="S85" s="547">
        <v>0</v>
      </c>
      <c r="T85" s="546"/>
      <c r="U85" s="548">
        <v>0</v>
      </c>
    </row>
    <row r="86" spans="1:21" ht="14.4" customHeight="1" x14ac:dyDescent="0.3">
      <c r="A86" s="541">
        <v>27</v>
      </c>
      <c r="B86" s="542" t="s">
        <v>499</v>
      </c>
      <c r="C86" s="542">
        <v>89301273</v>
      </c>
      <c r="D86" s="543" t="s">
        <v>1042</v>
      </c>
      <c r="E86" s="544" t="s">
        <v>518</v>
      </c>
      <c r="F86" s="542" t="s">
        <v>509</v>
      </c>
      <c r="G86" s="542" t="s">
        <v>524</v>
      </c>
      <c r="H86" s="542" t="s">
        <v>494</v>
      </c>
      <c r="I86" s="542" t="s">
        <v>754</v>
      </c>
      <c r="J86" s="542" t="s">
        <v>755</v>
      </c>
      <c r="K86" s="542" t="s">
        <v>756</v>
      </c>
      <c r="L86" s="545">
        <v>672.94</v>
      </c>
      <c r="M86" s="545">
        <v>1345.88</v>
      </c>
      <c r="N86" s="542">
        <v>2</v>
      </c>
      <c r="O86" s="546">
        <v>1</v>
      </c>
      <c r="P86" s="545"/>
      <c r="Q86" s="547">
        <v>0</v>
      </c>
      <c r="R86" s="542"/>
      <c r="S86" s="547">
        <v>0</v>
      </c>
      <c r="T86" s="546"/>
      <c r="U86" s="548">
        <v>0</v>
      </c>
    </row>
    <row r="87" spans="1:21" ht="14.4" customHeight="1" x14ac:dyDescent="0.3">
      <c r="A87" s="541">
        <v>27</v>
      </c>
      <c r="B87" s="542" t="s">
        <v>499</v>
      </c>
      <c r="C87" s="542">
        <v>89301273</v>
      </c>
      <c r="D87" s="543" t="s">
        <v>1042</v>
      </c>
      <c r="E87" s="544" t="s">
        <v>518</v>
      </c>
      <c r="F87" s="542" t="s">
        <v>509</v>
      </c>
      <c r="G87" s="542" t="s">
        <v>528</v>
      </c>
      <c r="H87" s="542" t="s">
        <v>494</v>
      </c>
      <c r="I87" s="542" t="s">
        <v>757</v>
      </c>
      <c r="J87" s="542" t="s">
        <v>530</v>
      </c>
      <c r="K87" s="542" t="s">
        <v>758</v>
      </c>
      <c r="L87" s="545">
        <v>222.25</v>
      </c>
      <c r="M87" s="545">
        <v>889</v>
      </c>
      <c r="N87" s="542">
        <v>4</v>
      </c>
      <c r="O87" s="546">
        <v>2</v>
      </c>
      <c r="P87" s="545"/>
      <c r="Q87" s="547">
        <v>0</v>
      </c>
      <c r="R87" s="542"/>
      <c r="S87" s="547">
        <v>0</v>
      </c>
      <c r="T87" s="546"/>
      <c r="U87" s="548">
        <v>0</v>
      </c>
    </row>
    <row r="88" spans="1:21" ht="14.4" customHeight="1" x14ac:dyDescent="0.3">
      <c r="A88" s="541">
        <v>27</v>
      </c>
      <c r="B88" s="542" t="s">
        <v>499</v>
      </c>
      <c r="C88" s="542">
        <v>89301273</v>
      </c>
      <c r="D88" s="543" t="s">
        <v>1042</v>
      </c>
      <c r="E88" s="544" t="s">
        <v>518</v>
      </c>
      <c r="F88" s="542" t="s">
        <v>509</v>
      </c>
      <c r="G88" s="542" t="s">
        <v>528</v>
      </c>
      <c r="H88" s="542" t="s">
        <v>494</v>
      </c>
      <c r="I88" s="542" t="s">
        <v>757</v>
      </c>
      <c r="J88" s="542" t="s">
        <v>530</v>
      </c>
      <c r="K88" s="542" t="s">
        <v>758</v>
      </c>
      <c r="L88" s="545">
        <v>125.14</v>
      </c>
      <c r="M88" s="545">
        <v>125.14</v>
      </c>
      <c r="N88" s="542">
        <v>1</v>
      </c>
      <c r="O88" s="546">
        <v>0.5</v>
      </c>
      <c r="P88" s="545"/>
      <c r="Q88" s="547">
        <v>0</v>
      </c>
      <c r="R88" s="542"/>
      <c r="S88" s="547">
        <v>0</v>
      </c>
      <c r="T88" s="546"/>
      <c r="U88" s="548">
        <v>0</v>
      </c>
    </row>
    <row r="89" spans="1:21" ht="14.4" customHeight="1" x14ac:dyDescent="0.3">
      <c r="A89" s="541">
        <v>27</v>
      </c>
      <c r="B89" s="542" t="s">
        <v>499</v>
      </c>
      <c r="C89" s="542">
        <v>89301273</v>
      </c>
      <c r="D89" s="543" t="s">
        <v>1042</v>
      </c>
      <c r="E89" s="544" t="s">
        <v>518</v>
      </c>
      <c r="F89" s="542" t="s">
        <v>509</v>
      </c>
      <c r="G89" s="542" t="s">
        <v>759</v>
      </c>
      <c r="H89" s="542" t="s">
        <v>455</v>
      </c>
      <c r="I89" s="542" t="s">
        <v>760</v>
      </c>
      <c r="J89" s="542" t="s">
        <v>761</v>
      </c>
      <c r="K89" s="542" t="s">
        <v>762</v>
      </c>
      <c r="L89" s="545">
        <v>61.85</v>
      </c>
      <c r="M89" s="545">
        <v>61.85</v>
      </c>
      <c r="N89" s="542">
        <v>1</v>
      </c>
      <c r="O89" s="546">
        <v>1</v>
      </c>
      <c r="P89" s="545"/>
      <c r="Q89" s="547">
        <v>0</v>
      </c>
      <c r="R89" s="542"/>
      <c r="S89" s="547">
        <v>0</v>
      </c>
      <c r="T89" s="546"/>
      <c r="U89" s="548">
        <v>0</v>
      </c>
    </row>
    <row r="90" spans="1:21" ht="14.4" customHeight="1" x14ac:dyDescent="0.3">
      <c r="A90" s="541">
        <v>27</v>
      </c>
      <c r="B90" s="542" t="s">
        <v>499</v>
      </c>
      <c r="C90" s="542">
        <v>89301273</v>
      </c>
      <c r="D90" s="543" t="s">
        <v>1042</v>
      </c>
      <c r="E90" s="544" t="s">
        <v>518</v>
      </c>
      <c r="F90" s="542" t="s">
        <v>509</v>
      </c>
      <c r="G90" s="542" t="s">
        <v>763</v>
      </c>
      <c r="H90" s="542" t="s">
        <v>455</v>
      </c>
      <c r="I90" s="542" t="s">
        <v>764</v>
      </c>
      <c r="J90" s="542" t="s">
        <v>765</v>
      </c>
      <c r="K90" s="542" t="s">
        <v>766</v>
      </c>
      <c r="L90" s="545">
        <v>49.57</v>
      </c>
      <c r="M90" s="545">
        <v>99.14</v>
      </c>
      <c r="N90" s="542">
        <v>2</v>
      </c>
      <c r="O90" s="546">
        <v>0.5</v>
      </c>
      <c r="P90" s="545"/>
      <c r="Q90" s="547">
        <v>0</v>
      </c>
      <c r="R90" s="542"/>
      <c r="S90" s="547">
        <v>0</v>
      </c>
      <c r="T90" s="546"/>
      <c r="U90" s="548">
        <v>0</v>
      </c>
    </row>
    <row r="91" spans="1:21" ht="14.4" customHeight="1" x14ac:dyDescent="0.3">
      <c r="A91" s="541">
        <v>27</v>
      </c>
      <c r="B91" s="542" t="s">
        <v>499</v>
      </c>
      <c r="C91" s="542">
        <v>89301273</v>
      </c>
      <c r="D91" s="543" t="s">
        <v>1042</v>
      </c>
      <c r="E91" s="544" t="s">
        <v>518</v>
      </c>
      <c r="F91" s="542" t="s">
        <v>509</v>
      </c>
      <c r="G91" s="542" t="s">
        <v>767</v>
      </c>
      <c r="H91" s="542" t="s">
        <v>455</v>
      </c>
      <c r="I91" s="542" t="s">
        <v>768</v>
      </c>
      <c r="J91" s="542" t="s">
        <v>769</v>
      </c>
      <c r="K91" s="542" t="s">
        <v>770</v>
      </c>
      <c r="L91" s="545">
        <v>118.82</v>
      </c>
      <c r="M91" s="545">
        <v>118.82</v>
      </c>
      <c r="N91" s="542">
        <v>1</v>
      </c>
      <c r="O91" s="546">
        <v>0.5</v>
      </c>
      <c r="P91" s="545"/>
      <c r="Q91" s="547">
        <v>0</v>
      </c>
      <c r="R91" s="542"/>
      <c r="S91" s="547">
        <v>0</v>
      </c>
      <c r="T91" s="546"/>
      <c r="U91" s="548">
        <v>0</v>
      </c>
    </row>
    <row r="92" spans="1:21" ht="14.4" customHeight="1" x14ac:dyDescent="0.3">
      <c r="A92" s="541">
        <v>27</v>
      </c>
      <c r="B92" s="542" t="s">
        <v>499</v>
      </c>
      <c r="C92" s="542">
        <v>89301273</v>
      </c>
      <c r="D92" s="543" t="s">
        <v>1042</v>
      </c>
      <c r="E92" s="544" t="s">
        <v>518</v>
      </c>
      <c r="F92" s="542" t="s">
        <v>509</v>
      </c>
      <c r="G92" s="542" t="s">
        <v>767</v>
      </c>
      <c r="H92" s="542" t="s">
        <v>455</v>
      </c>
      <c r="I92" s="542" t="s">
        <v>771</v>
      </c>
      <c r="J92" s="542" t="s">
        <v>769</v>
      </c>
      <c r="K92" s="542" t="s">
        <v>772</v>
      </c>
      <c r="L92" s="545">
        <v>229.57</v>
      </c>
      <c r="M92" s="545">
        <v>688.71</v>
      </c>
      <c r="N92" s="542">
        <v>3</v>
      </c>
      <c r="O92" s="546">
        <v>2</v>
      </c>
      <c r="P92" s="545"/>
      <c r="Q92" s="547">
        <v>0</v>
      </c>
      <c r="R92" s="542"/>
      <c r="S92" s="547">
        <v>0</v>
      </c>
      <c r="T92" s="546"/>
      <c r="U92" s="548">
        <v>0</v>
      </c>
    </row>
    <row r="93" spans="1:21" ht="14.4" customHeight="1" x14ac:dyDescent="0.3">
      <c r="A93" s="541">
        <v>27</v>
      </c>
      <c r="B93" s="542" t="s">
        <v>499</v>
      </c>
      <c r="C93" s="542">
        <v>89301273</v>
      </c>
      <c r="D93" s="543" t="s">
        <v>1042</v>
      </c>
      <c r="E93" s="544" t="s">
        <v>518</v>
      </c>
      <c r="F93" s="542" t="s">
        <v>509</v>
      </c>
      <c r="G93" s="542" t="s">
        <v>767</v>
      </c>
      <c r="H93" s="542" t="s">
        <v>455</v>
      </c>
      <c r="I93" s="542" t="s">
        <v>771</v>
      </c>
      <c r="J93" s="542" t="s">
        <v>769</v>
      </c>
      <c r="K93" s="542" t="s">
        <v>772</v>
      </c>
      <c r="L93" s="545">
        <v>198.04</v>
      </c>
      <c r="M93" s="545">
        <v>594.12</v>
      </c>
      <c r="N93" s="542">
        <v>3</v>
      </c>
      <c r="O93" s="546">
        <v>1</v>
      </c>
      <c r="P93" s="545">
        <v>198.04</v>
      </c>
      <c r="Q93" s="547">
        <v>0.33333333333333331</v>
      </c>
      <c r="R93" s="542">
        <v>1</v>
      </c>
      <c r="S93" s="547">
        <v>0.33333333333333331</v>
      </c>
      <c r="T93" s="546">
        <v>0.5</v>
      </c>
      <c r="U93" s="548">
        <v>0.5</v>
      </c>
    </row>
    <row r="94" spans="1:21" ht="14.4" customHeight="1" x14ac:dyDescent="0.3">
      <c r="A94" s="541">
        <v>27</v>
      </c>
      <c r="B94" s="542" t="s">
        <v>499</v>
      </c>
      <c r="C94" s="542">
        <v>89301273</v>
      </c>
      <c r="D94" s="543" t="s">
        <v>1042</v>
      </c>
      <c r="E94" s="544" t="s">
        <v>518</v>
      </c>
      <c r="F94" s="542" t="s">
        <v>509</v>
      </c>
      <c r="G94" s="542" t="s">
        <v>767</v>
      </c>
      <c r="H94" s="542" t="s">
        <v>455</v>
      </c>
      <c r="I94" s="542" t="s">
        <v>773</v>
      </c>
      <c r="J94" s="542" t="s">
        <v>769</v>
      </c>
      <c r="K94" s="542" t="s">
        <v>774</v>
      </c>
      <c r="L94" s="545">
        <v>0</v>
      </c>
      <c r="M94" s="545">
        <v>0</v>
      </c>
      <c r="N94" s="542">
        <v>1</v>
      </c>
      <c r="O94" s="546">
        <v>0.5</v>
      </c>
      <c r="P94" s="545"/>
      <c r="Q94" s="547"/>
      <c r="R94" s="542"/>
      <c r="S94" s="547">
        <v>0</v>
      </c>
      <c r="T94" s="546"/>
      <c r="U94" s="548">
        <v>0</v>
      </c>
    </row>
    <row r="95" spans="1:21" ht="14.4" customHeight="1" x14ac:dyDescent="0.3">
      <c r="A95" s="541">
        <v>27</v>
      </c>
      <c r="B95" s="542" t="s">
        <v>499</v>
      </c>
      <c r="C95" s="542">
        <v>89301273</v>
      </c>
      <c r="D95" s="543" t="s">
        <v>1042</v>
      </c>
      <c r="E95" s="544" t="s">
        <v>518</v>
      </c>
      <c r="F95" s="542" t="s">
        <v>509</v>
      </c>
      <c r="G95" s="542" t="s">
        <v>775</v>
      </c>
      <c r="H95" s="542" t="s">
        <v>455</v>
      </c>
      <c r="I95" s="542" t="s">
        <v>776</v>
      </c>
      <c r="J95" s="542" t="s">
        <v>777</v>
      </c>
      <c r="K95" s="542" t="s">
        <v>778</v>
      </c>
      <c r="L95" s="545">
        <v>193.64</v>
      </c>
      <c r="M95" s="545">
        <v>193.64</v>
      </c>
      <c r="N95" s="542">
        <v>1</v>
      </c>
      <c r="O95" s="546">
        <v>1</v>
      </c>
      <c r="P95" s="545"/>
      <c r="Q95" s="547">
        <v>0</v>
      </c>
      <c r="R95" s="542"/>
      <c r="S95" s="547">
        <v>0</v>
      </c>
      <c r="T95" s="546"/>
      <c r="U95" s="548">
        <v>0</v>
      </c>
    </row>
    <row r="96" spans="1:21" ht="14.4" customHeight="1" x14ac:dyDescent="0.3">
      <c r="A96" s="541">
        <v>27</v>
      </c>
      <c r="B96" s="542" t="s">
        <v>499</v>
      </c>
      <c r="C96" s="542">
        <v>89301273</v>
      </c>
      <c r="D96" s="543" t="s">
        <v>1042</v>
      </c>
      <c r="E96" s="544" t="s">
        <v>518</v>
      </c>
      <c r="F96" s="542" t="s">
        <v>509</v>
      </c>
      <c r="G96" s="542" t="s">
        <v>779</v>
      </c>
      <c r="H96" s="542" t="s">
        <v>455</v>
      </c>
      <c r="I96" s="542" t="s">
        <v>780</v>
      </c>
      <c r="J96" s="542" t="s">
        <v>781</v>
      </c>
      <c r="K96" s="542" t="s">
        <v>782</v>
      </c>
      <c r="L96" s="545">
        <v>0</v>
      </c>
      <c r="M96" s="545">
        <v>0</v>
      </c>
      <c r="N96" s="542">
        <v>4</v>
      </c>
      <c r="O96" s="546">
        <v>1</v>
      </c>
      <c r="P96" s="545">
        <v>0</v>
      </c>
      <c r="Q96" s="547"/>
      <c r="R96" s="542">
        <v>1</v>
      </c>
      <c r="S96" s="547">
        <v>0.25</v>
      </c>
      <c r="T96" s="546">
        <v>0.5</v>
      </c>
      <c r="U96" s="548">
        <v>0.5</v>
      </c>
    </row>
    <row r="97" spans="1:21" ht="14.4" customHeight="1" x14ac:dyDescent="0.3">
      <c r="A97" s="541">
        <v>27</v>
      </c>
      <c r="B97" s="542" t="s">
        <v>499</v>
      </c>
      <c r="C97" s="542">
        <v>89301273</v>
      </c>
      <c r="D97" s="543" t="s">
        <v>1042</v>
      </c>
      <c r="E97" s="544" t="s">
        <v>518</v>
      </c>
      <c r="F97" s="542" t="s">
        <v>509</v>
      </c>
      <c r="G97" s="542" t="s">
        <v>779</v>
      </c>
      <c r="H97" s="542" t="s">
        <v>455</v>
      </c>
      <c r="I97" s="542" t="s">
        <v>783</v>
      </c>
      <c r="J97" s="542" t="s">
        <v>784</v>
      </c>
      <c r="K97" s="542" t="s">
        <v>785</v>
      </c>
      <c r="L97" s="545">
        <v>0</v>
      </c>
      <c r="M97" s="545">
        <v>0</v>
      </c>
      <c r="N97" s="542">
        <v>1</v>
      </c>
      <c r="O97" s="546">
        <v>1</v>
      </c>
      <c r="P97" s="545">
        <v>0</v>
      </c>
      <c r="Q97" s="547"/>
      <c r="R97" s="542">
        <v>1</v>
      </c>
      <c r="S97" s="547">
        <v>1</v>
      </c>
      <c r="T97" s="546">
        <v>1</v>
      </c>
      <c r="U97" s="548">
        <v>1</v>
      </c>
    </row>
    <row r="98" spans="1:21" ht="14.4" customHeight="1" x14ac:dyDescent="0.3">
      <c r="A98" s="541">
        <v>27</v>
      </c>
      <c r="B98" s="542" t="s">
        <v>499</v>
      </c>
      <c r="C98" s="542">
        <v>89301273</v>
      </c>
      <c r="D98" s="543" t="s">
        <v>1042</v>
      </c>
      <c r="E98" s="544" t="s">
        <v>518</v>
      </c>
      <c r="F98" s="542" t="s">
        <v>509</v>
      </c>
      <c r="G98" s="542" t="s">
        <v>786</v>
      </c>
      <c r="H98" s="542" t="s">
        <v>455</v>
      </c>
      <c r="I98" s="542" t="s">
        <v>787</v>
      </c>
      <c r="J98" s="542" t="s">
        <v>788</v>
      </c>
      <c r="K98" s="542" t="s">
        <v>789</v>
      </c>
      <c r="L98" s="545">
        <v>75.8</v>
      </c>
      <c r="M98" s="545">
        <v>151.6</v>
      </c>
      <c r="N98" s="542">
        <v>2</v>
      </c>
      <c r="O98" s="546">
        <v>0.5</v>
      </c>
      <c r="P98" s="545"/>
      <c r="Q98" s="547">
        <v>0</v>
      </c>
      <c r="R98" s="542"/>
      <c r="S98" s="547">
        <v>0</v>
      </c>
      <c r="T98" s="546"/>
      <c r="U98" s="548">
        <v>0</v>
      </c>
    </row>
    <row r="99" spans="1:21" ht="14.4" customHeight="1" x14ac:dyDescent="0.3">
      <c r="A99" s="541">
        <v>27</v>
      </c>
      <c r="B99" s="542" t="s">
        <v>499</v>
      </c>
      <c r="C99" s="542">
        <v>89301273</v>
      </c>
      <c r="D99" s="543" t="s">
        <v>1042</v>
      </c>
      <c r="E99" s="544" t="s">
        <v>518</v>
      </c>
      <c r="F99" s="542" t="s">
        <v>509</v>
      </c>
      <c r="G99" s="542" t="s">
        <v>790</v>
      </c>
      <c r="H99" s="542" t="s">
        <v>455</v>
      </c>
      <c r="I99" s="542" t="s">
        <v>791</v>
      </c>
      <c r="J99" s="542" t="s">
        <v>792</v>
      </c>
      <c r="K99" s="542" t="s">
        <v>793</v>
      </c>
      <c r="L99" s="545">
        <v>354.98</v>
      </c>
      <c r="M99" s="545">
        <v>1774.9</v>
      </c>
      <c r="N99" s="542">
        <v>5</v>
      </c>
      <c r="O99" s="546">
        <v>2.5</v>
      </c>
      <c r="P99" s="545"/>
      <c r="Q99" s="547">
        <v>0</v>
      </c>
      <c r="R99" s="542"/>
      <c r="S99" s="547">
        <v>0</v>
      </c>
      <c r="T99" s="546"/>
      <c r="U99" s="548">
        <v>0</v>
      </c>
    </row>
    <row r="100" spans="1:21" ht="14.4" customHeight="1" x14ac:dyDescent="0.3">
      <c r="A100" s="541">
        <v>27</v>
      </c>
      <c r="B100" s="542" t="s">
        <v>499</v>
      </c>
      <c r="C100" s="542">
        <v>89301273</v>
      </c>
      <c r="D100" s="543" t="s">
        <v>1042</v>
      </c>
      <c r="E100" s="544" t="s">
        <v>518</v>
      </c>
      <c r="F100" s="542" t="s">
        <v>509</v>
      </c>
      <c r="G100" s="542" t="s">
        <v>790</v>
      </c>
      <c r="H100" s="542" t="s">
        <v>455</v>
      </c>
      <c r="I100" s="542" t="s">
        <v>791</v>
      </c>
      <c r="J100" s="542" t="s">
        <v>792</v>
      </c>
      <c r="K100" s="542" t="s">
        <v>793</v>
      </c>
      <c r="L100" s="545">
        <v>397.02</v>
      </c>
      <c r="M100" s="545">
        <v>397.02</v>
      </c>
      <c r="N100" s="542">
        <v>1</v>
      </c>
      <c r="O100" s="546">
        <v>0.5</v>
      </c>
      <c r="P100" s="545"/>
      <c r="Q100" s="547">
        <v>0</v>
      </c>
      <c r="R100" s="542"/>
      <c r="S100" s="547">
        <v>0</v>
      </c>
      <c r="T100" s="546"/>
      <c r="U100" s="548">
        <v>0</v>
      </c>
    </row>
    <row r="101" spans="1:21" ht="14.4" customHeight="1" x14ac:dyDescent="0.3">
      <c r="A101" s="541">
        <v>27</v>
      </c>
      <c r="B101" s="542" t="s">
        <v>499</v>
      </c>
      <c r="C101" s="542">
        <v>89301273</v>
      </c>
      <c r="D101" s="543" t="s">
        <v>1042</v>
      </c>
      <c r="E101" s="544" t="s">
        <v>518</v>
      </c>
      <c r="F101" s="542" t="s">
        <v>509</v>
      </c>
      <c r="G101" s="542" t="s">
        <v>790</v>
      </c>
      <c r="H101" s="542" t="s">
        <v>455</v>
      </c>
      <c r="I101" s="542" t="s">
        <v>791</v>
      </c>
      <c r="J101" s="542" t="s">
        <v>792</v>
      </c>
      <c r="K101" s="542" t="s">
        <v>793</v>
      </c>
      <c r="L101" s="545">
        <v>337.47</v>
      </c>
      <c r="M101" s="545">
        <v>337.47</v>
      </c>
      <c r="N101" s="542">
        <v>1</v>
      </c>
      <c r="O101" s="546">
        <v>0.5</v>
      </c>
      <c r="P101" s="545"/>
      <c r="Q101" s="547">
        <v>0</v>
      </c>
      <c r="R101" s="542"/>
      <c r="S101" s="547">
        <v>0</v>
      </c>
      <c r="T101" s="546"/>
      <c r="U101" s="548">
        <v>0</v>
      </c>
    </row>
    <row r="102" spans="1:21" ht="14.4" customHeight="1" x14ac:dyDescent="0.3">
      <c r="A102" s="541">
        <v>27</v>
      </c>
      <c r="B102" s="542" t="s">
        <v>499</v>
      </c>
      <c r="C102" s="542">
        <v>89301273</v>
      </c>
      <c r="D102" s="543" t="s">
        <v>1042</v>
      </c>
      <c r="E102" s="544" t="s">
        <v>518</v>
      </c>
      <c r="F102" s="542" t="s">
        <v>509</v>
      </c>
      <c r="G102" s="542" t="s">
        <v>540</v>
      </c>
      <c r="H102" s="542" t="s">
        <v>455</v>
      </c>
      <c r="I102" s="542" t="s">
        <v>541</v>
      </c>
      <c r="J102" s="542" t="s">
        <v>542</v>
      </c>
      <c r="K102" s="542" t="s">
        <v>543</v>
      </c>
      <c r="L102" s="545">
        <v>115.3</v>
      </c>
      <c r="M102" s="545">
        <v>115.3</v>
      </c>
      <c r="N102" s="542">
        <v>1</v>
      </c>
      <c r="O102" s="546">
        <v>1</v>
      </c>
      <c r="P102" s="545"/>
      <c r="Q102" s="547">
        <v>0</v>
      </c>
      <c r="R102" s="542"/>
      <c r="S102" s="547">
        <v>0</v>
      </c>
      <c r="T102" s="546"/>
      <c r="U102" s="548">
        <v>0</v>
      </c>
    </row>
    <row r="103" spans="1:21" ht="14.4" customHeight="1" x14ac:dyDescent="0.3">
      <c r="A103" s="541">
        <v>27</v>
      </c>
      <c r="B103" s="542" t="s">
        <v>499</v>
      </c>
      <c r="C103" s="542">
        <v>89301273</v>
      </c>
      <c r="D103" s="543" t="s">
        <v>1042</v>
      </c>
      <c r="E103" s="544" t="s">
        <v>518</v>
      </c>
      <c r="F103" s="542" t="s">
        <v>509</v>
      </c>
      <c r="G103" s="542" t="s">
        <v>540</v>
      </c>
      <c r="H103" s="542" t="s">
        <v>455</v>
      </c>
      <c r="I103" s="542" t="s">
        <v>643</v>
      </c>
      <c r="J103" s="542" t="s">
        <v>542</v>
      </c>
      <c r="K103" s="542" t="s">
        <v>543</v>
      </c>
      <c r="L103" s="545">
        <v>115.3</v>
      </c>
      <c r="M103" s="545">
        <v>230.6</v>
      </c>
      <c r="N103" s="542">
        <v>2</v>
      </c>
      <c r="O103" s="546">
        <v>0.5</v>
      </c>
      <c r="P103" s="545"/>
      <c r="Q103" s="547">
        <v>0</v>
      </c>
      <c r="R103" s="542"/>
      <c r="S103" s="547">
        <v>0</v>
      </c>
      <c r="T103" s="546"/>
      <c r="U103" s="548">
        <v>0</v>
      </c>
    </row>
    <row r="104" spans="1:21" ht="14.4" customHeight="1" x14ac:dyDescent="0.3">
      <c r="A104" s="541">
        <v>27</v>
      </c>
      <c r="B104" s="542" t="s">
        <v>499</v>
      </c>
      <c r="C104" s="542">
        <v>89301273</v>
      </c>
      <c r="D104" s="543" t="s">
        <v>1042</v>
      </c>
      <c r="E104" s="544" t="s">
        <v>518</v>
      </c>
      <c r="F104" s="542" t="s">
        <v>509</v>
      </c>
      <c r="G104" s="542" t="s">
        <v>794</v>
      </c>
      <c r="H104" s="542" t="s">
        <v>455</v>
      </c>
      <c r="I104" s="542" t="s">
        <v>795</v>
      </c>
      <c r="J104" s="542" t="s">
        <v>796</v>
      </c>
      <c r="K104" s="542" t="s">
        <v>797</v>
      </c>
      <c r="L104" s="545">
        <v>83.09</v>
      </c>
      <c r="M104" s="545">
        <v>83.09</v>
      </c>
      <c r="N104" s="542">
        <v>1</v>
      </c>
      <c r="O104" s="546">
        <v>1</v>
      </c>
      <c r="P104" s="545">
        <v>83.09</v>
      </c>
      <c r="Q104" s="547">
        <v>1</v>
      </c>
      <c r="R104" s="542">
        <v>1</v>
      </c>
      <c r="S104" s="547">
        <v>1</v>
      </c>
      <c r="T104" s="546">
        <v>1</v>
      </c>
      <c r="U104" s="548">
        <v>1</v>
      </c>
    </row>
    <row r="105" spans="1:21" ht="14.4" customHeight="1" x14ac:dyDescent="0.3">
      <c r="A105" s="541">
        <v>27</v>
      </c>
      <c r="B105" s="542" t="s">
        <v>499</v>
      </c>
      <c r="C105" s="542">
        <v>89301273</v>
      </c>
      <c r="D105" s="543" t="s">
        <v>1042</v>
      </c>
      <c r="E105" s="544" t="s">
        <v>518</v>
      </c>
      <c r="F105" s="542" t="s">
        <v>509</v>
      </c>
      <c r="G105" s="542" t="s">
        <v>798</v>
      </c>
      <c r="H105" s="542" t="s">
        <v>455</v>
      </c>
      <c r="I105" s="542" t="s">
        <v>799</v>
      </c>
      <c r="J105" s="542" t="s">
        <v>800</v>
      </c>
      <c r="K105" s="542" t="s">
        <v>801</v>
      </c>
      <c r="L105" s="545">
        <v>166.65</v>
      </c>
      <c r="M105" s="545">
        <v>166.65</v>
      </c>
      <c r="N105" s="542">
        <v>1</v>
      </c>
      <c r="O105" s="546">
        <v>1</v>
      </c>
      <c r="P105" s="545">
        <v>166.65</v>
      </c>
      <c r="Q105" s="547">
        <v>1</v>
      </c>
      <c r="R105" s="542">
        <v>1</v>
      </c>
      <c r="S105" s="547">
        <v>1</v>
      </c>
      <c r="T105" s="546">
        <v>1</v>
      </c>
      <c r="U105" s="548">
        <v>1</v>
      </c>
    </row>
    <row r="106" spans="1:21" ht="14.4" customHeight="1" x14ac:dyDescent="0.3">
      <c r="A106" s="541">
        <v>27</v>
      </c>
      <c r="B106" s="542" t="s">
        <v>499</v>
      </c>
      <c r="C106" s="542">
        <v>89301273</v>
      </c>
      <c r="D106" s="543" t="s">
        <v>1042</v>
      </c>
      <c r="E106" s="544" t="s">
        <v>518</v>
      </c>
      <c r="F106" s="542" t="s">
        <v>509</v>
      </c>
      <c r="G106" s="542" t="s">
        <v>802</v>
      </c>
      <c r="H106" s="542" t="s">
        <v>455</v>
      </c>
      <c r="I106" s="542" t="s">
        <v>803</v>
      </c>
      <c r="J106" s="542" t="s">
        <v>804</v>
      </c>
      <c r="K106" s="542" t="s">
        <v>805</v>
      </c>
      <c r="L106" s="545">
        <v>314.89999999999998</v>
      </c>
      <c r="M106" s="545">
        <v>314.89999999999998</v>
      </c>
      <c r="N106" s="542">
        <v>1</v>
      </c>
      <c r="O106" s="546">
        <v>0.5</v>
      </c>
      <c r="P106" s="545">
        <v>314.89999999999998</v>
      </c>
      <c r="Q106" s="547">
        <v>1</v>
      </c>
      <c r="R106" s="542">
        <v>1</v>
      </c>
      <c r="S106" s="547">
        <v>1</v>
      </c>
      <c r="T106" s="546">
        <v>0.5</v>
      </c>
      <c r="U106" s="548">
        <v>1</v>
      </c>
    </row>
    <row r="107" spans="1:21" ht="14.4" customHeight="1" x14ac:dyDescent="0.3">
      <c r="A107" s="541">
        <v>27</v>
      </c>
      <c r="B107" s="542" t="s">
        <v>499</v>
      </c>
      <c r="C107" s="542">
        <v>89301273</v>
      </c>
      <c r="D107" s="543" t="s">
        <v>1042</v>
      </c>
      <c r="E107" s="544" t="s">
        <v>518</v>
      </c>
      <c r="F107" s="542" t="s">
        <v>509</v>
      </c>
      <c r="G107" s="542" t="s">
        <v>802</v>
      </c>
      <c r="H107" s="542" t="s">
        <v>455</v>
      </c>
      <c r="I107" s="542" t="s">
        <v>806</v>
      </c>
      <c r="J107" s="542" t="s">
        <v>807</v>
      </c>
      <c r="K107" s="542" t="s">
        <v>808</v>
      </c>
      <c r="L107" s="545">
        <v>629.78</v>
      </c>
      <c r="M107" s="545">
        <v>629.78</v>
      </c>
      <c r="N107" s="542">
        <v>1</v>
      </c>
      <c r="O107" s="546">
        <v>1</v>
      </c>
      <c r="P107" s="545">
        <v>629.78</v>
      </c>
      <c r="Q107" s="547">
        <v>1</v>
      </c>
      <c r="R107" s="542">
        <v>1</v>
      </c>
      <c r="S107" s="547">
        <v>1</v>
      </c>
      <c r="T107" s="546">
        <v>1</v>
      </c>
      <c r="U107" s="548">
        <v>1</v>
      </c>
    </row>
    <row r="108" spans="1:21" ht="14.4" customHeight="1" x14ac:dyDescent="0.3">
      <c r="A108" s="541">
        <v>27</v>
      </c>
      <c r="B108" s="542" t="s">
        <v>499</v>
      </c>
      <c r="C108" s="542">
        <v>89301273</v>
      </c>
      <c r="D108" s="543" t="s">
        <v>1042</v>
      </c>
      <c r="E108" s="544" t="s">
        <v>518</v>
      </c>
      <c r="F108" s="542" t="s">
        <v>509</v>
      </c>
      <c r="G108" s="542" t="s">
        <v>802</v>
      </c>
      <c r="H108" s="542" t="s">
        <v>494</v>
      </c>
      <c r="I108" s="542" t="s">
        <v>809</v>
      </c>
      <c r="J108" s="542" t="s">
        <v>810</v>
      </c>
      <c r="K108" s="542" t="s">
        <v>811</v>
      </c>
      <c r="L108" s="545">
        <v>685.76</v>
      </c>
      <c r="M108" s="545">
        <v>685.76</v>
      </c>
      <c r="N108" s="542">
        <v>1</v>
      </c>
      <c r="O108" s="546">
        <v>0.5</v>
      </c>
      <c r="P108" s="545"/>
      <c r="Q108" s="547">
        <v>0</v>
      </c>
      <c r="R108" s="542"/>
      <c r="S108" s="547">
        <v>0</v>
      </c>
      <c r="T108" s="546"/>
      <c r="U108" s="548">
        <v>0</v>
      </c>
    </row>
    <row r="109" spans="1:21" ht="14.4" customHeight="1" x14ac:dyDescent="0.3">
      <c r="A109" s="541">
        <v>27</v>
      </c>
      <c r="B109" s="542" t="s">
        <v>499</v>
      </c>
      <c r="C109" s="542">
        <v>89301273</v>
      </c>
      <c r="D109" s="543" t="s">
        <v>1042</v>
      </c>
      <c r="E109" s="544" t="s">
        <v>518</v>
      </c>
      <c r="F109" s="542" t="s">
        <v>509</v>
      </c>
      <c r="G109" s="542" t="s">
        <v>802</v>
      </c>
      <c r="H109" s="542" t="s">
        <v>494</v>
      </c>
      <c r="I109" s="542" t="s">
        <v>812</v>
      </c>
      <c r="J109" s="542" t="s">
        <v>810</v>
      </c>
      <c r="K109" s="542" t="s">
        <v>811</v>
      </c>
      <c r="L109" s="545">
        <v>685.76</v>
      </c>
      <c r="M109" s="545">
        <v>1371.52</v>
      </c>
      <c r="N109" s="542">
        <v>2</v>
      </c>
      <c r="O109" s="546">
        <v>1</v>
      </c>
      <c r="P109" s="545"/>
      <c r="Q109" s="547">
        <v>0</v>
      </c>
      <c r="R109" s="542"/>
      <c r="S109" s="547">
        <v>0</v>
      </c>
      <c r="T109" s="546"/>
      <c r="U109" s="548">
        <v>0</v>
      </c>
    </row>
    <row r="110" spans="1:21" ht="14.4" customHeight="1" x14ac:dyDescent="0.3">
      <c r="A110" s="541">
        <v>27</v>
      </c>
      <c r="B110" s="542" t="s">
        <v>499</v>
      </c>
      <c r="C110" s="542">
        <v>89301273</v>
      </c>
      <c r="D110" s="543" t="s">
        <v>1042</v>
      </c>
      <c r="E110" s="544" t="s">
        <v>518</v>
      </c>
      <c r="F110" s="542" t="s">
        <v>509</v>
      </c>
      <c r="G110" s="542" t="s">
        <v>813</v>
      </c>
      <c r="H110" s="542" t="s">
        <v>455</v>
      </c>
      <c r="I110" s="542" t="s">
        <v>814</v>
      </c>
      <c r="J110" s="542" t="s">
        <v>815</v>
      </c>
      <c r="K110" s="542" t="s">
        <v>816</v>
      </c>
      <c r="L110" s="545">
        <v>158.13</v>
      </c>
      <c r="M110" s="545">
        <v>158.13</v>
      </c>
      <c r="N110" s="542">
        <v>1</v>
      </c>
      <c r="O110" s="546">
        <v>1</v>
      </c>
      <c r="P110" s="545">
        <v>158.13</v>
      </c>
      <c r="Q110" s="547">
        <v>1</v>
      </c>
      <c r="R110" s="542">
        <v>1</v>
      </c>
      <c r="S110" s="547">
        <v>1</v>
      </c>
      <c r="T110" s="546">
        <v>1</v>
      </c>
      <c r="U110" s="548">
        <v>1</v>
      </c>
    </row>
    <row r="111" spans="1:21" ht="14.4" customHeight="1" x14ac:dyDescent="0.3">
      <c r="A111" s="541">
        <v>27</v>
      </c>
      <c r="B111" s="542" t="s">
        <v>499</v>
      </c>
      <c r="C111" s="542">
        <v>89301273</v>
      </c>
      <c r="D111" s="543" t="s">
        <v>1042</v>
      </c>
      <c r="E111" s="544" t="s">
        <v>518</v>
      </c>
      <c r="F111" s="542" t="s">
        <v>509</v>
      </c>
      <c r="G111" s="542" t="s">
        <v>817</v>
      </c>
      <c r="H111" s="542" t="s">
        <v>455</v>
      </c>
      <c r="I111" s="542" t="s">
        <v>818</v>
      </c>
      <c r="J111" s="542" t="s">
        <v>819</v>
      </c>
      <c r="K111" s="542" t="s">
        <v>820</v>
      </c>
      <c r="L111" s="545">
        <v>0</v>
      </c>
      <c r="M111" s="545">
        <v>0</v>
      </c>
      <c r="N111" s="542">
        <v>3</v>
      </c>
      <c r="O111" s="546">
        <v>2.5</v>
      </c>
      <c r="P111" s="545">
        <v>0</v>
      </c>
      <c r="Q111" s="547"/>
      <c r="R111" s="542">
        <v>1</v>
      </c>
      <c r="S111" s="547">
        <v>0.33333333333333331</v>
      </c>
      <c r="T111" s="546">
        <v>0.5</v>
      </c>
      <c r="U111" s="548">
        <v>0.2</v>
      </c>
    </row>
    <row r="112" spans="1:21" ht="14.4" customHeight="1" x14ac:dyDescent="0.3">
      <c r="A112" s="541">
        <v>27</v>
      </c>
      <c r="B112" s="542" t="s">
        <v>499</v>
      </c>
      <c r="C112" s="542">
        <v>89301273</v>
      </c>
      <c r="D112" s="543" t="s">
        <v>1042</v>
      </c>
      <c r="E112" s="544" t="s">
        <v>518</v>
      </c>
      <c r="F112" s="542" t="s">
        <v>509</v>
      </c>
      <c r="G112" s="542" t="s">
        <v>821</v>
      </c>
      <c r="H112" s="542" t="s">
        <v>455</v>
      </c>
      <c r="I112" s="542" t="s">
        <v>822</v>
      </c>
      <c r="J112" s="542" t="s">
        <v>823</v>
      </c>
      <c r="K112" s="542" t="s">
        <v>824</v>
      </c>
      <c r="L112" s="545">
        <v>39.39</v>
      </c>
      <c r="M112" s="545">
        <v>78.78</v>
      </c>
      <c r="N112" s="542">
        <v>2</v>
      </c>
      <c r="O112" s="546">
        <v>0.5</v>
      </c>
      <c r="P112" s="545"/>
      <c r="Q112" s="547">
        <v>0</v>
      </c>
      <c r="R112" s="542"/>
      <c r="S112" s="547">
        <v>0</v>
      </c>
      <c r="T112" s="546"/>
      <c r="U112" s="548">
        <v>0</v>
      </c>
    </row>
    <row r="113" spans="1:21" ht="14.4" customHeight="1" x14ac:dyDescent="0.3">
      <c r="A113" s="541">
        <v>27</v>
      </c>
      <c r="B113" s="542" t="s">
        <v>499</v>
      </c>
      <c r="C113" s="542">
        <v>89301273</v>
      </c>
      <c r="D113" s="543" t="s">
        <v>1042</v>
      </c>
      <c r="E113" s="544" t="s">
        <v>518</v>
      </c>
      <c r="F113" s="542" t="s">
        <v>509</v>
      </c>
      <c r="G113" s="542" t="s">
        <v>825</v>
      </c>
      <c r="H113" s="542" t="s">
        <v>455</v>
      </c>
      <c r="I113" s="542" t="s">
        <v>826</v>
      </c>
      <c r="J113" s="542" t="s">
        <v>827</v>
      </c>
      <c r="K113" s="542" t="s">
        <v>828</v>
      </c>
      <c r="L113" s="545">
        <v>0</v>
      </c>
      <c r="M113" s="545">
        <v>0</v>
      </c>
      <c r="N113" s="542">
        <v>1</v>
      </c>
      <c r="O113" s="546">
        <v>0.5</v>
      </c>
      <c r="P113" s="545">
        <v>0</v>
      </c>
      <c r="Q113" s="547"/>
      <c r="R113" s="542">
        <v>1</v>
      </c>
      <c r="S113" s="547">
        <v>1</v>
      </c>
      <c r="T113" s="546">
        <v>0.5</v>
      </c>
      <c r="U113" s="548">
        <v>1</v>
      </c>
    </row>
    <row r="114" spans="1:21" ht="14.4" customHeight="1" x14ac:dyDescent="0.3">
      <c r="A114" s="541">
        <v>27</v>
      </c>
      <c r="B114" s="542" t="s">
        <v>499</v>
      </c>
      <c r="C114" s="542">
        <v>89301273</v>
      </c>
      <c r="D114" s="543" t="s">
        <v>1042</v>
      </c>
      <c r="E114" s="544" t="s">
        <v>518</v>
      </c>
      <c r="F114" s="542" t="s">
        <v>509</v>
      </c>
      <c r="G114" s="542" t="s">
        <v>829</v>
      </c>
      <c r="H114" s="542" t="s">
        <v>455</v>
      </c>
      <c r="I114" s="542" t="s">
        <v>830</v>
      </c>
      <c r="J114" s="542" t="s">
        <v>831</v>
      </c>
      <c r="K114" s="542" t="s">
        <v>832</v>
      </c>
      <c r="L114" s="545">
        <v>0</v>
      </c>
      <c r="M114" s="545">
        <v>0</v>
      </c>
      <c r="N114" s="542">
        <v>1</v>
      </c>
      <c r="O114" s="546">
        <v>0.5</v>
      </c>
      <c r="P114" s="545"/>
      <c r="Q114" s="547"/>
      <c r="R114" s="542"/>
      <c r="S114" s="547">
        <v>0</v>
      </c>
      <c r="T114" s="546"/>
      <c r="U114" s="548">
        <v>0</v>
      </c>
    </row>
    <row r="115" spans="1:21" ht="14.4" customHeight="1" x14ac:dyDescent="0.3">
      <c r="A115" s="541">
        <v>27</v>
      </c>
      <c r="B115" s="542" t="s">
        <v>499</v>
      </c>
      <c r="C115" s="542">
        <v>89301273</v>
      </c>
      <c r="D115" s="543" t="s">
        <v>1042</v>
      </c>
      <c r="E115" s="544" t="s">
        <v>518</v>
      </c>
      <c r="F115" s="542" t="s">
        <v>509</v>
      </c>
      <c r="G115" s="542" t="s">
        <v>829</v>
      </c>
      <c r="H115" s="542" t="s">
        <v>455</v>
      </c>
      <c r="I115" s="542" t="s">
        <v>833</v>
      </c>
      <c r="J115" s="542" t="s">
        <v>831</v>
      </c>
      <c r="K115" s="542" t="s">
        <v>834</v>
      </c>
      <c r="L115" s="545">
        <v>0</v>
      </c>
      <c r="M115" s="545">
        <v>0</v>
      </c>
      <c r="N115" s="542">
        <v>1</v>
      </c>
      <c r="O115" s="546">
        <v>0.5</v>
      </c>
      <c r="P115" s="545"/>
      <c r="Q115" s="547"/>
      <c r="R115" s="542"/>
      <c r="S115" s="547">
        <v>0</v>
      </c>
      <c r="T115" s="546"/>
      <c r="U115" s="548">
        <v>0</v>
      </c>
    </row>
    <row r="116" spans="1:21" ht="14.4" customHeight="1" x14ac:dyDescent="0.3">
      <c r="A116" s="541">
        <v>27</v>
      </c>
      <c r="B116" s="542" t="s">
        <v>499</v>
      </c>
      <c r="C116" s="542">
        <v>89301273</v>
      </c>
      <c r="D116" s="543" t="s">
        <v>1042</v>
      </c>
      <c r="E116" s="544" t="s">
        <v>518</v>
      </c>
      <c r="F116" s="542" t="s">
        <v>509</v>
      </c>
      <c r="G116" s="542" t="s">
        <v>552</v>
      </c>
      <c r="H116" s="542" t="s">
        <v>455</v>
      </c>
      <c r="I116" s="542" t="s">
        <v>553</v>
      </c>
      <c r="J116" s="542" t="s">
        <v>554</v>
      </c>
      <c r="K116" s="542" t="s">
        <v>555</v>
      </c>
      <c r="L116" s="545">
        <v>163.9</v>
      </c>
      <c r="M116" s="545">
        <v>1639.0000000000002</v>
      </c>
      <c r="N116" s="542">
        <v>10</v>
      </c>
      <c r="O116" s="546">
        <v>3</v>
      </c>
      <c r="P116" s="545">
        <v>491.70000000000005</v>
      </c>
      <c r="Q116" s="547">
        <v>0.3</v>
      </c>
      <c r="R116" s="542">
        <v>3</v>
      </c>
      <c r="S116" s="547">
        <v>0.3</v>
      </c>
      <c r="T116" s="546">
        <v>1</v>
      </c>
      <c r="U116" s="548">
        <v>0.33333333333333331</v>
      </c>
    </row>
    <row r="117" spans="1:21" ht="14.4" customHeight="1" x14ac:dyDescent="0.3">
      <c r="A117" s="541">
        <v>27</v>
      </c>
      <c r="B117" s="542" t="s">
        <v>499</v>
      </c>
      <c r="C117" s="542">
        <v>89301273</v>
      </c>
      <c r="D117" s="543" t="s">
        <v>1042</v>
      </c>
      <c r="E117" s="544" t="s">
        <v>518</v>
      </c>
      <c r="F117" s="542" t="s">
        <v>509</v>
      </c>
      <c r="G117" s="542" t="s">
        <v>556</v>
      </c>
      <c r="H117" s="542" t="s">
        <v>455</v>
      </c>
      <c r="I117" s="542" t="s">
        <v>835</v>
      </c>
      <c r="J117" s="542" t="s">
        <v>836</v>
      </c>
      <c r="K117" s="542" t="s">
        <v>837</v>
      </c>
      <c r="L117" s="545">
        <v>0</v>
      </c>
      <c r="M117" s="545">
        <v>0</v>
      </c>
      <c r="N117" s="542">
        <v>2</v>
      </c>
      <c r="O117" s="546">
        <v>1</v>
      </c>
      <c r="P117" s="545"/>
      <c r="Q117" s="547"/>
      <c r="R117" s="542"/>
      <c r="S117" s="547">
        <v>0</v>
      </c>
      <c r="T117" s="546"/>
      <c r="U117" s="548">
        <v>0</v>
      </c>
    </row>
    <row r="118" spans="1:21" ht="14.4" customHeight="1" x14ac:dyDescent="0.3">
      <c r="A118" s="541">
        <v>27</v>
      </c>
      <c r="B118" s="542" t="s">
        <v>499</v>
      </c>
      <c r="C118" s="542">
        <v>89301273</v>
      </c>
      <c r="D118" s="543" t="s">
        <v>1042</v>
      </c>
      <c r="E118" s="544" t="s">
        <v>518</v>
      </c>
      <c r="F118" s="542" t="s">
        <v>509</v>
      </c>
      <c r="G118" s="542" t="s">
        <v>838</v>
      </c>
      <c r="H118" s="542" t="s">
        <v>455</v>
      </c>
      <c r="I118" s="542" t="s">
        <v>839</v>
      </c>
      <c r="J118" s="542" t="s">
        <v>840</v>
      </c>
      <c r="K118" s="542" t="s">
        <v>841</v>
      </c>
      <c r="L118" s="545">
        <v>159.79</v>
      </c>
      <c r="M118" s="545">
        <v>159.79</v>
      </c>
      <c r="N118" s="542">
        <v>1</v>
      </c>
      <c r="O118" s="546">
        <v>0.5</v>
      </c>
      <c r="P118" s="545">
        <v>159.79</v>
      </c>
      <c r="Q118" s="547">
        <v>1</v>
      </c>
      <c r="R118" s="542">
        <v>1</v>
      </c>
      <c r="S118" s="547">
        <v>1</v>
      </c>
      <c r="T118" s="546">
        <v>0.5</v>
      </c>
      <c r="U118" s="548">
        <v>1</v>
      </c>
    </row>
    <row r="119" spans="1:21" ht="14.4" customHeight="1" x14ac:dyDescent="0.3">
      <c r="A119" s="541">
        <v>27</v>
      </c>
      <c r="B119" s="542" t="s">
        <v>499</v>
      </c>
      <c r="C119" s="542">
        <v>89301273</v>
      </c>
      <c r="D119" s="543" t="s">
        <v>1042</v>
      </c>
      <c r="E119" s="544" t="s">
        <v>518</v>
      </c>
      <c r="F119" s="542" t="s">
        <v>509</v>
      </c>
      <c r="G119" s="542" t="s">
        <v>838</v>
      </c>
      <c r="H119" s="542" t="s">
        <v>455</v>
      </c>
      <c r="I119" s="542" t="s">
        <v>842</v>
      </c>
      <c r="J119" s="542" t="s">
        <v>840</v>
      </c>
      <c r="K119" s="542" t="s">
        <v>843</v>
      </c>
      <c r="L119" s="545">
        <v>40.46</v>
      </c>
      <c r="M119" s="545">
        <v>121.38</v>
      </c>
      <c r="N119" s="542">
        <v>3</v>
      </c>
      <c r="O119" s="546">
        <v>0.5</v>
      </c>
      <c r="P119" s="545">
        <v>121.38</v>
      </c>
      <c r="Q119" s="547">
        <v>1</v>
      </c>
      <c r="R119" s="542">
        <v>3</v>
      </c>
      <c r="S119" s="547">
        <v>1</v>
      </c>
      <c r="T119" s="546">
        <v>0.5</v>
      </c>
      <c r="U119" s="548">
        <v>1</v>
      </c>
    </row>
    <row r="120" spans="1:21" ht="14.4" customHeight="1" x14ac:dyDescent="0.3">
      <c r="A120" s="541">
        <v>27</v>
      </c>
      <c r="B120" s="542" t="s">
        <v>499</v>
      </c>
      <c r="C120" s="542">
        <v>89301273</v>
      </c>
      <c r="D120" s="543" t="s">
        <v>1042</v>
      </c>
      <c r="E120" s="544" t="s">
        <v>518</v>
      </c>
      <c r="F120" s="542" t="s">
        <v>509</v>
      </c>
      <c r="G120" s="542" t="s">
        <v>838</v>
      </c>
      <c r="H120" s="542" t="s">
        <v>455</v>
      </c>
      <c r="I120" s="542" t="s">
        <v>844</v>
      </c>
      <c r="J120" s="542" t="s">
        <v>845</v>
      </c>
      <c r="K120" s="542" t="s">
        <v>846</v>
      </c>
      <c r="L120" s="545">
        <v>0</v>
      </c>
      <c r="M120" s="545">
        <v>0</v>
      </c>
      <c r="N120" s="542">
        <v>1</v>
      </c>
      <c r="O120" s="546">
        <v>0.5</v>
      </c>
      <c r="P120" s="545"/>
      <c r="Q120" s="547"/>
      <c r="R120" s="542"/>
      <c r="S120" s="547">
        <v>0</v>
      </c>
      <c r="T120" s="546"/>
      <c r="U120" s="548">
        <v>0</v>
      </c>
    </row>
    <row r="121" spans="1:21" ht="14.4" customHeight="1" x14ac:dyDescent="0.3">
      <c r="A121" s="541">
        <v>27</v>
      </c>
      <c r="B121" s="542" t="s">
        <v>499</v>
      </c>
      <c r="C121" s="542">
        <v>89301273</v>
      </c>
      <c r="D121" s="543" t="s">
        <v>1042</v>
      </c>
      <c r="E121" s="544" t="s">
        <v>518</v>
      </c>
      <c r="F121" s="542" t="s">
        <v>509</v>
      </c>
      <c r="G121" s="542" t="s">
        <v>847</v>
      </c>
      <c r="H121" s="542" t="s">
        <v>455</v>
      </c>
      <c r="I121" s="542" t="s">
        <v>848</v>
      </c>
      <c r="J121" s="542" t="s">
        <v>849</v>
      </c>
      <c r="K121" s="542" t="s">
        <v>850</v>
      </c>
      <c r="L121" s="545">
        <v>63.67</v>
      </c>
      <c r="M121" s="545">
        <v>127.34</v>
      </c>
      <c r="N121" s="542">
        <v>2</v>
      </c>
      <c r="O121" s="546">
        <v>0.5</v>
      </c>
      <c r="P121" s="545"/>
      <c r="Q121" s="547">
        <v>0</v>
      </c>
      <c r="R121" s="542"/>
      <c r="S121" s="547">
        <v>0</v>
      </c>
      <c r="T121" s="546"/>
      <c r="U121" s="548">
        <v>0</v>
      </c>
    </row>
    <row r="122" spans="1:21" ht="14.4" customHeight="1" x14ac:dyDescent="0.3">
      <c r="A122" s="541">
        <v>27</v>
      </c>
      <c r="B122" s="542" t="s">
        <v>499</v>
      </c>
      <c r="C122" s="542">
        <v>89301273</v>
      </c>
      <c r="D122" s="543" t="s">
        <v>1042</v>
      </c>
      <c r="E122" s="544" t="s">
        <v>518</v>
      </c>
      <c r="F122" s="542" t="s">
        <v>509</v>
      </c>
      <c r="G122" s="542" t="s">
        <v>566</v>
      </c>
      <c r="H122" s="542" t="s">
        <v>455</v>
      </c>
      <c r="I122" s="542" t="s">
        <v>567</v>
      </c>
      <c r="J122" s="542" t="s">
        <v>568</v>
      </c>
      <c r="K122" s="542" t="s">
        <v>569</v>
      </c>
      <c r="L122" s="545">
        <v>50.27</v>
      </c>
      <c r="M122" s="545">
        <v>301.62</v>
      </c>
      <c r="N122" s="542">
        <v>6</v>
      </c>
      <c r="O122" s="546">
        <v>2.5</v>
      </c>
      <c r="P122" s="545">
        <v>50.27</v>
      </c>
      <c r="Q122" s="547">
        <v>0.16666666666666669</v>
      </c>
      <c r="R122" s="542">
        <v>1</v>
      </c>
      <c r="S122" s="547">
        <v>0.16666666666666666</v>
      </c>
      <c r="T122" s="546">
        <v>0.5</v>
      </c>
      <c r="U122" s="548">
        <v>0.2</v>
      </c>
    </row>
    <row r="123" spans="1:21" ht="14.4" customHeight="1" x14ac:dyDescent="0.3">
      <c r="A123" s="541">
        <v>27</v>
      </c>
      <c r="B123" s="542" t="s">
        <v>499</v>
      </c>
      <c r="C123" s="542">
        <v>89301273</v>
      </c>
      <c r="D123" s="543" t="s">
        <v>1042</v>
      </c>
      <c r="E123" s="544" t="s">
        <v>518</v>
      </c>
      <c r="F123" s="542" t="s">
        <v>509</v>
      </c>
      <c r="G123" s="542" t="s">
        <v>566</v>
      </c>
      <c r="H123" s="542" t="s">
        <v>455</v>
      </c>
      <c r="I123" s="542" t="s">
        <v>851</v>
      </c>
      <c r="J123" s="542" t="s">
        <v>568</v>
      </c>
      <c r="K123" s="542" t="s">
        <v>852</v>
      </c>
      <c r="L123" s="545">
        <v>58.1</v>
      </c>
      <c r="M123" s="545">
        <v>58.1</v>
      </c>
      <c r="N123" s="542">
        <v>1</v>
      </c>
      <c r="O123" s="546">
        <v>0.5</v>
      </c>
      <c r="P123" s="545">
        <v>58.1</v>
      </c>
      <c r="Q123" s="547">
        <v>1</v>
      </c>
      <c r="R123" s="542">
        <v>1</v>
      </c>
      <c r="S123" s="547">
        <v>1</v>
      </c>
      <c r="T123" s="546">
        <v>0.5</v>
      </c>
      <c r="U123" s="548">
        <v>1</v>
      </c>
    </row>
    <row r="124" spans="1:21" ht="14.4" customHeight="1" x14ac:dyDescent="0.3">
      <c r="A124" s="541">
        <v>27</v>
      </c>
      <c r="B124" s="542" t="s">
        <v>499</v>
      </c>
      <c r="C124" s="542">
        <v>89301273</v>
      </c>
      <c r="D124" s="543" t="s">
        <v>1042</v>
      </c>
      <c r="E124" s="544" t="s">
        <v>518</v>
      </c>
      <c r="F124" s="542" t="s">
        <v>509</v>
      </c>
      <c r="G124" s="542" t="s">
        <v>566</v>
      </c>
      <c r="H124" s="542" t="s">
        <v>455</v>
      </c>
      <c r="I124" s="542" t="s">
        <v>853</v>
      </c>
      <c r="J124" s="542" t="s">
        <v>854</v>
      </c>
      <c r="K124" s="542" t="s">
        <v>855</v>
      </c>
      <c r="L124" s="545">
        <v>93.99</v>
      </c>
      <c r="M124" s="545">
        <v>93.99</v>
      </c>
      <c r="N124" s="542">
        <v>1</v>
      </c>
      <c r="O124" s="546">
        <v>0.5</v>
      </c>
      <c r="P124" s="545"/>
      <c r="Q124" s="547">
        <v>0</v>
      </c>
      <c r="R124" s="542"/>
      <c r="S124" s="547">
        <v>0</v>
      </c>
      <c r="T124" s="546"/>
      <c r="U124" s="548">
        <v>0</v>
      </c>
    </row>
    <row r="125" spans="1:21" ht="14.4" customHeight="1" x14ac:dyDescent="0.3">
      <c r="A125" s="541">
        <v>27</v>
      </c>
      <c r="B125" s="542" t="s">
        <v>499</v>
      </c>
      <c r="C125" s="542">
        <v>89301273</v>
      </c>
      <c r="D125" s="543" t="s">
        <v>1042</v>
      </c>
      <c r="E125" s="544" t="s">
        <v>518</v>
      </c>
      <c r="F125" s="542" t="s">
        <v>509</v>
      </c>
      <c r="G125" s="542" t="s">
        <v>856</v>
      </c>
      <c r="H125" s="542" t="s">
        <v>455</v>
      </c>
      <c r="I125" s="542" t="s">
        <v>857</v>
      </c>
      <c r="J125" s="542" t="s">
        <v>858</v>
      </c>
      <c r="K125" s="542" t="s">
        <v>859</v>
      </c>
      <c r="L125" s="545">
        <v>0</v>
      </c>
      <c r="M125" s="545">
        <v>0</v>
      </c>
      <c r="N125" s="542">
        <v>1</v>
      </c>
      <c r="O125" s="546">
        <v>0.5</v>
      </c>
      <c r="P125" s="545"/>
      <c r="Q125" s="547"/>
      <c r="R125" s="542"/>
      <c r="S125" s="547">
        <v>0</v>
      </c>
      <c r="T125" s="546"/>
      <c r="U125" s="548">
        <v>0</v>
      </c>
    </row>
    <row r="126" spans="1:21" ht="14.4" customHeight="1" x14ac:dyDescent="0.3">
      <c r="A126" s="541">
        <v>27</v>
      </c>
      <c r="B126" s="542" t="s">
        <v>499</v>
      </c>
      <c r="C126" s="542">
        <v>89301273</v>
      </c>
      <c r="D126" s="543" t="s">
        <v>1042</v>
      </c>
      <c r="E126" s="544" t="s">
        <v>518</v>
      </c>
      <c r="F126" s="542" t="s">
        <v>509</v>
      </c>
      <c r="G126" s="542" t="s">
        <v>570</v>
      </c>
      <c r="H126" s="542" t="s">
        <v>455</v>
      </c>
      <c r="I126" s="542" t="s">
        <v>860</v>
      </c>
      <c r="J126" s="542" t="s">
        <v>861</v>
      </c>
      <c r="K126" s="542" t="s">
        <v>832</v>
      </c>
      <c r="L126" s="545">
        <v>77.08</v>
      </c>
      <c r="M126" s="545">
        <v>2543.64</v>
      </c>
      <c r="N126" s="542">
        <v>33</v>
      </c>
      <c r="O126" s="546">
        <v>16.5</v>
      </c>
      <c r="P126" s="545">
        <v>462.47999999999996</v>
      </c>
      <c r="Q126" s="547">
        <v>0.18181818181818182</v>
      </c>
      <c r="R126" s="542">
        <v>6</v>
      </c>
      <c r="S126" s="547">
        <v>0.18181818181818182</v>
      </c>
      <c r="T126" s="546">
        <v>4.5</v>
      </c>
      <c r="U126" s="548">
        <v>0.27272727272727271</v>
      </c>
    </row>
    <row r="127" spans="1:21" ht="14.4" customHeight="1" x14ac:dyDescent="0.3">
      <c r="A127" s="541">
        <v>27</v>
      </c>
      <c r="B127" s="542" t="s">
        <v>499</v>
      </c>
      <c r="C127" s="542">
        <v>89301273</v>
      </c>
      <c r="D127" s="543" t="s">
        <v>1042</v>
      </c>
      <c r="E127" s="544" t="s">
        <v>518</v>
      </c>
      <c r="F127" s="542" t="s">
        <v>509</v>
      </c>
      <c r="G127" s="542" t="s">
        <v>650</v>
      </c>
      <c r="H127" s="542" t="s">
        <v>455</v>
      </c>
      <c r="I127" s="542" t="s">
        <v>651</v>
      </c>
      <c r="J127" s="542" t="s">
        <v>652</v>
      </c>
      <c r="K127" s="542" t="s">
        <v>653</v>
      </c>
      <c r="L127" s="545">
        <v>116.8</v>
      </c>
      <c r="M127" s="545">
        <v>350.4</v>
      </c>
      <c r="N127" s="542">
        <v>3</v>
      </c>
      <c r="O127" s="546">
        <v>2.5</v>
      </c>
      <c r="P127" s="545"/>
      <c r="Q127" s="547">
        <v>0</v>
      </c>
      <c r="R127" s="542"/>
      <c r="S127" s="547">
        <v>0</v>
      </c>
      <c r="T127" s="546"/>
      <c r="U127" s="548">
        <v>0</v>
      </c>
    </row>
    <row r="128" spans="1:21" ht="14.4" customHeight="1" x14ac:dyDescent="0.3">
      <c r="A128" s="541">
        <v>27</v>
      </c>
      <c r="B128" s="542" t="s">
        <v>499</v>
      </c>
      <c r="C128" s="542">
        <v>89301273</v>
      </c>
      <c r="D128" s="543" t="s">
        <v>1042</v>
      </c>
      <c r="E128" s="544" t="s">
        <v>518</v>
      </c>
      <c r="F128" s="542" t="s">
        <v>509</v>
      </c>
      <c r="G128" s="542" t="s">
        <v>650</v>
      </c>
      <c r="H128" s="542" t="s">
        <v>494</v>
      </c>
      <c r="I128" s="542" t="s">
        <v>654</v>
      </c>
      <c r="J128" s="542" t="s">
        <v>655</v>
      </c>
      <c r="K128" s="542" t="s">
        <v>653</v>
      </c>
      <c r="L128" s="545">
        <v>116.8</v>
      </c>
      <c r="M128" s="545">
        <v>934.4</v>
      </c>
      <c r="N128" s="542">
        <v>8</v>
      </c>
      <c r="O128" s="546">
        <v>3</v>
      </c>
      <c r="P128" s="545">
        <v>584</v>
      </c>
      <c r="Q128" s="547">
        <v>0.625</v>
      </c>
      <c r="R128" s="542">
        <v>5</v>
      </c>
      <c r="S128" s="547">
        <v>0.625</v>
      </c>
      <c r="T128" s="546">
        <v>2</v>
      </c>
      <c r="U128" s="548">
        <v>0.66666666666666663</v>
      </c>
    </row>
    <row r="129" spans="1:21" ht="14.4" customHeight="1" x14ac:dyDescent="0.3">
      <c r="A129" s="541">
        <v>27</v>
      </c>
      <c r="B129" s="542" t="s">
        <v>499</v>
      </c>
      <c r="C129" s="542">
        <v>89301273</v>
      </c>
      <c r="D129" s="543" t="s">
        <v>1042</v>
      </c>
      <c r="E129" s="544" t="s">
        <v>518</v>
      </c>
      <c r="F129" s="542" t="s">
        <v>509</v>
      </c>
      <c r="G129" s="542" t="s">
        <v>625</v>
      </c>
      <c r="H129" s="542" t="s">
        <v>455</v>
      </c>
      <c r="I129" s="542" t="s">
        <v>862</v>
      </c>
      <c r="J129" s="542" t="s">
        <v>863</v>
      </c>
      <c r="K129" s="542" t="s">
        <v>864</v>
      </c>
      <c r="L129" s="545">
        <v>0</v>
      </c>
      <c r="M129" s="545">
        <v>0</v>
      </c>
      <c r="N129" s="542">
        <v>4</v>
      </c>
      <c r="O129" s="546">
        <v>1</v>
      </c>
      <c r="P129" s="545">
        <v>0</v>
      </c>
      <c r="Q129" s="547"/>
      <c r="R129" s="542">
        <v>4</v>
      </c>
      <c r="S129" s="547">
        <v>1</v>
      </c>
      <c r="T129" s="546">
        <v>1</v>
      </c>
      <c r="U129" s="548">
        <v>1</v>
      </c>
    </row>
    <row r="130" spans="1:21" ht="14.4" customHeight="1" x14ac:dyDescent="0.3">
      <c r="A130" s="541">
        <v>27</v>
      </c>
      <c r="B130" s="542" t="s">
        <v>499</v>
      </c>
      <c r="C130" s="542">
        <v>89301273</v>
      </c>
      <c r="D130" s="543" t="s">
        <v>1042</v>
      </c>
      <c r="E130" s="544" t="s">
        <v>518</v>
      </c>
      <c r="F130" s="542" t="s">
        <v>509</v>
      </c>
      <c r="G130" s="542" t="s">
        <v>625</v>
      </c>
      <c r="H130" s="542" t="s">
        <v>455</v>
      </c>
      <c r="I130" s="542" t="s">
        <v>865</v>
      </c>
      <c r="J130" s="542" t="s">
        <v>863</v>
      </c>
      <c r="K130" s="542" t="s">
        <v>866</v>
      </c>
      <c r="L130" s="545">
        <v>0</v>
      </c>
      <c r="M130" s="545">
        <v>0</v>
      </c>
      <c r="N130" s="542">
        <v>2</v>
      </c>
      <c r="O130" s="546">
        <v>1</v>
      </c>
      <c r="P130" s="545"/>
      <c r="Q130" s="547"/>
      <c r="R130" s="542"/>
      <c r="S130" s="547">
        <v>0</v>
      </c>
      <c r="T130" s="546"/>
      <c r="U130" s="548">
        <v>0</v>
      </c>
    </row>
    <row r="131" spans="1:21" ht="14.4" customHeight="1" x14ac:dyDescent="0.3">
      <c r="A131" s="541">
        <v>27</v>
      </c>
      <c r="B131" s="542" t="s">
        <v>499</v>
      </c>
      <c r="C131" s="542">
        <v>89301273</v>
      </c>
      <c r="D131" s="543" t="s">
        <v>1042</v>
      </c>
      <c r="E131" s="544" t="s">
        <v>518</v>
      </c>
      <c r="F131" s="542" t="s">
        <v>509</v>
      </c>
      <c r="G131" s="542" t="s">
        <v>656</v>
      </c>
      <c r="H131" s="542" t="s">
        <v>455</v>
      </c>
      <c r="I131" s="542" t="s">
        <v>657</v>
      </c>
      <c r="J131" s="542" t="s">
        <v>658</v>
      </c>
      <c r="K131" s="542" t="s">
        <v>659</v>
      </c>
      <c r="L131" s="545">
        <v>72.05</v>
      </c>
      <c r="M131" s="545">
        <v>288.2</v>
      </c>
      <c r="N131" s="542">
        <v>4</v>
      </c>
      <c r="O131" s="546">
        <v>1</v>
      </c>
      <c r="P131" s="545"/>
      <c r="Q131" s="547">
        <v>0</v>
      </c>
      <c r="R131" s="542"/>
      <c r="S131" s="547">
        <v>0</v>
      </c>
      <c r="T131" s="546"/>
      <c r="U131" s="548">
        <v>0</v>
      </c>
    </row>
    <row r="132" spans="1:21" ht="14.4" customHeight="1" x14ac:dyDescent="0.3">
      <c r="A132" s="541">
        <v>27</v>
      </c>
      <c r="B132" s="542" t="s">
        <v>499</v>
      </c>
      <c r="C132" s="542">
        <v>89301273</v>
      </c>
      <c r="D132" s="543" t="s">
        <v>1042</v>
      </c>
      <c r="E132" s="544" t="s">
        <v>518</v>
      </c>
      <c r="F132" s="542" t="s">
        <v>509</v>
      </c>
      <c r="G132" s="542" t="s">
        <v>656</v>
      </c>
      <c r="H132" s="542" t="s">
        <v>455</v>
      </c>
      <c r="I132" s="542" t="s">
        <v>657</v>
      </c>
      <c r="J132" s="542" t="s">
        <v>658</v>
      </c>
      <c r="K132" s="542" t="s">
        <v>659</v>
      </c>
      <c r="L132" s="545">
        <v>77.36</v>
      </c>
      <c r="M132" s="545">
        <v>154.72</v>
      </c>
      <c r="N132" s="542">
        <v>2</v>
      </c>
      <c r="O132" s="546">
        <v>1</v>
      </c>
      <c r="P132" s="545"/>
      <c r="Q132" s="547">
        <v>0</v>
      </c>
      <c r="R132" s="542"/>
      <c r="S132" s="547">
        <v>0</v>
      </c>
      <c r="T132" s="546"/>
      <c r="U132" s="548">
        <v>0</v>
      </c>
    </row>
    <row r="133" spans="1:21" ht="14.4" customHeight="1" x14ac:dyDescent="0.3">
      <c r="A133" s="541">
        <v>27</v>
      </c>
      <c r="B133" s="542" t="s">
        <v>499</v>
      </c>
      <c r="C133" s="542">
        <v>89301273</v>
      </c>
      <c r="D133" s="543" t="s">
        <v>1042</v>
      </c>
      <c r="E133" s="544" t="s">
        <v>518</v>
      </c>
      <c r="F133" s="542" t="s">
        <v>509</v>
      </c>
      <c r="G133" s="542" t="s">
        <v>867</v>
      </c>
      <c r="H133" s="542" t="s">
        <v>455</v>
      </c>
      <c r="I133" s="542" t="s">
        <v>868</v>
      </c>
      <c r="J133" s="542" t="s">
        <v>869</v>
      </c>
      <c r="K133" s="542" t="s">
        <v>870</v>
      </c>
      <c r="L133" s="545">
        <v>132.34</v>
      </c>
      <c r="M133" s="545">
        <v>264.68</v>
      </c>
      <c r="N133" s="542">
        <v>2</v>
      </c>
      <c r="O133" s="546">
        <v>1.5</v>
      </c>
      <c r="P133" s="545">
        <v>132.34</v>
      </c>
      <c r="Q133" s="547">
        <v>0.5</v>
      </c>
      <c r="R133" s="542">
        <v>1</v>
      </c>
      <c r="S133" s="547">
        <v>0.5</v>
      </c>
      <c r="T133" s="546">
        <v>0.5</v>
      </c>
      <c r="U133" s="548">
        <v>0.33333333333333331</v>
      </c>
    </row>
    <row r="134" spans="1:21" ht="14.4" customHeight="1" x14ac:dyDescent="0.3">
      <c r="A134" s="541">
        <v>27</v>
      </c>
      <c r="B134" s="542" t="s">
        <v>499</v>
      </c>
      <c r="C134" s="542">
        <v>89301273</v>
      </c>
      <c r="D134" s="543" t="s">
        <v>1042</v>
      </c>
      <c r="E134" s="544" t="s">
        <v>518</v>
      </c>
      <c r="F134" s="542" t="s">
        <v>509</v>
      </c>
      <c r="G134" s="542" t="s">
        <v>871</v>
      </c>
      <c r="H134" s="542" t="s">
        <v>455</v>
      </c>
      <c r="I134" s="542" t="s">
        <v>872</v>
      </c>
      <c r="J134" s="542" t="s">
        <v>873</v>
      </c>
      <c r="K134" s="542" t="s">
        <v>874</v>
      </c>
      <c r="L134" s="545">
        <v>41.83</v>
      </c>
      <c r="M134" s="545">
        <v>41.83</v>
      </c>
      <c r="N134" s="542">
        <v>1</v>
      </c>
      <c r="O134" s="546">
        <v>1</v>
      </c>
      <c r="P134" s="545"/>
      <c r="Q134" s="547">
        <v>0</v>
      </c>
      <c r="R134" s="542"/>
      <c r="S134" s="547">
        <v>0</v>
      </c>
      <c r="T134" s="546"/>
      <c r="U134" s="548">
        <v>0</v>
      </c>
    </row>
    <row r="135" spans="1:21" ht="14.4" customHeight="1" x14ac:dyDescent="0.3">
      <c r="A135" s="541">
        <v>27</v>
      </c>
      <c r="B135" s="542" t="s">
        <v>499</v>
      </c>
      <c r="C135" s="542">
        <v>89301273</v>
      </c>
      <c r="D135" s="543" t="s">
        <v>1042</v>
      </c>
      <c r="E135" s="544" t="s">
        <v>518</v>
      </c>
      <c r="F135" s="542" t="s">
        <v>509</v>
      </c>
      <c r="G135" s="542" t="s">
        <v>875</v>
      </c>
      <c r="H135" s="542" t="s">
        <v>494</v>
      </c>
      <c r="I135" s="542" t="s">
        <v>876</v>
      </c>
      <c r="J135" s="542" t="s">
        <v>877</v>
      </c>
      <c r="K135" s="542" t="s">
        <v>878</v>
      </c>
      <c r="L135" s="545">
        <v>195.92</v>
      </c>
      <c r="M135" s="545">
        <v>783.68</v>
      </c>
      <c r="N135" s="542">
        <v>4</v>
      </c>
      <c r="O135" s="546">
        <v>1.5</v>
      </c>
      <c r="P135" s="545"/>
      <c r="Q135" s="547">
        <v>0</v>
      </c>
      <c r="R135" s="542"/>
      <c r="S135" s="547">
        <v>0</v>
      </c>
      <c r="T135" s="546"/>
      <c r="U135" s="548">
        <v>0</v>
      </c>
    </row>
    <row r="136" spans="1:21" ht="14.4" customHeight="1" x14ac:dyDescent="0.3">
      <c r="A136" s="541">
        <v>27</v>
      </c>
      <c r="B136" s="542" t="s">
        <v>499</v>
      </c>
      <c r="C136" s="542">
        <v>89301273</v>
      </c>
      <c r="D136" s="543" t="s">
        <v>1042</v>
      </c>
      <c r="E136" s="544" t="s">
        <v>518</v>
      </c>
      <c r="F136" s="542" t="s">
        <v>509</v>
      </c>
      <c r="G136" s="542" t="s">
        <v>879</v>
      </c>
      <c r="H136" s="542" t="s">
        <v>455</v>
      </c>
      <c r="I136" s="542" t="s">
        <v>880</v>
      </c>
      <c r="J136" s="542" t="s">
        <v>881</v>
      </c>
      <c r="K136" s="542" t="s">
        <v>882</v>
      </c>
      <c r="L136" s="545">
        <v>356.47</v>
      </c>
      <c r="M136" s="545">
        <v>356.47</v>
      </c>
      <c r="N136" s="542">
        <v>1</v>
      </c>
      <c r="O136" s="546">
        <v>0.5</v>
      </c>
      <c r="P136" s="545"/>
      <c r="Q136" s="547">
        <v>0</v>
      </c>
      <c r="R136" s="542"/>
      <c r="S136" s="547">
        <v>0</v>
      </c>
      <c r="T136" s="546"/>
      <c r="U136" s="548">
        <v>0</v>
      </c>
    </row>
    <row r="137" spans="1:21" ht="14.4" customHeight="1" x14ac:dyDescent="0.3">
      <c r="A137" s="541">
        <v>27</v>
      </c>
      <c r="B137" s="542" t="s">
        <v>499</v>
      </c>
      <c r="C137" s="542">
        <v>89301273</v>
      </c>
      <c r="D137" s="543" t="s">
        <v>1042</v>
      </c>
      <c r="E137" s="544" t="s">
        <v>518</v>
      </c>
      <c r="F137" s="542" t="s">
        <v>509</v>
      </c>
      <c r="G137" s="542" t="s">
        <v>574</v>
      </c>
      <c r="H137" s="542" t="s">
        <v>494</v>
      </c>
      <c r="I137" s="542" t="s">
        <v>883</v>
      </c>
      <c r="J137" s="542" t="s">
        <v>884</v>
      </c>
      <c r="K137" s="542" t="s">
        <v>885</v>
      </c>
      <c r="L137" s="545">
        <v>65.069999999999993</v>
      </c>
      <c r="M137" s="545">
        <v>65.069999999999993</v>
      </c>
      <c r="N137" s="542">
        <v>1</v>
      </c>
      <c r="O137" s="546">
        <v>1</v>
      </c>
      <c r="P137" s="545"/>
      <c r="Q137" s="547">
        <v>0</v>
      </c>
      <c r="R137" s="542"/>
      <c r="S137" s="547">
        <v>0</v>
      </c>
      <c r="T137" s="546"/>
      <c r="U137" s="548">
        <v>0</v>
      </c>
    </row>
    <row r="138" spans="1:21" ht="14.4" customHeight="1" x14ac:dyDescent="0.3">
      <c r="A138" s="541">
        <v>27</v>
      </c>
      <c r="B138" s="542" t="s">
        <v>499</v>
      </c>
      <c r="C138" s="542">
        <v>89301273</v>
      </c>
      <c r="D138" s="543" t="s">
        <v>1042</v>
      </c>
      <c r="E138" s="544" t="s">
        <v>518</v>
      </c>
      <c r="F138" s="542" t="s">
        <v>509</v>
      </c>
      <c r="G138" s="542" t="s">
        <v>574</v>
      </c>
      <c r="H138" s="542" t="s">
        <v>455</v>
      </c>
      <c r="I138" s="542" t="s">
        <v>575</v>
      </c>
      <c r="J138" s="542" t="s">
        <v>576</v>
      </c>
      <c r="K138" s="542" t="s">
        <v>577</v>
      </c>
      <c r="L138" s="545">
        <v>50.57</v>
      </c>
      <c r="M138" s="545">
        <v>50.57</v>
      </c>
      <c r="N138" s="542">
        <v>1</v>
      </c>
      <c r="O138" s="546">
        <v>1</v>
      </c>
      <c r="P138" s="545">
        <v>50.57</v>
      </c>
      <c r="Q138" s="547">
        <v>1</v>
      </c>
      <c r="R138" s="542">
        <v>1</v>
      </c>
      <c r="S138" s="547">
        <v>1</v>
      </c>
      <c r="T138" s="546">
        <v>1</v>
      </c>
      <c r="U138" s="548">
        <v>1</v>
      </c>
    </row>
    <row r="139" spans="1:21" ht="14.4" customHeight="1" x14ac:dyDescent="0.3">
      <c r="A139" s="541">
        <v>27</v>
      </c>
      <c r="B139" s="542" t="s">
        <v>499</v>
      </c>
      <c r="C139" s="542">
        <v>89301273</v>
      </c>
      <c r="D139" s="543" t="s">
        <v>1042</v>
      </c>
      <c r="E139" s="544" t="s">
        <v>518</v>
      </c>
      <c r="F139" s="542" t="s">
        <v>509</v>
      </c>
      <c r="G139" s="542" t="s">
        <v>676</v>
      </c>
      <c r="H139" s="542" t="s">
        <v>455</v>
      </c>
      <c r="I139" s="542" t="s">
        <v>886</v>
      </c>
      <c r="J139" s="542" t="s">
        <v>678</v>
      </c>
      <c r="K139" s="542" t="s">
        <v>887</v>
      </c>
      <c r="L139" s="545">
        <v>0</v>
      </c>
      <c r="M139" s="545">
        <v>0</v>
      </c>
      <c r="N139" s="542">
        <v>1</v>
      </c>
      <c r="O139" s="546">
        <v>0.5</v>
      </c>
      <c r="P139" s="545"/>
      <c r="Q139" s="547"/>
      <c r="R139" s="542"/>
      <c r="S139" s="547">
        <v>0</v>
      </c>
      <c r="T139" s="546"/>
      <c r="U139" s="548">
        <v>0</v>
      </c>
    </row>
    <row r="140" spans="1:21" ht="14.4" customHeight="1" x14ac:dyDescent="0.3">
      <c r="A140" s="541">
        <v>27</v>
      </c>
      <c r="B140" s="542" t="s">
        <v>499</v>
      </c>
      <c r="C140" s="542">
        <v>89301273</v>
      </c>
      <c r="D140" s="543" t="s">
        <v>1042</v>
      </c>
      <c r="E140" s="544" t="s">
        <v>518</v>
      </c>
      <c r="F140" s="542" t="s">
        <v>509</v>
      </c>
      <c r="G140" s="542" t="s">
        <v>676</v>
      </c>
      <c r="H140" s="542" t="s">
        <v>455</v>
      </c>
      <c r="I140" s="542" t="s">
        <v>888</v>
      </c>
      <c r="J140" s="542" t="s">
        <v>889</v>
      </c>
      <c r="K140" s="542" t="s">
        <v>890</v>
      </c>
      <c r="L140" s="545">
        <v>134.12</v>
      </c>
      <c r="M140" s="545">
        <v>402.36</v>
      </c>
      <c r="N140" s="542">
        <v>3</v>
      </c>
      <c r="O140" s="546">
        <v>2</v>
      </c>
      <c r="P140" s="545"/>
      <c r="Q140" s="547">
        <v>0</v>
      </c>
      <c r="R140" s="542"/>
      <c r="S140" s="547">
        <v>0</v>
      </c>
      <c r="T140" s="546"/>
      <c r="U140" s="548">
        <v>0</v>
      </c>
    </row>
    <row r="141" spans="1:21" ht="14.4" customHeight="1" x14ac:dyDescent="0.3">
      <c r="A141" s="541">
        <v>27</v>
      </c>
      <c r="B141" s="542" t="s">
        <v>499</v>
      </c>
      <c r="C141" s="542">
        <v>89301273</v>
      </c>
      <c r="D141" s="543" t="s">
        <v>1042</v>
      </c>
      <c r="E141" s="544" t="s">
        <v>518</v>
      </c>
      <c r="F141" s="542" t="s">
        <v>509</v>
      </c>
      <c r="G141" s="542" t="s">
        <v>676</v>
      </c>
      <c r="H141" s="542" t="s">
        <v>455</v>
      </c>
      <c r="I141" s="542" t="s">
        <v>891</v>
      </c>
      <c r="J141" s="542" t="s">
        <v>678</v>
      </c>
      <c r="K141" s="542" t="s">
        <v>892</v>
      </c>
      <c r="L141" s="545">
        <v>0</v>
      </c>
      <c r="M141" s="545">
        <v>0</v>
      </c>
      <c r="N141" s="542">
        <v>2</v>
      </c>
      <c r="O141" s="546">
        <v>1</v>
      </c>
      <c r="P141" s="545"/>
      <c r="Q141" s="547"/>
      <c r="R141" s="542"/>
      <c r="S141" s="547">
        <v>0</v>
      </c>
      <c r="T141" s="546"/>
      <c r="U141" s="548">
        <v>0</v>
      </c>
    </row>
    <row r="142" spans="1:21" ht="14.4" customHeight="1" x14ac:dyDescent="0.3">
      <c r="A142" s="541">
        <v>27</v>
      </c>
      <c r="B142" s="542" t="s">
        <v>499</v>
      </c>
      <c r="C142" s="542">
        <v>89301273</v>
      </c>
      <c r="D142" s="543" t="s">
        <v>1042</v>
      </c>
      <c r="E142" s="544" t="s">
        <v>518</v>
      </c>
      <c r="F142" s="542" t="s">
        <v>509</v>
      </c>
      <c r="G142" s="542" t="s">
        <v>683</v>
      </c>
      <c r="H142" s="542" t="s">
        <v>455</v>
      </c>
      <c r="I142" s="542" t="s">
        <v>684</v>
      </c>
      <c r="J142" s="542" t="s">
        <v>685</v>
      </c>
      <c r="K142" s="542" t="s">
        <v>686</v>
      </c>
      <c r="L142" s="545">
        <v>64.13</v>
      </c>
      <c r="M142" s="545">
        <v>1090.21</v>
      </c>
      <c r="N142" s="542">
        <v>17</v>
      </c>
      <c r="O142" s="546">
        <v>6.5</v>
      </c>
      <c r="P142" s="545">
        <v>256.52</v>
      </c>
      <c r="Q142" s="547">
        <v>0.23529411764705879</v>
      </c>
      <c r="R142" s="542">
        <v>4</v>
      </c>
      <c r="S142" s="547">
        <v>0.23529411764705882</v>
      </c>
      <c r="T142" s="546">
        <v>2.5</v>
      </c>
      <c r="U142" s="548">
        <v>0.38461538461538464</v>
      </c>
    </row>
    <row r="143" spans="1:21" ht="14.4" customHeight="1" x14ac:dyDescent="0.3">
      <c r="A143" s="541">
        <v>27</v>
      </c>
      <c r="B143" s="542" t="s">
        <v>499</v>
      </c>
      <c r="C143" s="542">
        <v>89301273</v>
      </c>
      <c r="D143" s="543" t="s">
        <v>1042</v>
      </c>
      <c r="E143" s="544" t="s">
        <v>518</v>
      </c>
      <c r="F143" s="542" t="s">
        <v>509</v>
      </c>
      <c r="G143" s="542" t="s">
        <v>893</v>
      </c>
      <c r="H143" s="542" t="s">
        <v>455</v>
      </c>
      <c r="I143" s="542" t="s">
        <v>894</v>
      </c>
      <c r="J143" s="542" t="s">
        <v>895</v>
      </c>
      <c r="K143" s="542" t="s">
        <v>896</v>
      </c>
      <c r="L143" s="545">
        <v>120.37</v>
      </c>
      <c r="M143" s="545">
        <v>120.37</v>
      </c>
      <c r="N143" s="542">
        <v>1</v>
      </c>
      <c r="O143" s="546">
        <v>1</v>
      </c>
      <c r="P143" s="545"/>
      <c r="Q143" s="547">
        <v>0</v>
      </c>
      <c r="R143" s="542"/>
      <c r="S143" s="547">
        <v>0</v>
      </c>
      <c r="T143" s="546"/>
      <c r="U143" s="548">
        <v>0</v>
      </c>
    </row>
    <row r="144" spans="1:21" ht="14.4" customHeight="1" x14ac:dyDescent="0.3">
      <c r="A144" s="541">
        <v>27</v>
      </c>
      <c r="B144" s="542" t="s">
        <v>499</v>
      </c>
      <c r="C144" s="542">
        <v>89301273</v>
      </c>
      <c r="D144" s="543" t="s">
        <v>1042</v>
      </c>
      <c r="E144" s="544" t="s">
        <v>518</v>
      </c>
      <c r="F144" s="542" t="s">
        <v>509</v>
      </c>
      <c r="G144" s="542" t="s">
        <v>691</v>
      </c>
      <c r="H144" s="542" t="s">
        <v>455</v>
      </c>
      <c r="I144" s="542" t="s">
        <v>692</v>
      </c>
      <c r="J144" s="542" t="s">
        <v>693</v>
      </c>
      <c r="K144" s="542" t="s">
        <v>694</v>
      </c>
      <c r="L144" s="545">
        <v>0</v>
      </c>
      <c r="M144" s="545">
        <v>0</v>
      </c>
      <c r="N144" s="542">
        <v>5</v>
      </c>
      <c r="O144" s="546">
        <v>2.5</v>
      </c>
      <c r="P144" s="545">
        <v>0</v>
      </c>
      <c r="Q144" s="547"/>
      <c r="R144" s="542">
        <v>1</v>
      </c>
      <c r="S144" s="547">
        <v>0.2</v>
      </c>
      <c r="T144" s="546">
        <v>1</v>
      </c>
      <c r="U144" s="548">
        <v>0.4</v>
      </c>
    </row>
    <row r="145" spans="1:21" ht="14.4" customHeight="1" x14ac:dyDescent="0.3">
      <c r="A145" s="541">
        <v>27</v>
      </c>
      <c r="B145" s="542" t="s">
        <v>499</v>
      </c>
      <c r="C145" s="542">
        <v>89301273</v>
      </c>
      <c r="D145" s="543" t="s">
        <v>1042</v>
      </c>
      <c r="E145" s="544" t="s">
        <v>518</v>
      </c>
      <c r="F145" s="542" t="s">
        <v>509</v>
      </c>
      <c r="G145" s="542" t="s">
        <v>691</v>
      </c>
      <c r="H145" s="542" t="s">
        <v>455</v>
      </c>
      <c r="I145" s="542" t="s">
        <v>897</v>
      </c>
      <c r="J145" s="542" t="s">
        <v>693</v>
      </c>
      <c r="K145" s="542" t="s">
        <v>694</v>
      </c>
      <c r="L145" s="545">
        <v>0</v>
      </c>
      <c r="M145" s="545">
        <v>0</v>
      </c>
      <c r="N145" s="542">
        <v>2</v>
      </c>
      <c r="O145" s="546">
        <v>1</v>
      </c>
      <c r="P145" s="545">
        <v>0</v>
      </c>
      <c r="Q145" s="547"/>
      <c r="R145" s="542">
        <v>1</v>
      </c>
      <c r="S145" s="547">
        <v>0.5</v>
      </c>
      <c r="T145" s="546">
        <v>0.5</v>
      </c>
      <c r="U145" s="548">
        <v>0.5</v>
      </c>
    </row>
    <row r="146" spans="1:21" ht="14.4" customHeight="1" x14ac:dyDescent="0.3">
      <c r="A146" s="541">
        <v>27</v>
      </c>
      <c r="B146" s="542" t="s">
        <v>499</v>
      </c>
      <c r="C146" s="542">
        <v>89301273</v>
      </c>
      <c r="D146" s="543" t="s">
        <v>1042</v>
      </c>
      <c r="E146" s="544" t="s">
        <v>518</v>
      </c>
      <c r="F146" s="542" t="s">
        <v>509</v>
      </c>
      <c r="G146" s="542" t="s">
        <v>629</v>
      </c>
      <c r="H146" s="542" t="s">
        <v>494</v>
      </c>
      <c r="I146" s="542" t="s">
        <v>695</v>
      </c>
      <c r="J146" s="542" t="s">
        <v>631</v>
      </c>
      <c r="K146" s="542" t="s">
        <v>696</v>
      </c>
      <c r="L146" s="545">
        <v>96.63</v>
      </c>
      <c r="M146" s="545">
        <v>483.15</v>
      </c>
      <c r="N146" s="542">
        <v>5</v>
      </c>
      <c r="O146" s="546">
        <v>2</v>
      </c>
      <c r="P146" s="545">
        <v>483.15</v>
      </c>
      <c r="Q146" s="547">
        <v>1</v>
      </c>
      <c r="R146" s="542">
        <v>5</v>
      </c>
      <c r="S146" s="547">
        <v>1</v>
      </c>
      <c r="T146" s="546">
        <v>2</v>
      </c>
      <c r="U146" s="548">
        <v>1</v>
      </c>
    </row>
    <row r="147" spans="1:21" ht="14.4" customHeight="1" x14ac:dyDescent="0.3">
      <c r="A147" s="541">
        <v>27</v>
      </c>
      <c r="B147" s="542" t="s">
        <v>499</v>
      </c>
      <c r="C147" s="542">
        <v>89301273</v>
      </c>
      <c r="D147" s="543" t="s">
        <v>1042</v>
      </c>
      <c r="E147" s="544" t="s">
        <v>518</v>
      </c>
      <c r="F147" s="542" t="s">
        <v>509</v>
      </c>
      <c r="G147" s="542" t="s">
        <v>629</v>
      </c>
      <c r="H147" s="542" t="s">
        <v>494</v>
      </c>
      <c r="I147" s="542" t="s">
        <v>695</v>
      </c>
      <c r="J147" s="542" t="s">
        <v>631</v>
      </c>
      <c r="K147" s="542" t="s">
        <v>696</v>
      </c>
      <c r="L147" s="545">
        <v>59.55</v>
      </c>
      <c r="M147" s="545">
        <v>59.55</v>
      </c>
      <c r="N147" s="542">
        <v>1</v>
      </c>
      <c r="O147" s="546">
        <v>0.5</v>
      </c>
      <c r="P147" s="545">
        <v>59.55</v>
      </c>
      <c r="Q147" s="547">
        <v>1</v>
      </c>
      <c r="R147" s="542">
        <v>1</v>
      </c>
      <c r="S147" s="547">
        <v>1</v>
      </c>
      <c r="T147" s="546">
        <v>0.5</v>
      </c>
      <c r="U147" s="548">
        <v>1</v>
      </c>
    </row>
    <row r="148" spans="1:21" ht="14.4" customHeight="1" x14ac:dyDescent="0.3">
      <c r="A148" s="541">
        <v>27</v>
      </c>
      <c r="B148" s="542" t="s">
        <v>499</v>
      </c>
      <c r="C148" s="542">
        <v>89301273</v>
      </c>
      <c r="D148" s="543" t="s">
        <v>1042</v>
      </c>
      <c r="E148" s="544" t="s">
        <v>518</v>
      </c>
      <c r="F148" s="542" t="s">
        <v>509</v>
      </c>
      <c r="G148" s="542" t="s">
        <v>629</v>
      </c>
      <c r="H148" s="542" t="s">
        <v>494</v>
      </c>
      <c r="I148" s="542" t="s">
        <v>697</v>
      </c>
      <c r="J148" s="542" t="s">
        <v>631</v>
      </c>
      <c r="K148" s="542" t="s">
        <v>698</v>
      </c>
      <c r="L148" s="545">
        <v>0</v>
      </c>
      <c r="M148" s="545">
        <v>0</v>
      </c>
      <c r="N148" s="542">
        <v>4</v>
      </c>
      <c r="O148" s="546">
        <v>1.5</v>
      </c>
      <c r="P148" s="545">
        <v>0</v>
      </c>
      <c r="Q148" s="547"/>
      <c r="R148" s="542">
        <v>1</v>
      </c>
      <c r="S148" s="547">
        <v>0.25</v>
      </c>
      <c r="T148" s="546">
        <v>0.5</v>
      </c>
      <c r="U148" s="548">
        <v>0.33333333333333331</v>
      </c>
    </row>
    <row r="149" spans="1:21" ht="14.4" customHeight="1" x14ac:dyDescent="0.3">
      <c r="A149" s="541">
        <v>27</v>
      </c>
      <c r="B149" s="542" t="s">
        <v>499</v>
      </c>
      <c r="C149" s="542">
        <v>89301273</v>
      </c>
      <c r="D149" s="543" t="s">
        <v>1042</v>
      </c>
      <c r="E149" s="544" t="s">
        <v>518</v>
      </c>
      <c r="F149" s="542" t="s">
        <v>509</v>
      </c>
      <c r="G149" s="542" t="s">
        <v>629</v>
      </c>
      <c r="H149" s="542" t="s">
        <v>494</v>
      </c>
      <c r="I149" s="542" t="s">
        <v>697</v>
      </c>
      <c r="J149" s="542" t="s">
        <v>631</v>
      </c>
      <c r="K149" s="542" t="s">
        <v>698</v>
      </c>
      <c r="L149" s="545">
        <v>193.26</v>
      </c>
      <c r="M149" s="545">
        <v>1546.08</v>
      </c>
      <c r="N149" s="542">
        <v>8</v>
      </c>
      <c r="O149" s="546">
        <v>3</v>
      </c>
      <c r="P149" s="545"/>
      <c r="Q149" s="547">
        <v>0</v>
      </c>
      <c r="R149" s="542"/>
      <c r="S149" s="547">
        <v>0</v>
      </c>
      <c r="T149" s="546"/>
      <c r="U149" s="548">
        <v>0</v>
      </c>
    </row>
    <row r="150" spans="1:21" ht="14.4" customHeight="1" x14ac:dyDescent="0.3">
      <c r="A150" s="541">
        <v>27</v>
      </c>
      <c r="B150" s="542" t="s">
        <v>499</v>
      </c>
      <c r="C150" s="542">
        <v>89301273</v>
      </c>
      <c r="D150" s="543" t="s">
        <v>1042</v>
      </c>
      <c r="E150" s="544" t="s">
        <v>518</v>
      </c>
      <c r="F150" s="542" t="s">
        <v>509</v>
      </c>
      <c r="G150" s="542" t="s">
        <v>629</v>
      </c>
      <c r="H150" s="542" t="s">
        <v>455</v>
      </c>
      <c r="I150" s="542" t="s">
        <v>898</v>
      </c>
      <c r="J150" s="542" t="s">
        <v>631</v>
      </c>
      <c r="K150" s="542" t="s">
        <v>899</v>
      </c>
      <c r="L150" s="545">
        <v>96.63</v>
      </c>
      <c r="M150" s="545">
        <v>289.89</v>
      </c>
      <c r="N150" s="542">
        <v>3</v>
      </c>
      <c r="O150" s="546">
        <v>1</v>
      </c>
      <c r="P150" s="545"/>
      <c r="Q150" s="547">
        <v>0</v>
      </c>
      <c r="R150" s="542"/>
      <c r="S150" s="547">
        <v>0</v>
      </c>
      <c r="T150" s="546"/>
      <c r="U150" s="548">
        <v>0</v>
      </c>
    </row>
    <row r="151" spans="1:21" ht="14.4" customHeight="1" x14ac:dyDescent="0.3">
      <c r="A151" s="541">
        <v>27</v>
      </c>
      <c r="B151" s="542" t="s">
        <v>499</v>
      </c>
      <c r="C151" s="542">
        <v>89301273</v>
      </c>
      <c r="D151" s="543" t="s">
        <v>1042</v>
      </c>
      <c r="E151" s="544" t="s">
        <v>518</v>
      </c>
      <c r="F151" s="542" t="s">
        <v>509</v>
      </c>
      <c r="G151" s="542" t="s">
        <v>629</v>
      </c>
      <c r="H151" s="542" t="s">
        <v>455</v>
      </c>
      <c r="I151" s="542" t="s">
        <v>898</v>
      </c>
      <c r="J151" s="542" t="s">
        <v>631</v>
      </c>
      <c r="K151" s="542" t="s">
        <v>899</v>
      </c>
      <c r="L151" s="545">
        <v>59.55</v>
      </c>
      <c r="M151" s="545">
        <v>178.64999999999998</v>
      </c>
      <c r="N151" s="542">
        <v>3</v>
      </c>
      <c r="O151" s="546">
        <v>1.5</v>
      </c>
      <c r="P151" s="545">
        <v>59.55</v>
      </c>
      <c r="Q151" s="547">
        <v>0.33333333333333337</v>
      </c>
      <c r="R151" s="542">
        <v>1</v>
      </c>
      <c r="S151" s="547">
        <v>0.33333333333333331</v>
      </c>
      <c r="T151" s="546">
        <v>1</v>
      </c>
      <c r="U151" s="548">
        <v>0.66666666666666663</v>
      </c>
    </row>
    <row r="152" spans="1:21" ht="14.4" customHeight="1" x14ac:dyDescent="0.3">
      <c r="A152" s="541">
        <v>27</v>
      </c>
      <c r="B152" s="542" t="s">
        <v>499</v>
      </c>
      <c r="C152" s="542">
        <v>89301273</v>
      </c>
      <c r="D152" s="543" t="s">
        <v>1042</v>
      </c>
      <c r="E152" s="544" t="s">
        <v>518</v>
      </c>
      <c r="F152" s="542" t="s">
        <v>509</v>
      </c>
      <c r="G152" s="542" t="s">
        <v>629</v>
      </c>
      <c r="H152" s="542" t="s">
        <v>455</v>
      </c>
      <c r="I152" s="542" t="s">
        <v>900</v>
      </c>
      <c r="J152" s="542" t="s">
        <v>901</v>
      </c>
      <c r="K152" s="542" t="s">
        <v>902</v>
      </c>
      <c r="L152" s="545">
        <v>96.63</v>
      </c>
      <c r="M152" s="545">
        <v>483.15</v>
      </c>
      <c r="N152" s="542">
        <v>5</v>
      </c>
      <c r="O152" s="546">
        <v>3.5</v>
      </c>
      <c r="P152" s="545">
        <v>193.26</v>
      </c>
      <c r="Q152" s="547">
        <v>0.4</v>
      </c>
      <c r="R152" s="542">
        <v>2</v>
      </c>
      <c r="S152" s="547">
        <v>0.4</v>
      </c>
      <c r="T152" s="546">
        <v>1</v>
      </c>
      <c r="U152" s="548">
        <v>0.2857142857142857</v>
      </c>
    </row>
    <row r="153" spans="1:21" ht="14.4" customHeight="1" x14ac:dyDescent="0.3">
      <c r="A153" s="541">
        <v>27</v>
      </c>
      <c r="B153" s="542" t="s">
        <v>499</v>
      </c>
      <c r="C153" s="542">
        <v>89301273</v>
      </c>
      <c r="D153" s="543" t="s">
        <v>1042</v>
      </c>
      <c r="E153" s="544" t="s">
        <v>518</v>
      </c>
      <c r="F153" s="542" t="s">
        <v>509</v>
      </c>
      <c r="G153" s="542" t="s">
        <v>629</v>
      </c>
      <c r="H153" s="542" t="s">
        <v>455</v>
      </c>
      <c r="I153" s="542" t="s">
        <v>900</v>
      </c>
      <c r="J153" s="542" t="s">
        <v>901</v>
      </c>
      <c r="K153" s="542" t="s">
        <v>902</v>
      </c>
      <c r="L153" s="545">
        <v>59.55</v>
      </c>
      <c r="M153" s="545">
        <v>119.1</v>
      </c>
      <c r="N153" s="542">
        <v>2</v>
      </c>
      <c r="O153" s="546">
        <v>1</v>
      </c>
      <c r="P153" s="545">
        <v>119.1</v>
      </c>
      <c r="Q153" s="547">
        <v>1</v>
      </c>
      <c r="R153" s="542">
        <v>2</v>
      </c>
      <c r="S153" s="547">
        <v>1</v>
      </c>
      <c r="T153" s="546">
        <v>1</v>
      </c>
      <c r="U153" s="548">
        <v>1</v>
      </c>
    </row>
    <row r="154" spans="1:21" ht="14.4" customHeight="1" x14ac:dyDescent="0.3">
      <c r="A154" s="541">
        <v>27</v>
      </c>
      <c r="B154" s="542" t="s">
        <v>499</v>
      </c>
      <c r="C154" s="542">
        <v>89301273</v>
      </c>
      <c r="D154" s="543" t="s">
        <v>1042</v>
      </c>
      <c r="E154" s="544" t="s">
        <v>518</v>
      </c>
      <c r="F154" s="542" t="s">
        <v>509</v>
      </c>
      <c r="G154" s="542" t="s">
        <v>633</v>
      </c>
      <c r="H154" s="542" t="s">
        <v>455</v>
      </c>
      <c r="I154" s="542" t="s">
        <v>903</v>
      </c>
      <c r="J154" s="542" t="s">
        <v>635</v>
      </c>
      <c r="K154" s="542" t="s">
        <v>904</v>
      </c>
      <c r="L154" s="545">
        <v>0</v>
      </c>
      <c r="M154" s="545">
        <v>0</v>
      </c>
      <c r="N154" s="542">
        <v>1</v>
      </c>
      <c r="O154" s="546">
        <v>0.5</v>
      </c>
      <c r="P154" s="545"/>
      <c r="Q154" s="547"/>
      <c r="R154" s="542"/>
      <c r="S154" s="547">
        <v>0</v>
      </c>
      <c r="T154" s="546"/>
      <c r="U154" s="548">
        <v>0</v>
      </c>
    </row>
    <row r="155" spans="1:21" ht="14.4" customHeight="1" x14ac:dyDescent="0.3">
      <c r="A155" s="541">
        <v>27</v>
      </c>
      <c r="B155" s="542" t="s">
        <v>499</v>
      </c>
      <c r="C155" s="542">
        <v>89301273</v>
      </c>
      <c r="D155" s="543" t="s">
        <v>1042</v>
      </c>
      <c r="E155" s="544" t="s">
        <v>518</v>
      </c>
      <c r="F155" s="542" t="s">
        <v>509</v>
      </c>
      <c r="G155" s="542" t="s">
        <v>633</v>
      </c>
      <c r="H155" s="542" t="s">
        <v>455</v>
      </c>
      <c r="I155" s="542" t="s">
        <v>905</v>
      </c>
      <c r="J155" s="542" t="s">
        <v>635</v>
      </c>
      <c r="K155" s="542" t="s">
        <v>906</v>
      </c>
      <c r="L155" s="545">
        <v>314.89999999999998</v>
      </c>
      <c r="M155" s="545">
        <v>314.89999999999998</v>
      </c>
      <c r="N155" s="542">
        <v>1</v>
      </c>
      <c r="O155" s="546">
        <v>0.5</v>
      </c>
      <c r="P155" s="545">
        <v>314.89999999999998</v>
      </c>
      <c r="Q155" s="547">
        <v>1</v>
      </c>
      <c r="R155" s="542">
        <v>1</v>
      </c>
      <c r="S155" s="547">
        <v>1</v>
      </c>
      <c r="T155" s="546">
        <v>0.5</v>
      </c>
      <c r="U155" s="548">
        <v>1</v>
      </c>
    </row>
    <row r="156" spans="1:21" ht="14.4" customHeight="1" x14ac:dyDescent="0.3">
      <c r="A156" s="541">
        <v>27</v>
      </c>
      <c r="B156" s="542" t="s">
        <v>499</v>
      </c>
      <c r="C156" s="542">
        <v>89301273</v>
      </c>
      <c r="D156" s="543" t="s">
        <v>1042</v>
      </c>
      <c r="E156" s="544" t="s">
        <v>518</v>
      </c>
      <c r="F156" s="542" t="s">
        <v>509</v>
      </c>
      <c r="G156" s="542" t="s">
        <v>699</v>
      </c>
      <c r="H156" s="542" t="s">
        <v>455</v>
      </c>
      <c r="I156" s="542" t="s">
        <v>700</v>
      </c>
      <c r="J156" s="542" t="s">
        <v>701</v>
      </c>
      <c r="K156" s="542" t="s">
        <v>702</v>
      </c>
      <c r="L156" s="545">
        <v>293.89</v>
      </c>
      <c r="M156" s="545">
        <v>587.78</v>
      </c>
      <c r="N156" s="542">
        <v>2</v>
      </c>
      <c r="O156" s="546">
        <v>1</v>
      </c>
      <c r="P156" s="545">
        <v>293.89</v>
      </c>
      <c r="Q156" s="547">
        <v>0.5</v>
      </c>
      <c r="R156" s="542">
        <v>1</v>
      </c>
      <c r="S156" s="547">
        <v>0.5</v>
      </c>
      <c r="T156" s="546">
        <v>0.5</v>
      </c>
      <c r="U156" s="548">
        <v>0.5</v>
      </c>
    </row>
    <row r="157" spans="1:21" ht="14.4" customHeight="1" x14ac:dyDescent="0.3">
      <c r="A157" s="541">
        <v>27</v>
      </c>
      <c r="B157" s="542" t="s">
        <v>499</v>
      </c>
      <c r="C157" s="542">
        <v>89301273</v>
      </c>
      <c r="D157" s="543" t="s">
        <v>1042</v>
      </c>
      <c r="E157" s="544" t="s">
        <v>518</v>
      </c>
      <c r="F157" s="542" t="s">
        <v>509</v>
      </c>
      <c r="G157" s="542" t="s">
        <v>699</v>
      </c>
      <c r="H157" s="542" t="s">
        <v>455</v>
      </c>
      <c r="I157" s="542" t="s">
        <v>907</v>
      </c>
      <c r="J157" s="542" t="s">
        <v>701</v>
      </c>
      <c r="K157" s="542" t="s">
        <v>908</v>
      </c>
      <c r="L157" s="545">
        <v>0</v>
      </c>
      <c r="M157" s="545">
        <v>0</v>
      </c>
      <c r="N157" s="542">
        <v>1</v>
      </c>
      <c r="O157" s="546">
        <v>0.5</v>
      </c>
      <c r="P157" s="545"/>
      <c r="Q157" s="547"/>
      <c r="R157" s="542"/>
      <c r="S157" s="547">
        <v>0</v>
      </c>
      <c r="T157" s="546"/>
      <c r="U157" s="548">
        <v>0</v>
      </c>
    </row>
    <row r="158" spans="1:21" ht="14.4" customHeight="1" x14ac:dyDescent="0.3">
      <c r="A158" s="541">
        <v>27</v>
      </c>
      <c r="B158" s="542" t="s">
        <v>499</v>
      </c>
      <c r="C158" s="542">
        <v>89301273</v>
      </c>
      <c r="D158" s="543" t="s">
        <v>1042</v>
      </c>
      <c r="E158" s="544" t="s">
        <v>518</v>
      </c>
      <c r="F158" s="542" t="s">
        <v>509</v>
      </c>
      <c r="G158" s="542" t="s">
        <v>699</v>
      </c>
      <c r="H158" s="542" t="s">
        <v>494</v>
      </c>
      <c r="I158" s="542" t="s">
        <v>909</v>
      </c>
      <c r="J158" s="542" t="s">
        <v>706</v>
      </c>
      <c r="K158" s="542" t="s">
        <v>910</v>
      </c>
      <c r="L158" s="545">
        <v>0</v>
      </c>
      <c r="M158" s="545">
        <v>0</v>
      </c>
      <c r="N158" s="542">
        <v>1</v>
      </c>
      <c r="O158" s="546">
        <v>0.5</v>
      </c>
      <c r="P158" s="545">
        <v>0</v>
      </c>
      <c r="Q158" s="547"/>
      <c r="R158" s="542">
        <v>1</v>
      </c>
      <c r="S158" s="547">
        <v>1</v>
      </c>
      <c r="T158" s="546">
        <v>0.5</v>
      </c>
      <c r="U158" s="548">
        <v>1</v>
      </c>
    </row>
    <row r="159" spans="1:21" ht="14.4" customHeight="1" x14ac:dyDescent="0.3">
      <c r="A159" s="541">
        <v>27</v>
      </c>
      <c r="B159" s="542" t="s">
        <v>499</v>
      </c>
      <c r="C159" s="542">
        <v>89301273</v>
      </c>
      <c r="D159" s="543" t="s">
        <v>1042</v>
      </c>
      <c r="E159" s="544" t="s">
        <v>518</v>
      </c>
      <c r="F159" s="542" t="s">
        <v>509</v>
      </c>
      <c r="G159" s="542" t="s">
        <v>712</v>
      </c>
      <c r="H159" s="542" t="s">
        <v>455</v>
      </c>
      <c r="I159" s="542" t="s">
        <v>713</v>
      </c>
      <c r="J159" s="542" t="s">
        <v>714</v>
      </c>
      <c r="K159" s="542" t="s">
        <v>535</v>
      </c>
      <c r="L159" s="545">
        <v>67.42</v>
      </c>
      <c r="M159" s="545">
        <v>67.42</v>
      </c>
      <c r="N159" s="542">
        <v>1</v>
      </c>
      <c r="O159" s="546">
        <v>1</v>
      </c>
      <c r="P159" s="545">
        <v>67.42</v>
      </c>
      <c r="Q159" s="547">
        <v>1</v>
      </c>
      <c r="R159" s="542">
        <v>1</v>
      </c>
      <c r="S159" s="547">
        <v>1</v>
      </c>
      <c r="T159" s="546">
        <v>1</v>
      </c>
      <c r="U159" s="548">
        <v>1</v>
      </c>
    </row>
    <row r="160" spans="1:21" ht="14.4" customHeight="1" x14ac:dyDescent="0.3">
      <c r="A160" s="541">
        <v>27</v>
      </c>
      <c r="B160" s="542" t="s">
        <v>499</v>
      </c>
      <c r="C160" s="542">
        <v>89301273</v>
      </c>
      <c r="D160" s="543" t="s">
        <v>1042</v>
      </c>
      <c r="E160" s="544" t="s">
        <v>518</v>
      </c>
      <c r="F160" s="542" t="s">
        <v>509</v>
      </c>
      <c r="G160" s="542" t="s">
        <v>712</v>
      </c>
      <c r="H160" s="542" t="s">
        <v>455</v>
      </c>
      <c r="I160" s="542" t="s">
        <v>911</v>
      </c>
      <c r="J160" s="542" t="s">
        <v>714</v>
      </c>
      <c r="K160" s="542" t="s">
        <v>882</v>
      </c>
      <c r="L160" s="545">
        <v>202.25</v>
      </c>
      <c r="M160" s="545">
        <v>404.5</v>
      </c>
      <c r="N160" s="542">
        <v>2</v>
      </c>
      <c r="O160" s="546">
        <v>2</v>
      </c>
      <c r="P160" s="545"/>
      <c r="Q160" s="547">
        <v>0</v>
      </c>
      <c r="R160" s="542"/>
      <c r="S160" s="547">
        <v>0</v>
      </c>
      <c r="T160" s="546"/>
      <c r="U160" s="548">
        <v>0</v>
      </c>
    </row>
    <row r="161" spans="1:21" ht="14.4" customHeight="1" x14ac:dyDescent="0.3">
      <c r="A161" s="541">
        <v>27</v>
      </c>
      <c r="B161" s="542" t="s">
        <v>499</v>
      </c>
      <c r="C161" s="542">
        <v>89301273</v>
      </c>
      <c r="D161" s="543" t="s">
        <v>1042</v>
      </c>
      <c r="E161" s="544" t="s">
        <v>518</v>
      </c>
      <c r="F161" s="542" t="s">
        <v>509</v>
      </c>
      <c r="G161" s="542" t="s">
        <v>712</v>
      </c>
      <c r="H161" s="542" t="s">
        <v>455</v>
      </c>
      <c r="I161" s="542" t="s">
        <v>911</v>
      </c>
      <c r="J161" s="542" t="s">
        <v>714</v>
      </c>
      <c r="K161" s="542" t="s">
        <v>882</v>
      </c>
      <c r="L161" s="545">
        <v>151.38999999999999</v>
      </c>
      <c r="M161" s="545">
        <v>151.38999999999999</v>
      </c>
      <c r="N161" s="542">
        <v>1</v>
      </c>
      <c r="O161" s="546">
        <v>1</v>
      </c>
      <c r="P161" s="545"/>
      <c r="Q161" s="547">
        <v>0</v>
      </c>
      <c r="R161" s="542"/>
      <c r="S161" s="547">
        <v>0</v>
      </c>
      <c r="T161" s="546"/>
      <c r="U161" s="548">
        <v>0</v>
      </c>
    </row>
    <row r="162" spans="1:21" ht="14.4" customHeight="1" x14ac:dyDescent="0.3">
      <c r="A162" s="541">
        <v>27</v>
      </c>
      <c r="B162" s="542" t="s">
        <v>499</v>
      </c>
      <c r="C162" s="542">
        <v>89301273</v>
      </c>
      <c r="D162" s="543" t="s">
        <v>1042</v>
      </c>
      <c r="E162" s="544" t="s">
        <v>518</v>
      </c>
      <c r="F162" s="542" t="s">
        <v>509</v>
      </c>
      <c r="G162" s="542" t="s">
        <v>712</v>
      </c>
      <c r="H162" s="542" t="s">
        <v>494</v>
      </c>
      <c r="I162" s="542" t="s">
        <v>717</v>
      </c>
      <c r="J162" s="542" t="s">
        <v>718</v>
      </c>
      <c r="K162" s="542" t="s">
        <v>719</v>
      </c>
      <c r="L162" s="545">
        <v>224.71</v>
      </c>
      <c r="M162" s="545">
        <v>224.71</v>
      </c>
      <c r="N162" s="542">
        <v>1</v>
      </c>
      <c r="O162" s="546">
        <v>1</v>
      </c>
      <c r="P162" s="545">
        <v>224.71</v>
      </c>
      <c r="Q162" s="547">
        <v>1</v>
      </c>
      <c r="R162" s="542">
        <v>1</v>
      </c>
      <c r="S162" s="547">
        <v>1</v>
      </c>
      <c r="T162" s="546">
        <v>1</v>
      </c>
      <c r="U162" s="548">
        <v>1</v>
      </c>
    </row>
    <row r="163" spans="1:21" ht="14.4" customHeight="1" x14ac:dyDescent="0.3">
      <c r="A163" s="541">
        <v>27</v>
      </c>
      <c r="B163" s="542" t="s">
        <v>499</v>
      </c>
      <c r="C163" s="542">
        <v>89301273</v>
      </c>
      <c r="D163" s="543" t="s">
        <v>1042</v>
      </c>
      <c r="E163" s="544" t="s">
        <v>518</v>
      </c>
      <c r="F163" s="542" t="s">
        <v>509</v>
      </c>
      <c r="G163" s="542" t="s">
        <v>912</v>
      </c>
      <c r="H163" s="542" t="s">
        <v>455</v>
      </c>
      <c r="I163" s="542" t="s">
        <v>913</v>
      </c>
      <c r="J163" s="542" t="s">
        <v>914</v>
      </c>
      <c r="K163" s="542" t="s">
        <v>915</v>
      </c>
      <c r="L163" s="545">
        <v>481.8</v>
      </c>
      <c r="M163" s="545">
        <v>1445.4</v>
      </c>
      <c r="N163" s="542">
        <v>3</v>
      </c>
      <c r="O163" s="546">
        <v>1.5</v>
      </c>
      <c r="P163" s="545">
        <v>963.6</v>
      </c>
      <c r="Q163" s="547">
        <v>0.66666666666666663</v>
      </c>
      <c r="R163" s="542">
        <v>2</v>
      </c>
      <c r="S163" s="547">
        <v>0.66666666666666663</v>
      </c>
      <c r="T163" s="546">
        <v>1</v>
      </c>
      <c r="U163" s="548">
        <v>0.66666666666666663</v>
      </c>
    </row>
    <row r="164" spans="1:21" ht="14.4" customHeight="1" x14ac:dyDescent="0.3">
      <c r="A164" s="541">
        <v>27</v>
      </c>
      <c r="B164" s="542" t="s">
        <v>499</v>
      </c>
      <c r="C164" s="542">
        <v>89301273</v>
      </c>
      <c r="D164" s="543" t="s">
        <v>1042</v>
      </c>
      <c r="E164" s="544" t="s">
        <v>518</v>
      </c>
      <c r="F164" s="542" t="s">
        <v>509</v>
      </c>
      <c r="G164" s="542" t="s">
        <v>916</v>
      </c>
      <c r="H164" s="542" t="s">
        <v>455</v>
      </c>
      <c r="I164" s="542" t="s">
        <v>917</v>
      </c>
      <c r="J164" s="542" t="s">
        <v>918</v>
      </c>
      <c r="K164" s="542" t="s">
        <v>770</v>
      </c>
      <c r="L164" s="545">
        <v>85.91</v>
      </c>
      <c r="M164" s="545">
        <v>85.91</v>
      </c>
      <c r="N164" s="542">
        <v>1</v>
      </c>
      <c r="O164" s="546">
        <v>0.5</v>
      </c>
      <c r="P164" s="545"/>
      <c r="Q164" s="547">
        <v>0</v>
      </c>
      <c r="R164" s="542"/>
      <c r="S164" s="547">
        <v>0</v>
      </c>
      <c r="T164" s="546"/>
      <c r="U164" s="548">
        <v>0</v>
      </c>
    </row>
    <row r="165" spans="1:21" ht="14.4" customHeight="1" x14ac:dyDescent="0.3">
      <c r="A165" s="541">
        <v>27</v>
      </c>
      <c r="B165" s="542" t="s">
        <v>499</v>
      </c>
      <c r="C165" s="542">
        <v>89301273</v>
      </c>
      <c r="D165" s="543" t="s">
        <v>1042</v>
      </c>
      <c r="E165" s="544" t="s">
        <v>518</v>
      </c>
      <c r="F165" s="542" t="s">
        <v>509</v>
      </c>
      <c r="G165" s="542" t="s">
        <v>604</v>
      </c>
      <c r="H165" s="542" t="s">
        <v>455</v>
      </c>
      <c r="I165" s="542" t="s">
        <v>919</v>
      </c>
      <c r="J165" s="542" t="s">
        <v>606</v>
      </c>
      <c r="K165" s="542" t="s">
        <v>920</v>
      </c>
      <c r="L165" s="545">
        <v>113.37</v>
      </c>
      <c r="M165" s="545">
        <v>113.37</v>
      </c>
      <c r="N165" s="542">
        <v>1</v>
      </c>
      <c r="O165" s="546">
        <v>0.5</v>
      </c>
      <c r="P165" s="545">
        <v>113.37</v>
      </c>
      <c r="Q165" s="547">
        <v>1</v>
      </c>
      <c r="R165" s="542">
        <v>1</v>
      </c>
      <c r="S165" s="547">
        <v>1</v>
      </c>
      <c r="T165" s="546">
        <v>0.5</v>
      </c>
      <c r="U165" s="548">
        <v>1</v>
      </c>
    </row>
    <row r="166" spans="1:21" ht="14.4" customHeight="1" x14ac:dyDescent="0.3">
      <c r="A166" s="541">
        <v>27</v>
      </c>
      <c r="B166" s="542" t="s">
        <v>499</v>
      </c>
      <c r="C166" s="542">
        <v>89301273</v>
      </c>
      <c r="D166" s="543" t="s">
        <v>1042</v>
      </c>
      <c r="E166" s="544" t="s">
        <v>518</v>
      </c>
      <c r="F166" s="542" t="s">
        <v>509</v>
      </c>
      <c r="G166" s="542" t="s">
        <v>604</v>
      </c>
      <c r="H166" s="542" t="s">
        <v>455</v>
      </c>
      <c r="I166" s="542" t="s">
        <v>605</v>
      </c>
      <c r="J166" s="542" t="s">
        <v>606</v>
      </c>
      <c r="K166" s="542" t="s">
        <v>607</v>
      </c>
      <c r="L166" s="545">
        <v>56.69</v>
      </c>
      <c r="M166" s="545">
        <v>56.69</v>
      </c>
      <c r="N166" s="542">
        <v>1</v>
      </c>
      <c r="O166" s="546">
        <v>1</v>
      </c>
      <c r="P166" s="545">
        <v>56.69</v>
      </c>
      <c r="Q166" s="547">
        <v>1</v>
      </c>
      <c r="R166" s="542">
        <v>1</v>
      </c>
      <c r="S166" s="547">
        <v>1</v>
      </c>
      <c r="T166" s="546">
        <v>1</v>
      </c>
      <c r="U166" s="548">
        <v>1</v>
      </c>
    </row>
    <row r="167" spans="1:21" ht="14.4" customHeight="1" x14ac:dyDescent="0.3">
      <c r="A167" s="541">
        <v>27</v>
      </c>
      <c r="B167" s="542" t="s">
        <v>499</v>
      </c>
      <c r="C167" s="542">
        <v>89301273</v>
      </c>
      <c r="D167" s="543" t="s">
        <v>1042</v>
      </c>
      <c r="E167" s="544" t="s">
        <v>518</v>
      </c>
      <c r="F167" s="542" t="s">
        <v>509</v>
      </c>
      <c r="G167" s="542" t="s">
        <v>921</v>
      </c>
      <c r="H167" s="542" t="s">
        <v>455</v>
      </c>
      <c r="I167" s="542" t="s">
        <v>922</v>
      </c>
      <c r="J167" s="542" t="s">
        <v>923</v>
      </c>
      <c r="K167" s="542" t="s">
        <v>924</v>
      </c>
      <c r="L167" s="545">
        <v>0</v>
      </c>
      <c r="M167" s="545">
        <v>0</v>
      </c>
      <c r="N167" s="542">
        <v>1</v>
      </c>
      <c r="O167" s="546">
        <v>1</v>
      </c>
      <c r="P167" s="545"/>
      <c r="Q167" s="547"/>
      <c r="R167" s="542"/>
      <c r="S167" s="547">
        <v>0</v>
      </c>
      <c r="T167" s="546"/>
      <c r="U167" s="548">
        <v>0</v>
      </c>
    </row>
    <row r="168" spans="1:21" ht="14.4" customHeight="1" x14ac:dyDescent="0.3">
      <c r="A168" s="541">
        <v>27</v>
      </c>
      <c r="B168" s="542" t="s">
        <v>499</v>
      </c>
      <c r="C168" s="542">
        <v>89301273</v>
      </c>
      <c r="D168" s="543" t="s">
        <v>1042</v>
      </c>
      <c r="E168" s="544" t="s">
        <v>518</v>
      </c>
      <c r="F168" s="542" t="s">
        <v>509</v>
      </c>
      <c r="G168" s="542" t="s">
        <v>925</v>
      </c>
      <c r="H168" s="542" t="s">
        <v>455</v>
      </c>
      <c r="I168" s="542" t="s">
        <v>926</v>
      </c>
      <c r="J168" s="542" t="s">
        <v>927</v>
      </c>
      <c r="K168" s="542" t="s">
        <v>928</v>
      </c>
      <c r="L168" s="545">
        <v>0</v>
      </c>
      <c r="M168" s="545">
        <v>0</v>
      </c>
      <c r="N168" s="542">
        <v>1</v>
      </c>
      <c r="O168" s="546">
        <v>1</v>
      </c>
      <c r="P168" s="545"/>
      <c r="Q168" s="547"/>
      <c r="R168" s="542"/>
      <c r="S168" s="547">
        <v>0</v>
      </c>
      <c r="T168" s="546"/>
      <c r="U168" s="548">
        <v>0</v>
      </c>
    </row>
    <row r="169" spans="1:21" ht="14.4" customHeight="1" x14ac:dyDescent="0.3">
      <c r="A169" s="541">
        <v>27</v>
      </c>
      <c r="B169" s="542" t="s">
        <v>499</v>
      </c>
      <c r="C169" s="542">
        <v>89301273</v>
      </c>
      <c r="D169" s="543" t="s">
        <v>1042</v>
      </c>
      <c r="E169" s="544" t="s">
        <v>518</v>
      </c>
      <c r="F169" s="542" t="s">
        <v>509</v>
      </c>
      <c r="G169" s="542" t="s">
        <v>925</v>
      </c>
      <c r="H169" s="542" t="s">
        <v>455</v>
      </c>
      <c r="I169" s="542" t="s">
        <v>929</v>
      </c>
      <c r="J169" s="542" t="s">
        <v>927</v>
      </c>
      <c r="K169" s="542" t="s">
        <v>930</v>
      </c>
      <c r="L169" s="545">
        <v>0</v>
      </c>
      <c r="M169" s="545">
        <v>0</v>
      </c>
      <c r="N169" s="542">
        <v>1</v>
      </c>
      <c r="O169" s="546">
        <v>1</v>
      </c>
      <c r="P169" s="545"/>
      <c r="Q169" s="547"/>
      <c r="R169" s="542"/>
      <c r="S169" s="547">
        <v>0</v>
      </c>
      <c r="T169" s="546"/>
      <c r="U169" s="548">
        <v>0</v>
      </c>
    </row>
    <row r="170" spans="1:21" ht="14.4" customHeight="1" x14ac:dyDescent="0.3">
      <c r="A170" s="541">
        <v>27</v>
      </c>
      <c r="B170" s="542" t="s">
        <v>499</v>
      </c>
      <c r="C170" s="542">
        <v>89301273</v>
      </c>
      <c r="D170" s="543" t="s">
        <v>1042</v>
      </c>
      <c r="E170" s="544" t="s">
        <v>518</v>
      </c>
      <c r="F170" s="542" t="s">
        <v>509</v>
      </c>
      <c r="G170" s="542" t="s">
        <v>728</v>
      </c>
      <c r="H170" s="542" t="s">
        <v>494</v>
      </c>
      <c r="I170" s="542" t="s">
        <v>496</v>
      </c>
      <c r="J170" s="542" t="s">
        <v>497</v>
      </c>
      <c r="K170" s="542" t="s">
        <v>505</v>
      </c>
      <c r="L170" s="545">
        <v>94.8</v>
      </c>
      <c r="M170" s="545">
        <v>94.8</v>
      </c>
      <c r="N170" s="542">
        <v>1</v>
      </c>
      <c r="O170" s="546">
        <v>0.5</v>
      </c>
      <c r="P170" s="545"/>
      <c r="Q170" s="547">
        <v>0</v>
      </c>
      <c r="R170" s="542"/>
      <c r="S170" s="547">
        <v>0</v>
      </c>
      <c r="T170" s="546"/>
      <c r="U170" s="548">
        <v>0</v>
      </c>
    </row>
    <row r="171" spans="1:21" ht="14.4" customHeight="1" x14ac:dyDescent="0.3">
      <c r="A171" s="541">
        <v>27</v>
      </c>
      <c r="B171" s="542" t="s">
        <v>499</v>
      </c>
      <c r="C171" s="542">
        <v>89301273</v>
      </c>
      <c r="D171" s="543" t="s">
        <v>1042</v>
      </c>
      <c r="E171" s="544" t="s">
        <v>518</v>
      </c>
      <c r="F171" s="542" t="s">
        <v>509</v>
      </c>
      <c r="G171" s="542" t="s">
        <v>931</v>
      </c>
      <c r="H171" s="542" t="s">
        <v>494</v>
      </c>
      <c r="I171" s="542" t="s">
        <v>932</v>
      </c>
      <c r="J171" s="542" t="s">
        <v>933</v>
      </c>
      <c r="K171" s="542" t="s">
        <v>934</v>
      </c>
      <c r="L171" s="545">
        <v>276</v>
      </c>
      <c r="M171" s="545">
        <v>828</v>
      </c>
      <c r="N171" s="542">
        <v>3</v>
      </c>
      <c r="O171" s="546">
        <v>0.5</v>
      </c>
      <c r="P171" s="545"/>
      <c r="Q171" s="547">
        <v>0</v>
      </c>
      <c r="R171" s="542"/>
      <c r="S171" s="547">
        <v>0</v>
      </c>
      <c r="T171" s="546"/>
      <c r="U171" s="548">
        <v>0</v>
      </c>
    </row>
    <row r="172" spans="1:21" ht="14.4" customHeight="1" x14ac:dyDescent="0.3">
      <c r="A172" s="541">
        <v>27</v>
      </c>
      <c r="B172" s="542" t="s">
        <v>499</v>
      </c>
      <c r="C172" s="542">
        <v>89301273</v>
      </c>
      <c r="D172" s="543" t="s">
        <v>1042</v>
      </c>
      <c r="E172" s="544" t="s">
        <v>518</v>
      </c>
      <c r="F172" s="542" t="s">
        <v>509</v>
      </c>
      <c r="G172" s="542" t="s">
        <v>729</v>
      </c>
      <c r="H172" s="542" t="s">
        <v>455</v>
      </c>
      <c r="I172" s="542" t="s">
        <v>730</v>
      </c>
      <c r="J172" s="542" t="s">
        <v>731</v>
      </c>
      <c r="K172" s="542" t="s">
        <v>732</v>
      </c>
      <c r="L172" s="545">
        <v>91.41</v>
      </c>
      <c r="M172" s="545">
        <v>274.23</v>
      </c>
      <c r="N172" s="542">
        <v>3</v>
      </c>
      <c r="O172" s="546">
        <v>1.5</v>
      </c>
      <c r="P172" s="545">
        <v>91.41</v>
      </c>
      <c r="Q172" s="547">
        <v>0.33333333333333331</v>
      </c>
      <c r="R172" s="542">
        <v>1</v>
      </c>
      <c r="S172" s="547">
        <v>0.33333333333333331</v>
      </c>
      <c r="T172" s="546">
        <v>0.5</v>
      </c>
      <c r="U172" s="548">
        <v>0.33333333333333331</v>
      </c>
    </row>
    <row r="173" spans="1:21" ht="14.4" customHeight="1" x14ac:dyDescent="0.3">
      <c r="A173" s="541">
        <v>27</v>
      </c>
      <c r="B173" s="542" t="s">
        <v>499</v>
      </c>
      <c r="C173" s="542">
        <v>89301273</v>
      </c>
      <c r="D173" s="543" t="s">
        <v>1042</v>
      </c>
      <c r="E173" s="544" t="s">
        <v>518</v>
      </c>
      <c r="F173" s="542" t="s">
        <v>509</v>
      </c>
      <c r="G173" s="542" t="s">
        <v>935</v>
      </c>
      <c r="H173" s="542" t="s">
        <v>455</v>
      </c>
      <c r="I173" s="542" t="s">
        <v>936</v>
      </c>
      <c r="J173" s="542" t="s">
        <v>937</v>
      </c>
      <c r="K173" s="542" t="s">
        <v>938</v>
      </c>
      <c r="L173" s="545">
        <v>56.59</v>
      </c>
      <c r="M173" s="545">
        <v>169.77</v>
      </c>
      <c r="N173" s="542">
        <v>3</v>
      </c>
      <c r="O173" s="546">
        <v>2</v>
      </c>
      <c r="P173" s="545">
        <v>113.18</v>
      </c>
      <c r="Q173" s="547">
        <v>0.66666666666666663</v>
      </c>
      <c r="R173" s="542">
        <v>2</v>
      </c>
      <c r="S173" s="547">
        <v>0.66666666666666663</v>
      </c>
      <c r="T173" s="546">
        <v>1</v>
      </c>
      <c r="U173" s="548">
        <v>0.5</v>
      </c>
    </row>
    <row r="174" spans="1:21" ht="14.4" customHeight="1" x14ac:dyDescent="0.3">
      <c r="A174" s="541">
        <v>27</v>
      </c>
      <c r="B174" s="542" t="s">
        <v>499</v>
      </c>
      <c r="C174" s="542">
        <v>89301273</v>
      </c>
      <c r="D174" s="543" t="s">
        <v>1042</v>
      </c>
      <c r="E174" s="544" t="s">
        <v>518</v>
      </c>
      <c r="F174" s="542" t="s">
        <v>509</v>
      </c>
      <c r="G174" s="542" t="s">
        <v>733</v>
      </c>
      <c r="H174" s="542" t="s">
        <v>455</v>
      </c>
      <c r="I174" s="542" t="s">
        <v>734</v>
      </c>
      <c r="J174" s="542" t="s">
        <v>735</v>
      </c>
      <c r="K174" s="542" t="s">
        <v>736</v>
      </c>
      <c r="L174" s="545">
        <v>0</v>
      </c>
      <c r="M174" s="545">
        <v>0</v>
      </c>
      <c r="N174" s="542">
        <v>3</v>
      </c>
      <c r="O174" s="546">
        <v>1</v>
      </c>
      <c r="P174" s="545"/>
      <c r="Q174" s="547"/>
      <c r="R174" s="542"/>
      <c r="S174" s="547">
        <v>0</v>
      </c>
      <c r="T174" s="546"/>
      <c r="U174" s="548">
        <v>0</v>
      </c>
    </row>
    <row r="175" spans="1:21" ht="14.4" customHeight="1" x14ac:dyDescent="0.3">
      <c r="A175" s="541">
        <v>27</v>
      </c>
      <c r="B175" s="542" t="s">
        <v>499</v>
      </c>
      <c r="C175" s="542">
        <v>89301273</v>
      </c>
      <c r="D175" s="543" t="s">
        <v>1042</v>
      </c>
      <c r="E175" s="544" t="s">
        <v>518</v>
      </c>
      <c r="F175" s="542" t="s">
        <v>509</v>
      </c>
      <c r="G175" s="542" t="s">
        <v>737</v>
      </c>
      <c r="H175" s="542" t="s">
        <v>455</v>
      </c>
      <c r="I175" s="542" t="s">
        <v>738</v>
      </c>
      <c r="J175" s="542" t="s">
        <v>739</v>
      </c>
      <c r="K175" s="542" t="s">
        <v>740</v>
      </c>
      <c r="L175" s="545">
        <v>23.46</v>
      </c>
      <c r="M175" s="545">
        <v>70.38</v>
      </c>
      <c r="N175" s="542">
        <v>3</v>
      </c>
      <c r="O175" s="546">
        <v>0.5</v>
      </c>
      <c r="P175" s="545">
        <v>70.38</v>
      </c>
      <c r="Q175" s="547">
        <v>1</v>
      </c>
      <c r="R175" s="542">
        <v>3</v>
      </c>
      <c r="S175" s="547">
        <v>1</v>
      </c>
      <c r="T175" s="546">
        <v>0.5</v>
      </c>
      <c r="U175" s="548">
        <v>1</v>
      </c>
    </row>
    <row r="176" spans="1:21" ht="14.4" customHeight="1" x14ac:dyDescent="0.3">
      <c r="A176" s="541">
        <v>27</v>
      </c>
      <c r="B176" s="542" t="s">
        <v>499</v>
      </c>
      <c r="C176" s="542">
        <v>89301273</v>
      </c>
      <c r="D176" s="543" t="s">
        <v>1042</v>
      </c>
      <c r="E176" s="544" t="s">
        <v>518</v>
      </c>
      <c r="F176" s="542" t="s">
        <v>509</v>
      </c>
      <c r="G176" s="542" t="s">
        <v>939</v>
      </c>
      <c r="H176" s="542" t="s">
        <v>455</v>
      </c>
      <c r="I176" s="542" t="s">
        <v>940</v>
      </c>
      <c r="J176" s="542" t="s">
        <v>941</v>
      </c>
      <c r="K176" s="542" t="s">
        <v>942</v>
      </c>
      <c r="L176" s="545">
        <v>0</v>
      </c>
      <c r="M176" s="545">
        <v>0</v>
      </c>
      <c r="N176" s="542">
        <v>1</v>
      </c>
      <c r="O176" s="546">
        <v>1</v>
      </c>
      <c r="P176" s="545"/>
      <c r="Q176" s="547"/>
      <c r="R176" s="542"/>
      <c r="S176" s="547">
        <v>0</v>
      </c>
      <c r="T176" s="546"/>
      <c r="U176" s="548">
        <v>0</v>
      </c>
    </row>
    <row r="177" spans="1:21" ht="14.4" customHeight="1" x14ac:dyDescent="0.3">
      <c r="A177" s="541">
        <v>27</v>
      </c>
      <c r="B177" s="542" t="s">
        <v>499</v>
      </c>
      <c r="C177" s="542">
        <v>89301273</v>
      </c>
      <c r="D177" s="543" t="s">
        <v>1042</v>
      </c>
      <c r="E177" s="544" t="s">
        <v>518</v>
      </c>
      <c r="F177" s="542" t="s">
        <v>509</v>
      </c>
      <c r="G177" s="542" t="s">
        <v>943</v>
      </c>
      <c r="H177" s="542" t="s">
        <v>494</v>
      </c>
      <c r="I177" s="542" t="s">
        <v>944</v>
      </c>
      <c r="J177" s="542" t="s">
        <v>945</v>
      </c>
      <c r="K177" s="542" t="s">
        <v>946</v>
      </c>
      <c r="L177" s="545">
        <v>196.46</v>
      </c>
      <c r="M177" s="545">
        <v>392.92</v>
      </c>
      <c r="N177" s="542">
        <v>2</v>
      </c>
      <c r="O177" s="546">
        <v>0.5</v>
      </c>
      <c r="P177" s="545"/>
      <c r="Q177" s="547">
        <v>0</v>
      </c>
      <c r="R177" s="542"/>
      <c r="S177" s="547">
        <v>0</v>
      </c>
      <c r="T177" s="546"/>
      <c r="U177" s="548">
        <v>0</v>
      </c>
    </row>
    <row r="178" spans="1:21" ht="14.4" customHeight="1" x14ac:dyDescent="0.3">
      <c r="A178" s="541">
        <v>27</v>
      </c>
      <c r="B178" s="542" t="s">
        <v>499</v>
      </c>
      <c r="C178" s="542">
        <v>89301273</v>
      </c>
      <c r="D178" s="543" t="s">
        <v>1042</v>
      </c>
      <c r="E178" s="544" t="s">
        <v>518</v>
      </c>
      <c r="F178" s="542" t="s">
        <v>509</v>
      </c>
      <c r="G178" s="542" t="s">
        <v>943</v>
      </c>
      <c r="H178" s="542" t="s">
        <v>494</v>
      </c>
      <c r="I178" s="542" t="s">
        <v>947</v>
      </c>
      <c r="J178" s="542" t="s">
        <v>948</v>
      </c>
      <c r="K178" s="542" t="s">
        <v>949</v>
      </c>
      <c r="L178" s="545">
        <v>314.33999999999997</v>
      </c>
      <c r="M178" s="545">
        <v>1257.3599999999999</v>
      </c>
      <c r="N178" s="542">
        <v>4</v>
      </c>
      <c r="O178" s="546">
        <v>1.5</v>
      </c>
      <c r="P178" s="545"/>
      <c r="Q178" s="547">
        <v>0</v>
      </c>
      <c r="R178" s="542"/>
      <c r="S178" s="547">
        <v>0</v>
      </c>
      <c r="T178" s="546"/>
      <c r="U178" s="548">
        <v>0</v>
      </c>
    </row>
    <row r="179" spans="1:21" ht="14.4" customHeight="1" x14ac:dyDescent="0.3">
      <c r="A179" s="541">
        <v>27</v>
      </c>
      <c r="B179" s="542" t="s">
        <v>499</v>
      </c>
      <c r="C179" s="542">
        <v>89301273</v>
      </c>
      <c r="D179" s="543" t="s">
        <v>1042</v>
      </c>
      <c r="E179" s="544" t="s">
        <v>518</v>
      </c>
      <c r="F179" s="542" t="s">
        <v>509</v>
      </c>
      <c r="G179" s="542" t="s">
        <v>950</v>
      </c>
      <c r="H179" s="542" t="s">
        <v>455</v>
      </c>
      <c r="I179" s="542" t="s">
        <v>951</v>
      </c>
      <c r="J179" s="542" t="s">
        <v>952</v>
      </c>
      <c r="K179" s="542" t="s">
        <v>953</v>
      </c>
      <c r="L179" s="545">
        <v>162.13</v>
      </c>
      <c r="M179" s="545">
        <v>486.39</v>
      </c>
      <c r="N179" s="542">
        <v>3</v>
      </c>
      <c r="O179" s="546">
        <v>1.5</v>
      </c>
      <c r="P179" s="545"/>
      <c r="Q179" s="547">
        <v>0</v>
      </c>
      <c r="R179" s="542"/>
      <c r="S179" s="547">
        <v>0</v>
      </c>
      <c r="T179" s="546"/>
      <c r="U179" s="548">
        <v>0</v>
      </c>
    </row>
    <row r="180" spans="1:21" ht="14.4" customHeight="1" x14ac:dyDescent="0.3">
      <c r="A180" s="541">
        <v>27</v>
      </c>
      <c r="B180" s="542" t="s">
        <v>499</v>
      </c>
      <c r="C180" s="542">
        <v>89301273</v>
      </c>
      <c r="D180" s="543" t="s">
        <v>1042</v>
      </c>
      <c r="E180" s="544" t="s">
        <v>518</v>
      </c>
      <c r="F180" s="542" t="s">
        <v>509</v>
      </c>
      <c r="G180" s="542" t="s">
        <v>954</v>
      </c>
      <c r="H180" s="542" t="s">
        <v>455</v>
      </c>
      <c r="I180" s="542" t="s">
        <v>955</v>
      </c>
      <c r="J180" s="542" t="s">
        <v>956</v>
      </c>
      <c r="K180" s="542" t="s">
        <v>801</v>
      </c>
      <c r="L180" s="545">
        <v>0</v>
      </c>
      <c r="M180" s="545">
        <v>0</v>
      </c>
      <c r="N180" s="542">
        <v>4</v>
      </c>
      <c r="O180" s="546">
        <v>1.5</v>
      </c>
      <c r="P180" s="545">
        <v>0</v>
      </c>
      <c r="Q180" s="547"/>
      <c r="R180" s="542">
        <v>2</v>
      </c>
      <c r="S180" s="547">
        <v>0.5</v>
      </c>
      <c r="T180" s="546">
        <v>0.5</v>
      </c>
      <c r="U180" s="548">
        <v>0.33333333333333331</v>
      </c>
    </row>
    <row r="181" spans="1:21" ht="14.4" customHeight="1" x14ac:dyDescent="0.3">
      <c r="A181" s="541">
        <v>27</v>
      </c>
      <c r="B181" s="542" t="s">
        <v>499</v>
      </c>
      <c r="C181" s="542">
        <v>89301273</v>
      </c>
      <c r="D181" s="543" t="s">
        <v>1042</v>
      </c>
      <c r="E181" s="544" t="s">
        <v>518</v>
      </c>
      <c r="F181" s="542" t="s">
        <v>509</v>
      </c>
      <c r="G181" s="542" t="s">
        <v>954</v>
      </c>
      <c r="H181" s="542" t="s">
        <v>455</v>
      </c>
      <c r="I181" s="542" t="s">
        <v>957</v>
      </c>
      <c r="J181" s="542" t="s">
        <v>956</v>
      </c>
      <c r="K181" s="542" t="s">
        <v>801</v>
      </c>
      <c r="L181" s="545">
        <v>0</v>
      </c>
      <c r="M181" s="545">
        <v>0</v>
      </c>
      <c r="N181" s="542">
        <v>1</v>
      </c>
      <c r="O181" s="546">
        <v>0.5</v>
      </c>
      <c r="P181" s="545">
        <v>0</v>
      </c>
      <c r="Q181" s="547"/>
      <c r="R181" s="542">
        <v>1</v>
      </c>
      <c r="S181" s="547">
        <v>1</v>
      </c>
      <c r="T181" s="546">
        <v>0.5</v>
      </c>
      <c r="U181" s="548">
        <v>1</v>
      </c>
    </row>
    <row r="182" spans="1:21" ht="14.4" customHeight="1" x14ac:dyDescent="0.3">
      <c r="A182" s="541">
        <v>27</v>
      </c>
      <c r="B182" s="542" t="s">
        <v>499</v>
      </c>
      <c r="C182" s="542">
        <v>89301273</v>
      </c>
      <c r="D182" s="543" t="s">
        <v>1042</v>
      </c>
      <c r="E182" s="544" t="s">
        <v>518</v>
      </c>
      <c r="F182" s="542" t="s">
        <v>509</v>
      </c>
      <c r="G182" s="542" t="s">
        <v>958</v>
      </c>
      <c r="H182" s="542" t="s">
        <v>455</v>
      </c>
      <c r="I182" s="542" t="s">
        <v>959</v>
      </c>
      <c r="J182" s="542" t="s">
        <v>960</v>
      </c>
      <c r="K182" s="542" t="s">
        <v>961</v>
      </c>
      <c r="L182" s="545">
        <v>0</v>
      </c>
      <c r="M182" s="545">
        <v>0</v>
      </c>
      <c r="N182" s="542">
        <v>1</v>
      </c>
      <c r="O182" s="546">
        <v>0.5</v>
      </c>
      <c r="P182" s="545"/>
      <c r="Q182" s="547"/>
      <c r="R182" s="542"/>
      <c r="S182" s="547">
        <v>0</v>
      </c>
      <c r="T182" s="546"/>
      <c r="U182" s="548">
        <v>0</v>
      </c>
    </row>
    <row r="183" spans="1:21" ht="14.4" customHeight="1" x14ac:dyDescent="0.3">
      <c r="A183" s="541">
        <v>27</v>
      </c>
      <c r="B183" s="542" t="s">
        <v>499</v>
      </c>
      <c r="C183" s="542">
        <v>89301273</v>
      </c>
      <c r="D183" s="543" t="s">
        <v>1042</v>
      </c>
      <c r="E183" s="544" t="s">
        <v>518</v>
      </c>
      <c r="F183" s="542" t="s">
        <v>509</v>
      </c>
      <c r="G183" s="542" t="s">
        <v>958</v>
      </c>
      <c r="H183" s="542" t="s">
        <v>455</v>
      </c>
      <c r="I183" s="542" t="s">
        <v>962</v>
      </c>
      <c r="J183" s="542" t="s">
        <v>960</v>
      </c>
      <c r="K183" s="542" t="s">
        <v>963</v>
      </c>
      <c r="L183" s="545">
        <v>0</v>
      </c>
      <c r="M183" s="545">
        <v>0</v>
      </c>
      <c r="N183" s="542">
        <v>1</v>
      </c>
      <c r="O183" s="546">
        <v>0.5</v>
      </c>
      <c r="P183" s="545"/>
      <c r="Q183" s="547"/>
      <c r="R183" s="542"/>
      <c r="S183" s="547">
        <v>0</v>
      </c>
      <c r="T183" s="546"/>
      <c r="U183" s="548">
        <v>0</v>
      </c>
    </row>
    <row r="184" spans="1:21" ht="14.4" customHeight="1" x14ac:dyDescent="0.3">
      <c r="A184" s="541">
        <v>27</v>
      </c>
      <c r="B184" s="542" t="s">
        <v>499</v>
      </c>
      <c r="C184" s="542">
        <v>89301273</v>
      </c>
      <c r="D184" s="543" t="s">
        <v>1042</v>
      </c>
      <c r="E184" s="544" t="s">
        <v>518</v>
      </c>
      <c r="F184" s="542" t="s">
        <v>509</v>
      </c>
      <c r="G184" s="542" t="s">
        <v>964</v>
      </c>
      <c r="H184" s="542" t="s">
        <v>455</v>
      </c>
      <c r="I184" s="542" t="s">
        <v>965</v>
      </c>
      <c r="J184" s="542" t="s">
        <v>966</v>
      </c>
      <c r="K184" s="542" t="s">
        <v>967</v>
      </c>
      <c r="L184" s="545">
        <v>0</v>
      </c>
      <c r="M184" s="545">
        <v>0</v>
      </c>
      <c r="N184" s="542">
        <v>1</v>
      </c>
      <c r="O184" s="546">
        <v>1</v>
      </c>
      <c r="P184" s="545"/>
      <c r="Q184" s="547"/>
      <c r="R184" s="542"/>
      <c r="S184" s="547">
        <v>0</v>
      </c>
      <c r="T184" s="546"/>
      <c r="U184" s="548">
        <v>0</v>
      </c>
    </row>
    <row r="185" spans="1:21" ht="14.4" customHeight="1" x14ac:dyDescent="0.3">
      <c r="A185" s="541">
        <v>27</v>
      </c>
      <c r="B185" s="542" t="s">
        <v>499</v>
      </c>
      <c r="C185" s="542">
        <v>89301273</v>
      </c>
      <c r="D185" s="543" t="s">
        <v>1042</v>
      </c>
      <c r="E185" s="544" t="s">
        <v>519</v>
      </c>
      <c r="F185" s="542" t="s">
        <v>509</v>
      </c>
      <c r="G185" s="542" t="s">
        <v>968</v>
      </c>
      <c r="H185" s="542" t="s">
        <v>455</v>
      </c>
      <c r="I185" s="542" t="s">
        <v>969</v>
      </c>
      <c r="J185" s="542" t="s">
        <v>970</v>
      </c>
      <c r="K185" s="542" t="s">
        <v>971</v>
      </c>
      <c r="L185" s="545">
        <v>89.6</v>
      </c>
      <c r="M185" s="545">
        <v>89.6</v>
      </c>
      <c r="N185" s="542">
        <v>1</v>
      </c>
      <c r="O185" s="546">
        <v>1</v>
      </c>
      <c r="P185" s="545"/>
      <c r="Q185" s="547">
        <v>0</v>
      </c>
      <c r="R185" s="542"/>
      <c r="S185" s="547">
        <v>0</v>
      </c>
      <c r="T185" s="546"/>
      <c r="U185" s="548">
        <v>0</v>
      </c>
    </row>
    <row r="186" spans="1:21" ht="14.4" customHeight="1" x14ac:dyDescent="0.3">
      <c r="A186" s="541">
        <v>27</v>
      </c>
      <c r="B186" s="542" t="s">
        <v>499</v>
      </c>
      <c r="C186" s="542">
        <v>89301273</v>
      </c>
      <c r="D186" s="543" t="s">
        <v>1042</v>
      </c>
      <c r="E186" s="544" t="s">
        <v>519</v>
      </c>
      <c r="F186" s="542" t="s">
        <v>509</v>
      </c>
      <c r="G186" s="542" t="s">
        <v>968</v>
      </c>
      <c r="H186" s="542" t="s">
        <v>455</v>
      </c>
      <c r="I186" s="542" t="s">
        <v>969</v>
      </c>
      <c r="J186" s="542" t="s">
        <v>970</v>
      </c>
      <c r="K186" s="542" t="s">
        <v>971</v>
      </c>
      <c r="L186" s="545">
        <v>95.25</v>
      </c>
      <c r="M186" s="545">
        <v>190.5</v>
      </c>
      <c r="N186" s="542">
        <v>2</v>
      </c>
      <c r="O186" s="546">
        <v>1</v>
      </c>
      <c r="P186" s="545"/>
      <c r="Q186" s="547">
        <v>0</v>
      </c>
      <c r="R186" s="542"/>
      <c r="S186" s="547">
        <v>0</v>
      </c>
      <c r="T186" s="546"/>
      <c r="U186" s="548">
        <v>0</v>
      </c>
    </row>
    <row r="187" spans="1:21" ht="14.4" customHeight="1" x14ac:dyDescent="0.3">
      <c r="A187" s="541">
        <v>27</v>
      </c>
      <c r="B187" s="542" t="s">
        <v>499</v>
      </c>
      <c r="C187" s="542">
        <v>89301273</v>
      </c>
      <c r="D187" s="543" t="s">
        <v>1042</v>
      </c>
      <c r="E187" s="544" t="s">
        <v>519</v>
      </c>
      <c r="F187" s="542" t="s">
        <v>509</v>
      </c>
      <c r="G187" s="542" t="s">
        <v>972</v>
      </c>
      <c r="H187" s="542" t="s">
        <v>455</v>
      </c>
      <c r="I187" s="542" t="s">
        <v>973</v>
      </c>
      <c r="J187" s="542" t="s">
        <v>974</v>
      </c>
      <c r="K187" s="542" t="s">
        <v>600</v>
      </c>
      <c r="L187" s="545">
        <v>0</v>
      </c>
      <c r="M187" s="545">
        <v>0</v>
      </c>
      <c r="N187" s="542">
        <v>2</v>
      </c>
      <c r="O187" s="546">
        <v>1</v>
      </c>
      <c r="P187" s="545"/>
      <c r="Q187" s="547"/>
      <c r="R187" s="542"/>
      <c r="S187" s="547">
        <v>0</v>
      </c>
      <c r="T187" s="546"/>
      <c r="U187" s="548">
        <v>0</v>
      </c>
    </row>
    <row r="188" spans="1:21" ht="14.4" customHeight="1" x14ac:dyDescent="0.3">
      <c r="A188" s="541">
        <v>27</v>
      </c>
      <c r="B188" s="542" t="s">
        <v>499</v>
      </c>
      <c r="C188" s="542">
        <v>89301273</v>
      </c>
      <c r="D188" s="543" t="s">
        <v>1042</v>
      </c>
      <c r="E188" s="544" t="s">
        <v>519</v>
      </c>
      <c r="F188" s="542" t="s">
        <v>509</v>
      </c>
      <c r="G188" s="542" t="s">
        <v>524</v>
      </c>
      <c r="H188" s="542" t="s">
        <v>494</v>
      </c>
      <c r="I188" s="542" t="s">
        <v>975</v>
      </c>
      <c r="J188" s="542" t="s">
        <v>976</v>
      </c>
      <c r="K188" s="542" t="s">
        <v>977</v>
      </c>
      <c r="L188" s="545">
        <v>217.65</v>
      </c>
      <c r="M188" s="545">
        <v>652.95000000000005</v>
      </c>
      <c r="N188" s="542">
        <v>3</v>
      </c>
      <c r="O188" s="546">
        <v>2</v>
      </c>
      <c r="P188" s="545">
        <v>217.65</v>
      </c>
      <c r="Q188" s="547">
        <v>0.33333333333333331</v>
      </c>
      <c r="R188" s="542">
        <v>1</v>
      </c>
      <c r="S188" s="547">
        <v>0.33333333333333331</v>
      </c>
      <c r="T188" s="546">
        <v>0.5</v>
      </c>
      <c r="U188" s="548">
        <v>0.25</v>
      </c>
    </row>
    <row r="189" spans="1:21" ht="14.4" customHeight="1" x14ac:dyDescent="0.3">
      <c r="A189" s="541">
        <v>27</v>
      </c>
      <c r="B189" s="542" t="s">
        <v>499</v>
      </c>
      <c r="C189" s="542">
        <v>89301273</v>
      </c>
      <c r="D189" s="543" t="s">
        <v>1042</v>
      </c>
      <c r="E189" s="544" t="s">
        <v>519</v>
      </c>
      <c r="F189" s="542" t="s">
        <v>509</v>
      </c>
      <c r="G189" s="542" t="s">
        <v>978</v>
      </c>
      <c r="H189" s="542" t="s">
        <v>494</v>
      </c>
      <c r="I189" s="542" t="s">
        <v>979</v>
      </c>
      <c r="J189" s="542" t="s">
        <v>980</v>
      </c>
      <c r="K189" s="542" t="s">
        <v>981</v>
      </c>
      <c r="L189" s="545">
        <v>146.63</v>
      </c>
      <c r="M189" s="545">
        <v>146.63</v>
      </c>
      <c r="N189" s="542">
        <v>1</v>
      </c>
      <c r="O189" s="546">
        <v>0.5</v>
      </c>
      <c r="P189" s="545"/>
      <c r="Q189" s="547">
        <v>0</v>
      </c>
      <c r="R189" s="542"/>
      <c r="S189" s="547">
        <v>0</v>
      </c>
      <c r="T189" s="546"/>
      <c r="U189" s="548">
        <v>0</v>
      </c>
    </row>
    <row r="190" spans="1:21" ht="14.4" customHeight="1" x14ac:dyDescent="0.3">
      <c r="A190" s="541">
        <v>27</v>
      </c>
      <c r="B190" s="542" t="s">
        <v>499</v>
      </c>
      <c r="C190" s="542">
        <v>89301273</v>
      </c>
      <c r="D190" s="543" t="s">
        <v>1042</v>
      </c>
      <c r="E190" s="544" t="s">
        <v>519</v>
      </c>
      <c r="F190" s="542" t="s">
        <v>509</v>
      </c>
      <c r="G190" s="542" t="s">
        <v>532</v>
      </c>
      <c r="H190" s="542" t="s">
        <v>455</v>
      </c>
      <c r="I190" s="542" t="s">
        <v>982</v>
      </c>
      <c r="J190" s="542" t="s">
        <v>983</v>
      </c>
      <c r="K190" s="542" t="s">
        <v>984</v>
      </c>
      <c r="L190" s="545">
        <v>31.43</v>
      </c>
      <c r="M190" s="545">
        <v>31.43</v>
      </c>
      <c r="N190" s="542">
        <v>1</v>
      </c>
      <c r="O190" s="546">
        <v>1</v>
      </c>
      <c r="P190" s="545"/>
      <c r="Q190" s="547">
        <v>0</v>
      </c>
      <c r="R190" s="542"/>
      <c r="S190" s="547">
        <v>0</v>
      </c>
      <c r="T190" s="546"/>
      <c r="U190" s="548">
        <v>0</v>
      </c>
    </row>
    <row r="191" spans="1:21" ht="14.4" customHeight="1" x14ac:dyDescent="0.3">
      <c r="A191" s="541">
        <v>27</v>
      </c>
      <c r="B191" s="542" t="s">
        <v>499</v>
      </c>
      <c r="C191" s="542">
        <v>89301273</v>
      </c>
      <c r="D191" s="543" t="s">
        <v>1042</v>
      </c>
      <c r="E191" s="544" t="s">
        <v>519</v>
      </c>
      <c r="F191" s="542" t="s">
        <v>509</v>
      </c>
      <c r="G191" s="542" t="s">
        <v>532</v>
      </c>
      <c r="H191" s="542" t="s">
        <v>494</v>
      </c>
      <c r="I191" s="542" t="s">
        <v>985</v>
      </c>
      <c r="J191" s="542" t="s">
        <v>986</v>
      </c>
      <c r="K191" s="542" t="s">
        <v>535</v>
      </c>
      <c r="L191" s="545">
        <v>44.89</v>
      </c>
      <c r="M191" s="545">
        <v>134.67000000000002</v>
      </c>
      <c r="N191" s="542">
        <v>3</v>
      </c>
      <c r="O191" s="546">
        <v>0.5</v>
      </c>
      <c r="P191" s="545">
        <v>134.67000000000002</v>
      </c>
      <c r="Q191" s="547">
        <v>1</v>
      </c>
      <c r="R191" s="542">
        <v>3</v>
      </c>
      <c r="S191" s="547">
        <v>1</v>
      </c>
      <c r="T191" s="546">
        <v>0.5</v>
      </c>
      <c r="U191" s="548">
        <v>1</v>
      </c>
    </row>
    <row r="192" spans="1:21" ht="14.4" customHeight="1" x14ac:dyDescent="0.3">
      <c r="A192" s="541">
        <v>27</v>
      </c>
      <c r="B192" s="542" t="s">
        <v>499</v>
      </c>
      <c r="C192" s="542">
        <v>89301273</v>
      </c>
      <c r="D192" s="543" t="s">
        <v>1042</v>
      </c>
      <c r="E192" s="544" t="s">
        <v>519</v>
      </c>
      <c r="F192" s="542" t="s">
        <v>509</v>
      </c>
      <c r="G192" s="542" t="s">
        <v>532</v>
      </c>
      <c r="H192" s="542" t="s">
        <v>455</v>
      </c>
      <c r="I192" s="542" t="s">
        <v>533</v>
      </c>
      <c r="J192" s="542" t="s">
        <v>534</v>
      </c>
      <c r="K192" s="542" t="s">
        <v>535</v>
      </c>
      <c r="L192" s="545">
        <v>44.89</v>
      </c>
      <c r="M192" s="545">
        <v>89.78</v>
      </c>
      <c r="N192" s="542">
        <v>2</v>
      </c>
      <c r="O192" s="546">
        <v>1</v>
      </c>
      <c r="P192" s="545"/>
      <c r="Q192" s="547">
        <v>0</v>
      </c>
      <c r="R192" s="542"/>
      <c r="S192" s="547">
        <v>0</v>
      </c>
      <c r="T192" s="546"/>
      <c r="U192" s="548">
        <v>0</v>
      </c>
    </row>
    <row r="193" spans="1:21" ht="14.4" customHeight="1" x14ac:dyDescent="0.3">
      <c r="A193" s="541">
        <v>27</v>
      </c>
      <c r="B193" s="542" t="s">
        <v>499</v>
      </c>
      <c r="C193" s="542">
        <v>89301273</v>
      </c>
      <c r="D193" s="543" t="s">
        <v>1042</v>
      </c>
      <c r="E193" s="544" t="s">
        <v>519</v>
      </c>
      <c r="F193" s="542" t="s">
        <v>509</v>
      </c>
      <c r="G193" s="542" t="s">
        <v>540</v>
      </c>
      <c r="H193" s="542" t="s">
        <v>455</v>
      </c>
      <c r="I193" s="542" t="s">
        <v>541</v>
      </c>
      <c r="J193" s="542" t="s">
        <v>542</v>
      </c>
      <c r="K193" s="542" t="s">
        <v>543</v>
      </c>
      <c r="L193" s="545">
        <v>115.3</v>
      </c>
      <c r="M193" s="545">
        <v>115.3</v>
      </c>
      <c r="N193" s="542">
        <v>1</v>
      </c>
      <c r="O193" s="546">
        <v>1</v>
      </c>
      <c r="P193" s="545">
        <v>115.3</v>
      </c>
      <c r="Q193" s="547">
        <v>1</v>
      </c>
      <c r="R193" s="542">
        <v>1</v>
      </c>
      <c r="S193" s="547">
        <v>1</v>
      </c>
      <c r="T193" s="546">
        <v>1</v>
      </c>
      <c r="U193" s="548">
        <v>1</v>
      </c>
    </row>
    <row r="194" spans="1:21" ht="14.4" customHeight="1" x14ac:dyDescent="0.3">
      <c r="A194" s="541">
        <v>27</v>
      </c>
      <c r="B194" s="542" t="s">
        <v>499</v>
      </c>
      <c r="C194" s="542">
        <v>89301273</v>
      </c>
      <c r="D194" s="543" t="s">
        <v>1042</v>
      </c>
      <c r="E194" s="544" t="s">
        <v>519</v>
      </c>
      <c r="F194" s="542" t="s">
        <v>509</v>
      </c>
      <c r="G194" s="542" t="s">
        <v>552</v>
      </c>
      <c r="H194" s="542" t="s">
        <v>455</v>
      </c>
      <c r="I194" s="542" t="s">
        <v>553</v>
      </c>
      <c r="J194" s="542" t="s">
        <v>554</v>
      </c>
      <c r="K194" s="542" t="s">
        <v>555</v>
      </c>
      <c r="L194" s="545">
        <v>163.9</v>
      </c>
      <c r="M194" s="545">
        <v>1475.1000000000001</v>
      </c>
      <c r="N194" s="542">
        <v>9</v>
      </c>
      <c r="O194" s="546">
        <v>1.5</v>
      </c>
      <c r="P194" s="545"/>
      <c r="Q194" s="547">
        <v>0</v>
      </c>
      <c r="R194" s="542"/>
      <c r="S194" s="547">
        <v>0</v>
      </c>
      <c r="T194" s="546"/>
      <c r="U194" s="548">
        <v>0</v>
      </c>
    </row>
    <row r="195" spans="1:21" ht="14.4" customHeight="1" x14ac:dyDescent="0.3">
      <c r="A195" s="541">
        <v>27</v>
      </c>
      <c r="B195" s="542" t="s">
        <v>499</v>
      </c>
      <c r="C195" s="542">
        <v>89301273</v>
      </c>
      <c r="D195" s="543" t="s">
        <v>1042</v>
      </c>
      <c r="E195" s="544" t="s">
        <v>519</v>
      </c>
      <c r="F195" s="542" t="s">
        <v>509</v>
      </c>
      <c r="G195" s="542" t="s">
        <v>838</v>
      </c>
      <c r="H195" s="542" t="s">
        <v>455</v>
      </c>
      <c r="I195" s="542" t="s">
        <v>839</v>
      </c>
      <c r="J195" s="542" t="s">
        <v>840</v>
      </c>
      <c r="K195" s="542" t="s">
        <v>841</v>
      </c>
      <c r="L195" s="545">
        <v>159.79</v>
      </c>
      <c r="M195" s="545">
        <v>159.79</v>
      </c>
      <c r="N195" s="542">
        <v>1</v>
      </c>
      <c r="O195" s="546">
        <v>1</v>
      </c>
      <c r="P195" s="545">
        <v>159.79</v>
      </c>
      <c r="Q195" s="547">
        <v>1</v>
      </c>
      <c r="R195" s="542">
        <v>1</v>
      </c>
      <c r="S195" s="547">
        <v>1</v>
      </c>
      <c r="T195" s="546">
        <v>1</v>
      </c>
      <c r="U195" s="548">
        <v>1</v>
      </c>
    </row>
    <row r="196" spans="1:21" ht="14.4" customHeight="1" x14ac:dyDescent="0.3">
      <c r="A196" s="541">
        <v>27</v>
      </c>
      <c r="B196" s="542" t="s">
        <v>499</v>
      </c>
      <c r="C196" s="542">
        <v>89301273</v>
      </c>
      <c r="D196" s="543" t="s">
        <v>1042</v>
      </c>
      <c r="E196" s="544" t="s">
        <v>519</v>
      </c>
      <c r="F196" s="542" t="s">
        <v>509</v>
      </c>
      <c r="G196" s="542" t="s">
        <v>838</v>
      </c>
      <c r="H196" s="542" t="s">
        <v>455</v>
      </c>
      <c r="I196" s="542" t="s">
        <v>842</v>
      </c>
      <c r="J196" s="542" t="s">
        <v>840</v>
      </c>
      <c r="K196" s="542" t="s">
        <v>843</v>
      </c>
      <c r="L196" s="545">
        <v>47.94</v>
      </c>
      <c r="M196" s="545">
        <v>47.94</v>
      </c>
      <c r="N196" s="542">
        <v>1</v>
      </c>
      <c r="O196" s="546">
        <v>1</v>
      </c>
      <c r="P196" s="545">
        <v>47.94</v>
      </c>
      <c r="Q196" s="547">
        <v>1</v>
      </c>
      <c r="R196" s="542">
        <v>1</v>
      </c>
      <c r="S196" s="547">
        <v>1</v>
      </c>
      <c r="T196" s="546">
        <v>1</v>
      </c>
      <c r="U196" s="548">
        <v>1</v>
      </c>
    </row>
    <row r="197" spans="1:21" ht="14.4" customHeight="1" x14ac:dyDescent="0.3">
      <c r="A197" s="541">
        <v>27</v>
      </c>
      <c r="B197" s="542" t="s">
        <v>499</v>
      </c>
      <c r="C197" s="542">
        <v>89301273</v>
      </c>
      <c r="D197" s="543" t="s">
        <v>1042</v>
      </c>
      <c r="E197" s="544" t="s">
        <v>519</v>
      </c>
      <c r="F197" s="542" t="s">
        <v>509</v>
      </c>
      <c r="G197" s="542" t="s">
        <v>987</v>
      </c>
      <c r="H197" s="542" t="s">
        <v>455</v>
      </c>
      <c r="I197" s="542" t="s">
        <v>191</v>
      </c>
      <c r="J197" s="542" t="s">
        <v>988</v>
      </c>
      <c r="K197" s="542"/>
      <c r="L197" s="545">
        <v>0</v>
      </c>
      <c r="M197" s="545">
        <v>0</v>
      </c>
      <c r="N197" s="542">
        <v>3</v>
      </c>
      <c r="O197" s="546">
        <v>0.5</v>
      </c>
      <c r="P197" s="545"/>
      <c r="Q197" s="547"/>
      <c r="R197" s="542"/>
      <c r="S197" s="547">
        <v>0</v>
      </c>
      <c r="T197" s="546"/>
      <c r="U197" s="548">
        <v>0</v>
      </c>
    </row>
    <row r="198" spans="1:21" ht="14.4" customHeight="1" x14ac:dyDescent="0.3">
      <c r="A198" s="541">
        <v>27</v>
      </c>
      <c r="B198" s="542" t="s">
        <v>499</v>
      </c>
      <c r="C198" s="542">
        <v>89301273</v>
      </c>
      <c r="D198" s="543" t="s">
        <v>1042</v>
      </c>
      <c r="E198" s="544" t="s">
        <v>519</v>
      </c>
      <c r="F198" s="542" t="s">
        <v>509</v>
      </c>
      <c r="G198" s="542" t="s">
        <v>987</v>
      </c>
      <c r="H198" s="542" t="s">
        <v>455</v>
      </c>
      <c r="I198" s="542" t="s">
        <v>989</v>
      </c>
      <c r="J198" s="542" t="s">
        <v>988</v>
      </c>
      <c r="K198" s="542"/>
      <c r="L198" s="545">
        <v>0</v>
      </c>
      <c r="M198" s="545">
        <v>0</v>
      </c>
      <c r="N198" s="542">
        <v>1</v>
      </c>
      <c r="O198" s="546">
        <v>0.5</v>
      </c>
      <c r="P198" s="545"/>
      <c r="Q198" s="547"/>
      <c r="R198" s="542"/>
      <c r="S198" s="547">
        <v>0</v>
      </c>
      <c r="T198" s="546"/>
      <c r="U198" s="548">
        <v>0</v>
      </c>
    </row>
    <row r="199" spans="1:21" ht="14.4" customHeight="1" x14ac:dyDescent="0.3">
      <c r="A199" s="541">
        <v>27</v>
      </c>
      <c r="B199" s="542" t="s">
        <v>499</v>
      </c>
      <c r="C199" s="542">
        <v>89301273</v>
      </c>
      <c r="D199" s="543" t="s">
        <v>1042</v>
      </c>
      <c r="E199" s="544" t="s">
        <v>519</v>
      </c>
      <c r="F199" s="542" t="s">
        <v>509</v>
      </c>
      <c r="G199" s="542" t="s">
        <v>990</v>
      </c>
      <c r="H199" s="542" t="s">
        <v>455</v>
      </c>
      <c r="I199" s="542" t="s">
        <v>991</v>
      </c>
      <c r="J199" s="542" t="s">
        <v>992</v>
      </c>
      <c r="K199" s="542" t="s">
        <v>696</v>
      </c>
      <c r="L199" s="545">
        <v>0</v>
      </c>
      <c r="M199" s="545">
        <v>0</v>
      </c>
      <c r="N199" s="542">
        <v>3</v>
      </c>
      <c r="O199" s="546">
        <v>0.5</v>
      </c>
      <c r="P199" s="545">
        <v>0</v>
      </c>
      <c r="Q199" s="547"/>
      <c r="R199" s="542">
        <v>3</v>
      </c>
      <c r="S199" s="547">
        <v>1</v>
      </c>
      <c r="T199" s="546">
        <v>0.5</v>
      </c>
      <c r="U199" s="548">
        <v>1</v>
      </c>
    </row>
    <row r="200" spans="1:21" ht="14.4" customHeight="1" x14ac:dyDescent="0.3">
      <c r="A200" s="541">
        <v>27</v>
      </c>
      <c r="B200" s="542" t="s">
        <v>499</v>
      </c>
      <c r="C200" s="542">
        <v>89301273</v>
      </c>
      <c r="D200" s="543" t="s">
        <v>1042</v>
      </c>
      <c r="E200" s="544" t="s">
        <v>519</v>
      </c>
      <c r="F200" s="542" t="s">
        <v>509</v>
      </c>
      <c r="G200" s="542" t="s">
        <v>990</v>
      </c>
      <c r="H200" s="542" t="s">
        <v>455</v>
      </c>
      <c r="I200" s="542" t="s">
        <v>993</v>
      </c>
      <c r="J200" s="542" t="s">
        <v>992</v>
      </c>
      <c r="K200" s="542" t="s">
        <v>994</v>
      </c>
      <c r="L200" s="545">
        <v>34.31</v>
      </c>
      <c r="M200" s="545">
        <v>68.62</v>
      </c>
      <c r="N200" s="542">
        <v>2</v>
      </c>
      <c r="O200" s="546">
        <v>1</v>
      </c>
      <c r="P200" s="545"/>
      <c r="Q200" s="547">
        <v>0</v>
      </c>
      <c r="R200" s="542"/>
      <c r="S200" s="547">
        <v>0</v>
      </c>
      <c r="T200" s="546"/>
      <c r="U200" s="548">
        <v>0</v>
      </c>
    </row>
    <row r="201" spans="1:21" ht="14.4" customHeight="1" x14ac:dyDescent="0.3">
      <c r="A201" s="541">
        <v>27</v>
      </c>
      <c r="B201" s="542" t="s">
        <v>499</v>
      </c>
      <c r="C201" s="542">
        <v>89301273</v>
      </c>
      <c r="D201" s="543" t="s">
        <v>1042</v>
      </c>
      <c r="E201" s="544" t="s">
        <v>519</v>
      </c>
      <c r="F201" s="542" t="s">
        <v>509</v>
      </c>
      <c r="G201" s="542" t="s">
        <v>990</v>
      </c>
      <c r="H201" s="542" t="s">
        <v>455</v>
      </c>
      <c r="I201" s="542" t="s">
        <v>993</v>
      </c>
      <c r="J201" s="542" t="s">
        <v>992</v>
      </c>
      <c r="K201" s="542" t="s">
        <v>994</v>
      </c>
      <c r="L201" s="545">
        <v>30.88</v>
      </c>
      <c r="M201" s="545">
        <v>61.76</v>
      </c>
      <c r="N201" s="542">
        <v>2</v>
      </c>
      <c r="O201" s="546">
        <v>0.5</v>
      </c>
      <c r="P201" s="545"/>
      <c r="Q201" s="547">
        <v>0</v>
      </c>
      <c r="R201" s="542"/>
      <c r="S201" s="547">
        <v>0</v>
      </c>
      <c r="T201" s="546"/>
      <c r="U201" s="548">
        <v>0</v>
      </c>
    </row>
    <row r="202" spans="1:21" ht="14.4" customHeight="1" x14ac:dyDescent="0.3">
      <c r="A202" s="541">
        <v>27</v>
      </c>
      <c r="B202" s="542" t="s">
        <v>499</v>
      </c>
      <c r="C202" s="542">
        <v>89301273</v>
      </c>
      <c r="D202" s="543" t="s">
        <v>1042</v>
      </c>
      <c r="E202" s="544" t="s">
        <v>519</v>
      </c>
      <c r="F202" s="542" t="s">
        <v>509</v>
      </c>
      <c r="G202" s="542" t="s">
        <v>995</v>
      </c>
      <c r="H202" s="542" t="s">
        <v>455</v>
      </c>
      <c r="I202" s="542" t="s">
        <v>996</v>
      </c>
      <c r="J202" s="542" t="s">
        <v>997</v>
      </c>
      <c r="K202" s="542" t="s">
        <v>998</v>
      </c>
      <c r="L202" s="545">
        <v>0</v>
      </c>
      <c r="M202" s="545">
        <v>0</v>
      </c>
      <c r="N202" s="542">
        <v>3</v>
      </c>
      <c r="O202" s="546">
        <v>1</v>
      </c>
      <c r="P202" s="545"/>
      <c r="Q202" s="547"/>
      <c r="R202" s="542"/>
      <c r="S202" s="547">
        <v>0</v>
      </c>
      <c r="T202" s="546"/>
      <c r="U202" s="548">
        <v>0</v>
      </c>
    </row>
    <row r="203" spans="1:21" ht="14.4" customHeight="1" x14ac:dyDescent="0.3">
      <c r="A203" s="541">
        <v>27</v>
      </c>
      <c r="B203" s="542" t="s">
        <v>499</v>
      </c>
      <c r="C203" s="542">
        <v>89301273</v>
      </c>
      <c r="D203" s="543" t="s">
        <v>1042</v>
      </c>
      <c r="E203" s="544" t="s">
        <v>519</v>
      </c>
      <c r="F203" s="542" t="s">
        <v>509</v>
      </c>
      <c r="G203" s="542" t="s">
        <v>999</v>
      </c>
      <c r="H203" s="542" t="s">
        <v>455</v>
      </c>
      <c r="I203" s="542" t="s">
        <v>1000</v>
      </c>
      <c r="J203" s="542" t="s">
        <v>1001</v>
      </c>
      <c r="K203" s="542" t="s">
        <v>1002</v>
      </c>
      <c r="L203" s="545">
        <v>0</v>
      </c>
      <c r="M203" s="545">
        <v>0</v>
      </c>
      <c r="N203" s="542">
        <v>1</v>
      </c>
      <c r="O203" s="546">
        <v>0.5</v>
      </c>
      <c r="P203" s="545">
        <v>0</v>
      </c>
      <c r="Q203" s="547"/>
      <c r="R203" s="542">
        <v>1</v>
      </c>
      <c r="S203" s="547">
        <v>1</v>
      </c>
      <c r="T203" s="546">
        <v>0.5</v>
      </c>
      <c r="U203" s="548">
        <v>1</v>
      </c>
    </row>
    <row r="204" spans="1:21" ht="14.4" customHeight="1" x14ac:dyDescent="0.3">
      <c r="A204" s="541">
        <v>27</v>
      </c>
      <c r="B204" s="542" t="s">
        <v>499</v>
      </c>
      <c r="C204" s="542">
        <v>89301273</v>
      </c>
      <c r="D204" s="543" t="s">
        <v>1042</v>
      </c>
      <c r="E204" s="544" t="s">
        <v>519</v>
      </c>
      <c r="F204" s="542" t="s">
        <v>509</v>
      </c>
      <c r="G204" s="542" t="s">
        <v>633</v>
      </c>
      <c r="H204" s="542" t="s">
        <v>455</v>
      </c>
      <c r="I204" s="542" t="s">
        <v>1003</v>
      </c>
      <c r="J204" s="542" t="s">
        <v>1004</v>
      </c>
      <c r="K204" s="542" t="s">
        <v>1005</v>
      </c>
      <c r="L204" s="545">
        <v>342.89</v>
      </c>
      <c r="M204" s="545">
        <v>1371.56</v>
      </c>
      <c r="N204" s="542">
        <v>4</v>
      </c>
      <c r="O204" s="546">
        <v>2</v>
      </c>
      <c r="P204" s="545">
        <v>1028.67</v>
      </c>
      <c r="Q204" s="547">
        <v>0.75000000000000011</v>
      </c>
      <c r="R204" s="542">
        <v>3</v>
      </c>
      <c r="S204" s="547">
        <v>0.75</v>
      </c>
      <c r="T204" s="546">
        <v>1.5</v>
      </c>
      <c r="U204" s="548">
        <v>0.75</v>
      </c>
    </row>
    <row r="205" spans="1:21" ht="14.4" customHeight="1" x14ac:dyDescent="0.3">
      <c r="A205" s="541">
        <v>27</v>
      </c>
      <c r="B205" s="542" t="s">
        <v>499</v>
      </c>
      <c r="C205" s="542">
        <v>89301273</v>
      </c>
      <c r="D205" s="543" t="s">
        <v>1042</v>
      </c>
      <c r="E205" s="544" t="s">
        <v>519</v>
      </c>
      <c r="F205" s="542" t="s">
        <v>509</v>
      </c>
      <c r="G205" s="542" t="s">
        <v>633</v>
      </c>
      <c r="H205" s="542" t="s">
        <v>455</v>
      </c>
      <c r="I205" s="542" t="s">
        <v>1006</v>
      </c>
      <c r="J205" s="542" t="s">
        <v>1007</v>
      </c>
      <c r="K205" s="542" t="s">
        <v>1008</v>
      </c>
      <c r="L205" s="545">
        <v>314.89999999999998</v>
      </c>
      <c r="M205" s="545">
        <v>314.89999999999998</v>
      </c>
      <c r="N205" s="542">
        <v>1</v>
      </c>
      <c r="O205" s="546">
        <v>0.5</v>
      </c>
      <c r="P205" s="545">
        <v>314.89999999999998</v>
      </c>
      <c r="Q205" s="547">
        <v>1</v>
      </c>
      <c r="R205" s="542">
        <v>1</v>
      </c>
      <c r="S205" s="547">
        <v>1</v>
      </c>
      <c r="T205" s="546">
        <v>0.5</v>
      </c>
      <c r="U205" s="548">
        <v>1</v>
      </c>
    </row>
    <row r="206" spans="1:21" ht="14.4" customHeight="1" x14ac:dyDescent="0.3">
      <c r="A206" s="541">
        <v>27</v>
      </c>
      <c r="B206" s="542" t="s">
        <v>499</v>
      </c>
      <c r="C206" s="542">
        <v>89301273</v>
      </c>
      <c r="D206" s="543" t="s">
        <v>1042</v>
      </c>
      <c r="E206" s="544" t="s">
        <v>519</v>
      </c>
      <c r="F206" s="542" t="s">
        <v>509</v>
      </c>
      <c r="G206" s="542" t="s">
        <v>912</v>
      </c>
      <c r="H206" s="542" t="s">
        <v>455</v>
      </c>
      <c r="I206" s="542" t="s">
        <v>913</v>
      </c>
      <c r="J206" s="542" t="s">
        <v>914</v>
      </c>
      <c r="K206" s="542" t="s">
        <v>915</v>
      </c>
      <c r="L206" s="545">
        <v>481.8</v>
      </c>
      <c r="M206" s="545">
        <v>3372.6000000000004</v>
      </c>
      <c r="N206" s="542">
        <v>7</v>
      </c>
      <c r="O206" s="546">
        <v>5</v>
      </c>
      <c r="P206" s="545">
        <v>1445.4</v>
      </c>
      <c r="Q206" s="547">
        <v>0.42857142857142855</v>
      </c>
      <c r="R206" s="542">
        <v>3</v>
      </c>
      <c r="S206" s="547">
        <v>0.42857142857142855</v>
      </c>
      <c r="T206" s="546">
        <v>1.5</v>
      </c>
      <c r="U206" s="548">
        <v>0.3</v>
      </c>
    </row>
    <row r="207" spans="1:21" ht="14.4" customHeight="1" x14ac:dyDescent="0.3">
      <c r="A207" s="541">
        <v>27</v>
      </c>
      <c r="B207" s="542" t="s">
        <v>499</v>
      </c>
      <c r="C207" s="542">
        <v>89301273</v>
      </c>
      <c r="D207" s="543" t="s">
        <v>1042</v>
      </c>
      <c r="E207" s="544" t="s">
        <v>519</v>
      </c>
      <c r="F207" s="542" t="s">
        <v>509</v>
      </c>
      <c r="G207" s="542" t="s">
        <v>601</v>
      </c>
      <c r="H207" s="542" t="s">
        <v>455</v>
      </c>
      <c r="I207" s="542" t="s">
        <v>1009</v>
      </c>
      <c r="J207" s="542" t="s">
        <v>603</v>
      </c>
      <c r="K207" s="542" t="s">
        <v>1010</v>
      </c>
      <c r="L207" s="545">
        <v>101.68</v>
      </c>
      <c r="M207" s="545">
        <v>203.36</v>
      </c>
      <c r="N207" s="542">
        <v>2</v>
      </c>
      <c r="O207" s="546">
        <v>1</v>
      </c>
      <c r="P207" s="545">
        <v>203.36</v>
      </c>
      <c r="Q207" s="547">
        <v>1</v>
      </c>
      <c r="R207" s="542">
        <v>2</v>
      </c>
      <c r="S207" s="547">
        <v>1</v>
      </c>
      <c r="T207" s="546">
        <v>1</v>
      </c>
      <c r="U207" s="548">
        <v>1</v>
      </c>
    </row>
    <row r="208" spans="1:21" ht="14.4" customHeight="1" x14ac:dyDescent="0.3">
      <c r="A208" s="541">
        <v>27</v>
      </c>
      <c r="B208" s="542" t="s">
        <v>499</v>
      </c>
      <c r="C208" s="542">
        <v>89301273</v>
      </c>
      <c r="D208" s="543" t="s">
        <v>1042</v>
      </c>
      <c r="E208" s="544" t="s">
        <v>519</v>
      </c>
      <c r="F208" s="542" t="s">
        <v>509</v>
      </c>
      <c r="G208" s="542" t="s">
        <v>601</v>
      </c>
      <c r="H208" s="542" t="s">
        <v>455</v>
      </c>
      <c r="I208" s="542" t="s">
        <v>602</v>
      </c>
      <c r="J208" s="542" t="s">
        <v>603</v>
      </c>
      <c r="K208" s="542" t="s">
        <v>584</v>
      </c>
      <c r="L208" s="545">
        <v>305.08</v>
      </c>
      <c r="M208" s="545">
        <v>305.08</v>
      </c>
      <c r="N208" s="542">
        <v>1</v>
      </c>
      <c r="O208" s="546">
        <v>1</v>
      </c>
      <c r="P208" s="545">
        <v>305.08</v>
      </c>
      <c r="Q208" s="547">
        <v>1</v>
      </c>
      <c r="R208" s="542">
        <v>1</v>
      </c>
      <c r="S208" s="547">
        <v>1</v>
      </c>
      <c r="T208" s="546">
        <v>1</v>
      </c>
      <c r="U208" s="548">
        <v>1</v>
      </c>
    </row>
    <row r="209" spans="1:21" ht="14.4" customHeight="1" x14ac:dyDescent="0.3">
      <c r="A209" s="541">
        <v>27</v>
      </c>
      <c r="B209" s="542" t="s">
        <v>499</v>
      </c>
      <c r="C209" s="542">
        <v>89301273</v>
      </c>
      <c r="D209" s="543" t="s">
        <v>1042</v>
      </c>
      <c r="E209" s="544" t="s">
        <v>519</v>
      </c>
      <c r="F209" s="542" t="s">
        <v>509</v>
      </c>
      <c r="G209" s="542" t="s">
        <v>1011</v>
      </c>
      <c r="H209" s="542" t="s">
        <v>455</v>
      </c>
      <c r="I209" s="542" t="s">
        <v>1012</v>
      </c>
      <c r="J209" s="542" t="s">
        <v>1013</v>
      </c>
      <c r="K209" s="542" t="s">
        <v>1014</v>
      </c>
      <c r="L209" s="545">
        <v>167.38</v>
      </c>
      <c r="M209" s="545">
        <v>502.14</v>
      </c>
      <c r="N209" s="542">
        <v>3</v>
      </c>
      <c r="O209" s="546">
        <v>1</v>
      </c>
      <c r="P209" s="545"/>
      <c r="Q209" s="547">
        <v>0</v>
      </c>
      <c r="R209" s="542"/>
      <c r="S209" s="547">
        <v>0</v>
      </c>
      <c r="T209" s="546"/>
      <c r="U209" s="548">
        <v>0</v>
      </c>
    </row>
    <row r="210" spans="1:21" ht="14.4" customHeight="1" x14ac:dyDescent="0.3">
      <c r="A210" s="541">
        <v>27</v>
      </c>
      <c r="B210" s="542" t="s">
        <v>499</v>
      </c>
      <c r="C210" s="542">
        <v>89301273</v>
      </c>
      <c r="D210" s="543" t="s">
        <v>1042</v>
      </c>
      <c r="E210" s="544" t="s">
        <v>519</v>
      </c>
      <c r="F210" s="542" t="s">
        <v>509</v>
      </c>
      <c r="G210" s="542" t="s">
        <v>1015</v>
      </c>
      <c r="H210" s="542" t="s">
        <v>455</v>
      </c>
      <c r="I210" s="542" t="s">
        <v>1016</v>
      </c>
      <c r="J210" s="542" t="s">
        <v>1017</v>
      </c>
      <c r="K210" s="542" t="s">
        <v>1018</v>
      </c>
      <c r="L210" s="545">
        <v>330.74</v>
      </c>
      <c r="M210" s="545">
        <v>330.74</v>
      </c>
      <c r="N210" s="542">
        <v>1</v>
      </c>
      <c r="O210" s="546">
        <v>0.5</v>
      </c>
      <c r="P210" s="545"/>
      <c r="Q210" s="547">
        <v>0</v>
      </c>
      <c r="R210" s="542"/>
      <c r="S210" s="547">
        <v>0</v>
      </c>
      <c r="T210" s="546"/>
      <c r="U210" s="548">
        <v>0</v>
      </c>
    </row>
    <row r="211" spans="1:21" ht="14.4" customHeight="1" x14ac:dyDescent="0.3">
      <c r="A211" s="541">
        <v>27</v>
      </c>
      <c r="B211" s="542" t="s">
        <v>499</v>
      </c>
      <c r="C211" s="542">
        <v>89301273</v>
      </c>
      <c r="D211" s="543" t="s">
        <v>1042</v>
      </c>
      <c r="E211" s="544" t="s">
        <v>519</v>
      </c>
      <c r="F211" s="542" t="s">
        <v>509</v>
      </c>
      <c r="G211" s="542" t="s">
        <v>1019</v>
      </c>
      <c r="H211" s="542" t="s">
        <v>455</v>
      </c>
      <c r="I211" s="542" t="s">
        <v>1020</v>
      </c>
      <c r="J211" s="542" t="s">
        <v>1021</v>
      </c>
      <c r="K211" s="542" t="s">
        <v>1022</v>
      </c>
      <c r="L211" s="545">
        <v>58.26</v>
      </c>
      <c r="M211" s="545">
        <v>174.78</v>
      </c>
      <c r="N211" s="542">
        <v>3</v>
      </c>
      <c r="O211" s="546">
        <v>0.5</v>
      </c>
      <c r="P211" s="545"/>
      <c r="Q211" s="547">
        <v>0</v>
      </c>
      <c r="R211" s="542"/>
      <c r="S211" s="547">
        <v>0</v>
      </c>
      <c r="T211" s="546"/>
      <c r="U211" s="548">
        <v>0</v>
      </c>
    </row>
    <row r="212" spans="1:21" ht="14.4" customHeight="1" x14ac:dyDescent="0.3">
      <c r="A212" s="541">
        <v>27</v>
      </c>
      <c r="B212" s="542" t="s">
        <v>499</v>
      </c>
      <c r="C212" s="542">
        <v>89301273</v>
      </c>
      <c r="D212" s="543" t="s">
        <v>1042</v>
      </c>
      <c r="E212" s="544" t="s">
        <v>519</v>
      </c>
      <c r="F212" s="542" t="s">
        <v>509</v>
      </c>
      <c r="G212" s="542" t="s">
        <v>935</v>
      </c>
      <c r="H212" s="542" t="s">
        <v>455</v>
      </c>
      <c r="I212" s="542" t="s">
        <v>936</v>
      </c>
      <c r="J212" s="542" t="s">
        <v>937</v>
      </c>
      <c r="K212" s="542" t="s">
        <v>938</v>
      </c>
      <c r="L212" s="545">
        <v>56.59</v>
      </c>
      <c r="M212" s="545">
        <v>113.18</v>
      </c>
      <c r="N212" s="542">
        <v>2</v>
      </c>
      <c r="O212" s="546">
        <v>1</v>
      </c>
      <c r="P212" s="545">
        <v>113.18</v>
      </c>
      <c r="Q212" s="547">
        <v>1</v>
      </c>
      <c r="R212" s="542">
        <v>2</v>
      </c>
      <c r="S212" s="547">
        <v>1</v>
      </c>
      <c r="T212" s="546">
        <v>1</v>
      </c>
      <c r="U212" s="548">
        <v>1</v>
      </c>
    </row>
    <row r="213" spans="1:21" ht="14.4" customHeight="1" x14ac:dyDescent="0.3">
      <c r="A213" s="541">
        <v>27</v>
      </c>
      <c r="B213" s="542" t="s">
        <v>499</v>
      </c>
      <c r="C213" s="542">
        <v>89301273</v>
      </c>
      <c r="D213" s="543" t="s">
        <v>1042</v>
      </c>
      <c r="E213" s="544" t="s">
        <v>519</v>
      </c>
      <c r="F213" s="542" t="s">
        <v>509</v>
      </c>
      <c r="G213" s="542" t="s">
        <v>1023</v>
      </c>
      <c r="H213" s="542" t="s">
        <v>455</v>
      </c>
      <c r="I213" s="542" t="s">
        <v>1024</v>
      </c>
      <c r="J213" s="542" t="s">
        <v>1025</v>
      </c>
      <c r="K213" s="542" t="s">
        <v>1026</v>
      </c>
      <c r="L213" s="545">
        <v>100.63</v>
      </c>
      <c r="M213" s="545">
        <v>201.26</v>
      </c>
      <c r="N213" s="542">
        <v>2</v>
      </c>
      <c r="O213" s="546">
        <v>1</v>
      </c>
      <c r="P213" s="545">
        <v>201.26</v>
      </c>
      <c r="Q213" s="547">
        <v>1</v>
      </c>
      <c r="R213" s="542">
        <v>2</v>
      </c>
      <c r="S213" s="547">
        <v>1</v>
      </c>
      <c r="T213" s="546">
        <v>1</v>
      </c>
      <c r="U213" s="548">
        <v>1</v>
      </c>
    </row>
    <row r="214" spans="1:21" ht="14.4" customHeight="1" x14ac:dyDescent="0.3">
      <c r="A214" s="541">
        <v>27</v>
      </c>
      <c r="B214" s="542" t="s">
        <v>499</v>
      </c>
      <c r="C214" s="542">
        <v>89301273</v>
      </c>
      <c r="D214" s="543" t="s">
        <v>1042</v>
      </c>
      <c r="E214" s="544" t="s">
        <v>519</v>
      </c>
      <c r="F214" s="542" t="s">
        <v>509</v>
      </c>
      <c r="G214" s="542" t="s">
        <v>1023</v>
      </c>
      <c r="H214" s="542" t="s">
        <v>455</v>
      </c>
      <c r="I214" s="542" t="s">
        <v>1027</v>
      </c>
      <c r="J214" s="542" t="s">
        <v>1028</v>
      </c>
      <c r="K214" s="542" t="s">
        <v>1029</v>
      </c>
      <c r="L214" s="545">
        <v>0</v>
      </c>
      <c r="M214" s="545">
        <v>0</v>
      </c>
      <c r="N214" s="542">
        <v>1</v>
      </c>
      <c r="O214" s="546">
        <v>1</v>
      </c>
      <c r="P214" s="545">
        <v>0</v>
      </c>
      <c r="Q214" s="547"/>
      <c r="R214" s="542">
        <v>1</v>
      </c>
      <c r="S214" s="547">
        <v>1</v>
      </c>
      <c r="T214" s="546">
        <v>1</v>
      </c>
      <c r="U214" s="548">
        <v>1</v>
      </c>
    </row>
    <row r="215" spans="1:21" ht="14.4" customHeight="1" x14ac:dyDescent="0.3">
      <c r="A215" s="541">
        <v>27</v>
      </c>
      <c r="B215" s="542" t="s">
        <v>499</v>
      </c>
      <c r="C215" s="542">
        <v>89301273</v>
      </c>
      <c r="D215" s="543" t="s">
        <v>1042</v>
      </c>
      <c r="E215" s="544" t="s">
        <v>519</v>
      </c>
      <c r="F215" s="542" t="s">
        <v>509</v>
      </c>
      <c r="G215" s="542" t="s">
        <v>1030</v>
      </c>
      <c r="H215" s="542" t="s">
        <v>455</v>
      </c>
      <c r="I215" s="542" t="s">
        <v>1031</v>
      </c>
      <c r="J215" s="542" t="s">
        <v>1032</v>
      </c>
      <c r="K215" s="542" t="s">
        <v>1033</v>
      </c>
      <c r="L215" s="545">
        <v>0</v>
      </c>
      <c r="M215" s="545">
        <v>0</v>
      </c>
      <c r="N215" s="542">
        <v>2</v>
      </c>
      <c r="O215" s="546">
        <v>1</v>
      </c>
      <c r="P215" s="545">
        <v>0</v>
      </c>
      <c r="Q215" s="547"/>
      <c r="R215" s="542">
        <v>2</v>
      </c>
      <c r="S215" s="547">
        <v>1</v>
      </c>
      <c r="T215" s="546">
        <v>1</v>
      </c>
      <c r="U215" s="548">
        <v>1</v>
      </c>
    </row>
    <row r="216" spans="1:21" ht="14.4" customHeight="1" x14ac:dyDescent="0.3">
      <c r="A216" s="541">
        <v>27</v>
      </c>
      <c r="B216" s="542" t="s">
        <v>499</v>
      </c>
      <c r="C216" s="542">
        <v>89301273</v>
      </c>
      <c r="D216" s="543" t="s">
        <v>1042</v>
      </c>
      <c r="E216" s="544" t="s">
        <v>519</v>
      </c>
      <c r="F216" s="542" t="s">
        <v>509</v>
      </c>
      <c r="G216" s="542" t="s">
        <v>1034</v>
      </c>
      <c r="H216" s="542" t="s">
        <v>455</v>
      </c>
      <c r="I216" s="542" t="s">
        <v>1035</v>
      </c>
      <c r="J216" s="542" t="s">
        <v>1036</v>
      </c>
      <c r="K216" s="542" t="s">
        <v>1037</v>
      </c>
      <c r="L216" s="545">
        <v>129.94999999999999</v>
      </c>
      <c r="M216" s="545">
        <v>389.84999999999997</v>
      </c>
      <c r="N216" s="542">
        <v>3</v>
      </c>
      <c r="O216" s="546">
        <v>0.5</v>
      </c>
      <c r="P216" s="545">
        <v>389.84999999999997</v>
      </c>
      <c r="Q216" s="547">
        <v>1</v>
      </c>
      <c r="R216" s="542">
        <v>3</v>
      </c>
      <c r="S216" s="547">
        <v>1</v>
      </c>
      <c r="T216" s="546">
        <v>0.5</v>
      </c>
      <c r="U216" s="548">
        <v>1</v>
      </c>
    </row>
    <row r="217" spans="1:21" ht="14.4" customHeight="1" x14ac:dyDescent="0.3">
      <c r="A217" s="541">
        <v>27</v>
      </c>
      <c r="B217" s="542" t="s">
        <v>499</v>
      </c>
      <c r="C217" s="542">
        <v>89301275</v>
      </c>
      <c r="D217" s="543" t="s">
        <v>1043</v>
      </c>
      <c r="E217" s="544" t="s">
        <v>519</v>
      </c>
      <c r="F217" s="542" t="s">
        <v>509</v>
      </c>
      <c r="G217" s="542" t="s">
        <v>1038</v>
      </c>
      <c r="H217" s="542" t="s">
        <v>455</v>
      </c>
      <c r="I217" s="542" t="s">
        <v>1039</v>
      </c>
      <c r="J217" s="542" t="s">
        <v>1040</v>
      </c>
      <c r="K217" s="542" t="s">
        <v>1041</v>
      </c>
      <c r="L217" s="545">
        <v>31.95</v>
      </c>
      <c r="M217" s="545">
        <v>95.85</v>
      </c>
      <c r="N217" s="542">
        <v>3</v>
      </c>
      <c r="O217" s="546">
        <v>0.5</v>
      </c>
      <c r="P217" s="545"/>
      <c r="Q217" s="547">
        <v>0</v>
      </c>
      <c r="R217" s="542"/>
      <c r="S217" s="547">
        <v>0</v>
      </c>
      <c r="T217" s="546"/>
      <c r="U217" s="548">
        <v>0</v>
      </c>
    </row>
    <row r="218" spans="1:21" ht="14.4" customHeight="1" x14ac:dyDescent="0.3">
      <c r="A218" s="541">
        <v>27</v>
      </c>
      <c r="B218" s="542" t="s">
        <v>499</v>
      </c>
      <c r="C218" s="542">
        <v>89301275</v>
      </c>
      <c r="D218" s="543" t="s">
        <v>1043</v>
      </c>
      <c r="E218" s="544" t="s">
        <v>519</v>
      </c>
      <c r="F218" s="542" t="s">
        <v>509</v>
      </c>
      <c r="G218" s="542" t="s">
        <v>987</v>
      </c>
      <c r="H218" s="542" t="s">
        <v>455</v>
      </c>
      <c r="I218" s="542" t="s">
        <v>989</v>
      </c>
      <c r="J218" s="542" t="s">
        <v>988</v>
      </c>
      <c r="K218" s="542"/>
      <c r="L218" s="545">
        <v>0</v>
      </c>
      <c r="M218" s="545">
        <v>0</v>
      </c>
      <c r="N218" s="542">
        <v>1</v>
      </c>
      <c r="O218" s="546">
        <v>1</v>
      </c>
      <c r="P218" s="545"/>
      <c r="Q218" s="547"/>
      <c r="R218" s="542"/>
      <c r="S218" s="547">
        <v>0</v>
      </c>
      <c r="T218" s="546"/>
      <c r="U218" s="548">
        <v>0</v>
      </c>
    </row>
    <row r="219" spans="1:21" ht="14.4" customHeight="1" thickBot="1" x14ac:dyDescent="0.35">
      <c r="A219" s="549">
        <v>27</v>
      </c>
      <c r="B219" s="550" t="s">
        <v>499</v>
      </c>
      <c r="C219" s="550">
        <v>89301275</v>
      </c>
      <c r="D219" s="551" t="s">
        <v>1043</v>
      </c>
      <c r="E219" s="552" t="s">
        <v>519</v>
      </c>
      <c r="F219" s="550" t="s">
        <v>509</v>
      </c>
      <c r="G219" s="550" t="s">
        <v>1015</v>
      </c>
      <c r="H219" s="550" t="s">
        <v>455</v>
      </c>
      <c r="I219" s="550" t="s">
        <v>1016</v>
      </c>
      <c r="J219" s="550" t="s">
        <v>1017</v>
      </c>
      <c r="K219" s="550" t="s">
        <v>1018</v>
      </c>
      <c r="L219" s="553">
        <v>330.74</v>
      </c>
      <c r="M219" s="553">
        <v>330.74</v>
      </c>
      <c r="N219" s="550">
        <v>1</v>
      </c>
      <c r="O219" s="554">
        <v>0.5</v>
      </c>
      <c r="P219" s="553"/>
      <c r="Q219" s="555">
        <v>0</v>
      </c>
      <c r="R219" s="550"/>
      <c r="S219" s="555">
        <v>0</v>
      </c>
      <c r="T219" s="554"/>
      <c r="U219" s="55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1045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7" t="s">
        <v>189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66" t="s">
        <v>518</v>
      </c>
      <c r="B5" s="116">
        <v>3518.17</v>
      </c>
      <c r="C5" s="540">
        <v>0.23551025872744921</v>
      </c>
      <c r="D5" s="116">
        <v>11420.33</v>
      </c>
      <c r="E5" s="540">
        <v>0.76448974127255076</v>
      </c>
      <c r="F5" s="558">
        <v>14938.5</v>
      </c>
    </row>
    <row r="6" spans="1:6" ht="14.4" customHeight="1" x14ac:dyDescent="0.3">
      <c r="A6" s="567" t="s">
        <v>517</v>
      </c>
      <c r="B6" s="559">
        <v>1213.3699999999999</v>
      </c>
      <c r="C6" s="547">
        <v>0.36560063154596179</v>
      </c>
      <c r="D6" s="559">
        <v>2105.4700000000003</v>
      </c>
      <c r="E6" s="547">
        <v>0.63439936845403821</v>
      </c>
      <c r="F6" s="560">
        <v>3318.84</v>
      </c>
    </row>
    <row r="7" spans="1:6" ht="14.4" customHeight="1" x14ac:dyDescent="0.3">
      <c r="A7" s="567" t="s">
        <v>515</v>
      </c>
      <c r="B7" s="559">
        <v>848.05</v>
      </c>
      <c r="C7" s="547">
        <v>0.46936053397682115</v>
      </c>
      <c r="D7" s="559">
        <v>958.77</v>
      </c>
      <c r="E7" s="547">
        <v>0.53063946602317891</v>
      </c>
      <c r="F7" s="560">
        <v>1806.82</v>
      </c>
    </row>
    <row r="8" spans="1:6" ht="14.4" customHeight="1" x14ac:dyDescent="0.3">
      <c r="A8" s="567" t="s">
        <v>519</v>
      </c>
      <c r="B8" s="559">
        <v>824.61</v>
      </c>
      <c r="C8" s="547">
        <v>0.44474707541623743</v>
      </c>
      <c r="D8" s="559">
        <v>1029.5</v>
      </c>
      <c r="E8" s="547">
        <v>0.55525292458376252</v>
      </c>
      <c r="F8" s="560">
        <v>1854.1100000000001</v>
      </c>
    </row>
    <row r="9" spans="1:6" ht="14.4" customHeight="1" thickBot="1" x14ac:dyDescent="0.35">
      <c r="A9" s="568" t="s">
        <v>516</v>
      </c>
      <c r="B9" s="563">
        <v>356.47</v>
      </c>
      <c r="C9" s="564">
        <v>0.47995206807410601</v>
      </c>
      <c r="D9" s="563">
        <v>386.25</v>
      </c>
      <c r="E9" s="564">
        <v>0.52004793192589405</v>
      </c>
      <c r="F9" s="565">
        <v>742.72</v>
      </c>
    </row>
    <row r="10" spans="1:6" ht="14.4" customHeight="1" thickBot="1" x14ac:dyDescent="0.35">
      <c r="A10" s="486" t="s">
        <v>3</v>
      </c>
      <c r="B10" s="487">
        <v>6760.6699999999992</v>
      </c>
      <c r="C10" s="488">
        <v>0.29833956945393819</v>
      </c>
      <c r="D10" s="487">
        <v>15900.32</v>
      </c>
      <c r="E10" s="488">
        <v>0.70166043054606164</v>
      </c>
      <c r="F10" s="489">
        <v>22660.99</v>
      </c>
    </row>
    <row r="11" spans="1:6" ht="14.4" customHeight="1" thickBot="1" x14ac:dyDescent="0.35"/>
    <row r="12" spans="1:6" ht="14.4" customHeight="1" x14ac:dyDescent="0.3">
      <c r="A12" s="566" t="s">
        <v>1046</v>
      </c>
      <c r="B12" s="116">
        <v>944.68</v>
      </c>
      <c r="C12" s="540">
        <v>0.31468773734493466</v>
      </c>
      <c r="D12" s="116">
        <v>2057.2799999999997</v>
      </c>
      <c r="E12" s="540">
        <v>0.6853122626550654</v>
      </c>
      <c r="F12" s="558">
        <v>3001.9599999999996</v>
      </c>
    </row>
    <row r="13" spans="1:6" ht="14.4" customHeight="1" x14ac:dyDescent="0.3">
      <c r="A13" s="567" t="s">
        <v>1047</v>
      </c>
      <c r="B13" s="559">
        <v>905.42000000000007</v>
      </c>
      <c r="C13" s="547">
        <v>1</v>
      </c>
      <c r="D13" s="559"/>
      <c r="E13" s="547">
        <v>0</v>
      </c>
      <c r="F13" s="560">
        <v>905.42000000000007</v>
      </c>
    </row>
    <row r="14" spans="1:6" ht="14.4" customHeight="1" x14ac:dyDescent="0.3">
      <c r="A14" s="567" t="s">
        <v>1048</v>
      </c>
      <c r="B14" s="559">
        <v>881.67</v>
      </c>
      <c r="C14" s="547">
        <v>0.81817169476897955</v>
      </c>
      <c r="D14" s="559">
        <v>195.94</v>
      </c>
      <c r="E14" s="547">
        <v>0.1818283052310205</v>
      </c>
      <c r="F14" s="560">
        <v>1077.6099999999999</v>
      </c>
    </row>
    <row r="15" spans="1:6" ht="14.4" customHeight="1" x14ac:dyDescent="0.3">
      <c r="A15" s="567" t="s">
        <v>1049</v>
      </c>
      <c r="B15" s="559">
        <v>602.25</v>
      </c>
      <c r="C15" s="547">
        <v>0.1893617824060973</v>
      </c>
      <c r="D15" s="559">
        <v>2578.17</v>
      </c>
      <c r="E15" s="547">
        <v>0.81063821759390264</v>
      </c>
      <c r="F15" s="560">
        <v>3180.42</v>
      </c>
    </row>
    <row r="16" spans="1:6" ht="14.4" customHeight="1" x14ac:dyDescent="0.3">
      <c r="A16" s="567" t="s">
        <v>1050</v>
      </c>
      <c r="B16" s="559">
        <v>584</v>
      </c>
      <c r="C16" s="547">
        <v>0.35714285714285715</v>
      </c>
      <c r="D16" s="559">
        <v>1051.2</v>
      </c>
      <c r="E16" s="547">
        <v>0.6428571428571429</v>
      </c>
      <c r="F16" s="560">
        <v>1635.2</v>
      </c>
    </row>
    <row r="17" spans="1:6" ht="14.4" customHeight="1" x14ac:dyDescent="0.3">
      <c r="A17" s="567" t="s">
        <v>1051</v>
      </c>
      <c r="B17" s="559">
        <v>505.04</v>
      </c>
      <c r="C17" s="547">
        <v>1</v>
      </c>
      <c r="D17" s="559"/>
      <c r="E17" s="547">
        <v>0</v>
      </c>
      <c r="F17" s="560">
        <v>505.04</v>
      </c>
    </row>
    <row r="18" spans="1:6" ht="14.4" customHeight="1" x14ac:dyDescent="0.3">
      <c r="A18" s="567" t="s">
        <v>1052</v>
      </c>
      <c r="B18" s="559">
        <v>502.14</v>
      </c>
      <c r="C18" s="547">
        <v>1</v>
      </c>
      <c r="D18" s="559"/>
      <c r="E18" s="547">
        <v>0</v>
      </c>
      <c r="F18" s="560">
        <v>502.14</v>
      </c>
    </row>
    <row r="19" spans="1:6" ht="14.4" customHeight="1" x14ac:dyDescent="0.3">
      <c r="A19" s="567" t="s">
        <v>1053</v>
      </c>
      <c r="B19" s="559">
        <v>457.04999999999995</v>
      </c>
      <c r="C19" s="547">
        <v>1</v>
      </c>
      <c r="D19" s="559"/>
      <c r="E19" s="547">
        <v>0</v>
      </c>
      <c r="F19" s="560">
        <v>457.04999999999995</v>
      </c>
    </row>
    <row r="20" spans="1:6" ht="14.4" customHeight="1" x14ac:dyDescent="0.3">
      <c r="A20" s="567" t="s">
        <v>1054</v>
      </c>
      <c r="B20" s="559">
        <v>356.47</v>
      </c>
      <c r="C20" s="547">
        <v>1</v>
      </c>
      <c r="D20" s="559"/>
      <c r="E20" s="547">
        <v>0</v>
      </c>
      <c r="F20" s="560">
        <v>356.47</v>
      </c>
    </row>
    <row r="21" spans="1:6" ht="14.4" customHeight="1" x14ac:dyDescent="0.3">
      <c r="A21" s="567" t="s">
        <v>1055</v>
      </c>
      <c r="B21" s="559">
        <v>356.47</v>
      </c>
      <c r="C21" s="547">
        <v>0.5</v>
      </c>
      <c r="D21" s="559">
        <v>356.47</v>
      </c>
      <c r="E21" s="547">
        <v>0.5</v>
      </c>
      <c r="F21" s="560">
        <v>712.94</v>
      </c>
    </row>
    <row r="22" spans="1:6" ht="14.4" customHeight="1" x14ac:dyDescent="0.3">
      <c r="A22" s="567" t="s">
        <v>1056</v>
      </c>
      <c r="B22" s="559">
        <v>201.26</v>
      </c>
      <c r="C22" s="547">
        <v>1</v>
      </c>
      <c r="D22" s="559"/>
      <c r="E22" s="547">
        <v>0</v>
      </c>
      <c r="F22" s="560">
        <v>201.26</v>
      </c>
    </row>
    <row r="23" spans="1:6" ht="14.4" customHeight="1" x14ac:dyDescent="0.3">
      <c r="A23" s="567" t="s">
        <v>1057</v>
      </c>
      <c r="B23" s="559">
        <v>195.89</v>
      </c>
      <c r="C23" s="547">
        <v>8.9255121382226424E-2</v>
      </c>
      <c r="D23" s="559">
        <v>1998.8300000000002</v>
      </c>
      <c r="E23" s="547">
        <v>0.91074487861777353</v>
      </c>
      <c r="F23" s="560">
        <v>2194.7200000000003</v>
      </c>
    </row>
    <row r="24" spans="1:6" ht="14.4" customHeight="1" x14ac:dyDescent="0.3">
      <c r="A24" s="567" t="s">
        <v>1058</v>
      </c>
      <c r="B24" s="559">
        <v>166.1</v>
      </c>
      <c r="C24" s="547">
        <v>0.55224922698407419</v>
      </c>
      <c r="D24" s="559">
        <v>134.67000000000002</v>
      </c>
      <c r="E24" s="547">
        <v>0.44775077301592586</v>
      </c>
      <c r="F24" s="560">
        <v>300.77</v>
      </c>
    </row>
    <row r="25" spans="1:6" ht="14.4" customHeight="1" x14ac:dyDescent="0.3">
      <c r="A25" s="567" t="s">
        <v>1059</v>
      </c>
      <c r="B25" s="559">
        <v>102.23</v>
      </c>
      <c r="C25" s="547">
        <v>1</v>
      </c>
      <c r="D25" s="559"/>
      <c r="E25" s="547">
        <v>0</v>
      </c>
      <c r="F25" s="560">
        <v>102.23</v>
      </c>
    </row>
    <row r="26" spans="1:6" ht="14.4" customHeight="1" x14ac:dyDescent="0.3">
      <c r="A26" s="567" t="s">
        <v>1060</v>
      </c>
      <c r="B26" s="559"/>
      <c r="C26" s="547">
        <v>0</v>
      </c>
      <c r="D26" s="559">
        <v>1014.14</v>
      </c>
      <c r="E26" s="547">
        <v>1</v>
      </c>
      <c r="F26" s="560">
        <v>1014.14</v>
      </c>
    </row>
    <row r="27" spans="1:6" ht="14.4" customHeight="1" x14ac:dyDescent="0.3">
      <c r="A27" s="567" t="s">
        <v>1061</v>
      </c>
      <c r="B27" s="559"/>
      <c r="C27" s="547">
        <v>0</v>
      </c>
      <c r="D27" s="559">
        <v>140.56</v>
      </c>
      <c r="E27" s="547">
        <v>1</v>
      </c>
      <c r="F27" s="560">
        <v>140.56</v>
      </c>
    </row>
    <row r="28" spans="1:6" ht="14.4" customHeight="1" x14ac:dyDescent="0.3">
      <c r="A28" s="567" t="s">
        <v>1062</v>
      </c>
      <c r="B28" s="559"/>
      <c r="C28" s="547">
        <v>0</v>
      </c>
      <c r="D28" s="559">
        <v>783.68</v>
      </c>
      <c r="E28" s="547">
        <v>1</v>
      </c>
      <c r="F28" s="560">
        <v>783.68</v>
      </c>
    </row>
    <row r="29" spans="1:6" ht="14.4" customHeight="1" x14ac:dyDescent="0.3">
      <c r="A29" s="567" t="s">
        <v>1063</v>
      </c>
      <c r="B29" s="559"/>
      <c r="C29" s="547">
        <v>0</v>
      </c>
      <c r="D29" s="559">
        <v>146.63</v>
      </c>
      <c r="E29" s="547">
        <v>1</v>
      </c>
      <c r="F29" s="560">
        <v>146.63</v>
      </c>
    </row>
    <row r="30" spans="1:6" ht="14.4" customHeight="1" x14ac:dyDescent="0.3">
      <c r="A30" s="567" t="s">
        <v>1064</v>
      </c>
      <c r="B30" s="559"/>
      <c r="C30" s="547">
        <v>0</v>
      </c>
      <c r="D30" s="559">
        <v>81.33</v>
      </c>
      <c r="E30" s="547">
        <v>1</v>
      </c>
      <c r="F30" s="560">
        <v>81.33</v>
      </c>
    </row>
    <row r="31" spans="1:6" ht="14.4" customHeight="1" x14ac:dyDescent="0.3">
      <c r="A31" s="567" t="s">
        <v>1065</v>
      </c>
      <c r="B31" s="559"/>
      <c r="C31" s="547">
        <v>0</v>
      </c>
      <c r="D31" s="559">
        <v>95.25</v>
      </c>
      <c r="E31" s="547">
        <v>1</v>
      </c>
      <c r="F31" s="560">
        <v>95.25</v>
      </c>
    </row>
    <row r="32" spans="1:6" ht="14.4" customHeight="1" x14ac:dyDescent="0.3">
      <c r="A32" s="567" t="s">
        <v>1066</v>
      </c>
      <c r="B32" s="559"/>
      <c r="C32" s="547">
        <v>0</v>
      </c>
      <c r="D32" s="559">
        <v>1650.28</v>
      </c>
      <c r="E32" s="547">
        <v>1</v>
      </c>
      <c r="F32" s="560">
        <v>1650.28</v>
      </c>
    </row>
    <row r="33" spans="1:6" ht="14.4" customHeight="1" x14ac:dyDescent="0.3">
      <c r="A33" s="567" t="s">
        <v>1067</v>
      </c>
      <c r="B33" s="559"/>
      <c r="C33" s="547">
        <v>0</v>
      </c>
      <c r="D33" s="559">
        <v>65.069999999999993</v>
      </c>
      <c r="E33" s="547">
        <v>1</v>
      </c>
      <c r="F33" s="560">
        <v>65.069999999999993</v>
      </c>
    </row>
    <row r="34" spans="1:6" ht="14.4" customHeight="1" x14ac:dyDescent="0.3">
      <c r="A34" s="567" t="s">
        <v>1068</v>
      </c>
      <c r="B34" s="559"/>
      <c r="C34" s="547">
        <v>0</v>
      </c>
      <c r="D34" s="559">
        <v>828</v>
      </c>
      <c r="E34" s="547">
        <v>1</v>
      </c>
      <c r="F34" s="560">
        <v>828</v>
      </c>
    </row>
    <row r="35" spans="1:6" ht="14.4" customHeight="1" x14ac:dyDescent="0.3">
      <c r="A35" s="567" t="s">
        <v>503</v>
      </c>
      <c r="B35" s="559"/>
      <c r="C35" s="547">
        <v>0</v>
      </c>
      <c r="D35" s="559">
        <v>189.6</v>
      </c>
      <c r="E35" s="547">
        <v>1</v>
      </c>
      <c r="F35" s="560">
        <v>189.6</v>
      </c>
    </row>
    <row r="36" spans="1:6" ht="14.4" customHeight="1" x14ac:dyDescent="0.3">
      <c r="A36" s="567" t="s">
        <v>1069</v>
      </c>
      <c r="B36" s="559"/>
      <c r="C36" s="547">
        <v>0</v>
      </c>
      <c r="D36" s="559">
        <v>21.92</v>
      </c>
      <c r="E36" s="547">
        <v>1</v>
      </c>
      <c r="F36" s="560">
        <v>21.92</v>
      </c>
    </row>
    <row r="37" spans="1:6" ht="14.4" customHeight="1" x14ac:dyDescent="0.3">
      <c r="A37" s="567" t="s">
        <v>1070</v>
      </c>
      <c r="B37" s="559"/>
      <c r="C37" s="547">
        <v>0</v>
      </c>
      <c r="D37" s="559">
        <v>1156.79</v>
      </c>
      <c r="E37" s="547">
        <v>1</v>
      </c>
      <c r="F37" s="560">
        <v>1156.79</v>
      </c>
    </row>
    <row r="38" spans="1:6" ht="14.4" customHeight="1" x14ac:dyDescent="0.3">
      <c r="A38" s="567" t="s">
        <v>1071</v>
      </c>
      <c r="B38" s="559">
        <v>0</v>
      </c>
      <c r="C38" s="547">
        <v>0</v>
      </c>
      <c r="D38" s="559">
        <v>617.63</v>
      </c>
      <c r="E38" s="547">
        <v>1</v>
      </c>
      <c r="F38" s="560">
        <v>617.63</v>
      </c>
    </row>
    <row r="39" spans="1:6" ht="14.4" customHeight="1" thickBot="1" x14ac:dyDescent="0.35">
      <c r="A39" s="568" t="s">
        <v>1072</v>
      </c>
      <c r="B39" s="563"/>
      <c r="C39" s="564">
        <v>0</v>
      </c>
      <c r="D39" s="563">
        <v>736.88</v>
      </c>
      <c r="E39" s="564">
        <v>1</v>
      </c>
      <c r="F39" s="565">
        <v>736.88</v>
      </c>
    </row>
    <row r="40" spans="1:6" ht="14.4" customHeight="1" thickBot="1" x14ac:dyDescent="0.35">
      <c r="A40" s="486" t="s">
        <v>3</v>
      </c>
      <c r="B40" s="487">
        <v>6760.670000000001</v>
      </c>
      <c r="C40" s="488">
        <v>0.2983395694539383</v>
      </c>
      <c r="D40" s="487">
        <v>15900.32</v>
      </c>
      <c r="E40" s="488">
        <v>0.70166043054606175</v>
      </c>
      <c r="F40" s="489">
        <v>22660.989999999998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{1D89E352-FEA0-41A7-A58C-E0E759C64635}</x14:id>
        </ext>
      </extLst>
    </cfRule>
  </conditionalFormatting>
  <conditionalFormatting sqref="F12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{DE6170CB-AC02-40A7-81F6-473BEF8A81B3}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89E352-FEA0-41A7-A58C-E0E759C646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DE6170CB-AC02-40A7-81F6-473BEF8A81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1102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53</v>
      </c>
      <c r="G3" s="43">
        <f>SUBTOTAL(9,G6:G1048576)</f>
        <v>6760.670000000001</v>
      </c>
      <c r="H3" s="44">
        <f>IF(M3=0,0,G3/M3)</f>
        <v>0.29833956945393836</v>
      </c>
      <c r="I3" s="43">
        <f>SUBTOTAL(9,I6:I1048576)</f>
        <v>95</v>
      </c>
      <c r="J3" s="43">
        <f>SUBTOTAL(9,J6:J1048576)</f>
        <v>15900.32</v>
      </c>
      <c r="K3" s="44">
        <f>IF(M3=0,0,J3/M3)</f>
        <v>0.70166043054606186</v>
      </c>
      <c r="L3" s="43">
        <f>SUBTOTAL(9,L6:L1048576)</f>
        <v>148</v>
      </c>
      <c r="M3" s="45">
        <f>SUBTOTAL(9,M6:M1048576)</f>
        <v>22660.989999999994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7" t="s">
        <v>137</v>
      </c>
      <c r="B5" s="569" t="s">
        <v>133</v>
      </c>
      <c r="C5" s="569" t="s">
        <v>71</v>
      </c>
      <c r="D5" s="569" t="s">
        <v>134</v>
      </c>
      <c r="E5" s="569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x14ac:dyDescent="0.3">
      <c r="A6" s="534" t="s">
        <v>515</v>
      </c>
      <c r="B6" s="535" t="s">
        <v>1073</v>
      </c>
      <c r="C6" s="535" t="s">
        <v>609</v>
      </c>
      <c r="D6" s="535" t="s">
        <v>610</v>
      </c>
      <c r="E6" s="535" t="s">
        <v>611</v>
      </c>
      <c r="F6" s="116"/>
      <c r="G6" s="116"/>
      <c r="H6" s="540">
        <v>0</v>
      </c>
      <c r="I6" s="116">
        <v>4</v>
      </c>
      <c r="J6" s="116">
        <v>140.56</v>
      </c>
      <c r="K6" s="540">
        <v>1</v>
      </c>
      <c r="L6" s="116">
        <v>4</v>
      </c>
      <c r="M6" s="558">
        <v>140.56</v>
      </c>
    </row>
    <row r="7" spans="1:13" ht="14.4" customHeight="1" x14ac:dyDescent="0.3">
      <c r="A7" s="541" t="s">
        <v>515</v>
      </c>
      <c r="B7" s="542" t="s">
        <v>1074</v>
      </c>
      <c r="C7" s="542" t="s">
        <v>590</v>
      </c>
      <c r="D7" s="542" t="s">
        <v>591</v>
      </c>
      <c r="E7" s="542" t="s">
        <v>592</v>
      </c>
      <c r="F7" s="559">
        <v>1</v>
      </c>
      <c r="G7" s="559">
        <v>102.23</v>
      </c>
      <c r="H7" s="547">
        <v>1</v>
      </c>
      <c r="I7" s="559"/>
      <c r="J7" s="559"/>
      <c r="K7" s="547">
        <v>0</v>
      </c>
      <c r="L7" s="559">
        <v>1</v>
      </c>
      <c r="M7" s="560">
        <v>102.23</v>
      </c>
    </row>
    <row r="8" spans="1:13" ht="14.4" customHeight="1" x14ac:dyDescent="0.3">
      <c r="A8" s="541" t="s">
        <v>515</v>
      </c>
      <c r="B8" s="542" t="s">
        <v>1075</v>
      </c>
      <c r="C8" s="542" t="s">
        <v>533</v>
      </c>
      <c r="D8" s="542" t="s">
        <v>534</v>
      </c>
      <c r="E8" s="542" t="s">
        <v>535</v>
      </c>
      <c r="F8" s="559">
        <v>1</v>
      </c>
      <c r="G8" s="559">
        <v>44.89</v>
      </c>
      <c r="H8" s="547">
        <v>1</v>
      </c>
      <c r="I8" s="559"/>
      <c r="J8" s="559"/>
      <c r="K8" s="547">
        <v>0</v>
      </c>
      <c r="L8" s="559">
        <v>1</v>
      </c>
      <c r="M8" s="560">
        <v>44.89</v>
      </c>
    </row>
    <row r="9" spans="1:13" ht="14.4" customHeight="1" x14ac:dyDescent="0.3">
      <c r="A9" s="541" t="s">
        <v>515</v>
      </c>
      <c r="B9" s="542" t="s">
        <v>1076</v>
      </c>
      <c r="C9" s="542" t="s">
        <v>582</v>
      </c>
      <c r="D9" s="542" t="s">
        <v>583</v>
      </c>
      <c r="E9" s="542" t="s">
        <v>584</v>
      </c>
      <c r="F9" s="559"/>
      <c r="G9" s="559"/>
      <c r="H9" s="547">
        <v>0</v>
      </c>
      <c r="I9" s="559">
        <v>1</v>
      </c>
      <c r="J9" s="559">
        <v>81.33</v>
      </c>
      <c r="K9" s="547">
        <v>1</v>
      </c>
      <c r="L9" s="559">
        <v>1</v>
      </c>
      <c r="M9" s="560">
        <v>81.33</v>
      </c>
    </row>
    <row r="10" spans="1:13" ht="14.4" customHeight="1" x14ac:dyDescent="0.3">
      <c r="A10" s="541" t="s">
        <v>515</v>
      </c>
      <c r="B10" s="542" t="s">
        <v>1077</v>
      </c>
      <c r="C10" s="542" t="s">
        <v>525</v>
      </c>
      <c r="D10" s="542" t="s">
        <v>526</v>
      </c>
      <c r="E10" s="542" t="s">
        <v>527</v>
      </c>
      <c r="F10" s="559">
        <v>1</v>
      </c>
      <c r="G10" s="559">
        <v>195.89</v>
      </c>
      <c r="H10" s="547">
        <v>1</v>
      </c>
      <c r="I10" s="559"/>
      <c r="J10" s="559"/>
      <c r="K10" s="547">
        <v>0</v>
      </c>
      <c r="L10" s="559">
        <v>1</v>
      </c>
      <c r="M10" s="560">
        <v>195.89</v>
      </c>
    </row>
    <row r="11" spans="1:13" ht="14.4" customHeight="1" x14ac:dyDescent="0.3">
      <c r="A11" s="541" t="s">
        <v>515</v>
      </c>
      <c r="B11" s="542" t="s">
        <v>1078</v>
      </c>
      <c r="C11" s="542" t="s">
        <v>537</v>
      </c>
      <c r="D11" s="542" t="s">
        <v>538</v>
      </c>
      <c r="E11" s="542" t="s">
        <v>539</v>
      </c>
      <c r="F11" s="559"/>
      <c r="G11" s="559"/>
      <c r="H11" s="547">
        <v>0</v>
      </c>
      <c r="I11" s="559">
        <v>4</v>
      </c>
      <c r="J11" s="559">
        <v>736.88</v>
      </c>
      <c r="K11" s="547">
        <v>1</v>
      </c>
      <c r="L11" s="559">
        <v>4</v>
      </c>
      <c r="M11" s="560">
        <v>736.88</v>
      </c>
    </row>
    <row r="12" spans="1:13" ht="14.4" customHeight="1" x14ac:dyDescent="0.3">
      <c r="A12" s="541" t="s">
        <v>515</v>
      </c>
      <c r="B12" s="542" t="s">
        <v>1079</v>
      </c>
      <c r="C12" s="542" t="s">
        <v>529</v>
      </c>
      <c r="D12" s="542" t="s">
        <v>530</v>
      </c>
      <c r="E12" s="542" t="s">
        <v>531</v>
      </c>
      <c r="F12" s="559"/>
      <c r="G12" s="559"/>
      <c r="H12" s="547"/>
      <c r="I12" s="559">
        <v>2</v>
      </c>
      <c r="J12" s="559">
        <v>0</v>
      </c>
      <c r="K12" s="547"/>
      <c r="L12" s="559">
        <v>2</v>
      </c>
      <c r="M12" s="560">
        <v>0</v>
      </c>
    </row>
    <row r="13" spans="1:13" ht="14.4" customHeight="1" x14ac:dyDescent="0.3">
      <c r="A13" s="541" t="s">
        <v>515</v>
      </c>
      <c r="B13" s="542" t="s">
        <v>1080</v>
      </c>
      <c r="C13" s="542" t="s">
        <v>617</v>
      </c>
      <c r="D13" s="542" t="s">
        <v>618</v>
      </c>
      <c r="E13" s="542" t="s">
        <v>619</v>
      </c>
      <c r="F13" s="559">
        <v>4</v>
      </c>
      <c r="G13" s="559">
        <v>505.04</v>
      </c>
      <c r="H13" s="547">
        <v>1</v>
      </c>
      <c r="I13" s="559"/>
      <c r="J13" s="559"/>
      <c r="K13" s="547">
        <v>0</v>
      </c>
      <c r="L13" s="559">
        <v>4</v>
      </c>
      <c r="M13" s="560">
        <v>505.04</v>
      </c>
    </row>
    <row r="14" spans="1:13" ht="14.4" customHeight="1" x14ac:dyDescent="0.3">
      <c r="A14" s="541" t="s">
        <v>516</v>
      </c>
      <c r="B14" s="542" t="s">
        <v>1081</v>
      </c>
      <c r="C14" s="542" t="s">
        <v>630</v>
      </c>
      <c r="D14" s="542" t="s">
        <v>631</v>
      </c>
      <c r="E14" s="542" t="s">
        <v>632</v>
      </c>
      <c r="F14" s="559"/>
      <c r="G14" s="559"/>
      <c r="H14" s="547">
        <v>0</v>
      </c>
      <c r="I14" s="559">
        <v>1</v>
      </c>
      <c r="J14" s="559">
        <v>29.78</v>
      </c>
      <c r="K14" s="547">
        <v>1</v>
      </c>
      <c r="L14" s="559">
        <v>1</v>
      </c>
      <c r="M14" s="560">
        <v>29.78</v>
      </c>
    </row>
    <row r="15" spans="1:13" ht="14.4" customHeight="1" x14ac:dyDescent="0.3">
      <c r="A15" s="541" t="s">
        <v>516</v>
      </c>
      <c r="B15" s="542" t="s">
        <v>1082</v>
      </c>
      <c r="C15" s="542" t="s">
        <v>621</v>
      </c>
      <c r="D15" s="542" t="s">
        <v>622</v>
      </c>
      <c r="E15" s="542" t="s">
        <v>527</v>
      </c>
      <c r="F15" s="559">
        <v>1</v>
      </c>
      <c r="G15" s="559">
        <v>356.47</v>
      </c>
      <c r="H15" s="547">
        <v>1</v>
      </c>
      <c r="I15" s="559"/>
      <c r="J15" s="559"/>
      <c r="K15" s="547">
        <v>0</v>
      </c>
      <c r="L15" s="559">
        <v>1</v>
      </c>
      <c r="M15" s="560">
        <v>356.47</v>
      </c>
    </row>
    <row r="16" spans="1:13" ht="14.4" customHeight="1" x14ac:dyDescent="0.3">
      <c r="A16" s="541" t="s">
        <v>516</v>
      </c>
      <c r="B16" s="542" t="s">
        <v>1082</v>
      </c>
      <c r="C16" s="542" t="s">
        <v>623</v>
      </c>
      <c r="D16" s="542" t="s">
        <v>624</v>
      </c>
      <c r="E16" s="542" t="s">
        <v>527</v>
      </c>
      <c r="F16" s="559"/>
      <c r="G16" s="559"/>
      <c r="H16" s="547">
        <v>0</v>
      </c>
      <c r="I16" s="559">
        <v>1</v>
      </c>
      <c r="J16" s="559">
        <v>356.47</v>
      </c>
      <c r="K16" s="547">
        <v>1</v>
      </c>
      <c r="L16" s="559">
        <v>1</v>
      </c>
      <c r="M16" s="560">
        <v>356.47</v>
      </c>
    </row>
    <row r="17" spans="1:13" ht="14.4" customHeight="1" x14ac:dyDescent="0.3">
      <c r="A17" s="541" t="s">
        <v>517</v>
      </c>
      <c r="B17" s="542" t="s">
        <v>1083</v>
      </c>
      <c r="C17" s="542" t="s">
        <v>700</v>
      </c>
      <c r="D17" s="542" t="s">
        <v>701</v>
      </c>
      <c r="E17" s="542" t="s">
        <v>702</v>
      </c>
      <c r="F17" s="559">
        <v>1</v>
      </c>
      <c r="G17" s="559">
        <v>293.89</v>
      </c>
      <c r="H17" s="547">
        <v>1</v>
      </c>
      <c r="I17" s="559"/>
      <c r="J17" s="559"/>
      <c r="K17" s="547">
        <v>0</v>
      </c>
      <c r="L17" s="559">
        <v>1</v>
      </c>
      <c r="M17" s="560">
        <v>293.89</v>
      </c>
    </row>
    <row r="18" spans="1:13" ht="14.4" customHeight="1" x14ac:dyDescent="0.3">
      <c r="A18" s="541" t="s">
        <v>517</v>
      </c>
      <c r="B18" s="542" t="s">
        <v>1083</v>
      </c>
      <c r="C18" s="542" t="s">
        <v>705</v>
      </c>
      <c r="D18" s="542" t="s">
        <v>706</v>
      </c>
      <c r="E18" s="542" t="s">
        <v>707</v>
      </c>
      <c r="F18" s="559"/>
      <c r="G18" s="559"/>
      <c r="H18" s="547">
        <v>0</v>
      </c>
      <c r="I18" s="559">
        <v>2</v>
      </c>
      <c r="J18" s="559">
        <v>195.94</v>
      </c>
      <c r="K18" s="547">
        <v>1</v>
      </c>
      <c r="L18" s="559">
        <v>2</v>
      </c>
      <c r="M18" s="560">
        <v>195.94</v>
      </c>
    </row>
    <row r="19" spans="1:13" ht="14.4" customHeight="1" x14ac:dyDescent="0.3">
      <c r="A19" s="541" t="s">
        <v>517</v>
      </c>
      <c r="B19" s="542" t="s">
        <v>1083</v>
      </c>
      <c r="C19" s="542" t="s">
        <v>703</v>
      </c>
      <c r="D19" s="542" t="s">
        <v>701</v>
      </c>
      <c r="E19" s="542" t="s">
        <v>704</v>
      </c>
      <c r="F19" s="559">
        <v>1</v>
      </c>
      <c r="G19" s="559">
        <v>0</v>
      </c>
      <c r="H19" s="547"/>
      <c r="I19" s="559"/>
      <c r="J19" s="559"/>
      <c r="K19" s="547"/>
      <c r="L19" s="559">
        <v>1</v>
      </c>
      <c r="M19" s="560">
        <v>0</v>
      </c>
    </row>
    <row r="20" spans="1:13" ht="14.4" customHeight="1" x14ac:dyDescent="0.3">
      <c r="A20" s="541" t="s">
        <v>517</v>
      </c>
      <c r="B20" s="542" t="s">
        <v>1083</v>
      </c>
      <c r="C20" s="542" t="s">
        <v>708</v>
      </c>
      <c r="D20" s="542" t="s">
        <v>706</v>
      </c>
      <c r="E20" s="542" t="s">
        <v>709</v>
      </c>
      <c r="F20" s="559"/>
      <c r="G20" s="559"/>
      <c r="H20" s="547"/>
      <c r="I20" s="559">
        <v>1</v>
      </c>
      <c r="J20" s="559">
        <v>0</v>
      </c>
      <c r="K20" s="547"/>
      <c r="L20" s="559">
        <v>1</v>
      </c>
      <c r="M20" s="560">
        <v>0</v>
      </c>
    </row>
    <row r="21" spans="1:13" ht="14.4" customHeight="1" x14ac:dyDescent="0.3">
      <c r="A21" s="541" t="s">
        <v>517</v>
      </c>
      <c r="B21" s="542" t="s">
        <v>1083</v>
      </c>
      <c r="C21" s="542" t="s">
        <v>710</v>
      </c>
      <c r="D21" s="542" t="s">
        <v>706</v>
      </c>
      <c r="E21" s="542" t="s">
        <v>711</v>
      </c>
      <c r="F21" s="559"/>
      <c r="G21" s="559"/>
      <c r="H21" s="547"/>
      <c r="I21" s="559">
        <v>1</v>
      </c>
      <c r="J21" s="559">
        <v>0</v>
      </c>
      <c r="K21" s="547"/>
      <c r="L21" s="559">
        <v>1</v>
      </c>
      <c r="M21" s="560">
        <v>0</v>
      </c>
    </row>
    <row r="22" spans="1:13" ht="14.4" customHeight="1" x14ac:dyDescent="0.3">
      <c r="A22" s="541" t="s">
        <v>517</v>
      </c>
      <c r="B22" s="542" t="s">
        <v>1084</v>
      </c>
      <c r="C22" s="542" t="s">
        <v>715</v>
      </c>
      <c r="D22" s="542" t="s">
        <v>714</v>
      </c>
      <c r="E22" s="542" t="s">
        <v>716</v>
      </c>
      <c r="F22" s="559">
        <v>1</v>
      </c>
      <c r="G22" s="559">
        <v>0</v>
      </c>
      <c r="H22" s="547"/>
      <c r="I22" s="559"/>
      <c r="J22" s="559"/>
      <c r="K22" s="547"/>
      <c r="L22" s="559">
        <v>1</v>
      </c>
      <c r="M22" s="560">
        <v>0</v>
      </c>
    </row>
    <row r="23" spans="1:13" ht="14.4" customHeight="1" x14ac:dyDescent="0.3">
      <c r="A23" s="541" t="s">
        <v>517</v>
      </c>
      <c r="B23" s="542" t="s">
        <v>1084</v>
      </c>
      <c r="C23" s="542" t="s">
        <v>717</v>
      </c>
      <c r="D23" s="542" t="s">
        <v>718</v>
      </c>
      <c r="E23" s="542" t="s">
        <v>719</v>
      </c>
      <c r="F23" s="559"/>
      <c r="G23" s="559"/>
      <c r="H23" s="547">
        <v>0</v>
      </c>
      <c r="I23" s="559">
        <v>2</v>
      </c>
      <c r="J23" s="559">
        <v>392.92</v>
      </c>
      <c r="K23" s="547">
        <v>1</v>
      </c>
      <c r="L23" s="559">
        <v>2</v>
      </c>
      <c r="M23" s="560">
        <v>392.92</v>
      </c>
    </row>
    <row r="24" spans="1:13" ht="14.4" customHeight="1" x14ac:dyDescent="0.3">
      <c r="A24" s="541" t="s">
        <v>517</v>
      </c>
      <c r="B24" s="542" t="s">
        <v>1085</v>
      </c>
      <c r="C24" s="542" t="s">
        <v>721</v>
      </c>
      <c r="D24" s="542" t="s">
        <v>722</v>
      </c>
      <c r="E24" s="542" t="s">
        <v>723</v>
      </c>
      <c r="F24" s="559"/>
      <c r="G24" s="559"/>
      <c r="H24" s="547">
        <v>0</v>
      </c>
      <c r="I24" s="559">
        <v>1</v>
      </c>
      <c r="J24" s="559">
        <v>21.92</v>
      </c>
      <c r="K24" s="547">
        <v>1</v>
      </c>
      <c r="L24" s="559">
        <v>1</v>
      </c>
      <c r="M24" s="560">
        <v>21.92</v>
      </c>
    </row>
    <row r="25" spans="1:13" ht="14.4" customHeight="1" x14ac:dyDescent="0.3">
      <c r="A25" s="541" t="s">
        <v>517</v>
      </c>
      <c r="B25" s="542" t="s">
        <v>1086</v>
      </c>
      <c r="C25" s="542" t="s">
        <v>677</v>
      </c>
      <c r="D25" s="542" t="s">
        <v>678</v>
      </c>
      <c r="E25" s="542" t="s">
        <v>679</v>
      </c>
      <c r="F25" s="559">
        <v>2</v>
      </c>
      <c r="G25" s="559">
        <v>503.06</v>
      </c>
      <c r="H25" s="547">
        <v>1</v>
      </c>
      <c r="I25" s="559"/>
      <c r="J25" s="559"/>
      <c r="K25" s="547">
        <v>0</v>
      </c>
      <c r="L25" s="559">
        <v>2</v>
      </c>
      <c r="M25" s="560">
        <v>503.06</v>
      </c>
    </row>
    <row r="26" spans="1:13" ht="14.4" customHeight="1" x14ac:dyDescent="0.3">
      <c r="A26" s="541" t="s">
        <v>517</v>
      </c>
      <c r="B26" s="542" t="s">
        <v>1087</v>
      </c>
      <c r="C26" s="542" t="s">
        <v>730</v>
      </c>
      <c r="D26" s="542" t="s">
        <v>731</v>
      </c>
      <c r="E26" s="542" t="s">
        <v>732</v>
      </c>
      <c r="F26" s="559">
        <v>2</v>
      </c>
      <c r="G26" s="559">
        <v>182.82</v>
      </c>
      <c r="H26" s="547">
        <v>1</v>
      </c>
      <c r="I26" s="559"/>
      <c r="J26" s="559"/>
      <c r="K26" s="547">
        <v>0</v>
      </c>
      <c r="L26" s="559">
        <v>2</v>
      </c>
      <c r="M26" s="560">
        <v>182.82</v>
      </c>
    </row>
    <row r="27" spans="1:13" ht="14.4" customHeight="1" x14ac:dyDescent="0.3">
      <c r="A27" s="541" t="s">
        <v>517</v>
      </c>
      <c r="B27" s="542" t="s">
        <v>1088</v>
      </c>
      <c r="C27" s="542" t="s">
        <v>521</v>
      </c>
      <c r="D27" s="542" t="s">
        <v>522</v>
      </c>
      <c r="E27" s="542" t="s">
        <v>523</v>
      </c>
      <c r="F27" s="559"/>
      <c r="G27" s="559"/>
      <c r="H27" s="547">
        <v>0</v>
      </c>
      <c r="I27" s="559">
        <v>1</v>
      </c>
      <c r="J27" s="559">
        <v>156.86000000000001</v>
      </c>
      <c r="K27" s="547">
        <v>1</v>
      </c>
      <c r="L27" s="559">
        <v>1</v>
      </c>
      <c r="M27" s="560">
        <v>156.86000000000001</v>
      </c>
    </row>
    <row r="28" spans="1:13" ht="14.4" customHeight="1" x14ac:dyDescent="0.3">
      <c r="A28" s="541" t="s">
        <v>517</v>
      </c>
      <c r="B28" s="542" t="s">
        <v>1088</v>
      </c>
      <c r="C28" s="542" t="s">
        <v>637</v>
      </c>
      <c r="D28" s="542" t="s">
        <v>638</v>
      </c>
      <c r="E28" s="542" t="s">
        <v>639</v>
      </c>
      <c r="F28" s="559"/>
      <c r="G28" s="559"/>
      <c r="H28" s="547">
        <v>0</v>
      </c>
      <c r="I28" s="559">
        <v>2</v>
      </c>
      <c r="J28" s="559">
        <v>666.62</v>
      </c>
      <c r="K28" s="547">
        <v>1</v>
      </c>
      <c r="L28" s="559">
        <v>2</v>
      </c>
      <c r="M28" s="560">
        <v>666.62</v>
      </c>
    </row>
    <row r="29" spans="1:13" ht="14.4" customHeight="1" x14ac:dyDescent="0.3">
      <c r="A29" s="541" t="s">
        <v>517</v>
      </c>
      <c r="B29" s="542" t="s">
        <v>1089</v>
      </c>
      <c r="C29" s="542" t="s">
        <v>651</v>
      </c>
      <c r="D29" s="542" t="s">
        <v>652</v>
      </c>
      <c r="E29" s="542" t="s">
        <v>653</v>
      </c>
      <c r="F29" s="559">
        <v>2</v>
      </c>
      <c r="G29" s="559">
        <v>233.6</v>
      </c>
      <c r="H29" s="547">
        <v>1</v>
      </c>
      <c r="I29" s="559"/>
      <c r="J29" s="559"/>
      <c r="K29" s="547">
        <v>0</v>
      </c>
      <c r="L29" s="559">
        <v>2</v>
      </c>
      <c r="M29" s="560">
        <v>233.6</v>
      </c>
    </row>
    <row r="30" spans="1:13" ht="14.4" customHeight="1" x14ac:dyDescent="0.3">
      <c r="A30" s="541" t="s">
        <v>517</v>
      </c>
      <c r="B30" s="542" t="s">
        <v>1089</v>
      </c>
      <c r="C30" s="542" t="s">
        <v>654</v>
      </c>
      <c r="D30" s="542" t="s">
        <v>655</v>
      </c>
      <c r="E30" s="542" t="s">
        <v>653</v>
      </c>
      <c r="F30" s="559"/>
      <c r="G30" s="559"/>
      <c r="H30" s="547">
        <v>0</v>
      </c>
      <c r="I30" s="559">
        <v>1</v>
      </c>
      <c r="J30" s="559">
        <v>116.8</v>
      </c>
      <c r="K30" s="547">
        <v>1</v>
      </c>
      <c r="L30" s="559">
        <v>1</v>
      </c>
      <c r="M30" s="560">
        <v>116.8</v>
      </c>
    </row>
    <row r="31" spans="1:13" ht="14.4" customHeight="1" x14ac:dyDescent="0.3">
      <c r="A31" s="541" t="s">
        <v>517</v>
      </c>
      <c r="B31" s="542" t="s">
        <v>1081</v>
      </c>
      <c r="C31" s="542" t="s">
        <v>695</v>
      </c>
      <c r="D31" s="542" t="s">
        <v>631</v>
      </c>
      <c r="E31" s="542" t="s">
        <v>696</v>
      </c>
      <c r="F31" s="559"/>
      <c r="G31" s="559"/>
      <c r="H31" s="547">
        <v>0</v>
      </c>
      <c r="I31" s="559">
        <v>6</v>
      </c>
      <c r="J31" s="559">
        <v>459.61</v>
      </c>
      <c r="K31" s="547">
        <v>1</v>
      </c>
      <c r="L31" s="559">
        <v>6</v>
      </c>
      <c r="M31" s="560">
        <v>459.61</v>
      </c>
    </row>
    <row r="32" spans="1:13" ht="14.4" customHeight="1" x14ac:dyDescent="0.3">
      <c r="A32" s="541" t="s">
        <v>517</v>
      </c>
      <c r="B32" s="542" t="s">
        <v>1081</v>
      </c>
      <c r="C32" s="542" t="s">
        <v>697</v>
      </c>
      <c r="D32" s="542" t="s">
        <v>631</v>
      </c>
      <c r="E32" s="542" t="s">
        <v>698</v>
      </c>
      <c r="F32" s="559"/>
      <c r="G32" s="559"/>
      <c r="H32" s="547"/>
      <c r="I32" s="559">
        <v>2</v>
      </c>
      <c r="J32" s="559">
        <v>0</v>
      </c>
      <c r="K32" s="547"/>
      <c r="L32" s="559">
        <v>2</v>
      </c>
      <c r="M32" s="560">
        <v>0</v>
      </c>
    </row>
    <row r="33" spans="1:13" ht="14.4" customHeight="1" x14ac:dyDescent="0.3">
      <c r="A33" s="541" t="s">
        <v>517</v>
      </c>
      <c r="B33" s="542" t="s">
        <v>504</v>
      </c>
      <c r="C33" s="542" t="s">
        <v>496</v>
      </c>
      <c r="D33" s="542" t="s">
        <v>497</v>
      </c>
      <c r="E33" s="542" t="s">
        <v>505</v>
      </c>
      <c r="F33" s="559"/>
      <c r="G33" s="559"/>
      <c r="H33" s="547">
        <v>0</v>
      </c>
      <c r="I33" s="559">
        <v>1</v>
      </c>
      <c r="J33" s="559">
        <v>94.8</v>
      </c>
      <c r="K33" s="547">
        <v>1</v>
      </c>
      <c r="L33" s="559">
        <v>1</v>
      </c>
      <c r="M33" s="560">
        <v>94.8</v>
      </c>
    </row>
    <row r="34" spans="1:13" ht="14.4" customHeight="1" x14ac:dyDescent="0.3">
      <c r="A34" s="541" t="s">
        <v>518</v>
      </c>
      <c r="B34" s="542" t="s">
        <v>1083</v>
      </c>
      <c r="C34" s="542" t="s">
        <v>700</v>
      </c>
      <c r="D34" s="542" t="s">
        <v>701</v>
      </c>
      <c r="E34" s="542" t="s">
        <v>702</v>
      </c>
      <c r="F34" s="559">
        <v>2</v>
      </c>
      <c r="G34" s="559">
        <v>587.78</v>
      </c>
      <c r="H34" s="547">
        <v>1</v>
      </c>
      <c r="I34" s="559"/>
      <c r="J34" s="559"/>
      <c r="K34" s="547">
        <v>0</v>
      </c>
      <c r="L34" s="559">
        <v>2</v>
      </c>
      <c r="M34" s="560">
        <v>587.78</v>
      </c>
    </row>
    <row r="35" spans="1:13" ht="14.4" customHeight="1" x14ac:dyDescent="0.3">
      <c r="A35" s="541" t="s">
        <v>518</v>
      </c>
      <c r="B35" s="542" t="s">
        <v>1083</v>
      </c>
      <c r="C35" s="542" t="s">
        <v>907</v>
      </c>
      <c r="D35" s="542" t="s">
        <v>701</v>
      </c>
      <c r="E35" s="542" t="s">
        <v>908</v>
      </c>
      <c r="F35" s="559">
        <v>1</v>
      </c>
      <c r="G35" s="559">
        <v>0</v>
      </c>
      <c r="H35" s="547"/>
      <c r="I35" s="559"/>
      <c r="J35" s="559"/>
      <c r="K35" s="547"/>
      <c r="L35" s="559">
        <v>1</v>
      </c>
      <c r="M35" s="560">
        <v>0</v>
      </c>
    </row>
    <row r="36" spans="1:13" ht="14.4" customHeight="1" x14ac:dyDescent="0.3">
      <c r="A36" s="541" t="s">
        <v>518</v>
      </c>
      <c r="B36" s="542" t="s">
        <v>1083</v>
      </c>
      <c r="C36" s="542" t="s">
        <v>909</v>
      </c>
      <c r="D36" s="542" t="s">
        <v>706</v>
      </c>
      <c r="E36" s="542" t="s">
        <v>910</v>
      </c>
      <c r="F36" s="559"/>
      <c r="G36" s="559"/>
      <c r="H36" s="547"/>
      <c r="I36" s="559">
        <v>1</v>
      </c>
      <c r="J36" s="559">
        <v>0</v>
      </c>
      <c r="K36" s="547"/>
      <c r="L36" s="559">
        <v>1</v>
      </c>
      <c r="M36" s="560">
        <v>0</v>
      </c>
    </row>
    <row r="37" spans="1:13" ht="14.4" customHeight="1" x14ac:dyDescent="0.3">
      <c r="A37" s="541" t="s">
        <v>518</v>
      </c>
      <c r="B37" s="542" t="s">
        <v>1090</v>
      </c>
      <c r="C37" s="542" t="s">
        <v>876</v>
      </c>
      <c r="D37" s="542" t="s">
        <v>877</v>
      </c>
      <c r="E37" s="542" t="s">
        <v>878</v>
      </c>
      <c r="F37" s="559"/>
      <c r="G37" s="559"/>
      <c r="H37" s="547">
        <v>0</v>
      </c>
      <c r="I37" s="559">
        <v>4</v>
      </c>
      <c r="J37" s="559">
        <v>783.68</v>
      </c>
      <c r="K37" s="547">
        <v>1</v>
      </c>
      <c r="L37" s="559">
        <v>4</v>
      </c>
      <c r="M37" s="560">
        <v>783.68</v>
      </c>
    </row>
    <row r="38" spans="1:13" ht="14.4" customHeight="1" x14ac:dyDescent="0.3">
      <c r="A38" s="541" t="s">
        <v>518</v>
      </c>
      <c r="B38" s="542" t="s">
        <v>1091</v>
      </c>
      <c r="C38" s="542" t="s">
        <v>803</v>
      </c>
      <c r="D38" s="542" t="s">
        <v>804</v>
      </c>
      <c r="E38" s="542" t="s">
        <v>805</v>
      </c>
      <c r="F38" s="559">
        <v>1</v>
      </c>
      <c r="G38" s="559">
        <v>314.89999999999998</v>
      </c>
      <c r="H38" s="547">
        <v>1</v>
      </c>
      <c r="I38" s="559"/>
      <c r="J38" s="559"/>
      <c r="K38" s="547">
        <v>0</v>
      </c>
      <c r="L38" s="559">
        <v>1</v>
      </c>
      <c r="M38" s="560">
        <v>314.89999999999998</v>
      </c>
    </row>
    <row r="39" spans="1:13" ht="14.4" customHeight="1" x14ac:dyDescent="0.3">
      <c r="A39" s="541" t="s">
        <v>518</v>
      </c>
      <c r="B39" s="542" t="s">
        <v>1091</v>
      </c>
      <c r="C39" s="542" t="s">
        <v>806</v>
      </c>
      <c r="D39" s="542" t="s">
        <v>807</v>
      </c>
      <c r="E39" s="542" t="s">
        <v>808</v>
      </c>
      <c r="F39" s="559">
        <v>1</v>
      </c>
      <c r="G39" s="559">
        <v>629.78</v>
      </c>
      <c r="H39" s="547">
        <v>1</v>
      </c>
      <c r="I39" s="559"/>
      <c r="J39" s="559"/>
      <c r="K39" s="547">
        <v>0</v>
      </c>
      <c r="L39" s="559">
        <v>1</v>
      </c>
      <c r="M39" s="560">
        <v>629.78</v>
      </c>
    </row>
    <row r="40" spans="1:13" ht="14.4" customHeight="1" x14ac:dyDescent="0.3">
      <c r="A40" s="541" t="s">
        <v>518</v>
      </c>
      <c r="B40" s="542" t="s">
        <v>1091</v>
      </c>
      <c r="C40" s="542" t="s">
        <v>809</v>
      </c>
      <c r="D40" s="542" t="s">
        <v>810</v>
      </c>
      <c r="E40" s="542" t="s">
        <v>811</v>
      </c>
      <c r="F40" s="559"/>
      <c r="G40" s="559"/>
      <c r="H40" s="547">
        <v>0</v>
      </c>
      <c r="I40" s="559">
        <v>1</v>
      </c>
      <c r="J40" s="559">
        <v>685.76</v>
      </c>
      <c r="K40" s="547">
        <v>1</v>
      </c>
      <c r="L40" s="559">
        <v>1</v>
      </c>
      <c r="M40" s="560">
        <v>685.76</v>
      </c>
    </row>
    <row r="41" spans="1:13" ht="14.4" customHeight="1" x14ac:dyDescent="0.3">
      <c r="A41" s="541" t="s">
        <v>518</v>
      </c>
      <c r="B41" s="542" t="s">
        <v>1091</v>
      </c>
      <c r="C41" s="542" t="s">
        <v>812</v>
      </c>
      <c r="D41" s="542" t="s">
        <v>810</v>
      </c>
      <c r="E41" s="542" t="s">
        <v>811</v>
      </c>
      <c r="F41" s="559"/>
      <c r="G41" s="559"/>
      <c r="H41" s="547">
        <v>0</v>
      </c>
      <c r="I41" s="559">
        <v>2</v>
      </c>
      <c r="J41" s="559">
        <v>1371.52</v>
      </c>
      <c r="K41" s="547">
        <v>1</v>
      </c>
      <c r="L41" s="559">
        <v>2</v>
      </c>
      <c r="M41" s="560">
        <v>1371.52</v>
      </c>
    </row>
    <row r="42" spans="1:13" ht="14.4" customHeight="1" x14ac:dyDescent="0.3">
      <c r="A42" s="541" t="s">
        <v>518</v>
      </c>
      <c r="B42" s="542" t="s">
        <v>1084</v>
      </c>
      <c r="C42" s="542" t="s">
        <v>717</v>
      </c>
      <c r="D42" s="542" t="s">
        <v>718</v>
      </c>
      <c r="E42" s="542" t="s">
        <v>719</v>
      </c>
      <c r="F42" s="559"/>
      <c r="G42" s="559"/>
      <c r="H42" s="547">
        <v>0</v>
      </c>
      <c r="I42" s="559">
        <v>1</v>
      </c>
      <c r="J42" s="559">
        <v>224.71</v>
      </c>
      <c r="K42" s="547">
        <v>1</v>
      </c>
      <c r="L42" s="559">
        <v>1</v>
      </c>
      <c r="M42" s="560">
        <v>224.71</v>
      </c>
    </row>
    <row r="43" spans="1:13" ht="14.4" customHeight="1" x14ac:dyDescent="0.3">
      <c r="A43" s="541" t="s">
        <v>518</v>
      </c>
      <c r="B43" s="542" t="s">
        <v>1086</v>
      </c>
      <c r="C43" s="542" t="s">
        <v>886</v>
      </c>
      <c r="D43" s="542" t="s">
        <v>678</v>
      </c>
      <c r="E43" s="542" t="s">
        <v>887</v>
      </c>
      <c r="F43" s="559">
        <v>1</v>
      </c>
      <c r="G43" s="559">
        <v>0</v>
      </c>
      <c r="H43" s="547"/>
      <c r="I43" s="559"/>
      <c r="J43" s="559"/>
      <c r="K43" s="547"/>
      <c r="L43" s="559">
        <v>1</v>
      </c>
      <c r="M43" s="560">
        <v>0</v>
      </c>
    </row>
    <row r="44" spans="1:13" ht="14.4" customHeight="1" x14ac:dyDescent="0.3">
      <c r="A44" s="541" t="s">
        <v>518</v>
      </c>
      <c r="B44" s="542" t="s">
        <v>1086</v>
      </c>
      <c r="C44" s="542" t="s">
        <v>888</v>
      </c>
      <c r="D44" s="542" t="s">
        <v>889</v>
      </c>
      <c r="E44" s="542" t="s">
        <v>890</v>
      </c>
      <c r="F44" s="559">
        <v>3</v>
      </c>
      <c r="G44" s="559">
        <v>402.36</v>
      </c>
      <c r="H44" s="547">
        <v>1</v>
      </c>
      <c r="I44" s="559"/>
      <c r="J44" s="559"/>
      <c r="K44" s="547">
        <v>0</v>
      </c>
      <c r="L44" s="559">
        <v>3</v>
      </c>
      <c r="M44" s="560">
        <v>402.36</v>
      </c>
    </row>
    <row r="45" spans="1:13" ht="14.4" customHeight="1" x14ac:dyDescent="0.3">
      <c r="A45" s="541" t="s">
        <v>518</v>
      </c>
      <c r="B45" s="542" t="s">
        <v>1086</v>
      </c>
      <c r="C45" s="542" t="s">
        <v>891</v>
      </c>
      <c r="D45" s="542" t="s">
        <v>678</v>
      </c>
      <c r="E45" s="542" t="s">
        <v>892</v>
      </c>
      <c r="F45" s="559">
        <v>2</v>
      </c>
      <c r="G45" s="559">
        <v>0</v>
      </c>
      <c r="H45" s="547"/>
      <c r="I45" s="559"/>
      <c r="J45" s="559"/>
      <c r="K45" s="547"/>
      <c r="L45" s="559">
        <v>2</v>
      </c>
      <c r="M45" s="560">
        <v>0</v>
      </c>
    </row>
    <row r="46" spans="1:13" ht="14.4" customHeight="1" x14ac:dyDescent="0.3">
      <c r="A46" s="541" t="s">
        <v>518</v>
      </c>
      <c r="B46" s="542" t="s">
        <v>1087</v>
      </c>
      <c r="C46" s="542" t="s">
        <v>730</v>
      </c>
      <c r="D46" s="542" t="s">
        <v>731</v>
      </c>
      <c r="E46" s="542" t="s">
        <v>732</v>
      </c>
      <c r="F46" s="559">
        <v>3</v>
      </c>
      <c r="G46" s="559">
        <v>274.23</v>
      </c>
      <c r="H46" s="547">
        <v>1</v>
      </c>
      <c r="I46" s="559"/>
      <c r="J46" s="559"/>
      <c r="K46" s="547">
        <v>0</v>
      </c>
      <c r="L46" s="559">
        <v>3</v>
      </c>
      <c r="M46" s="560">
        <v>274.23</v>
      </c>
    </row>
    <row r="47" spans="1:13" ht="14.4" customHeight="1" x14ac:dyDescent="0.3">
      <c r="A47" s="541" t="s">
        <v>518</v>
      </c>
      <c r="B47" s="542" t="s">
        <v>1077</v>
      </c>
      <c r="C47" s="542" t="s">
        <v>754</v>
      </c>
      <c r="D47" s="542" t="s">
        <v>755</v>
      </c>
      <c r="E47" s="542" t="s">
        <v>756</v>
      </c>
      <c r="F47" s="559"/>
      <c r="G47" s="559"/>
      <c r="H47" s="547">
        <v>0</v>
      </c>
      <c r="I47" s="559">
        <v>2</v>
      </c>
      <c r="J47" s="559">
        <v>1345.88</v>
      </c>
      <c r="K47" s="547">
        <v>1</v>
      </c>
      <c r="L47" s="559">
        <v>2</v>
      </c>
      <c r="M47" s="560">
        <v>1345.88</v>
      </c>
    </row>
    <row r="48" spans="1:13" ht="14.4" customHeight="1" x14ac:dyDescent="0.3">
      <c r="A48" s="541" t="s">
        <v>518</v>
      </c>
      <c r="B48" s="542" t="s">
        <v>1092</v>
      </c>
      <c r="C48" s="542" t="s">
        <v>883</v>
      </c>
      <c r="D48" s="542" t="s">
        <v>884</v>
      </c>
      <c r="E48" s="542" t="s">
        <v>885</v>
      </c>
      <c r="F48" s="559"/>
      <c r="G48" s="559"/>
      <c r="H48" s="547">
        <v>0</v>
      </c>
      <c r="I48" s="559">
        <v>1</v>
      </c>
      <c r="J48" s="559">
        <v>65.069999999999993</v>
      </c>
      <c r="K48" s="547">
        <v>1</v>
      </c>
      <c r="L48" s="559">
        <v>1</v>
      </c>
      <c r="M48" s="560">
        <v>65.069999999999993</v>
      </c>
    </row>
    <row r="49" spans="1:13" ht="14.4" customHeight="1" x14ac:dyDescent="0.3">
      <c r="A49" s="541" t="s">
        <v>518</v>
      </c>
      <c r="B49" s="542" t="s">
        <v>1088</v>
      </c>
      <c r="C49" s="542" t="s">
        <v>521</v>
      </c>
      <c r="D49" s="542" t="s">
        <v>522</v>
      </c>
      <c r="E49" s="542" t="s">
        <v>523</v>
      </c>
      <c r="F49" s="559"/>
      <c r="G49" s="559"/>
      <c r="H49" s="547">
        <v>0</v>
      </c>
      <c r="I49" s="559">
        <v>1</v>
      </c>
      <c r="J49" s="559">
        <v>333.31</v>
      </c>
      <c r="K49" s="547">
        <v>1</v>
      </c>
      <c r="L49" s="559">
        <v>1</v>
      </c>
      <c r="M49" s="560">
        <v>333.31</v>
      </c>
    </row>
    <row r="50" spans="1:13" ht="14.4" customHeight="1" x14ac:dyDescent="0.3">
      <c r="A50" s="541" t="s">
        <v>518</v>
      </c>
      <c r="B50" s="542" t="s">
        <v>1089</v>
      </c>
      <c r="C50" s="542" t="s">
        <v>651</v>
      </c>
      <c r="D50" s="542" t="s">
        <v>652</v>
      </c>
      <c r="E50" s="542" t="s">
        <v>653</v>
      </c>
      <c r="F50" s="559">
        <v>3</v>
      </c>
      <c r="G50" s="559">
        <v>350.4</v>
      </c>
      <c r="H50" s="547">
        <v>1</v>
      </c>
      <c r="I50" s="559"/>
      <c r="J50" s="559"/>
      <c r="K50" s="547">
        <v>0</v>
      </c>
      <c r="L50" s="559">
        <v>3</v>
      </c>
      <c r="M50" s="560">
        <v>350.4</v>
      </c>
    </row>
    <row r="51" spans="1:13" ht="14.4" customHeight="1" x14ac:dyDescent="0.3">
      <c r="A51" s="541" t="s">
        <v>518</v>
      </c>
      <c r="B51" s="542" t="s">
        <v>1089</v>
      </c>
      <c r="C51" s="542" t="s">
        <v>654</v>
      </c>
      <c r="D51" s="542" t="s">
        <v>655</v>
      </c>
      <c r="E51" s="542" t="s">
        <v>653</v>
      </c>
      <c r="F51" s="559"/>
      <c r="G51" s="559"/>
      <c r="H51" s="547">
        <v>0</v>
      </c>
      <c r="I51" s="559">
        <v>8</v>
      </c>
      <c r="J51" s="559">
        <v>934.4</v>
      </c>
      <c r="K51" s="547">
        <v>1</v>
      </c>
      <c r="L51" s="559">
        <v>8</v>
      </c>
      <c r="M51" s="560">
        <v>934.4</v>
      </c>
    </row>
    <row r="52" spans="1:13" ht="14.4" customHeight="1" x14ac:dyDescent="0.3">
      <c r="A52" s="541" t="s">
        <v>518</v>
      </c>
      <c r="B52" s="542" t="s">
        <v>1079</v>
      </c>
      <c r="C52" s="542" t="s">
        <v>757</v>
      </c>
      <c r="D52" s="542" t="s">
        <v>530</v>
      </c>
      <c r="E52" s="542" t="s">
        <v>758</v>
      </c>
      <c r="F52" s="559"/>
      <c r="G52" s="559"/>
      <c r="H52" s="547">
        <v>0</v>
      </c>
      <c r="I52" s="559">
        <v>5</v>
      </c>
      <c r="J52" s="559">
        <v>1014.14</v>
      </c>
      <c r="K52" s="547">
        <v>1</v>
      </c>
      <c r="L52" s="559">
        <v>5</v>
      </c>
      <c r="M52" s="560">
        <v>1014.14</v>
      </c>
    </row>
    <row r="53" spans="1:13" ht="14.4" customHeight="1" x14ac:dyDescent="0.3">
      <c r="A53" s="541" t="s">
        <v>518</v>
      </c>
      <c r="B53" s="542" t="s">
        <v>1081</v>
      </c>
      <c r="C53" s="542" t="s">
        <v>695</v>
      </c>
      <c r="D53" s="542" t="s">
        <v>631</v>
      </c>
      <c r="E53" s="542" t="s">
        <v>696</v>
      </c>
      <c r="F53" s="559"/>
      <c r="G53" s="559"/>
      <c r="H53" s="547">
        <v>0</v>
      </c>
      <c r="I53" s="559">
        <v>6</v>
      </c>
      <c r="J53" s="559">
        <v>542.70000000000005</v>
      </c>
      <c r="K53" s="547">
        <v>1</v>
      </c>
      <c r="L53" s="559">
        <v>6</v>
      </c>
      <c r="M53" s="560">
        <v>542.70000000000005</v>
      </c>
    </row>
    <row r="54" spans="1:13" ht="14.4" customHeight="1" x14ac:dyDescent="0.3">
      <c r="A54" s="541" t="s">
        <v>518</v>
      </c>
      <c r="B54" s="542" t="s">
        <v>1081</v>
      </c>
      <c r="C54" s="542" t="s">
        <v>697</v>
      </c>
      <c r="D54" s="542" t="s">
        <v>631</v>
      </c>
      <c r="E54" s="542" t="s">
        <v>698</v>
      </c>
      <c r="F54" s="559"/>
      <c r="G54" s="559"/>
      <c r="H54" s="547">
        <v>0</v>
      </c>
      <c r="I54" s="559">
        <v>12</v>
      </c>
      <c r="J54" s="559">
        <v>1546.08</v>
      </c>
      <c r="K54" s="547">
        <v>1</v>
      </c>
      <c r="L54" s="559">
        <v>12</v>
      </c>
      <c r="M54" s="560">
        <v>1546.08</v>
      </c>
    </row>
    <row r="55" spans="1:13" ht="14.4" customHeight="1" x14ac:dyDescent="0.3">
      <c r="A55" s="541" t="s">
        <v>518</v>
      </c>
      <c r="B55" s="542" t="s">
        <v>1081</v>
      </c>
      <c r="C55" s="542" t="s">
        <v>900</v>
      </c>
      <c r="D55" s="542" t="s">
        <v>901</v>
      </c>
      <c r="E55" s="542" t="s">
        <v>902</v>
      </c>
      <c r="F55" s="559">
        <v>7</v>
      </c>
      <c r="G55" s="559">
        <v>602.25</v>
      </c>
      <c r="H55" s="547">
        <v>1</v>
      </c>
      <c r="I55" s="559"/>
      <c r="J55" s="559"/>
      <c r="K55" s="547">
        <v>0</v>
      </c>
      <c r="L55" s="559">
        <v>7</v>
      </c>
      <c r="M55" s="560">
        <v>602.25</v>
      </c>
    </row>
    <row r="56" spans="1:13" ht="14.4" customHeight="1" x14ac:dyDescent="0.3">
      <c r="A56" s="541" t="s">
        <v>518</v>
      </c>
      <c r="B56" s="542" t="s">
        <v>1093</v>
      </c>
      <c r="C56" s="542" t="s">
        <v>944</v>
      </c>
      <c r="D56" s="542" t="s">
        <v>945</v>
      </c>
      <c r="E56" s="542" t="s">
        <v>946</v>
      </c>
      <c r="F56" s="559"/>
      <c r="G56" s="559"/>
      <c r="H56" s="547">
        <v>0</v>
      </c>
      <c r="I56" s="559">
        <v>2</v>
      </c>
      <c r="J56" s="559">
        <v>392.92</v>
      </c>
      <c r="K56" s="547">
        <v>1</v>
      </c>
      <c r="L56" s="559">
        <v>2</v>
      </c>
      <c r="M56" s="560">
        <v>392.92</v>
      </c>
    </row>
    <row r="57" spans="1:13" ht="14.4" customHeight="1" x14ac:dyDescent="0.3">
      <c r="A57" s="541" t="s">
        <v>518</v>
      </c>
      <c r="B57" s="542" t="s">
        <v>1093</v>
      </c>
      <c r="C57" s="542" t="s">
        <v>947</v>
      </c>
      <c r="D57" s="542" t="s">
        <v>948</v>
      </c>
      <c r="E57" s="542" t="s">
        <v>949</v>
      </c>
      <c r="F57" s="559"/>
      <c r="G57" s="559"/>
      <c r="H57" s="547">
        <v>0</v>
      </c>
      <c r="I57" s="559">
        <v>4</v>
      </c>
      <c r="J57" s="559">
        <v>1257.3599999999999</v>
      </c>
      <c r="K57" s="547">
        <v>1</v>
      </c>
      <c r="L57" s="559">
        <v>4</v>
      </c>
      <c r="M57" s="560">
        <v>1257.3599999999999</v>
      </c>
    </row>
    <row r="58" spans="1:13" ht="14.4" customHeight="1" x14ac:dyDescent="0.3">
      <c r="A58" s="541" t="s">
        <v>518</v>
      </c>
      <c r="B58" s="542" t="s">
        <v>1094</v>
      </c>
      <c r="C58" s="542" t="s">
        <v>932</v>
      </c>
      <c r="D58" s="542" t="s">
        <v>933</v>
      </c>
      <c r="E58" s="542" t="s">
        <v>934</v>
      </c>
      <c r="F58" s="559"/>
      <c r="G58" s="559"/>
      <c r="H58" s="547">
        <v>0</v>
      </c>
      <c r="I58" s="559">
        <v>3</v>
      </c>
      <c r="J58" s="559">
        <v>828</v>
      </c>
      <c r="K58" s="547">
        <v>1</v>
      </c>
      <c r="L58" s="559">
        <v>3</v>
      </c>
      <c r="M58" s="560">
        <v>828</v>
      </c>
    </row>
    <row r="59" spans="1:13" ht="14.4" customHeight="1" x14ac:dyDescent="0.3">
      <c r="A59" s="541" t="s">
        <v>518</v>
      </c>
      <c r="B59" s="542" t="s">
        <v>504</v>
      </c>
      <c r="C59" s="542" t="s">
        <v>496</v>
      </c>
      <c r="D59" s="542" t="s">
        <v>497</v>
      </c>
      <c r="E59" s="542" t="s">
        <v>505</v>
      </c>
      <c r="F59" s="559"/>
      <c r="G59" s="559"/>
      <c r="H59" s="547">
        <v>0</v>
      </c>
      <c r="I59" s="559">
        <v>1</v>
      </c>
      <c r="J59" s="559">
        <v>94.8</v>
      </c>
      <c r="K59" s="547">
        <v>1</v>
      </c>
      <c r="L59" s="559">
        <v>1</v>
      </c>
      <c r="M59" s="560">
        <v>94.8</v>
      </c>
    </row>
    <row r="60" spans="1:13" ht="14.4" customHeight="1" x14ac:dyDescent="0.3">
      <c r="A60" s="541" t="s">
        <v>518</v>
      </c>
      <c r="B60" s="542" t="s">
        <v>1095</v>
      </c>
      <c r="C60" s="542" t="s">
        <v>880</v>
      </c>
      <c r="D60" s="542" t="s">
        <v>881</v>
      </c>
      <c r="E60" s="542" t="s">
        <v>882</v>
      </c>
      <c r="F60" s="559">
        <v>1</v>
      </c>
      <c r="G60" s="559">
        <v>356.47</v>
      </c>
      <c r="H60" s="547">
        <v>1</v>
      </c>
      <c r="I60" s="559"/>
      <c r="J60" s="559"/>
      <c r="K60" s="547">
        <v>0</v>
      </c>
      <c r="L60" s="559">
        <v>1</v>
      </c>
      <c r="M60" s="560">
        <v>356.47</v>
      </c>
    </row>
    <row r="61" spans="1:13" ht="14.4" customHeight="1" x14ac:dyDescent="0.3">
      <c r="A61" s="541" t="s">
        <v>519</v>
      </c>
      <c r="B61" s="542" t="s">
        <v>1096</v>
      </c>
      <c r="C61" s="542" t="s">
        <v>1012</v>
      </c>
      <c r="D61" s="542" t="s">
        <v>1013</v>
      </c>
      <c r="E61" s="542" t="s">
        <v>1014</v>
      </c>
      <c r="F61" s="559">
        <v>3</v>
      </c>
      <c r="G61" s="559">
        <v>502.14</v>
      </c>
      <c r="H61" s="547">
        <v>1</v>
      </c>
      <c r="I61" s="559"/>
      <c r="J61" s="559"/>
      <c r="K61" s="547">
        <v>0</v>
      </c>
      <c r="L61" s="559">
        <v>3</v>
      </c>
      <c r="M61" s="560">
        <v>502.14</v>
      </c>
    </row>
    <row r="62" spans="1:13" ht="14.4" customHeight="1" x14ac:dyDescent="0.3">
      <c r="A62" s="541" t="s">
        <v>519</v>
      </c>
      <c r="B62" s="542" t="s">
        <v>1097</v>
      </c>
      <c r="C62" s="542" t="s">
        <v>979</v>
      </c>
      <c r="D62" s="542" t="s">
        <v>980</v>
      </c>
      <c r="E62" s="542" t="s">
        <v>981</v>
      </c>
      <c r="F62" s="559"/>
      <c r="G62" s="559"/>
      <c r="H62" s="547">
        <v>0</v>
      </c>
      <c r="I62" s="559">
        <v>1</v>
      </c>
      <c r="J62" s="559">
        <v>146.63</v>
      </c>
      <c r="K62" s="547">
        <v>1</v>
      </c>
      <c r="L62" s="559">
        <v>1</v>
      </c>
      <c r="M62" s="560">
        <v>146.63</v>
      </c>
    </row>
    <row r="63" spans="1:13" ht="14.4" customHeight="1" x14ac:dyDescent="0.3">
      <c r="A63" s="541" t="s">
        <v>519</v>
      </c>
      <c r="B63" s="542" t="s">
        <v>1075</v>
      </c>
      <c r="C63" s="542" t="s">
        <v>982</v>
      </c>
      <c r="D63" s="542" t="s">
        <v>983</v>
      </c>
      <c r="E63" s="542" t="s">
        <v>984</v>
      </c>
      <c r="F63" s="559">
        <v>1</v>
      </c>
      <c r="G63" s="559">
        <v>31.43</v>
      </c>
      <c r="H63" s="547">
        <v>1</v>
      </c>
      <c r="I63" s="559"/>
      <c r="J63" s="559"/>
      <c r="K63" s="547">
        <v>0</v>
      </c>
      <c r="L63" s="559">
        <v>1</v>
      </c>
      <c r="M63" s="560">
        <v>31.43</v>
      </c>
    </row>
    <row r="64" spans="1:13" ht="14.4" customHeight="1" x14ac:dyDescent="0.3">
      <c r="A64" s="541" t="s">
        <v>519</v>
      </c>
      <c r="B64" s="542" t="s">
        <v>1075</v>
      </c>
      <c r="C64" s="542" t="s">
        <v>985</v>
      </c>
      <c r="D64" s="542" t="s">
        <v>986</v>
      </c>
      <c r="E64" s="542" t="s">
        <v>535</v>
      </c>
      <c r="F64" s="559"/>
      <c r="G64" s="559"/>
      <c r="H64" s="547">
        <v>0</v>
      </c>
      <c r="I64" s="559">
        <v>3</v>
      </c>
      <c r="J64" s="559">
        <v>134.67000000000002</v>
      </c>
      <c r="K64" s="547">
        <v>1</v>
      </c>
      <c r="L64" s="559">
        <v>3</v>
      </c>
      <c r="M64" s="560">
        <v>134.67000000000002</v>
      </c>
    </row>
    <row r="65" spans="1:13" ht="14.4" customHeight="1" x14ac:dyDescent="0.3">
      <c r="A65" s="541" t="s">
        <v>519</v>
      </c>
      <c r="B65" s="542" t="s">
        <v>1075</v>
      </c>
      <c r="C65" s="542" t="s">
        <v>533</v>
      </c>
      <c r="D65" s="542" t="s">
        <v>534</v>
      </c>
      <c r="E65" s="542" t="s">
        <v>535</v>
      </c>
      <c r="F65" s="559">
        <v>2</v>
      </c>
      <c r="G65" s="559">
        <v>89.78</v>
      </c>
      <c r="H65" s="547">
        <v>1</v>
      </c>
      <c r="I65" s="559"/>
      <c r="J65" s="559"/>
      <c r="K65" s="547">
        <v>0</v>
      </c>
      <c r="L65" s="559">
        <v>2</v>
      </c>
      <c r="M65" s="560">
        <v>89.78</v>
      </c>
    </row>
    <row r="66" spans="1:13" ht="14.4" customHeight="1" x14ac:dyDescent="0.3">
      <c r="A66" s="541" t="s">
        <v>519</v>
      </c>
      <c r="B66" s="542" t="s">
        <v>1098</v>
      </c>
      <c r="C66" s="542" t="s">
        <v>1027</v>
      </c>
      <c r="D66" s="542" t="s">
        <v>1028</v>
      </c>
      <c r="E66" s="542" t="s">
        <v>1029</v>
      </c>
      <c r="F66" s="559">
        <v>1</v>
      </c>
      <c r="G66" s="559">
        <v>0</v>
      </c>
      <c r="H66" s="547"/>
      <c r="I66" s="559"/>
      <c r="J66" s="559"/>
      <c r="K66" s="547"/>
      <c r="L66" s="559">
        <v>1</v>
      </c>
      <c r="M66" s="560">
        <v>0</v>
      </c>
    </row>
    <row r="67" spans="1:13" ht="14.4" customHeight="1" x14ac:dyDescent="0.3">
      <c r="A67" s="541" t="s">
        <v>519</v>
      </c>
      <c r="B67" s="542" t="s">
        <v>1098</v>
      </c>
      <c r="C67" s="542" t="s">
        <v>1024</v>
      </c>
      <c r="D67" s="542" t="s">
        <v>1025</v>
      </c>
      <c r="E67" s="542" t="s">
        <v>1026</v>
      </c>
      <c r="F67" s="559">
        <v>2</v>
      </c>
      <c r="G67" s="559">
        <v>201.26</v>
      </c>
      <c r="H67" s="547">
        <v>1</v>
      </c>
      <c r="I67" s="559"/>
      <c r="J67" s="559"/>
      <c r="K67" s="547">
        <v>0</v>
      </c>
      <c r="L67" s="559">
        <v>2</v>
      </c>
      <c r="M67" s="560">
        <v>201.26</v>
      </c>
    </row>
    <row r="68" spans="1:13" ht="14.4" customHeight="1" x14ac:dyDescent="0.3">
      <c r="A68" s="541" t="s">
        <v>519</v>
      </c>
      <c r="B68" s="542" t="s">
        <v>1098</v>
      </c>
      <c r="C68" s="542" t="s">
        <v>989</v>
      </c>
      <c r="D68" s="542" t="s">
        <v>1099</v>
      </c>
      <c r="E68" s="542" t="s">
        <v>1100</v>
      </c>
      <c r="F68" s="559">
        <v>2</v>
      </c>
      <c r="G68" s="559">
        <v>0</v>
      </c>
      <c r="H68" s="547"/>
      <c r="I68" s="559"/>
      <c r="J68" s="559"/>
      <c r="K68" s="547"/>
      <c r="L68" s="559">
        <v>2</v>
      </c>
      <c r="M68" s="560">
        <v>0</v>
      </c>
    </row>
    <row r="69" spans="1:13" ht="14.4" customHeight="1" x14ac:dyDescent="0.3">
      <c r="A69" s="541" t="s">
        <v>519</v>
      </c>
      <c r="B69" s="542" t="s">
        <v>1077</v>
      </c>
      <c r="C69" s="542" t="s">
        <v>975</v>
      </c>
      <c r="D69" s="542" t="s">
        <v>976</v>
      </c>
      <c r="E69" s="542" t="s">
        <v>977</v>
      </c>
      <c r="F69" s="559"/>
      <c r="G69" s="559"/>
      <c r="H69" s="547">
        <v>0</v>
      </c>
      <c r="I69" s="559">
        <v>3</v>
      </c>
      <c r="J69" s="559">
        <v>652.95000000000005</v>
      </c>
      <c r="K69" s="547">
        <v>1</v>
      </c>
      <c r="L69" s="559">
        <v>3</v>
      </c>
      <c r="M69" s="560">
        <v>652.95000000000005</v>
      </c>
    </row>
    <row r="70" spans="1:13" ht="14.4" customHeight="1" thickBot="1" x14ac:dyDescent="0.35">
      <c r="A70" s="549" t="s">
        <v>519</v>
      </c>
      <c r="B70" s="550" t="s">
        <v>1101</v>
      </c>
      <c r="C70" s="550" t="s">
        <v>969</v>
      </c>
      <c r="D70" s="550" t="s">
        <v>970</v>
      </c>
      <c r="E70" s="550" t="s">
        <v>971</v>
      </c>
      <c r="F70" s="561"/>
      <c r="G70" s="561"/>
      <c r="H70" s="555">
        <v>0</v>
      </c>
      <c r="I70" s="561">
        <v>1</v>
      </c>
      <c r="J70" s="561">
        <v>95.25</v>
      </c>
      <c r="K70" s="555">
        <v>1</v>
      </c>
      <c r="L70" s="561">
        <v>1</v>
      </c>
      <c r="M70" s="562">
        <v>95.25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294</v>
      </c>
      <c r="C6" s="448">
        <v>2.1734399999999998</v>
      </c>
      <c r="D6" s="448">
        <v>1.576009999999</v>
      </c>
      <c r="E6" s="448"/>
      <c r="F6" s="448">
        <v>3.5573999999999999</v>
      </c>
      <c r="G6" s="448">
        <v>1.4446743032021667</v>
      </c>
      <c r="H6" s="448">
        <v>2.112725696797833</v>
      </c>
      <c r="I6" s="449">
        <v>2.4624235318056873</v>
      </c>
      <c r="J6" s="450" t="s">
        <v>1</v>
      </c>
    </row>
    <row r="7" spans="1:10" ht="14.4" customHeight="1" x14ac:dyDescent="0.3">
      <c r="A7" s="446" t="s">
        <v>453</v>
      </c>
      <c r="B7" s="447" t="s">
        <v>295</v>
      </c>
      <c r="C7" s="448">
        <v>0.39984999999999998</v>
      </c>
      <c r="D7" s="448">
        <v>6.4089999999999994E-2</v>
      </c>
      <c r="E7" s="448"/>
      <c r="F7" s="448">
        <v>0.18228</v>
      </c>
      <c r="G7" s="448">
        <v>8.9385305593833342E-2</v>
      </c>
      <c r="H7" s="448">
        <v>9.2894694406166656E-2</v>
      </c>
      <c r="I7" s="449">
        <v>2.0392613616860022</v>
      </c>
      <c r="J7" s="450" t="s">
        <v>1</v>
      </c>
    </row>
    <row r="8" spans="1:10" ht="14.4" customHeight="1" x14ac:dyDescent="0.3">
      <c r="A8" s="446" t="s">
        <v>453</v>
      </c>
      <c r="B8" s="447" t="s">
        <v>296</v>
      </c>
      <c r="C8" s="448">
        <v>14.43116</v>
      </c>
      <c r="D8" s="448">
        <v>17.706379999999999</v>
      </c>
      <c r="E8" s="448"/>
      <c r="F8" s="448">
        <v>17.236899999999999</v>
      </c>
      <c r="G8" s="448">
        <v>22.437071805963832</v>
      </c>
      <c r="H8" s="448">
        <v>-5.2001718059638335</v>
      </c>
      <c r="I8" s="449">
        <v>0.76823304525051195</v>
      </c>
      <c r="J8" s="450" t="s">
        <v>1</v>
      </c>
    </row>
    <row r="9" spans="1:10" ht="14.4" customHeight="1" x14ac:dyDescent="0.3">
      <c r="A9" s="446" t="s">
        <v>453</v>
      </c>
      <c r="B9" s="447" t="s">
        <v>1103</v>
      </c>
      <c r="C9" s="448">
        <v>1.538E-2</v>
      </c>
      <c r="D9" s="448" t="s">
        <v>455</v>
      </c>
      <c r="E9" s="448"/>
      <c r="F9" s="448" t="s">
        <v>455</v>
      </c>
      <c r="G9" s="448" t="s">
        <v>455</v>
      </c>
      <c r="H9" s="448" t="s">
        <v>455</v>
      </c>
      <c r="I9" s="449" t="s">
        <v>455</v>
      </c>
      <c r="J9" s="450" t="s">
        <v>1</v>
      </c>
    </row>
    <row r="10" spans="1:10" ht="14.4" customHeight="1" x14ac:dyDescent="0.3">
      <c r="A10" s="446" t="s">
        <v>453</v>
      </c>
      <c r="B10" s="447" t="s">
        <v>297</v>
      </c>
      <c r="C10" s="448" t="s">
        <v>455</v>
      </c>
      <c r="D10" s="448" t="s">
        <v>455</v>
      </c>
      <c r="E10" s="448"/>
      <c r="F10" s="448">
        <v>0.17499999999999999</v>
      </c>
      <c r="G10" s="448">
        <v>0</v>
      </c>
      <c r="H10" s="448">
        <v>0.17499999999999999</v>
      </c>
      <c r="I10" s="449" t="s">
        <v>455</v>
      </c>
      <c r="J10" s="450" t="s">
        <v>1</v>
      </c>
    </row>
    <row r="11" spans="1:10" ht="14.4" customHeight="1" x14ac:dyDescent="0.3">
      <c r="A11" s="446" t="s">
        <v>453</v>
      </c>
      <c r="B11" s="447" t="s">
        <v>298</v>
      </c>
      <c r="C11" s="448">
        <v>0</v>
      </c>
      <c r="D11" s="448">
        <v>0.65779999999900007</v>
      </c>
      <c r="E11" s="448"/>
      <c r="F11" s="448">
        <v>0</v>
      </c>
      <c r="G11" s="448">
        <v>0.75653935660875005</v>
      </c>
      <c r="H11" s="448">
        <v>-0.75653935660875005</v>
      </c>
      <c r="I11" s="449">
        <v>0</v>
      </c>
      <c r="J11" s="450" t="s">
        <v>1</v>
      </c>
    </row>
    <row r="12" spans="1:10" ht="14.4" customHeight="1" x14ac:dyDescent="0.3">
      <c r="A12" s="446" t="s">
        <v>453</v>
      </c>
      <c r="B12" s="447" t="s">
        <v>456</v>
      </c>
      <c r="C12" s="448">
        <v>17.019829999999999</v>
      </c>
      <c r="D12" s="448">
        <v>20.004279999997998</v>
      </c>
      <c r="E12" s="448"/>
      <c r="F12" s="448">
        <v>21.151579999999999</v>
      </c>
      <c r="G12" s="448">
        <v>24.727670771368583</v>
      </c>
      <c r="H12" s="448">
        <v>-3.5760907713685839</v>
      </c>
      <c r="I12" s="449">
        <v>0.8553810100258521</v>
      </c>
      <c r="J12" s="450" t="s">
        <v>457</v>
      </c>
    </row>
    <row r="14" spans="1:10" ht="14.4" customHeight="1" x14ac:dyDescent="0.3">
      <c r="A14" s="446" t="s">
        <v>453</v>
      </c>
      <c r="B14" s="447" t="s">
        <v>454</v>
      </c>
      <c r="C14" s="448" t="s">
        <v>455</v>
      </c>
      <c r="D14" s="448" t="s">
        <v>455</v>
      </c>
      <c r="E14" s="448"/>
      <c r="F14" s="448" t="s">
        <v>455</v>
      </c>
      <c r="G14" s="448" t="s">
        <v>455</v>
      </c>
      <c r="H14" s="448" t="s">
        <v>455</v>
      </c>
      <c r="I14" s="449" t="s">
        <v>455</v>
      </c>
      <c r="J14" s="450" t="s">
        <v>69</v>
      </c>
    </row>
    <row r="15" spans="1:10" ht="14.4" customHeight="1" x14ac:dyDescent="0.3">
      <c r="A15" s="446" t="s">
        <v>458</v>
      </c>
      <c r="B15" s="447" t="s">
        <v>459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0</v>
      </c>
    </row>
    <row r="16" spans="1:10" ht="14.4" customHeight="1" x14ac:dyDescent="0.3">
      <c r="A16" s="446" t="s">
        <v>458</v>
      </c>
      <c r="B16" s="447" t="s">
        <v>294</v>
      </c>
      <c r="C16" s="448">
        <v>2.1734399999999998</v>
      </c>
      <c r="D16" s="448">
        <v>1.576009999999</v>
      </c>
      <c r="E16" s="448"/>
      <c r="F16" s="448">
        <v>3.5573999999999999</v>
      </c>
      <c r="G16" s="448">
        <v>1.4446743032021667</v>
      </c>
      <c r="H16" s="448">
        <v>2.112725696797833</v>
      </c>
      <c r="I16" s="449">
        <v>2.4624235318056873</v>
      </c>
      <c r="J16" s="450" t="s">
        <v>1</v>
      </c>
    </row>
    <row r="17" spans="1:10" ht="14.4" customHeight="1" x14ac:dyDescent="0.3">
      <c r="A17" s="446" t="s">
        <v>458</v>
      </c>
      <c r="B17" s="447" t="s">
        <v>295</v>
      </c>
      <c r="C17" s="448">
        <v>0.39984999999999998</v>
      </c>
      <c r="D17" s="448">
        <v>6.4089999999999994E-2</v>
      </c>
      <c r="E17" s="448"/>
      <c r="F17" s="448">
        <v>0.18228</v>
      </c>
      <c r="G17" s="448">
        <v>8.9385305593833342E-2</v>
      </c>
      <c r="H17" s="448">
        <v>9.2894694406166656E-2</v>
      </c>
      <c r="I17" s="449">
        <v>2.0392613616860022</v>
      </c>
      <c r="J17" s="450" t="s">
        <v>1</v>
      </c>
    </row>
    <row r="18" spans="1:10" ht="14.4" customHeight="1" x14ac:dyDescent="0.3">
      <c r="A18" s="446" t="s">
        <v>458</v>
      </c>
      <c r="B18" s="447" t="s">
        <v>296</v>
      </c>
      <c r="C18" s="448">
        <v>7.9461500000000003</v>
      </c>
      <c r="D18" s="448">
        <v>12.544949999999998</v>
      </c>
      <c r="E18" s="448"/>
      <c r="F18" s="448">
        <v>17.236899999999999</v>
      </c>
      <c r="G18" s="448">
        <v>19.687089330739415</v>
      </c>
      <c r="H18" s="448">
        <v>-2.4501893307394162</v>
      </c>
      <c r="I18" s="449">
        <v>0.87554334266601352</v>
      </c>
      <c r="J18" s="450" t="s">
        <v>1</v>
      </c>
    </row>
    <row r="19" spans="1:10" ht="14.4" customHeight="1" x14ac:dyDescent="0.3">
      <c r="A19" s="446" t="s">
        <v>458</v>
      </c>
      <c r="B19" s="447" t="s">
        <v>1103</v>
      </c>
      <c r="C19" s="448">
        <v>1.538E-2</v>
      </c>
      <c r="D19" s="448" t="s">
        <v>455</v>
      </c>
      <c r="E19" s="448"/>
      <c r="F19" s="448" t="s">
        <v>455</v>
      </c>
      <c r="G19" s="448" t="s">
        <v>455</v>
      </c>
      <c r="H19" s="448" t="s">
        <v>455</v>
      </c>
      <c r="I19" s="449" t="s">
        <v>455</v>
      </c>
      <c r="J19" s="450" t="s">
        <v>1</v>
      </c>
    </row>
    <row r="20" spans="1:10" ht="14.4" customHeight="1" x14ac:dyDescent="0.3">
      <c r="A20" s="446" t="s">
        <v>458</v>
      </c>
      <c r="B20" s="447" t="s">
        <v>297</v>
      </c>
      <c r="C20" s="448" t="s">
        <v>455</v>
      </c>
      <c r="D20" s="448" t="s">
        <v>455</v>
      </c>
      <c r="E20" s="448"/>
      <c r="F20" s="448">
        <v>0.17499999999999999</v>
      </c>
      <c r="G20" s="448">
        <v>0</v>
      </c>
      <c r="H20" s="448">
        <v>0.17499999999999999</v>
      </c>
      <c r="I20" s="449" t="s">
        <v>455</v>
      </c>
      <c r="J20" s="450" t="s">
        <v>1</v>
      </c>
    </row>
    <row r="21" spans="1:10" ht="14.4" customHeight="1" x14ac:dyDescent="0.3">
      <c r="A21" s="446" t="s">
        <v>458</v>
      </c>
      <c r="B21" s="447" t="s">
        <v>298</v>
      </c>
      <c r="C21" s="448">
        <v>0</v>
      </c>
      <c r="D21" s="448">
        <v>0.65779999999900007</v>
      </c>
      <c r="E21" s="448"/>
      <c r="F21" s="448">
        <v>0</v>
      </c>
      <c r="G21" s="448">
        <v>0.75653935660875005</v>
      </c>
      <c r="H21" s="448">
        <v>-0.75653935660875005</v>
      </c>
      <c r="I21" s="449">
        <v>0</v>
      </c>
      <c r="J21" s="450" t="s">
        <v>1</v>
      </c>
    </row>
    <row r="22" spans="1:10" ht="14.4" customHeight="1" x14ac:dyDescent="0.3">
      <c r="A22" s="446" t="s">
        <v>458</v>
      </c>
      <c r="B22" s="447" t="s">
        <v>460</v>
      </c>
      <c r="C22" s="448">
        <v>10.53482</v>
      </c>
      <c r="D22" s="448">
        <v>14.842849999997998</v>
      </c>
      <c r="E22" s="448"/>
      <c r="F22" s="448">
        <v>21.151579999999999</v>
      </c>
      <c r="G22" s="448">
        <v>21.977688296144166</v>
      </c>
      <c r="H22" s="448">
        <v>-0.82610829614416659</v>
      </c>
      <c r="I22" s="449">
        <v>0.96241150183711077</v>
      </c>
      <c r="J22" s="450" t="s">
        <v>461</v>
      </c>
    </row>
    <row r="23" spans="1:10" ht="14.4" customHeight="1" x14ac:dyDescent="0.3">
      <c r="A23" s="446" t="s">
        <v>455</v>
      </c>
      <c r="B23" s="447" t="s">
        <v>455</v>
      </c>
      <c r="C23" s="448" t="s">
        <v>455</v>
      </c>
      <c r="D23" s="448" t="s">
        <v>455</v>
      </c>
      <c r="E23" s="448"/>
      <c r="F23" s="448" t="s">
        <v>455</v>
      </c>
      <c r="G23" s="448" t="s">
        <v>455</v>
      </c>
      <c r="H23" s="448" t="s">
        <v>455</v>
      </c>
      <c r="I23" s="449" t="s">
        <v>455</v>
      </c>
      <c r="J23" s="450" t="s">
        <v>462</v>
      </c>
    </row>
    <row r="24" spans="1:10" ht="14.4" customHeight="1" x14ac:dyDescent="0.3">
      <c r="A24" s="446" t="s">
        <v>1104</v>
      </c>
      <c r="B24" s="447" t="s">
        <v>1105</v>
      </c>
      <c r="C24" s="448" t="s">
        <v>455</v>
      </c>
      <c r="D24" s="448" t="s">
        <v>455</v>
      </c>
      <c r="E24" s="448"/>
      <c r="F24" s="448" t="s">
        <v>455</v>
      </c>
      <c r="G24" s="448" t="s">
        <v>455</v>
      </c>
      <c r="H24" s="448" t="s">
        <v>455</v>
      </c>
      <c r="I24" s="449" t="s">
        <v>455</v>
      </c>
      <c r="J24" s="450" t="s">
        <v>0</v>
      </c>
    </row>
    <row r="25" spans="1:10" ht="14.4" customHeight="1" x14ac:dyDescent="0.3">
      <c r="A25" s="446" t="s">
        <v>1104</v>
      </c>
      <c r="B25" s="447" t="s">
        <v>296</v>
      </c>
      <c r="C25" s="448">
        <v>6.4850099999999999</v>
      </c>
      <c r="D25" s="448">
        <v>5.1614300000000002</v>
      </c>
      <c r="E25" s="448"/>
      <c r="F25" s="448">
        <v>0</v>
      </c>
      <c r="G25" s="448">
        <v>2.7499824752244164</v>
      </c>
      <c r="H25" s="448">
        <v>-2.7499824752244164</v>
      </c>
      <c r="I25" s="449">
        <v>0</v>
      </c>
      <c r="J25" s="450" t="s">
        <v>1</v>
      </c>
    </row>
    <row r="26" spans="1:10" ht="14.4" customHeight="1" x14ac:dyDescent="0.3">
      <c r="A26" s="446" t="s">
        <v>1104</v>
      </c>
      <c r="B26" s="447" t="s">
        <v>1106</v>
      </c>
      <c r="C26" s="448">
        <v>6.4850099999999999</v>
      </c>
      <c r="D26" s="448">
        <v>5.1614300000000002</v>
      </c>
      <c r="E26" s="448"/>
      <c r="F26" s="448">
        <v>0</v>
      </c>
      <c r="G26" s="448">
        <v>2.7499824752244164</v>
      </c>
      <c r="H26" s="448">
        <v>-2.7499824752244164</v>
      </c>
      <c r="I26" s="449">
        <v>0</v>
      </c>
      <c r="J26" s="450" t="s">
        <v>461</v>
      </c>
    </row>
    <row r="27" spans="1:10" ht="14.4" customHeight="1" x14ac:dyDescent="0.3">
      <c r="A27" s="446" t="s">
        <v>455</v>
      </c>
      <c r="B27" s="447" t="s">
        <v>455</v>
      </c>
      <c r="C27" s="448" t="s">
        <v>455</v>
      </c>
      <c r="D27" s="448" t="s">
        <v>455</v>
      </c>
      <c r="E27" s="448"/>
      <c r="F27" s="448" t="s">
        <v>455</v>
      </c>
      <c r="G27" s="448" t="s">
        <v>455</v>
      </c>
      <c r="H27" s="448" t="s">
        <v>455</v>
      </c>
      <c r="I27" s="449" t="s">
        <v>455</v>
      </c>
      <c r="J27" s="450" t="s">
        <v>462</v>
      </c>
    </row>
    <row r="28" spans="1:10" ht="14.4" customHeight="1" x14ac:dyDescent="0.3">
      <c r="A28" s="446" t="s">
        <v>453</v>
      </c>
      <c r="B28" s="447" t="s">
        <v>456</v>
      </c>
      <c r="C28" s="448">
        <v>17.019829999999999</v>
      </c>
      <c r="D28" s="448">
        <v>20.004279999997998</v>
      </c>
      <c r="E28" s="448"/>
      <c r="F28" s="448">
        <v>21.151579999999999</v>
      </c>
      <c r="G28" s="448">
        <v>24.727670771368583</v>
      </c>
      <c r="H28" s="448">
        <v>-3.5760907713685839</v>
      </c>
      <c r="I28" s="449">
        <v>0.8553810100258521</v>
      </c>
      <c r="J28" s="450" t="s">
        <v>457</v>
      </c>
    </row>
  </sheetData>
  <mergeCells count="3">
    <mergeCell ref="A1:I1"/>
    <mergeCell ref="F3:I3"/>
    <mergeCell ref="C4:D4"/>
  </mergeCells>
  <conditionalFormatting sqref="F13 F29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8">
    <cfRule type="expression" dxfId="11" priority="5">
      <formula>$H14&gt;0</formula>
    </cfRule>
  </conditionalFormatting>
  <conditionalFormatting sqref="A14:A28">
    <cfRule type="expression" dxfId="10" priority="2">
      <formula>AND($J14&lt;&gt;"mezeraKL",$J14&lt;&gt;"")</formula>
    </cfRule>
  </conditionalFormatting>
  <conditionalFormatting sqref="I14:I28">
    <cfRule type="expression" dxfId="9" priority="6">
      <formula>$I14&gt;1</formula>
    </cfRule>
  </conditionalFormatting>
  <conditionalFormatting sqref="B14:B28">
    <cfRule type="expression" dxfId="8" priority="1">
      <formula>OR($J14="NS",$J14="SumaNS",$J14="Účet")</formula>
    </cfRule>
  </conditionalFormatting>
  <conditionalFormatting sqref="A14:D28 F14:I28">
    <cfRule type="expression" dxfId="7" priority="8">
      <formula>AND($J14&lt;&gt;"",$J14&lt;&gt;"mezeraKL")</formula>
    </cfRule>
  </conditionalFormatting>
  <conditionalFormatting sqref="B14:D28 F14:I28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8 F14:I28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1193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6.3195637884672839</v>
      </c>
      <c r="J3" s="98">
        <f>SUBTOTAL(9,J5:J1048576)</f>
        <v>3347</v>
      </c>
      <c r="K3" s="99">
        <f>SUBTOTAL(9,K5:K1048576)</f>
        <v>21151.579999999998</v>
      </c>
    </row>
    <row r="4" spans="1:11" s="209" customFormat="1" ht="14.4" customHeight="1" thickBot="1" x14ac:dyDescent="0.35">
      <c r="A4" s="570" t="s">
        <v>4</v>
      </c>
      <c r="B4" s="571" t="s">
        <v>5</v>
      </c>
      <c r="C4" s="571" t="s">
        <v>0</v>
      </c>
      <c r="D4" s="571" t="s">
        <v>6</v>
      </c>
      <c r="E4" s="571" t="s">
        <v>7</v>
      </c>
      <c r="F4" s="571" t="s">
        <v>1</v>
      </c>
      <c r="G4" s="571" t="s">
        <v>71</v>
      </c>
      <c r="H4" s="453" t="s">
        <v>11</v>
      </c>
      <c r="I4" s="454" t="s">
        <v>144</v>
      </c>
      <c r="J4" s="454" t="s">
        <v>13</v>
      </c>
      <c r="K4" s="455" t="s">
        <v>161</v>
      </c>
    </row>
    <row r="5" spans="1:11" ht="14.4" customHeight="1" x14ac:dyDescent="0.3">
      <c r="A5" s="534" t="s">
        <v>453</v>
      </c>
      <c r="B5" s="535" t="s">
        <v>499</v>
      </c>
      <c r="C5" s="538" t="s">
        <v>458</v>
      </c>
      <c r="D5" s="572" t="s">
        <v>500</v>
      </c>
      <c r="E5" s="538" t="s">
        <v>1185</v>
      </c>
      <c r="F5" s="572" t="s">
        <v>1186</v>
      </c>
      <c r="G5" s="538" t="s">
        <v>1107</v>
      </c>
      <c r="H5" s="538" t="s">
        <v>1108</v>
      </c>
      <c r="I5" s="116">
        <v>8.52</v>
      </c>
      <c r="J5" s="116">
        <v>1</v>
      </c>
      <c r="K5" s="558">
        <v>8.52</v>
      </c>
    </row>
    <row r="6" spans="1:11" ht="14.4" customHeight="1" x14ac:dyDescent="0.3">
      <c r="A6" s="541" t="s">
        <v>453</v>
      </c>
      <c r="B6" s="542" t="s">
        <v>499</v>
      </c>
      <c r="C6" s="545" t="s">
        <v>458</v>
      </c>
      <c r="D6" s="573" t="s">
        <v>500</v>
      </c>
      <c r="E6" s="545" t="s">
        <v>1185</v>
      </c>
      <c r="F6" s="573" t="s">
        <v>1186</v>
      </c>
      <c r="G6" s="545" t="s">
        <v>1109</v>
      </c>
      <c r="H6" s="545" t="s">
        <v>1110</v>
      </c>
      <c r="I6" s="559">
        <v>8.08</v>
      </c>
      <c r="J6" s="559">
        <v>1</v>
      </c>
      <c r="K6" s="560">
        <v>8.08</v>
      </c>
    </row>
    <row r="7" spans="1:11" ht="14.4" customHeight="1" x14ac:dyDescent="0.3">
      <c r="A7" s="541" t="s">
        <v>453</v>
      </c>
      <c r="B7" s="542" t="s">
        <v>499</v>
      </c>
      <c r="C7" s="545" t="s">
        <v>458</v>
      </c>
      <c r="D7" s="573" t="s">
        <v>500</v>
      </c>
      <c r="E7" s="545" t="s">
        <v>1185</v>
      </c>
      <c r="F7" s="573" t="s">
        <v>1186</v>
      </c>
      <c r="G7" s="545" t="s">
        <v>1111</v>
      </c>
      <c r="H7" s="545" t="s">
        <v>1112</v>
      </c>
      <c r="I7" s="559">
        <v>13.01</v>
      </c>
      <c r="J7" s="559">
        <v>4</v>
      </c>
      <c r="K7" s="560">
        <v>52.04</v>
      </c>
    </row>
    <row r="8" spans="1:11" ht="14.4" customHeight="1" x14ac:dyDescent="0.3">
      <c r="A8" s="541" t="s">
        <v>453</v>
      </c>
      <c r="B8" s="542" t="s">
        <v>499</v>
      </c>
      <c r="C8" s="545" t="s">
        <v>458</v>
      </c>
      <c r="D8" s="573" t="s">
        <v>500</v>
      </c>
      <c r="E8" s="545" t="s">
        <v>1185</v>
      </c>
      <c r="F8" s="573" t="s">
        <v>1186</v>
      </c>
      <c r="G8" s="545" t="s">
        <v>1113</v>
      </c>
      <c r="H8" s="545" t="s">
        <v>1114</v>
      </c>
      <c r="I8" s="559">
        <v>27.94</v>
      </c>
      <c r="J8" s="559">
        <v>1</v>
      </c>
      <c r="K8" s="560">
        <v>27.94</v>
      </c>
    </row>
    <row r="9" spans="1:11" ht="14.4" customHeight="1" x14ac:dyDescent="0.3">
      <c r="A9" s="541" t="s">
        <v>453</v>
      </c>
      <c r="B9" s="542" t="s">
        <v>499</v>
      </c>
      <c r="C9" s="545" t="s">
        <v>458</v>
      </c>
      <c r="D9" s="573" t="s">
        <v>500</v>
      </c>
      <c r="E9" s="545" t="s">
        <v>1185</v>
      </c>
      <c r="F9" s="573" t="s">
        <v>1186</v>
      </c>
      <c r="G9" s="545" t="s">
        <v>1115</v>
      </c>
      <c r="H9" s="545" t="s">
        <v>1116</v>
      </c>
      <c r="I9" s="559">
        <v>1.18</v>
      </c>
      <c r="J9" s="559">
        <v>10</v>
      </c>
      <c r="K9" s="560">
        <v>11.8</v>
      </c>
    </row>
    <row r="10" spans="1:11" ht="14.4" customHeight="1" x14ac:dyDescent="0.3">
      <c r="A10" s="541" t="s">
        <v>453</v>
      </c>
      <c r="B10" s="542" t="s">
        <v>499</v>
      </c>
      <c r="C10" s="545" t="s">
        <v>458</v>
      </c>
      <c r="D10" s="573" t="s">
        <v>500</v>
      </c>
      <c r="E10" s="545" t="s">
        <v>1185</v>
      </c>
      <c r="F10" s="573" t="s">
        <v>1186</v>
      </c>
      <c r="G10" s="545" t="s">
        <v>1117</v>
      </c>
      <c r="H10" s="545" t="s">
        <v>1118</v>
      </c>
      <c r="I10" s="559">
        <v>0.56000000000000005</v>
      </c>
      <c r="J10" s="559">
        <v>15</v>
      </c>
      <c r="K10" s="560">
        <v>8.3999999999999986</v>
      </c>
    </row>
    <row r="11" spans="1:11" ht="14.4" customHeight="1" x14ac:dyDescent="0.3">
      <c r="A11" s="541" t="s">
        <v>453</v>
      </c>
      <c r="B11" s="542" t="s">
        <v>499</v>
      </c>
      <c r="C11" s="545" t="s">
        <v>458</v>
      </c>
      <c r="D11" s="573" t="s">
        <v>500</v>
      </c>
      <c r="E11" s="545" t="s">
        <v>1185</v>
      </c>
      <c r="F11" s="573" t="s">
        <v>1186</v>
      </c>
      <c r="G11" s="545" t="s">
        <v>1119</v>
      </c>
      <c r="H11" s="545" t="s">
        <v>1120</v>
      </c>
      <c r="I11" s="559">
        <v>7.1</v>
      </c>
      <c r="J11" s="559">
        <v>2</v>
      </c>
      <c r="K11" s="560">
        <v>14.2</v>
      </c>
    </row>
    <row r="12" spans="1:11" ht="14.4" customHeight="1" x14ac:dyDescent="0.3">
      <c r="A12" s="541" t="s">
        <v>453</v>
      </c>
      <c r="B12" s="542" t="s">
        <v>499</v>
      </c>
      <c r="C12" s="545" t="s">
        <v>458</v>
      </c>
      <c r="D12" s="573" t="s">
        <v>500</v>
      </c>
      <c r="E12" s="545" t="s">
        <v>1185</v>
      </c>
      <c r="F12" s="573" t="s">
        <v>1186</v>
      </c>
      <c r="G12" s="545" t="s">
        <v>1121</v>
      </c>
      <c r="H12" s="545" t="s">
        <v>1122</v>
      </c>
      <c r="I12" s="559">
        <v>8.2799999999999994</v>
      </c>
      <c r="J12" s="559">
        <v>2</v>
      </c>
      <c r="K12" s="560">
        <v>16.559999999999999</v>
      </c>
    </row>
    <row r="13" spans="1:11" ht="14.4" customHeight="1" x14ac:dyDescent="0.3">
      <c r="A13" s="541" t="s">
        <v>453</v>
      </c>
      <c r="B13" s="542" t="s">
        <v>499</v>
      </c>
      <c r="C13" s="545" t="s">
        <v>458</v>
      </c>
      <c r="D13" s="573" t="s">
        <v>500</v>
      </c>
      <c r="E13" s="545" t="s">
        <v>1185</v>
      </c>
      <c r="F13" s="573" t="s">
        <v>1186</v>
      </c>
      <c r="G13" s="545" t="s">
        <v>1123</v>
      </c>
      <c r="H13" s="545" t="s">
        <v>1124</v>
      </c>
      <c r="I13" s="559">
        <v>5.92</v>
      </c>
      <c r="J13" s="559">
        <v>2</v>
      </c>
      <c r="K13" s="560">
        <v>11.84</v>
      </c>
    </row>
    <row r="14" spans="1:11" ht="14.4" customHeight="1" x14ac:dyDescent="0.3">
      <c r="A14" s="541" t="s">
        <v>453</v>
      </c>
      <c r="B14" s="542" t="s">
        <v>499</v>
      </c>
      <c r="C14" s="545" t="s">
        <v>458</v>
      </c>
      <c r="D14" s="573" t="s">
        <v>500</v>
      </c>
      <c r="E14" s="545" t="s">
        <v>1185</v>
      </c>
      <c r="F14" s="573" t="s">
        <v>1186</v>
      </c>
      <c r="G14" s="545" t="s">
        <v>1125</v>
      </c>
      <c r="H14" s="545" t="s">
        <v>1126</v>
      </c>
      <c r="I14" s="559">
        <v>2.54</v>
      </c>
      <c r="J14" s="559">
        <v>9</v>
      </c>
      <c r="K14" s="560">
        <v>22.9</v>
      </c>
    </row>
    <row r="15" spans="1:11" ht="14.4" customHeight="1" x14ac:dyDescent="0.3">
      <c r="A15" s="541" t="s">
        <v>453</v>
      </c>
      <c r="B15" s="542" t="s">
        <v>499</v>
      </c>
      <c r="C15" s="545" t="s">
        <v>458</v>
      </c>
      <c r="D15" s="573" t="s">
        <v>500</v>
      </c>
      <c r="E15" s="545" t="s">
        <v>1187</v>
      </c>
      <c r="F15" s="573" t="s">
        <v>1188</v>
      </c>
      <c r="G15" s="545" t="s">
        <v>1127</v>
      </c>
      <c r="H15" s="545" t="s">
        <v>1128</v>
      </c>
      <c r="I15" s="559">
        <v>0.22999999999999998</v>
      </c>
      <c r="J15" s="559">
        <v>1000</v>
      </c>
      <c r="K15" s="560">
        <v>230</v>
      </c>
    </row>
    <row r="16" spans="1:11" ht="14.4" customHeight="1" x14ac:dyDescent="0.3">
      <c r="A16" s="541" t="s">
        <v>453</v>
      </c>
      <c r="B16" s="542" t="s">
        <v>499</v>
      </c>
      <c r="C16" s="545" t="s">
        <v>458</v>
      </c>
      <c r="D16" s="573" t="s">
        <v>500</v>
      </c>
      <c r="E16" s="545" t="s">
        <v>1187</v>
      </c>
      <c r="F16" s="573" t="s">
        <v>1188</v>
      </c>
      <c r="G16" s="545" t="s">
        <v>1129</v>
      </c>
      <c r="H16" s="545" t="s">
        <v>1130</v>
      </c>
      <c r="I16" s="559">
        <v>1.0900000000000001</v>
      </c>
      <c r="J16" s="559">
        <v>10</v>
      </c>
      <c r="K16" s="560">
        <v>10.9</v>
      </c>
    </row>
    <row r="17" spans="1:11" ht="14.4" customHeight="1" x14ac:dyDescent="0.3">
      <c r="A17" s="541" t="s">
        <v>453</v>
      </c>
      <c r="B17" s="542" t="s">
        <v>499</v>
      </c>
      <c r="C17" s="545" t="s">
        <v>458</v>
      </c>
      <c r="D17" s="573" t="s">
        <v>500</v>
      </c>
      <c r="E17" s="545" t="s">
        <v>1187</v>
      </c>
      <c r="F17" s="573" t="s">
        <v>1188</v>
      </c>
      <c r="G17" s="545" t="s">
        <v>1131</v>
      </c>
      <c r="H17" s="545" t="s">
        <v>1132</v>
      </c>
      <c r="I17" s="559">
        <v>0.48</v>
      </c>
      <c r="J17" s="559">
        <v>10</v>
      </c>
      <c r="K17" s="560">
        <v>4.8</v>
      </c>
    </row>
    <row r="18" spans="1:11" ht="14.4" customHeight="1" x14ac:dyDescent="0.3">
      <c r="A18" s="541" t="s">
        <v>453</v>
      </c>
      <c r="B18" s="542" t="s">
        <v>499</v>
      </c>
      <c r="C18" s="545" t="s">
        <v>458</v>
      </c>
      <c r="D18" s="573" t="s">
        <v>500</v>
      </c>
      <c r="E18" s="545" t="s">
        <v>1187</v>
      </c>
      <c r="F18" s="573" t="s">
        <v>1188</v>
      </c>
      <c r="G18" s="545" t="s">
        <v>1133</v>
      </c>
      <c r="H18" s="545" t="s">
        <v>1134</v>
      </c>
      <c r="I18" s="559">
        <v>0.67</v>
      </c>
      <c r="J18" s="559">
        <v>10</v>
      </c>
      <c r="K18" s="560">
        <v>6.7</v>
      </c>
    </row>
    <row r="19" spans="1:11" ht="14.4" customHeight="1" x14ac:dyDescent="0.3">
      <c r="A19" s="541" t="s">
        <v>453</v>
      </c>
      <c r="B19" s="542" t="s">
        <v>499</v>
      </c>
      <c r="C19" s="545" t="s">
        <v>458</v>
      </c>
      <c r="D19" s="573" t="s">
        <v>500</v>
      </c>
      <c r="E19" s="545" t="s">
        <v>1187</v>
      </c>
      <c r="F19" s="573" t="s">
        <v>1188</v>
      </c>
      <c r="G19" s="545" t="s">
        <v>1135</v>
      </c>
      <c r="H19" s="545" t="s">
        <v>1136</v>
      </c>
      <c r="I19" s="559">
        <v>17.89</v>
      </c>
      <c r="J19" s="559">
        <v>1</v>
      </c>
      <c r="K19" s="560">
        <v>17.89</v>
      </c>
    </row>
    <row r="20" spans="1:11" ht="14.4" customHeight="1" x14ac:dyDescent="0.3">
      <c r="A20" s="541" t="s">
        <v>453</v>
      </c>
      <c r="B20" s="542" t="s">
        <v>499</v>
      </c>
      <c r="C20" s="545" t="s">
        <v>458</v>
      </c>
      <c r="D20" s="573" t="s">
        <v>500</v>
      </c>
      <c r="E20" s="545" t="s">
        <v>1187</v>
      </c>
      <c r="F20" s="573" t="s">
        <v>1188</v>
      </c>
      <c r="G20" s="545" t="s">
        <v>1137</v>
      </c>
      <c r="H20" s="545" t="s">
        <v>1138</v>
      </c>
      <c r="I20" s="559">
        <v>17.850000000000001</v>
      </c>
      <c r="J20" s="559">
        <v>1</v>
      </c>
      <c r="K20" s="560">
        <v>17.850000000000001</v>
      </c>
    </row>
    <row r="21" spans="1:11" ht="14.4" customHeight="1" x14ac:dyDescent="0.3">
      <c r="A21" s="541" t="s">
        <v>453</v>
      </c>
      <c r="B21" s="542" t="s">
        <v>499</v>
      </c>
      <c r="C21" s="545" t="s">
        <v>458</v>
      </c>
      <c r="D21" s="573" t="s">
        <v>500</v>
      </c>
      <c r="E21" s="545" t="s">
        <v>1187</v>
      </c>
      <c r="F21" s="573" t="s">
        <v>1188</v>
      </c>
      <c r="G21" s="545" t="s">
        <v>1139</v>
      </c>
      <c r="H21" s="545" t="s">
        <v>1140</v>
      </c>
      <c r="I21" s="559">
        <v>75</v>
      </c>
      <c r="J21" s="559">
        <v>1</v>
      </c>
      <c r="K21" s="560">
        <v>75</v>
      </c>
    </row>
    <row r="22" spans="1:11" ht="14.4" customHeight="1" x14ac:dyDescent="0.3">
      <c r="A22" s="541" t="s">
        <v>453</v>
      </c>
      <c r="B22" s="542" t="s">
        <v>499</v>
      </c>
      <c r="C22" s="545" t="s">
        <v>458</v>
      </c>
      <c r="D22" s="573" t="s">
        <v>500</v>
      </c>
      <c r="E22" s="545" t="s">
        <v>1187</v>
      </c>
      <c r="F22" s="573" t="s">
        <v>1188</v>
      </c>
      <c r="G22" s="545" t="s">
        <v>1141</v>
      </c>
      <c r="H22" s="545" t="s">
        <v>1142</v>
      </c>
      <c r="I22" s="559">
        <v>1.8</v>
      </c>
      <c r="J22" s="559">
        <v>5</v>
      </c>
      <c r="K22" s="560">
        <v>9</v>
      </c>
    </row>
    <row r="23" spans="1:11" ht="14.4" customHeight="1" x14ac:dyDescent="0.3">
      <c r="A23" s="541" t="s">
        <v>453</v>
      </c>
      <c r="B23" s="542" t="s">
        <v>499</v>
      </c>
      <c r="C23" s="545" t="s">
        <v>458</v>
      </c>
      <c r="D23" s="573" t="s">
        <v>500</v>
      </c>
      <c r="E23" s="545" t="s">
        <v>1187</v>
      </c>
      <c r="F23" s="573" t="s">
        <v>1188</v>
      </c>
      <c r="G23" s="545" t="s">
        <v>1143</v>
      </c>
      <c r="H23" s="545" t="s">
        <v>1144</v>
      </c>
      <c r="I23" s="559">
        <v>2.3766666666666665</v>
      </c>
      <c r="J23" s="559">
        <v>130</v>
      </c>
      <c r="K23" s="560">
        <v>308.89999999999998</v>
      </c>
    </row>
    <row r="24" spans="1:11" ht="14.4" customHeight="1" x14ac:dyDescent="0.3">
      <c r="A24" s="541" t="s">
        <v>453</v>
      </c>
      <c r="B24" s="542" t="s">
        <v>499</v>
      </c>
      <c r="C24" s="545" t="s">
        <v>458</v>
      </c>
      <c r="D24" s="573" t="s">
        <v>500</v>
      </c>
      <c r="E24" s="545" t="s">
        <v>1187</v>
      </c>
      <c r="F24" s="573" t="s">
        <v>1188</v>
      </c>
      <c r="G24" s="545" t="s">
        <v>1145</v>
      </c>
      <c r="H24" s="545" t="s">
        <v>1146</v>
      </c>
      <c r="I24" s="559">
        <v>1.9</v>
      </c>
      <c r="J24" s="559">
        <v>50</v>
      </c>
      <c r="K24" s="560">
        <v>95</v>
      </c>
    </row>
    <row r="25" spans="1:11" ht="14.4" customHeight="1" x14ac:dyDescent="0.3">
      <c r="A25" s="541" t="s">
        <v>453</v>
      </c>
      <c r="B25" s="542" t="s">
        <v>499</v>
      </c>
      <c r="C25" s="545" t="s">
        <v>458</v>
      </c>
      <c r="D25" s="573" t="s">
        <v>500</v>
      </c>
      <c r="E25" s="545" t="s">
        <v>1187</v>
      </c>
      <c r="F25" s="573" t="s">
        <v>1188</v>
      </c>
      <c r="G25" s="545" t="s">
        <v>1147</v>
      </c>
      <c r="H25" s="545" t="s">
        <v>1148</v>
      </c>
      <c r="I25" s="559">
        <v>2.44</v>
      </c>
      <c r="J25" s="559">
        <v>4</v>
      </c>
      <c r="K25" s="560">
        <v>9.76</v>
      </c>
    </row>
    <row r="26" spans="1:11" ht="14.4" customHeight="1" x14ac:dyDescent="0.3">
      <c r="A26" s="541" t="s">
        <v>453</v>
      </c>
      <c r="B26" s="542" t="s">
        <v>499</v>
      </c>
      <c r="C26" s="545" t="s">
        <v>458</v>
      </c>
      <c r="D26" s="573" t="s">
        <v>500</v>
      </c>
      <c r="E26" s="545" t="s">
        <v>1187</v>
      </c>
      <c r="F26" s="573" t="s">
        <v>1188</v>
      </c>
      <c r="G26" s="545" t="s">
        <v>1149</v>
      </c>
      <c r="H26" s="545" t="s">
        <v>1150</v>
      </c>
      <c r="I26" s="559">
        <v>1.7549999999999999</v>
      </c>
      <c r="J26" s="559">
        <v>300</v>
      </c>
      <c r="K26" s="560">
        <v>527</v>
      </c>
    </row>
    <row r="27" spans="1:11" ht="14.4" customHeight="1" x14ac:dyDescent="0.3">
      <c r="A27" s="541" t="s">
        <v>453</v>
      </c>
      <c r="B27" s="542" t="s">
        <v>499</v>
      </c>
      <c r="C27" s="545" t="s">
        <v>458</v>
      </c>
      <c r="D27" s="573" t="s">
        <v>500</v>
      </c>
      <c r="E27" s="545" t="s">
        <v>1187</v>
      </c>
      <c r="F27" s="573" t="s">
        <v>1188</v>
      </c>
      <c r="G27" s="545" t="s">
        <v>1151</v>
      </c>
      <c r="H27" s="545" t="s">
        <v>1152</v>
      </c>
      <c r="I27" s="559">
        <v>2.11</v>
      </c>
      <c r="J27" s="559">
        <v>20</v>
      </c>
      <c r="K27" s="560">
        <v>42.2</v>
      </c>
    </row>
    <row r="28" spans="1:11" ht="14.4" customHeight="1" x14ac:dyDescent="0.3">
      <c r="A28" s="541" t="s">
        <v>453</v>
      </c>
      <c r="B28" s="542" t="s">
        <v>499</v>
      </c>
      <c r="C28" s="545" t="s">
        <v>458</v>
      </c>
      <c r="D28" s="573" t="s">
        <v>500</v>
      </c>
      <c r="E28" s="545" t="s">
        <v>1187</v>
      </c>
      <c r="F28" s="573" t="s">
        <v>1188</v>
      </c>
      <c r="G28" s="545" t="s">
        <v>1153</v>
      </c>
      <c r="H28" s="545" t="s">
        <v>1154</v>
      </c>
      <c r="I28" s="559">
        <v>1.6199999999999999</v>
      </c>
      <c r="J28" s="559">
        <v>1300</v>
      </c>
      <c r="K28" s="560">
        <v>2107</v>
      </c>
    </row>
    <row r="29" spans="1:11" ht="14.4" customHeight="1" x14ac:dyDescent="0.3">
      <c r="A29" s="541" t="s">
        <v>453</v>
      </c>
      <c r="B29" s="542" t="s">
        <v>499</v>
      </c>
      <c r="C29" s="545" t="s">
        <v>458</v>
      </c>
      <c r="D29" s="573" t="s">
        <v>500</v>
      </c>
      <c r="E29" s="545" t="s">
        <v>1187</v>
      </c>
      <c r="F29" s="573" t="s">
        <v>1188</v>
      </c>
      <c r="G29" s="545" t="s">
        <v>1155</v>
      </c>
      <c r="H29" s="545" t="s">
        <v>1156</v>
      </c>
      <c r="I29" s="559">
        <v>140.4</v>
      </c>
      <c r="J29" s="559">
        <v>1</v>
      </c>
      <c r="K29" s="560">
        <v>140.4</v>
      </c>
    </row>
    <row r="30" spans="1:11" ht="14.4" customHeight="1" x14ac:dyDescent="0.3">
      <c r="A30" s="541" t="s">
        <v>453</v>
      </c>
      <c r="B30" s="542" t="s">
        <v>499</v>
      </c>
      <c r="C30" s="545" t="s">
        <v>458</v>
      </c>
      <c r="D30" s="573" t="s">
        <v>500</v>
      </c>
      <c r="E30" s="545" t="s">
        <v>1187</v>
      </c>
      <c r="F30" s="573" t="s">
        <v>1188</v>
      </c>
      <c r="G30" s="545" t="s">
        <v>1157</v>
      </c>
      <c r="H30" s="545" t="s">
        <v>1158</v>
      </c>
      <c r="I30" s="559">
        <v>2.52</v>
      </c>
      <c r="J30" s="559">
        <v>50</v>
      </c>
      <c r="K30" s="560">
        <v>126</v>
      </c>
    </row>
    <row r="31" spans="1:11" ht="14.4" customHeight="1" x14ac:dyDescent="0.3">
      <c r="A31" s="541" t="s">
        <v>453</v>
      </c>
      <c r="B31" s="542" t="s">
        <v>499</v>
      </c>
      <c r="C31" s="545" t="s">
        <v>458</v>
      </c>
      <c r="D31" s="573" t="s">
        <v>500</v>
      </c>
      <c r="E31" s="545" t="s">
        <v>1187</v>
      </c>
      <c r="F31" s="573" t="s">
        <v>1188</v>
      </c>
      <c r="G31" s="545" t="s">
        <v>1159</v>
      </c>
      <c r="H31" s="545" t="s">
        <v>1160</v>
      </c>
      <c r="I31" s="559">
        <v>21.24</v>
      </c>
      <c r="J31" s="559">
        <v>5</v>
      </c>
      <c r="K31" s="560">
        <v>106.2</v>
      </c>
    </row>
    <row r="32" spans="1:11" ht="14.4" customHeight="1" x14ac:dyDescent="0.3">
      <c r="A32" s="541" t="s">
        <v>453</v>
      </c>
      <c r="B32" s="542" t="s">
        <v>499</v>
      </c>
      <c r="C32" s="545" t="s">
        <v>458</v>
      </c>
      <c r="D32" s="573" t="s">
        <v>500</v>
      </c>
      <c r="E32" s="545" t="s">
        <v>1187</v>
      </c>
      <c r="F32" s="573" t="s">
        <v>1188</v>
      </c>
      <c r="G32" s="545" t="s">
        <v>1161</v>
      </c>
      <c r="H32" s="545" t="s">
        <v>1162</v>
      </c>
      <c r="I32" s="559">
        <v>21.23</v>
      </c>
      <c r="J32" s="559">
        <v>15</v>
      </c>
      <c r="K32" s="560">
        <v>318.45</v>
      </c>
    </row>
    <row r="33" spans="1:11" ht="14.4" customHeight="1" x14ac:dyDescent="0.3">
      <c r="A33" s="541" t="s">
        <v>453</v>
      </c>
      <c r="B33" s="542" t="s">
        <v>499</v>
      </c>
      <c r="C33" s="545" t="s">
        <v>458</v>
      </c>
      <c r="D33" s="573" t="s">
        <v>500</v>
      </c>
      <c r="E33" s="545" t="s">
        <v>1187</v>
      </c>
      <c r="F33" s="573" t="s">
        <v>1188</v>
      </c>
      <c r="G33" s="545" t="s">
        <v>1163</v>
      </c>
      <c r="H33" s="545" t="s">
        <v>1164</v>
      </c>
      <c r="I33" s="559">
        <v>4.62</v>
      </c>
      <c r="J33" s="559">
        <v>2</v>
      </c>
      <c r="K33" s="560">
        <v>9.24</v>
      </c>
    </row>
    <row r="34" spans="1:11" ht="14.4" customHeight="1" x14ac:dyDescent="0.3">
      <c r="A34" s="541" t="s">
        <v>453</v>
      </c>
      <c r="B34" s="542" t="s">
        <v>499</v>
      </c>
      <c r="C34" s="545" t="s">
        <v>458</v>
      </c>
      <c r="D34" s="573" t="s">
        <v>500</v>
      </c>
      <c r="E34" s="545" t="s">
        <v>1187</v>
      </c>
      <c r="F34" s="573" t="s">
        <v>1188</v>
      </c>
      <c r="G34" s="545" t="s">
        <v>1165</v>
      </c>
      <c r="H34" s="545" t="s">
        <v>1166</v>
      </c>
      <c r="I34" s="559">
        <v>17.14</v>
      </c>
      <c r="J34" s="559">
        <v>240</v>
      </c>
      <c r="K34" s="560">
        <v>4114</v>
      </c>
    </row>
    <row r="35" spans="1:11" ht="14.4" customHeight="1" x14ac:dyDescent="0.3">
      <c r="A35" s="541" t="s">
        <v>453</v>
      </c>
      <c r="B35" s="542" t="s">
        <v>499</v>
      </c>
      <c r="C35" s="545" t="s">
        <v>458</v>
      </c>
      <c r="D35" s="573" t="s">
        <v>500</v>
      </c>
      <c r="E35" s="545" t="s">
        <v>1187</v>
      </c>
      <c r="F35" s="573" t="s">
        <v>1188</v>
      </c>
      <c r="G35" s="545" t="s">
        <v>1167</v>
      </c>
      <c r="H35" s="545" t="s">
        <v>1168</v>
      </c>
      <c r="I35" s="559">
        <v>75.010000000000005</v>
      </c>
      <c r="J35" s="559">
        <v>1</v>
      </c>
      <c r="K35" s="560">
        <v>75.010000000000005</v>
      </c>
    </row>
    <row r="36" spans="1:11" ht="14.4" customHeight="1" x14ac:dyDescent="0.3">
      <c r="A36" s="541" t="s">
        <v>453</v>
      </c>
      <c r="B36" s="542" t="s">
        <v>499</v>
      </c>
      <c r="C36" s="545" t="s">
        <v>458</v>
      </c>
      <c r="D36" s="573" t="s">
        <v>500</v>
      </c>
      <c r="E36" s="545" t="s">
        <v>1187</v>
      </c>
      <c r="F36" s="573" t="s">
        <v>1188</v>
      </c>
      <c r="G36" s="545" t="s">
        <v>1169</v>
      </c>
      <c r="H36" s="545" t="s">
        <v>1170</v>
      </c>
      <c r="I36" s="559">
        <v>14.16</v>
      </c>
      <c r="J36" s="559">
        <v>5</v>
      </c>
      <c r="K36" s="560">
        <v>70.8</v>
      </c>
    </row>
    <row r="37" spans="1:11" ht="14.4" customHeight="1" x14ac:dyDescent="0.3">
      <c r="A37" s="541" t="s">
        <v>453</v>
      </c>
      <c r="B37" s="542" t="s">
        <v>499</v>
      </c>
      <c r="C37" s="545" t="s">
        <v>458</v>
      </c>
      <c r="D37" s="573" t="s">
        <v>500</v>
      </c>
      <c r="E37" s="545" t="s">
        <v>1187</v>
      </c>
      <c r="F37" s="573" t="s">
        <v>1188</v>
      </c>
      <c r="G37" s="545" t="s">
        <v>1171</v>
      </c>
      <c r="H37" s="545" t="s">
        <v>1172</v>
      </c>
      <c r="I37" s="559">
        <v>175.45</v>
      </c>
      <c r="J37" s="559">
        <v>4</v>
      </c>
      <c r="K37" s="560">
        <v>701.8</v>
      </c>
    </row>
    <row r="38" spans="1:11" ht="14.4" customHeight="1" x14ac:dyDescent="0.3">
      <c r="A38" s="541" t="s">
        <v>453</v>
      </c>
      <c r="B38" s="542" t="s">
        <v>499</v>
      </c>
      <c r="C38" s="545" t="s">
        <v>458</v>
      </c>
      <c r="D38" s="573" t="s">
        <v>500</v>
      </c>
      <c r="E38" s="545" t="s">
        <v>1187</v>
      </c>
      <c r="F38" s="573" t="s">
        <v>1188</v>
      </c>
      <c r="G38" s="545" t="s">
        <v>1173</v>
      </c>
      <c r="H38" s="545" t="s">
        <v>1174</v>
      </c>
      <c r="I38" s="559">
        <v>471.9</v>
      </c>
      <c r="J38" s="559">
        <v>1</v>
      </c>
      <c r="K38" s="560">
        <v>471.9</v>
      </c>
    </row>
    <row r="39" spans="1:11" ht="14.4" customHeight="1" x14ac:dyDescent="0.3">
      <c r="A39" s="541" t="s">
        <v>453</v>
      </c>
      <c r="B39" s="542" t="s">
        <v>499</v>
      </c>
      <c r="C39" s="545" t="s">
        <v>458</v>
      </c>
      <c r="D39" s="573" t="s">
        <v>500</v>
      </c>
      <c r="E39" s="545" t="s">
        <v>1187</v>
      </c>
      <c r="F39" s="573" t="s">
        <v>1188</v>
      </c>
      <c r="G39" s="545" t="s">
        <v>1175</v>
      </c>
      <c r="H39" s="545" t="s">
        <v>1176</v>
      </c>
      <c r="I39" s="559">
        <v>5808</v>
      </c>
      <c r="J39" s="559">
        <v>1</v>
      </c>
      <c r="K39" s="560">
        <v>5808</v>
      </c>
    </row>
    <row r="40" spans="1:11" ht="14.4" customHeight="1" x14ac:dyDescent="0.3">
      <c r="A40" s="541" t="s">
        <v>453</v>
      </c>
      <c r="B40" s="542" t="s">
        <v>499</v>
      </c>
      <c r="C40" s="545" t="s">
        <v>458</v>
      </c>
      <c r="D40" s="573" t="s">
        <v>500</v>
      </c>
      <c r="E40" s="545" t="s">
        <v>1187</v>
      </c>
      <c r="F40" s="573" t="s">
        <v>1188</v>
      </c>
      <c r="G40" s="545" t="s">
        <v>1177</v>
      </c>
      <c r="H40" s="545" t="s">
        <v>1178</v>
      </c>
      <c r="I40" s="559">
        <v>713.9</v>
      </c>
      <c r="J40" s="559">
        <v>2</v>
      </c>
      <c r="K40" s="560">
        <v>1427.8</v>
      </c>
    </row>
    <row r="41" spans="1:11" ht="14.4" customHeight="1" x14ac:dyDescent="0.3">
      <c r="A41" s="541" t="s">
        <v>453</v>
      </c>
      <c r="B41" s="542" t="s">
        <v>499</v>
      </c>
      <c r="C41" s="545" t="s">
        <v>458</v>
      </c>
      <c r="D41" s="573" t="s">
        <v>500</v>
      </c>
      <c r="E41" s="545" t="s">
        <v>1187</v>
      </c>
      <c r="F41" s="573" t="s">
        <v>1188</v>
      </c>
      <c r="G41" s="545" t="s">
        <v>1179</v>
      </c>
      <c r="H41" s="545" t="s">
        <v>1180</v>
      </c>
      <c r="I41" s="559">
        <v>405.3</v>
      </c>
      <c r="J41" s="559">
        <v>1</v>
      </c>
      <c r="K41" s="560">
        <v>405.3</v>
      </c>
    </row>
    <row r="42" spans="1:11" ht="14.4" customHeight="1" x14ac:dyDescent="0.3">
      <c r="A42" s="541" t="s">
        <v>453</v>
      </c>
      <c r="B42" s="542" t="s">
        <v>499</v>
      </c>
      <c r="C42" s="545" t="s">
        <v>458</v>
      </c>
      <c r="D42" s="573" t="s">
        <v>500</v>
      </c>
      <c r="E42" s="545" t="s">
        <v>1189</v>
      </c>
      <c r="F42" s="573" t="s">
        <v>1190</v>
      </c>
      <c r="G42" s="545" t="s">
        <v>1181</v>
      </c>
      <c r="H42" s="545" t="s">
        <v>1182</v>
      </c>
      <c r="I42" s="559">
        <v>1.75</v>
      </c>
      <c r="J42" s="559">
        <v>100</v>
      </c>
      <c r="K42" s="560">
        <v>175</v>
      </c>
    </row>
    <row r="43" spans="1:11" ht="14.4" customHeight="1" thickBot="1" x14ac:dyDescent="0.35">
      <c r="A43" s="549" t="s">
        <v>453</v>
      </c>
      <c r="B43" s="550" t="s">
        <v>499</v>
      </c>
      <c r="C43" s="553" t="s">
        <v>458</v>
      </c>
      <c r="D43" s="574" t="s">
        <v>500</v>
      </c>
      <c r="E43" s="553" t="s">
        <v>1191</v>
      </c>
      <c r="F43" s="574" t="s">
        <v>1192</v>
      </c>
      <c r="G43" s="553" t="s">
        <v>1183</v>
      </c>
      <c r="H43" s="553" t="s">
        <v>1184</v>
      </c>
      <c r="I43" s="561">
        <v>118.58000000000001</v>
      </c>
      <c r="J43" s="561">
        <v>30</v>
      </c>
      <c r="K43" s="562">
        <v>3557.4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18" width="13.109375" hidden="1" customWidth="1"/>
    <col min="19" max="19" width="13.109375" customWidth="1"/>
    <col min="2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4">
        <v>930</v>
      </c>
      <c r="AH3" s="600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5" t="s">
        <v>229</v>
      </c>
      <c r="AH4" s="600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6"/>
      <c r="AH5" s="600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7.9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2.9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1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7">
        <f xml:space="preserve">
TRUNC(IF($A$4&lt;=12,SUMIFS('ON Data'!AM:AM,'ON Data'!$D:$D,$A$4,'ON Data'!$E:$E,1),SUMIFS('ON Data'!AM:AM,'ON Data'!$E:$E,1)/'ON Data'!$D$3),1)</f>
        <v>0.5</v>
      </c>
      <c r="AH6" s="600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7"/>
      <c r="AH7" s="600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7"/>
      <c r="AH8" s="600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88"/>
      <c r="AH9" s="600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89"/>
      <c r="AH10" s="600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13397.6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5045.5999999999995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6156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1348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0">
        <f xml:space="preserve">
IF($A$4&lt;=12,SUMIFS('ON Data'!AM:AM,'ON Data'!$D:$D,$A$4,'ON Data'!$E:$E,2),SUMIFS('ON Data'!AM:AM,'ON Data'!$E:$E,2))</f>
        <v>848</v>
      </c>
      <c r="AH11" s="600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0">
        <f xml:space="preserve">
IF($A$4&lt;=12,SUMIFS('ON Data'!AM:AM,'ON Data'!$D:$D,$A$4,'ON Data'!$E:$E,3),SUMIFS('ON Data'!AM:AM,'ON Data'!$E:$E,3))</f>
        <v>0</v>
      </c>
      <c r="AH12" s="600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0">
        <f xml:space="preserve">
IF($A$4&lt;=12,SUMIFS('ON Data'!AM:AM,'ON Data'!$D:$D,$A$4,'ON Data'!$E:$E,4),SUMIFS('ON Data'!AM:AM,'ON Data'!$E:$E,4))</f>
        <v>0</v>
      </c>
      <c r="AH13" s="600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1">
        <f xml:space="preserve">
IF($A$4&lt;=12,SUMIFS('ON Data'!AM:AM,'ON Data'!$D:$D,$A$4,'ON Data'!$E:$E,5),SUMIFS('ON Data'!AM:AM,'ON Data'!$E:$E,5))</f>
        <v>0</v>
      </c>
      <c r="AH14" s="600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2"/>
      <c r="AH15" s="600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0">
        <f xml:space="preserve">
IF($A$4&lt;=12,SUMIFS('ON Data'!AM:AM,'ON Data'!$D:$D,$A$4,'ON Data'!$E:$E,7),SUMIFS('ON Data'!AM:AM,'ON Data'!$E:$E,7))</f>
        <v>0</v>
      </c>
      <c r="AH16" s="600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0">
        <f xml:space="preserve">
IF($A$4&lt;=12,SUMIFS('ON Data'!AM:AM,'ON Data'!$D:$D,$A$4,'ON Data'!$E:$E,8),SUMIFS('ON Data'!AM:AM,'ON Data'!$E:$E,8))</f>
        <v>0</v>
      </c>
      <c r="AH17" s="600"/>
    </row>
    <row r="18" spans="1:34" x14ac:dyDescent="0.3">
      <c r="A18" s="247" t="s">
        <v>219</v>
      </c>
      <c r="B18" s="262">
        <f xml:space="preserve">
B19-B16-B17</f>
        <v>336357</v>
      </c>
      <c r="C18" s="263">
        <f t="shared" ref="C18" si="0" xml:space="preserve">
C19-C16-C17</f>
        <v>0</v>
      </c>
      <c r="D18" s="264">
        <f t="shared" ref="D18:AG18" si="1" xml:space="preserve">
D19-D16-D17</f>
        <v>183718</v>
      </c>
      <c r="E18" s="264">
        <f t="shared" si="1"/>
        <v>0</v>
      </c>
      <c r="F18" s="264">
        <f t="shared" si="1"/>
        <v>121050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23864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0">
        <f t="shared" si="1"/>
        <v>7725</v>
      </c>
      <c r="AH18" s="600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336357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183718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121050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23864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3">
        <f xml:space="preserve">
IF($A$4&lt;=12,SUMIFS('ON Data'!AM:AM,'ON Data'!$D:$D,$A$4,'ON Data'!$E:$E,9),SUMIFS('ON Data'!AM:AM,'ON Data'!$E:$E,9))</f>
        <v>7725</v>
      </c>
      <c r="AH19" s="600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3287612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1757556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1170572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266082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4">
        <f xml:space="preserve">
IF($A$4&lt;=12,SUMIFS('ON Data'!AM:AM,'ON Data'!$D:$D,$A$4,'ON Data'!$E:$E,6),SUMIFS('ON Data'!AM:AM,'ON Data'!$E:$E,6))</f>
        <v>93402</v>
      </c>
      <c r="AH20" s="600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0">
        <f xml:space="preserve">
IF($A$4&lt;=12,SUMIFS('ON Data'!AM:AM,'ON Data'!$D:$D,$A$4,'ON Data'!$E:$E,12),SUMIFS('ON Data'!AM:AM,'ON Data'!$E:$E,12))</f>
        <v>0</v>
      </c>
      <c r="AH21" s="600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5" t="str">
        <f t="shared" si="2"/>
        <v/>
      </c>
      <c r="AH22" s="600"/>
    </row>
    <row r="23" spans="1:34" ht="15" hidden="1" outlineLevel="1" thickBot="1" x14ac:dyDescent="0.35">
      <c r="A23" s="250" t="s">
        <v>68</v>
      </c>
      <c r="B23" s="265">
        <f xml:space="preserve">
IF(B21="","",B20-B21)</f>
        <v>3287612</v>
      </c>
      <c r="C23" s="266">
        <f t="shared" ref="C23:AG23" si="3" xml:space="preserve">
IF(C21="","",C20-C21)</f>
        <v>0</v>
      </c>
      <c r="D23" s="267">
        <f t="shared" si="3"/>
        <v>1757556</v>
      </c>
      <c r="E23" s="267">
        <f t="shared" si="3"/>
        <v>0</v>
      </c>
      <c r="F23" s="267">
        <f t="shared" si="3"/>
        <v>1170572</v>
      </c>
      <c r="G23" s="267">
        <f t="shared" si="3"/>
        <v>0</v>
      </c>
      <c r="H23" s="267">
        <f t="shared" si="3"/>
        <v>0</v>
      </c>
      <c r="I23" s="267">
        <f t="shared" si="3"/>
        <v>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266082</v>
      </c>
      <c r="T23" s="267">
        <f t="shared" si="3"/>
        <v>0</v>
      </c>
      <c r="U23" s="267">
        <f t="shared" si="3"/>
        <v>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1">
        <f t="shared" si="3"/>
        <v>93402</v>
      </c>
      <c r="AH23" s="600"/>
    </row>
    <row r="24" spans="1:34" x14ac:dyDescent="0.3">
      <c r="A24" s="244" t="s">
        <v>221</v>
      </c>
      <c r="B24" s="291" t="s">
        <v>3</v>
      </c>
      <c r="C24" s="601" t="s">
        <v>232</v>
      </c>
      <c r="D24" s="575"/>
      <c r="E24" s="576"/>
      <c r="F24" s="576" t="s">
        <v>233</v>
      </c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96" t="s">
        <v>234</v>
      </c>
      <c r="AH24" s="600"/>
    </row>
    <row r="25" spans="1:34" x14ac:dyDescent="0.3">
      <c r="A25" s="245" t="s">
        <v>73</v>
      </c>
      <c r="B25" s="262">
        <f xml:space="preserve">
SUM(C25:AG25)</f>
        <v>2000</v>
      </c>
      <c r="C25" s="602">
        <f xml:space="preserve">
IF($A$4&lt;=12,SUMIFS('ON Data'!H:H,'ON Data'!$D:$D,$A$4,'ON Data'!$E:$E,10),SUMIFS('ON Data'!H:H,'ON Data'!$E:$E,10))</f>
        <v>2000</v>
      </c>
      <c r="D25" s="577"/>
      <c r="E25" s="578"/>
      <c r="F25" s="578">
        <f xml:space="preserve">
IF($A$4&lt;=12,SUMIFS('ON Data'!K:K,'ON Data'!$D:$D,$A$4,'ON Data'!$E:$E,10),SUMIFS('ON Data'!K:K,'ON Data'!$E:$E,10))</f>
        <v>0</v>
      </c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97">
        <f xml:space="preserve">
IF($A$4&lt;=12,SUMIFS('ON Data'!AM:AM,'ON Data'!$D:$D,$A$4,'ON Data'!$E:$E,10),SUMIFS('ON Data'!AM:AM,'ON Data'!$E:$E,10))</f>
        <v>0</v>
      </c>
      <c r="AH25" s="600"/>
    </row>
    <row r="26" spans="1:34" x14ac:dyDescent="0.3">
      <c r="A26" s="251" t="s">
        <v>231</v>
      </c>
      <c r="B26" s="271">
        <f xml:space="preserve">
SUM(C26:AG26)</f>
        <v>10386.75</v>
      </c>
      <c r="C26" s="602">
        <f xml:space="preserve">
IF($A$4&lt;=12,SUMIFS('ON Data'!H:H,'ON Data'!$D:$D,$A$4,'ON Data'!$E:$E,11),SUMIFS('ON Data'!H:H,'ON Data'!$E:$E,11))</f>
        <v>10386.75</v>
      </c>
      <c r="D26" s="577"/>
      <c r="E26" s="578"/>
      <c r="F26" s="579">
        <f xml:space="preserve">
IF($A$4&lt;=12,SUMIFS('ON Data'!K:K,'ON Data'!$D:$D,$A$4,'ON Data'!$E:$E,11),SUMIFS('ON Data'!K:K,'ON Data'!$E:$E,11))</f>
        <v>0</v>
      </c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97">
        <f xml:space="preserve">
IF($A$4&lt;=12,SUMIFS('ON Data'!AM:AM,'ON Data'!$D:$D,$A$4,'ON Data'!$E:$E,11),SUMIFS('ON Data'!AM:AM,'ON Data'!$E:$E,11))</f>
        <v>0</v>
      </c>
      <c r="AH26" s="600"/>
    </row>
    <row r="27" spans="1:34" x14ac:dyDescent="0.3">
      <c r="A27" s="251" t="s">
        <v>75</v>
      </c>
      <c r="B27" s="292">
        <f xml:space="preserve">
IF(B26=0,0,B25/B26)</f>
        <v>0.1925530122511854</v>
      </c>
      <c r="C27" s="603">
        <f xml:space="preserve">
IF(C26=0,0,C25/C26)</f>
        <v>0.1925530122511854</v>
      </c>
      <c r="D27" s="580"/>
      <c r="E27" s="581"/>
      <c r="F27" s="581">
        <f xml:space="preserve">
IF(F26=0,0,F25/F26)</f>
        <v>0</v>
      </c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98">
        <f xml:space="preserve">
IF(AG26=0,0,AG25/AG26)</f>
        <v>0</v>
      </c>
      <c r="AH27" s="600"/>
    </row>
    <row r="28" spans="1:34" ht="15" thickBot="1" x14ac:dyDescent="0.35">
      <c r="A28" s="251" t="s">
        <v>230</v>
      </c>
      <c r="B28" s="271">
        <f xml:space="preserve">
SUM(C28:AG28)</f>
        <v>8386.75</v>
      </c>
      <c r="C28" s="604">
        <f xml:space="preserve">
C26-C25</f>
        <v>8386.75</v>
      </c>
      <c r="D28" s="582"/>
      <c r="E28" s="583"/>
      <c r="F28" s="583">
        <f xml:space="preserve">
F26-F25</f>
        <v>0</v>
      </c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  <c r="AB28" s="583"/>
      <c r="AC28" s="583"/>
      <c r="AD28" s="583"/>
      <c r="AE28" s="583"/>
      <c r="AF28" s="583"/>
      <c r="AG28" s="599">
        <f xml:space="preserve">
AG26-AG25</f>
        <v>0</v>
      </c>
      <c r="AH28" s="600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5158.2522194173489</v>
      </c>
      <c r="D4" s="161">
        <f ca="1">IF(ISERROR(VLOOKUP("Náklady celkem",INDIRECT("HI!$A:$G"),5,0)),0,VLOOKUP("Náklady celkem",INDIRECT("HI!$A:$G"),5,0))</f>
        <v>5391.7272400000029</v>
      </c>
      <c r="E4" s="162">
        <f ca="1">IF(C4=0,0,D4/C4)</f>
        <v>1.0452624281735929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3.1823124980890833</v>
      </c>
      <c r="D7" s="169">
        <f>IF(ISERROR(HI!E5),"",HI!E5)</f>
        <v>1.6068500000000001</v>
      </c>
      <c r="E7" s="166">
        <f t="shared" ref="E7:E15" si="0">IF(C7=0,0,D7/C7)</f>
        <v>0.50493155557943548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0.41465119548443874</v>
      </c>
      <c r="E11" s="166">
        <f t="shared" si="0"/>
        <v>0.6910853258073979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0.70166043054606164</v>
      </c>
      <c r="E12" s="166">
        <f t="shared" si="0"/>
        <v>0.877075538182577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24.7276707713695</v>
      </c>
      <c r="D15" s="169">
        <f>IF(ISERROR(HI!E6),"",HI!E6)</f>
        <v>21.151579999999996</v>
      </c>
      <c r="E15" s="166">
        <f t="shared" si="0"/>
        <v>0.85538101002582023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4319.3546733605217</v>
      </c>
      <c r="D16" s="165">
        <f ca="1">IF(ISERROR(VLOOKUP("Osobní náklady (Kč) *",INDIRECT("HI!$A:$G"),5,0)),0,VLOOKUP("Osobní náklady (Kč) *",INDIRECT("HI!$A:$G"),5,0))</f>
        <v>4436.7320800000025</v>
      </c>
      <c r="E16" s="166">
        <f ca="1">IF(C16=0,0,D16/C16)</f>
        <v>1.0271747553780202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1479.008</v>
      </c>
      <c r="D18" s="185">
        <f ca="1">IF(ISERROR(VLOOKUP("Výnosy celkem",INDIRECT("HI!$A:$G"),5,0)),0,VLOOKUP("Výnosy celkem",INDIRECT("HI!$A:$G"),5,0))</f>
        <v>1894.338</v>
      </c>
      <c r="E18" s="186">
        <f t="shared" ref="E18:E21" ca="1" si="1">IF(C18=0,0,D18/C18)</f>
        <v>1.2808166013976936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1479.008</v>
      </c>
      <c r="D19" s="165">
        <f ca="1">IF(ISERROR(VLOOKUP("Ambulance *",INDIRECT("HI!$A:$G"),5,0)),0,VLOOKUP("Ambulance *",INDIRECT("HI!$A:$G"),5,0))</f>
        <v>1894.338</v>
      </c>
      <c r="E19" s="166">
        <f t="shared" ca="1" si="1"/>
        <v>1.2808166013976936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1.2808166013976936</v>
      </c>
      <c r="E20" s="166">
        <f t="shared" si="1"/>
        <v>1.2808166013976936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4.9402274530547476</v>
      </c>
      <c r="E21" s="166">
        <f t="shared" si="1"/>
        <v>5.8120322977114682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2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1194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11</v>
      </c>
      <c r="F3" s="232">
        <f>SUMIF($E5:$E1048576,"&lt;10",F5:F1048576)</f>
        <v>3637453.8000000007</v>
      </c>
      <c r="G3" s="232">
        <f t="shared" ref="G3:AN3" si="0">SUMIF($E5:$E1048576,"&lt;10",G5:G1048576)</f>
        <v>0</v>
      </c>
      <c r="H3" s="232">
        <f t="shared" si="0"/>
        <v>1946351.7999999998</v>
      </c>
      <c r="I3" s="232">
        <f t="shared" si="0"/>
        <v>0</v>
      </c>
      <c r="J3" s="232">
        <f t="shared" si="0"/>
        <v>0</v>
      </c>
      <c r="K3" s="232">
        <f t="shared" si="0"/>
        <v>1297816.5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291305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101980.5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27</v>
      </c>
      <c r="D5" s="231">
        <v>1</v>
      </c>
      <c r="E5" s="231">
        <v>1</v>
      </c>
      <c r="F5" s="231">
        <v>8.1999999999999993</v>
      </c>
      <c r="G5" s="231">
        <v>0</v>
      </c>
      <c r="H5" s="231">
        <v>3.2</v>
      </c>
      <c r="I5" s="231">
        <v>0</v>
      </c>
      <c r="J5" s="231">
        <v>0</v>
      </c>
      <c r="K5" s="231">
        <v>3.5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1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0.5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27</v>
      </c>
      <c r="D6" s="231">
        <v>1</v>
      </c>
      <c r="E6" s="231">
        <v>2</v>
      </c>
      <c r="F6" s="231">
        <v>1485.6</v>
      </c>
      <c r="G6" s="231">
        <v>0</v>
      </c>
      <c r="H6" s="231">
        <v>585.6</v>
      </c>
      <c r="I6" s="231">
        <v>0</v>
      </c>
      <c r="J6" s="231">
        <v>0</v>
      </c>
      <c r="K6" s="231">
        <v>628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180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92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27</v>
      </c>
      <c r="D7" s="231">
        <v>1</v>
      </c>
      <c r="E7" s="231">
        <v>6</v>
      </c>
      <c r="F7" s="231">
        <v>283298</v>
      </c>
      <c r="G7" s="231">
        <v>0</v>
      </c>
      <c r="H7" s="231">
        <v>149909</v>
      </c>
      <c r="I7" s="231">
        <v>0</v>
      </c>
      <c r="J7" s="231">
        <v>0</v>
      </c>
      <c r="K7" s="231">
        <v>97333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28056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8000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27</v>
      </c>
      <c r="D8" s="231">
        <v>1</v>
      </c>
      <c r="E8" s="231">
        <v>9</v>
      </c>
      <c r="F8" s="231">
        <v>3500</v>
      </c>
      <c r="G8" s="231">
        <v>0</v>
      </c>
      <c r="H8" s="231">
        <v>0</v>
      </c>
      <c r="I8" s="231">
        <v>0</v>
      </c>
      <c r="J8" s="231">
        <v>0</v>
      </c>
      <c r="K8" s="231">
        <v>2000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1500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27</v>
      </c>
      <c r="D9" s="231">
        <v>1</v>
      </c>
      <c r="E9" s="231">
        <v>11</v>
      </c>
      <c r="F9" s="231">
        <v>944.25</v>
      </c>
      <c r="G9" s="231">
        <v>0</v>
      </c>
      <c r="H9" s="231">
        <v>944.25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27</v>
      </c>
      <c r="D10" s="231">
        <v>2</v>
      </c>
      <c r="E10" s="231">
        <v>1</v>
      </c>
      <c r="F10" s="231">
        <v>8.1999999999999993</v>
      </c>
      <c r="G10" s="231">
        <v>0</v>
      </c>
      <c r="H10" s="231">
        <v>3.2</v>
      </c>
      <c r="I10" s="231">
        <v>0</v>
      </c>
      <c r="J10" s="231">
        <v>0</v>
      </c>
      <c r="K10" s="231">
        <v>3.5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1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0.5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27</v>
      </c>
      <c r="D11" s="231">
        <v>2</v>
      </c>
      <c r="E11" s="231">
        <v>2</v>
      </c>
      <c r="F11" s="231">
        <v>1292</v>
      </c>
      <c r="G11" s="231">
        <v>0</v>
      </c>
      <c r="H11" s="231">
        <v>504</v>
      </c>
      <c r="I11" s="231">
        <v>0</v>
      </c>
      <c r="J11" s="231">
        <v>0</v>
      </c>
      <c r="K11" s="231">
        <v>552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156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80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27</v>
      </c>
      <c r="D12" s="231">
        <v>2</v>
      </c>
      <c r="E12" s="231">
        <v>6</v>
      </c>
      <c r="F12" s="231">
        <v>279838</v>
      </c>
      <c r="G12" s="231">
        <v>0</v>
      </c>
      <c r="H12" s="231">
        <v>150512</v>
      </c>
      <c r="I12" s="231">
        <v>0</v>
      </c>
      <c r="J12" s="231">
        <v>0</v>
      </c>
      <c r="K12" s="231">
        <v>94856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26470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8000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27</v>
      </c>
      <c r="D13" s="231">
        <v>2</v>
      </c>
      <c r="E13" s="231">
        <v>11</v>
      </c>
      <c r="F13" s="231">
        <v>944.25</v>
      </c>
      <c r="G13" s="231">
        <v>0</v>
      </c>
      <c r="H13" s="231">
        <v>944.25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27</v>
      </c>
      <c r="D14" s="231">
        <v>3</v>
      </c>
      <c r="E14" s="231">
        <v>1</v>
      </c>
      <c r="F14" s="231">
        <v>8.1999999999999993</v>
      </c>
      <c r="G14" s="231">
        <v>0</v>
      </c>
      <c r="H14" s="231">
        <v>3.2</v>
      </c>
      <c r="I14" s="231">
        <v>0</v>
      </c>
      <c r="J14" s="231">
        <v>0</v>
      </c>
      <c r="K14" s="231">
        <v>3.5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1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0.5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27</v>
      </c>
      <c r="D15" s="231">
        <v>3</v>
      </c>
      <c r="E15" s="231">
        <v>2</v>
      </c>
      <c r="F15" s="231">
        <v>1189.5999999999999</v>
      </c>
      <c r="G15" s="231">
        <v>0</v>
      </c>
      <c r="H15" s="231">
        <v>401.6</v>
      </c>
      <c r="I15" s="231">
        <v>0</v>
      </c>
      <c r="J15" s="231">
        <v>0</v>
      </c>
      <c r="K15" s="231">
        <v>556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148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84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27</v>
      </c>
      <c r="D16" s="231">
        <v>3</v>
      </c>
      <c r="E16" s="231">
        <v>6</v>
      </c>
      <c r="F16" s="231">
        <v>299997</v>
      </c>
      <c r="G16" s="231">
        <v>0</v>
      </c>
      <c r="H16" s="231">
        <v>169489</v>
      </c>
      <c r="I16" s="231">
        <v>0</v>
      </c>
      <c r="J16" s="231">
        <v>0</v>
      </c>
      <c r="K16" s="231">
        <v>95681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26827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8000</v>
      </c>
      <c r="AN16" s="231">
        <v>0</v>
      </c>
    </row>
    <row r="17" spans="3:40" x14ac:dyDescent="0.3">
      <c r="C17" s="231">
        <v>27</v>
      </c>
      <c r="D17" s="231">
        <v>3</v>
      </c>
      <c r="E17" s="231">
        <v>10</v>
      </c>
      <c r="F17" s="231">
        <v>2000</v>
      </c>
      <c r="G17" s="231">
        <v>0</v>
      </c>
      <c r="H17" s="231">
        <v>2000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</row>
    <row r="18" spans="3:40" x14ac:dyDescent="0.3">
      <c r="C18" s="231">
        <v>27</v>
      </c>
      <c r="D18" s="231">
        <v>3</v>
      </c>
      <c r="E18" s="231">
        <v>11</v>
      </c>
      <c r="F18" s="231">
        <v>944.25</v>
      </c>
      <c r="G18" s="231">
        <v>0</v>
      </c>
      <c r="H18" s="231">
        <v>944.25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27</v>
      </c>
      <c r="D19" s="231">
        <v>4</v>
      </c>
      <c r="E19" s="231">
        <v>1</v>
      </c>
      <c r="F19" s="231">
        <v>8.1999999999999993</v>
      </c>
      <c r="G19" s="231">
        <v>0</v>
      </c>
      <c r="H19" s="231">
        <v>3.2</v>
      </c>
      <c r="I19" s="231">
        <v>0</v>
      </c>
      <c r="J19" s="231">
        <v>0</v>
      </c>
      <c r="K19" s="231">
        <v>3.5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1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0.5</v>
      </c>
      <c r="AN19" s="231">
        <v>0</v>
      </c>
    </row>
    <row r="20" spans="3:40" x14ac:dyDescent="0.3">
      <c r="C20" s="231">
        <v>27</v>
      </c>
      <c r="D20" s="231">
        <v>4</v>
      </c>
      <c r="E20" s="231">
        <v>2</v>
      </c>
      <c r="F20" s="231">
        <v>1377.6</v>
      </c>
      <c r="G20" s="231">
        <v>0</v>
      </c>
      <c r="H20" s="231">
        <v>549.6</v>
      </c>
      <c r="I20" s="231">
        <v>0</v>
      </c>
      <c r="J20" s="231">
        <v>0</v>
      </c>
      <c r="K20" s="231">
        <v>604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136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88</v>
      </c>
      <c r="AN20" s="231">
        <v>0</v>
      </c>
    </row>
    <row r="21" spans="3:40" x14ac:dyDescent="0.3">
      <c r="C21" s="231">
        <v>27</v>
      </c>
      <c r="D21" s="231">
        <v>4</v>
      </c>
      <c r="E21" s="231">
        <v>6</v>
      </c>
      <c r="F21" s="231">
        <v>282340</v>
      </c>
      <c r="G21" s="231">
        <v>0</v>
      </c>
      <c r="H21" s="231">
        <v>152283</v>
      </c>
      <c r="I21" s="231">
        <v>0</v>
      </c>
      <c r="J21" s="231">
        <v>0</v>
      </c>
      <c r="K21" s="231">
        <v>94961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27096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8000</v>
      </c>
      <c r="AN21" s="231">
        <v>0</v>
      </c>
    </row>
    <row r="22" spans="3:40" x14ac:dyDescent="0.3">
      <c r="C22" s="231">
        <v>27</v>
      </c>
      <c r="D22" s="231">
        <v>4</v>
      </c>
      <c r="E22" s="231">
        <v>11</v>
      </c>
      <c r="F22" s="231">
        <v>944.25</v>
      </c>
      <c r="G22" s="231">
        <v>0</v>
      </c>
      <c r="H22" s="231">
        <v>944.25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27</v>
      </c>
      <c r="D23" s="231">
        <v>5</v>
      </c>
      <c r="E23" s="231">
        <v>1</v>
      </c>
      <c r="F23" s="231">
        <v>8.1999999999999993</v>
      </c>
      <c r="G23" s="231">
        <v>0</v>
      </c>
      <c r="H23" s="231">
        <v>3.2</v>
      </c>
      <c r="I23" s="231">
        <v>0</v>
      </c>
      <c r="J23" s="231">
        <v>0</v>
      </c>
      <c r="K23" s="231">
        <v>3.5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1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0.5</v>
      </c>
      <c r="AN23" s="231">
        <v>0</v>
      </c>
    </row>
    <row r="24" spans="3:40" x14ac:dyDescent="0.3">
      <c r="C24" s="231">
        <v>27</v>
      </c>
      <c r="D24" s="231">
        <v>5</v>
      </c>
      <c r="E24" s="231">
        <v>2</v>
      </c>
      <c r="F24" s="231">
        <v>1396.4</v>
      </c>
      <c r="G24" s="231">
        <v>0</v>
      </c>
      <c r="H24" s="231">
        <v>538.4</v>
      </c>
      <c r="I24" s="231">
        <v>0</v>
      </c>
      <c r="J24" s="231">
        <v>0</v>
      </c>
      <c r="K24" s="231">
        <v>600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176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82</v>
      </c>
      <c r="AN24" s="231">
        <v>0</v>
      </c>
    </row>
    <row r="25" spans="3:40" x14ac:dyDescent="0.3">
      <c r="C25" s="231">
        <v>27</v>
      </c>
      <c r="D25" s="231">
        <v>5</v>
      </c>
      <c r="E25" s="231">
        <v>6</v>
      </c>
      <c r="F25" s="231">
        <v>282851</v>
      </c>
      <c r="G25" s="231">
        <v>0</v>
      </c>
      <c r="H25" s="231">
        <v>153240</v>
      </c>
      <c r="I25" s="231">
        <v>0</v>
      </c>
      <c r="J25" s="231">
        <v>0</v>
      </c>
      <c r="K25" s="231">
        <v>95140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26420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8051</v>
      </c>
      <c r="AN25" s="231">
        <v>0</v>
      </c>
    </row>
    <row r="26" spans="3:40" x14ac:dyDescent="0.3">
      <c r="C26" s="231">
        <v>27</v>
      </c>
      <c r="D26" s="231">
        <v>5</v>
      </c>
      <c r="E26" s="231">
        <v>11</v>
      </c>
      <c r="F26" s="231">
        <v>944.25</v>
      </c>
      <c r="G26" s="231">
        <v>0</v>
      </c>
      <c r="H26" s="231">
        <v>944.25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27</v>
      </c>
      <c r="D27" s="231">
        <v>6</v>
      </c>
      <c r="E27" s="231">
        <v>1</v>
      </c>
      <c r="F27" s="231">
        <v>8.1999999999999993</v>
      </c>
      <c r="G27" s="231">
        <v>0</v>
      </c>
      <c r="H27" s="231">
        <v>3.2</v>
      </c>
      <c r="I27" s="231">
        <v>0</v>
      </c>
      <c r="J27" s="231">
        <v>0</v>
      </c>
      <c r="K27" s="231">
        <v>3.5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1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0.5</v>
      </c>
      <c r="AN27" s="231">
        <v>0</v>
      </c>
    </row>
    <row r="28" spans="3:40" x14ac:dyDescent="0.3">
      <c r="C28" s="231">
        <v>27</v>
      </c>
      <c r="D28" s="231">
        <v>6</v>
      </c>
      <c r="E28" s="231">
        <v>2</v>
      </c>
      <c r="F28" s="231">
        <v>1260</v>
      </c>
      <c r="G28" s="231">
        <v>0</v>
      </c>
      <c r="H28" s="231">
        <v>532</v>
      </c>
      <c r="I28" s="231">
        <v>0</v>
      </c>
      <c r="J28" s="231">
        <v>0</v>
      </c>
      <c r="K28" s="231">
        <v>516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136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76</v>
      </c>
      <c r="AN28" s="231">
        <v>0</v>
      </c>
    </row>
    <row r="29" spans="3:40" x14ac:dyDescent="0.3">
      <c r="C29" s="231">
        <v>27</v>
      </c>
      <c r="D29" s="231">
        <v>6</v>
      </c>
      <c r="E29" s="231">
        <v>6</v>
      </c>
      <c r="F29" s="231">
        <v>283109</v>
      </c>
      <c r="G29" s="231">
        <v>0</v>
      </c>
      <c r="H29" s="231">
        <v>152070</v>
      </c>
      <c r="I29" s="231">
        <v>0</v>
      </c>
      <c r="J29" s="231">
        <v>0</v>
      </c>
      <c r="K29" s="231">
        <v>96273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26732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8034</v>
      </c>
      <c r="AN29" s="231">
        <v>0</v>
      </c>
    </row>
    <row r="30" spans="3:40" x14ac:dyDescent="0.3">
      <c r="C30" s="231">
        <v>27</v>
      </c>
      <c r="D30" s="231">
        <v>6</v>
      </c>
      <c r="E30" s="231">
        <v>11</v>
      </c>
      <c r="F30" s="231">
        <v>944.25</v>
      </c>
      <c r="G30" s="231">
        <v>0</v>
      </c>
      <c r="H30" s="231">
        <v>944.25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27</v>
      </c>
      <c r="D31" s="231">
        <v>7</v>
      </c>
      <c r="E31" s="231">
        <v>1</v>
      </c>
      <c r="F31" s="231">
        <v>8.1999999999999993</v>
      </c>
      <c r="G31" s="231">
        <v>0</v>
      </c>
      <c r="H31" s="231">
        <v>3.2</v>
      </c>
      <c r="I31" s="231">
        <v>0</v>
      </c>
      <c r="J31" s="231">
        <v>0</v>
      </c>
      <c r="K31" s="231">
        <v>3.5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1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0.5</v>
      </c>
      <c r="AN31" s="231">
        <v>0</v>
      </c>
    </row>
    <row r="32" spans="3:40" x14ac:dyDescent="0.3">
      <c r="C32" s="231">
        <v>27</v>
      </c>
      <c r="D32" s="231">
        <v>7</v>
      </c>
      <c r="E32" s="231">
        <v>2</v>
      </c>
      <c r="F32" s="231">
        <v>1158.4000000000001</v>
      </c>
      <c r="G32" s="231">
        <v>0</v>
      </c>
      <c r="H32" s="231">
        <v>486.4</v>
      </c>
      <c r="I32" s="231">
        <v>0</v>
      </c>
      <c r="J32" s="231">
        <v>0</v>
      </c>
      <c r="K32" s="231">
        <v>488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112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72</v>
      </c>
      <c r="AN32" s="231">
        <v>0</v>
      </c>
    </row>
    <row r="33" spans="3:40" x14ac:dyDescent="0.3">
      <c r="C33" s="231">
        <v>27</v>
      </c>
      <c r="D33" s="231">
        <v>7</v>
      </c>
      <c r="E33" s="231">
        <v>6</v>
      </c>
      <c r="F33" s="231">
        <v>452024</v>
      </c>
      <c r="G33" s="231">
        <v>0</v>
      </c>
      <c r="H33" s="231">
        <v>248891</v>
      </c>
      <c r="I33" s="231">
        <v>0</v>
      </c>
      <c r="J33" s="231">
        <v>0</v>
      </c>
      <c r="K33" s="231">
        <v>152321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39105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11707</v>
      </c>
      <c r="AN33" s="231">
        <v>0</v>
      </c>
    </row>
    <row r="34" spans="3:40" x14ac:dyDescent="0.3">
      <c r="C34" s="231">
        <v>27</v>
      </c>
      <c r="D34" s="231">
        <v>7</v>
      </c>
      <c r="E34" s="231">
        <v>9</v>
      </c>
      <c r="F34" s="231">
        <v>166475</v>
      </c>
      <c r="G34" s="231">
        <v>0</v>
      </c>
      <c r="H34" s="231">
        <v>95018</v>
      </c>
      <c r="I34" s="231">
        <v>0</v>
      </c>
      <c r="J34" s="231">
        <v>0</v>
      </c>
      <c r="K34" s="231">
        <v>55799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12058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3600</v>
      </c>
      <c r="AN34" s="231">
        <v>0</v>
      </c>
    </row>
    <row r="35" spans="3:40" x14ac:dyDescent="0.3">
      <c r="C35" s="231">
        <v>27</v>
      </c>
      <c r="D35" s="231">
        <v>7</v>
      </c>
      <c r="E35" s="231">
        <v>11</v>
      </c>
      <c r="F35" s="231">
        <v>944.25</v>
      </c>
      <c r="G35" s="231">
        <v>0</v>
      </c>
      <c r="H35" s="231">
        <v>944.25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27</v>
      </c>
      <c r="D36" s="231">
        <v>8</v>
      </c>
      <c r="E36" s="231">
        <v>1</v>
      </c>
      <c r="F36" s="231">
        <v>8.1999999999999993</v>
      </c>
      <c r="G36" s="231">
        <v>0</v>
      </c>
      <c r="H36" s="231">
        <v>3.2</v>
      </c>
      <c r="I36" s="231">
        <v>0</v>
      </c>
      <c r="J36" s="231">
        <v>0</v>
      </c>
      <c r="K36" s="231">
        <v>3.5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0.5</v>
      </c>
      <c r="AN36" s="231">
        <v>0</v>
      </c>
    </row>
    <row r="37" spans="3:40" x14ac:dyDescent="0.3">
      <c r="C37" s="231">
        <v>27</v>
      </c>
      <c r="D37" s="231">
        <v>8</v>
      </c>
      <c r="E37" s="231">
        <v>2</v>
      </c>
      <c r="F37" s="231">
        <v>1027.2</v>
      </c>
      <c r="G37" s="231">
        <v>0</v>
      </c>
      <c r="H37" s="231">
        <v>371.2</v>
      </c>
      <c r="I37" s="231">
        <v>0</v>
      </c>
      <c r="J37" s="231">
        <v>0</v>
      </c>
      <c r="K37" s="231">
        <v>432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168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56</v>
      </c>
      <c r="AN37" s="231">
        <v>0</v>
      </c>
    </row>
    <row r="38" spans="3:40" x14ac:dyDescent="0.3">
      <c r="C38" s="231">
        <v>27</v>
      </c>
      <c r="D38" s="231">
        <v>8</v>
      </c>
      <c r="E38" s="231">
        <v>6</v>
      </c>
      <c r="F38" s="231">
        <v>279909</v>
      </c>
      <c r="G38" s="231">
        <v>0</v>
      </c>
      <c r="H38" s="231">
        <v>151043</v>
      </c>
      <c r="I38" s="231">
        <v>0</v>
      </c>
      <c r="J38" s="231">
        <v>0</v>
      </c>
      <c r="K38" s="231">
        <v>94529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26420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7917</v>
      </c>
      <c r="AN38" s="231">
        <v>0</v>
      </c>
    </row>
    <row r="39" spans="3:40" x14ac:dyDescent="0.3">
      <c r="C39" s="231">
        <v>27</v>
      </c>
      <c r="D39" s="231">
        <v>8</v>
      </c>
      <c r="E39" s="231">
        <v>11</v>
      </c>
      <c r="F39" s="231">
        <v>944.25</v>
      </c>
      <c r="G39" s="231">
        <v>0</v>
      </c>
      <c r="H39" s="231">
        <v>944.25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27</v>
      </c>
      <c r="D40" s="231">
        <v>9</v>
      </c>
      <c r="E40" s="231">
        <v>1</v>
      </c>
      <c r="F40" s="231">
        <v>7.2</v>
      </c>
      <c r="G40" s="231">
        <v>0</v>
      </c>
      <c r="H40" s="231">
        <v>2.2000000000000002</v>
      </c>
      <c r="I40" s="231">
        <v>0</v>
      </c>
      <c r="J40" s="231">
        <v>0</v>
      </c>
      <c r="K40" s="231">
        <v>3.5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1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0.5</v>
      </c>
      <c r="AN40" s="231">
        <v>0</v>
      </c>
    </row>
    <row r="41" spans="3:40" x14ac:dyDescent="0.3">
      <c r="C41" s="231">
        <v>27</v>
      </c>
      <c r="D41" s="231">
        <v>9</v>
      </c>
      <c r="E41" s="231">
        <v>2</v>
      </c>
      <c r="F41" s="231">
        <v>1076</v>
      </c>
      <c r="G41" s="231">
        <v>0</v>
      </c>
      <c r="H41" s="231">
        <v>336</v>
      </c>
      <c r="I41" s="231">
        <v>0</v>
      </c>
      <c r="J41" s="231">
        <v>0</v>
      </c>
      <c r="K41" s="231">
        <v>608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56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76</v>
      </c>
      <c r="AN41" s="231">
        <v>0</v>
      </c>
    </row>
    <row r="42" spans="3:40" x14ac:dyDescent="0.3">
      <c r="C42" s="231">
        <v>27</v>
      </c>
      <c r="D42" s="231">
        <v>9</v>
      </c>
      <c r="E42" s="231">
        <v>6</v>
      </c>
      <c r="F42" s="231">
        <v>233037</v>
      </c>
      <c r="G42" s="231">
        <v>0</v>
      </c>
      <c r="H42" s="231">
        <v>115071</v>
      </c>
      <c r="I42" s="231">
        <v>0</v>
      </c>
      <c r="J42" s="231">
        <v>0</v>
      </c>
      <c r="K42" s="231">
        <v>95247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15440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7279</v>
      </c>
      <c r="AN42" s="231">
        <v>0</v>
      </c>
    </row>
    <row r="43" spans="3:40" x14ac:dyDescent="0.3">
      <c r="C43" s="231">
        <v>27</v>
      </c>
      <c r="D43" s="231">
        <v>9</v>
      </c>
      <c r="E43" s="231">
        <v>11</v>
      </c>
      <c r="F43" s="231">
        <v>944.25</v>
      </c>
      <c r="G43" s="231">
        <v>0</v>
      </c>
      <c r="H43" s="231">
        <v>944.25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27</v>
      </c>
      <c r="D44" s="231">
        <v>10</v>
      </c>
      <c r="E44" s="231">
        <v>1</v>
      </c>
      <c r="F44" s="231">
        <v>7.2</v>
      </c>
      <c r="G44" s="231">
        <v>0</v>
      </c>
      <c r="H44" s="231">
        <v>2.2000000000000002</v>
      </c>
      <c r="I44" s="231">
        <v>0</v>
      </c>
      <c r="J44" s="231">
        <v>0</v>
      </c>
      <c r="K44" s="231">
        <v>3.5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1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0.5</v>
      </c>
      <c r="AN44" s="231">
        <v>0</v>
      </c>
    </row>
    <row r="45" spans="3:40" x14ac:dyDescent="0.3">
      <c r="C45" s="231">
        <v>27</v>
      </c>
      <c r="D45" s="231">
        <v>10</v>
      </c>
      <c r="E45" s="231">
        <v>2</v>
      </c>
      <c r="F45" s="231">
        <v>1087.2</v>
      </c>
      <c r="G45" s="231">
        <v>0</v>
      </c>
      <c r="H45" s="231">
        <v>395.2</v>
      </c>
      <c r="I45" s="231">
        <v>0</v>
      </c>
      <c r="J45" s="231">
        <v>0</v>
      </c>
      <c r="K45" s="231">
        <v>624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68</v>
      </c>
      <c r="AN45" s="231">
        <v>0</v>
      </c>
    </row>
    <row r="46" spans="3:40" x14ac:dyDescent="0.3">
      <c r="C46" s="231">
        <v>27</v>
      </c>
      <c r="D46" s="231">
        <v>10</v>
      </c>
      <c r="E46" s="231">
        <v>6</v>
      </c>
      <c r="F46" s="231">
        <v>215270</v>
      </c>
      <c r="G46" s="231">
        <v>0</v>
      </c>
      <c r="H46" s="231">
        <v>113213</v>
      </c>
      <c r="I46" s="231">
        <v>0</v>
      </c>
      <c r="J46" s="231">
        <v>0</v>
      </c>
      <c r="K46" s="231">
        <v>95753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6304</v>
      </c>
      <c r="AN46" s="231">
        <v>0</v>
      </c>
    </row>
    <row r="47" spans="3:40" x14ac:dyDescent="0.3">
      <c r="C47" s="231">
        <v>27</v>
      </c>
      <c r="D47" s="231">
        <v>10</v>
      </c>
      <c r="E47" s="231">
        <v>11</v>
      </c>
      <c r="F47" s="231">
        <v>944.25</v>
      </c>
      <c r="G47" s="231">
        <v>0</v>
      </c>
      <c r="H47" s="231">
        <v>944.25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27</v>
      </c>
      <c r="D48" s="231">
        <v>11</v>
      </c>
      <c r="E48" s="231">
        <v>1</v>
      </c>
      <c r="F48" s="231">
        <v>7.2</v>
      </c>
      <c r="G48" s="231">
        <v>0</v>
      </c>
      <c r="H48" s="231">
        <v>2.2000000000000002</v>
      </c>
      <c r="I48" s="231">
        <v>0</v>
      </c>
      <c r="J48" s="231">
        <v>0</v>
      </c>
      <c r="K48" s="231">
        <v>3.5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1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0.5</v>
      </c>
      <c r="AN48" s="231">
        <v>0</v>
      </c>
    </row>
    <row r="49" spans="3:40" x14ac:dyDescent="0.3">
      <c r="C49" s="231">
        <v>27</v>
      </c>
      <c r="D49" s="231">
        <v>11</v>
      </c>
      <c r="E49" s="231">
        <v>2</v>
      </c>
      <c r="F49" s="231">
        <v>1047.5999999999999</v>
      </c>
      <c r="G49" s="231">
        <v>0</v>
      </c>
      <c r="H49" s="231">
        <v>345.6</v>
      </c>
      <c r="I49" s="231">
        <v>0</v>
      </c>
      <c r="J49" s="231">
        <v>0</v>
      </c>
      <c r="K49" s="231">
        <v>548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80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74</v>
      </c>
      <c r="AN49" s="231">
        <v>0</v>
      </c>
    </row>
    <row r="50" spans="3:40" x14ac:dyDescent="0.3">
      <c r="C50" s="231">
        <v>27</v>
      </c>
      <c r="D50" s="231">
        <v>11</v>
      </c>
      <c r="E50" s="231">
        <v>6</v>
      </c>
      <c r="F50" s="231">
        <v>395939</v>
      </c>
      <c r="G50" s="231">
        <v>0</v>
      </c>
      <c r="H50" s="231">
        <v>201835</v>
      </c>
      <c r="I50" s="231">
        <v>0</v>
      </c>
      <c r="J50" s="231">
        <v>0</v>
      </c>
      <c r="K50" s="231">
        <v>158478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23516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12110</v>
      </c>
      <c r="AN50" s="231">
        <v>0</v>
      </c>
    </row>
    <row r="51" spans="3:40" x14ac:dyDescent="0.3">
      <c r="C51" s="231">
        <v>27</v>
      </c>
      <c r="D51" s="231">
        <v>11</v>
      </c>
      <c r="E51" s="231">
        <v>9</v>
      </c>
      <c r="F51" s="231">
        <v>166382</v>
      </c>
      <c r="G51" s="231">
        <v>0</v>
      </c>
      <c r="H51" s="231">
        <v>88700</v>
      </c>
      <c r="I51" s="231">
        <v>0</v>
      </c>
      <c r="J51" s="231">
        <v>0</v>
      </c>
      <c r="K51" s="231">
        <v>63251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10306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4125</v>
      </c>
      <c r="AN51" s="231">
        <v>0</v>
      </c>
    </row>
    <row r="52" spans="3:40" x14ac:dyDescent="0.3">
      <c r="C52" s="231">
        <v>27</v>
      </c>
      <c r="D52" s="231">
        <v>11</v>
      </c>
      <c r="E52" s="231">
        <v>11</v>
      </c>
      <c r="F52" s="231">
        <v>944.25</v>
      </c>
      <c r="G52" s="231">
        <v>0</v>
      </c>
      <c r="H52" s="231">
        <v>944.25</v>
      </c>
      <c r="I52" s="231">
        <v>0</v>
      </c>
      <c r="J52" s="231">
        <v>0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1204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1479008</v>
      </c>
      <c r="C3" s="223">
        <f t="shared" ref="C3:R3" si="0">SUBTOTAL(9,C6:C1048576)</f>
        <v>5</v>
      </c>
      <c r="D3" s="223">
        <f t="shared" si="0"/>
        <v>1779770</v>
      </c>
      <c r="E3" s="223">
        <f t="shared" si="0"/>
        <v>5.9586092871207432</v>
      </c>
      <c r="F3" s="223">
        <f t="shared" si="0"/>
        <v>1894338</v>
      </c>
      <c r="G3" s="224">
        <f>IF(B3&lt;&gt;0,F3/B3,"")</f>
        <v>1.2808166013976936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1195</v>
      </c>
      <c r="B6" s="609">
        <v>541197</v>
      </c>
      <c r="C6" s="535">
        <v>1</v>
      </c>
      <c r="D6" s="609">
        <v>633624</v>
      </c>
      <c r="E6" s="535">
        <v>1.170782543140483</v>
      </c>
      <c r="F6" s="609">
        <v>661818</v>
      </c>
      <c r="G6" s="540">
        <v>1.222878175599643</v>
      </c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1196</v>
      </c>
      <c r="B7" s="610">
        <v>375012</v>
      </c>
      <c r="C7" s="542">
        <v>1</v>
      </c>
      <c r="D7" s="610">
        <v>430469</v>
      </c>
      <c r="E7" s="542">
        <v>1.1478806011540963</v>
      </c>
      <c r="F7" s="610">
        <v>405244</v>
      </c>
      <c r="G7" s="547">
        <v>1.0806160869518842</v>
      </c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1197</v>
      </c>
      <c r="B8" s="610">
        <v>154779</v>
      </c>
      <c r="C8" s="542">
        <v>1</v>
      </c>
      <c r="D8" s="610">
        <v>186547</v>
      </c>
      <c r="E8" s="542">
        <v>1.2052474818935386</v>
      </c>
      <c r="F8" s="610">
        <v>305790</v>
      </c>
      <c r="G8" s="547">
        <v>1.9756556121954529</v>
      </c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1198</v>
      </c>
      <c r="B9" s="610"/>
      <c r="C9" s="542"/>
      <c r="D9" s="610"/>
      <c r="E9" s="542"/>
      <c r="F9" s="610">
        <v>1599</v>
      </c>
      <c r="G9" s="547"/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1199</v>
      </c>
      <c r="B10" s="610">
        <v>114922</v>
      </c>
      <c r="C10" s="542">
        <v>1</v>
      </c>
      <c r="D10" s="610">
        <v>118985</v>
      </c>
      <c r="E10" s="542">
        <v>1.0353544142983937</v>
      </c>
      <c r="F10" s="610">
        <v>110168</v>
      </c>
      <c r="G10" s="547">
        <v>0.95863281182019111</v>
      </c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thickBot="1" x14ac:dyDescent="0.35">
      <c r="A11" s="612" t="s">
        <v>1200</v>
      </c>
      <c r="B11" s="611">
        <v>293098</v>
      </c>
      <c r="C11" s="550">
        <v>1</v>
      </c>
      <c r="D11" s="611">
        <v>410145</v>
      </c>
      <c r="E11" s="550">
        <v>1.3993442466342316</v>
      </c>
      <c r="F11" s="611">
        <v>409719</v>
      </c>
      <c r="G11" s="555">
        <v>1.3978908078526635</v>
      </c>
      <c r="H11" s="611"/>
      <c r="I11" s="550"/>
      <c r="J11" s="611"/>
      <c r="K11" s="550"/>
      <c r="L11" s="611"/>
      <c r="M11" s="555"/>
      <c r="N11" s="611"/>
      <c r="O11" s="550"/>
      <c r="P11" s="611"/>
      <c r="Q11" s="550"/>
      <c r="R11" s="611"/>
      <c r="S11" s="556"/>
    </row>
    <row r="12" spans="1:19" ht="14.4" customHeight="1" x14ac:dyDescent="0.3">
      <c r="A12" s="613" t="s">
        <v>1201</v>
      </c>
    </row>
    <row r="13" spans="1:19" ht="14.4" customHeight="1" x14ac:dyDescent="0.3">
      <c r="A13" s="614" t="s">
        <v>1202</v>
      </c>
    </row>
    <row r="14" spans="1:19" ht="14.4" customHeight="1" x14ac:dyDescent="0.3">
      <c r="A14" s="613" t="s">
        <v>1203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1208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6904</v>
      </c>
      <c r="C3" s="316">
        <f t="shared" si="0"/>
        <v>8460</v>
      </c>
      <c r="D3" s="316">
        <f t="shared" si="0"/>
        <v>8963</v>
      </c>
      <c r="E3" s="225">
        <f t="shared" si="0"/>
        <v>1479008</v>
      </c>
      <c r="F3" s="223">
        <f t="shared" si="0"/>
        <v>1779770</v>
      </c>
      <c r="G3" s="317">
        <f t="shared" si="0"/>
        <v>1894338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5"/>
      <c r="B5" s="606">
        <v>2012</v>
      </c>
      <c r="C5" s="607">
        <v>2013</v>
      </c>
      <c r="D5" s="607">
        <v>2014</v>
      </c>
      <c r="E5" s="606">
        <v>2012</v>
      </c>
      <c r="F5" s="607">
        <v>2013</v>
      </c>
      <c r="G5" s="615">
        <v>2014</v>
      </c>
    </row>
    <row r="6" spans="1:7" ht="14.4" customHeight="1" x14ac:dyDescent="0.3">
      <c r="A6" s="566" t="s">
        <v>1205</v>
      </c>
      <c r="B6" s="116">
        <v>1099</v>
      </c>
      <c r="C6" s="116">
        <v>782</v>
      </c>
      <c r="D6" s="116">
        <v>112</v>
      </c>
      <c r="E6" s="609">
        <v>374163</v>
      </c>
      <c r="F6" s="609">
        <v>256367</v>
      </c>
      <c r="G6" s="616">
        <v>19983</v>
      </c>
    </row>
    <row r="7" spans="1:7" ht="14.4" customHeight="1" x14ac:dyDescent="0.3">
      <c r="A7" s="567" t="s">
        <v>515</v>
      </c>
      <c r="B7" s="559">
        <v>304</v>
      </c>
      <c r="C7" s="559">
        <v>282</v>
      </c>
      <c r="D7" s="559">
        <v>534</v>
      </c>
      <c r="E7" s="610">
        <v>103474</v>
      </c>
      <c r="F7" s="610">
        <v>93152</v>
      </c>
      <c r="G7" s="617">
        <v>185318</v>
      </c>
    </row>
    <row r="8" spans="1:7" ht="14.4" customHeight="1" x14ac:dyDescent="0.3">
      <c r="A8" s="567" t="s">
        <v>1206</v>
      </c>
      <c r="B8" s="559">
        <v>5</v>
      </c>
      <c r="C8" s="559"/>
      <c r="D8" s="559">
        <v>9</v>
      </c>
      <c r="E8" s="610">
        <v>1539</v>
      </c>
      <c r="F8" s="610"/>
      <c r="G8" s="617">
        <v>3350</v>
      </c>
    </row>
    <row r="9" spans="1:7" ht="14.4" customHeight="1" x14ac:dyDescent="0.3">
      <c r="A9" s="567" t="s">
        <v>516</v>
      </c>
      <c r="B9" s="559">
        <v>362</v>
      </c>
      <c r="C9" s="559">
        <v>568</v>
      </c>
      <c r="D9" s="559">
        <v>763</v>
      </c>
      <c r="E9" s="610">
        <v>132962</v>
      </c>
      <c r="F9" s="610">
        <v>218275</v>
      </c>
      <c r="G9" s="617">
        <v>280828</v>
      </c>
    </row>
    <row r="10" spans="1:7" ht="14.4" customHeight="1" x14ac:dyDescent="0.3">
      <c r="A10" s="567" t="s">
        <v>517</v>
      </c>
      <c r="B10" s="559">
        <v>603</v>
      </c>
      <c r="C10" s="559">
        <v>624</v>
      </c>
      <c r="D10" s="559">
        <v>795</v>
      </c>
      <c r="E10" s="610">
        <v>153760</v>
      </c>
      <c r="F10" s="610">
        <v>172846</v>
      </c>
      <c r="G10" s="617">
        <v>193407</v>
      </c>
    </row>
    <row r="11" spans="1:7" ht="14.4" customHeight="1" x14ac:dyDescent="0.3">
      <c r="A11" s="567" t="s">
        <v>518</v>
      </c>
      <c r="B11" s="559">
        <v>1155</v>
      </c>
      <c r="C11" s="559">
        <v>1483</v>
      </c>
      <c r="D11" s="559">
        <v>1986</v>
      </c>
      <c r="E11" s="610">
        <v>328261</v>
      </c>
      <c r="F11" s="610">
        <v>438799</v>
      </c>
      <c r="G11" s="617">
        <v>602772</v>
      </c>
    </row>
    <row r="12" spans="1:7" ht="14.4" customHeight="1" x14ac:dyDescent="0.3">
      <c r="A12" s="567" t="s">
        <v>1207</v>
      </c>
      <c r="B12" s="559">
        <v>3153</v>
      </c>
      <c r="C12" s="559">
        <v>4282</v>
      </c>
      <c r="D12" s="559">
        <v>4078</v>
      </c>
      <c r="E12" s="610">
        <v>293098</v>
      </c>
      <c r="F12" s="610">
        <v>410145</v>
      </c>
      <c r="G12" s="617">
        <v>398206</v>
      </c>
    </row>
    <row r="13" spans="1:7" ht="14.4" customHeight="1" thickBot="1" x14ac:dyDescent="0.35">
      <c r="A13" s="612" t="s">
        <v>519</v>
      </c>
      <c r="B13" s="561">
        <v>223</v>
      </c>
      <c r="C13" s="561">
        <v>439</v>
      </c>
      <c r="D13" s="561">
        <v>686</v>
      </c>
      <c r="E13" s="611">
        <v>91751</v>
      </c>
      <c r="F13" s="611">
        <v>190186</v>
      </c>
      <c r="G13" s="618">
        <v>210474</v>
      </c>
    </row>
    <row r="14" spans="1:7" ht="14.4" customHeight="1" x14ac:dyDescent="0.3">
      <c r="A14" s="613" t="s">
        <v>1201</v>
      </c>
    </row>
    <row r="15" spans="1:7" ht="14.4" customHeight="1" x14ac:dyDescent="0.3">
      <c r="A15" s="614" t="s">
        <v>1202</v>
      </c>
    </row>
    <row r="16" spans="1:7" ht="14.4" customHeight="1" x14ac:dyDescent="0.3">
      <c r="A16" s="613" t="s">
        <v>1203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5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6904</v>
      </c>
      <c r="G3" s="103">
        <f t="shared" si="0"/>
        <v>1479008</v>
      </c>
      <c r="H3" s="74"/>
      <c r="I3" s="74"/>
      <c r="J3" s="103">
        <f t="shared" si="0"/>
        <v>8460</v>
      </c>
      <c r="K3" s="103">
        <f t="shared" si="0"/>
        <v>1779770</v>
      </c>
      <c r="L3" s="74"/>
      <c r="M3" s="74"/>
      <c r="N3" s="103">
        <f t="shared" si="0"/>
        <v>8963</v>
      </c>
      <c r="O3" s="103">
        <f t="shared" si="0"/>
        <v>1894338</v>
      </c>
      <c r="P3" s="75">
        <f>IF(G3=0,0,O3/G3)</f>
        <v>1.2808166013976936</v>
      </c>
      <c r="Q3" s="104">
        <f>IF(N3=0,0,O3/N3)</f>
        <v>211.35088697980586</v>
      </c>
    </row>
    <row r="4" spans="1:17" ht="14.4" customHeight="1" x14ac:dyDescent="0.3">
      <c r="A4" s="406" t="s">
        <v>95</v>
      </c>
      <c r="B4" s="407" t="s">
        <v>96</v>
      </c>
      <c r="C4" s="408" t="s">
        <v>137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19"/>
      <c r="B5" s="620"/>
      <c r="C5" s="621"/>
      <c r="D5" s="622"/>
      <c r="E5" s="623"/>
      <c r="F5" s="624" t="s">
        <v>72</v>
      </c>
      <c r="G5" s="625" t="s">
        <v>14</v>
      </c>
      <c r="H5" s="626"/>
      <c r="I5" s="626"/>
      <c r="J5" s="624" t="s">
        <v>72</v>
      </c>
      <c r="K5" s="625" t="s">
        <v>14</v>
      </c>
      <c r="L5" s="626"/>
      <c r="M5" s="626"/>
      <c r="N5" s="624" t="s">
        <v>72</v>
      </c>
      <c r="O5" s="625" t="s">
        <v>14</v>
      </c>
      <c r="P5" s="627"/>
      <c r="Q5" s="628"/>
    </row>
    <row r="6" spans="1:17" ht="14.4" customHeight="1" x14ac:dyDescent="0.3">
      <c r="A6" s="534" t="s">
        <v>192</v>
      </c>
      <c r="B6" s="535" t="s">
        <v>1209</v>
      </c>
      <c r="C6" s="535" t="s">
        <v>1205</v>
      </c>
      <c r="D6" s="535" t="s">
        <v>1210</v>
      </c>
      <c r="E6" s="535" t="s">
        <v>1211</v>
      </c>
      <c r="F6" s="116">
        <v>2</v>
      </c>
      <c r="G6" s="116">
        <v>68</v>
      </c>
      <c r="H6" s="535">
        <v>1</v>
      </c>
      <c r="I6" s="535">
        <v>34</v>
      </c>
      <c r="J6" s="116">
        <v>1</v>
      </c>
      <c r="K6" s="116">
        <v>34</v>
      </c>
      <c r="L6" s="535">
        <v>0.5</v>
      </c>
      <c r="M6" s="535">
        <v>34</v>
      </c>
      <c r="N6" s="116"/>
      <c r="O6" s="116"/>
      <c r="P6" s="540"/>
      <c r="Q6" s="558"/>
    </row>
    <row r="7" spans="1:17" ht="14.4" customHeight="1" x14ac:dyDescent="0.3">
      <c r="A7" s="541" t="s">
        <v>192</v>
      </c>
      <c r="B7" s="542" t="s">
        <v>1209</v>
      </c>
      <c r="C7" s="542" t="s">
        <v>1205</v>
      </c>
      <c r="D7" s="542" t="s">
        <v>1212</v>
      </c>
      <c r="E7" s="542" t="s">
        <v>1213</v>
      </c>
      <c r="F7" s="559">
        <v>102</v>
      </c>
      <c r="G7" s="559">
        <v>13158</v>
      </c>
      <c r="H7" s="542">
        <v>1</v>
      </c>
      <c r="I7" s="542">
        <v>129</v>
      </c>
      <c r="J7" s="559">
        <v>72</v>
      </c>
      <c r="K7" s="559">
        <v>9360</v>
      </c>
      <c r="L7" s="542">
        <v>0.71135430916552667</v>
      </c>
      <c r="M7" s="542">
        <v>130</v>
      </c>
      <c r="N7" s="559">
        <v>3</v>
      </c>
      <c r="O7" s="559">
        <v>396</v>
      </c>
      <c r="P7" s="547">
        <v>3.0095759233926128E-2</v>
      </c>
      <c r="Q7" s="560">
        <v>132</v>
      </c>
    </row>
    <row r="8" spans="1:17" ht="14.4" customHeight="1" x14ac:dyDescent="0.3">
      <c r="A8" s="541" t="s">
        <v>192</v>
      </c>
      <c r="B8" s="542" t="s">
        <v>1209</v>
      </c>
      <c r="C8" s="542" t="s">
        <v>1205</v>
      </c>
      <c r="D8" s="542" t="s">
        <v>1214</v>
      </c>
      <c r="E8" s="542" t="s">
        <v>1215</v>
      </c>
      <c r="F8" s="559">
        <v>22</v>
      </c>
      <c r="G8" s="559">
        <v>37378</v>
      </c>
      <c r="H8" s="542">
        <v>1</v>
      </c>
      <c r="I8" s="542">
        <v>1699</v>
      </c>
      <c r="J8" s="559">
        <v>10</v>
      </c>
      <c r="K8" s="559">
        <v>17050</v>
      </c>
      <c r="L8" s="542">
        <v>0.45615067686874633</v>
      </c>
      <c r="M8" s="542">
        <v>1705</v>
      </c>
      <c r="N8" s="559">
        <v>1</v>
      </c>
      <c r="O8" s="559">
        <v>1716</v>
      </c>
      <c r="P8" s="547">
        <v>4.5909358446144792E-2</v>
      </c>
      <c r="Q8" s="560">
        <v>1716</v>
      </c>
    </row>
    <row r="9" spans="1:17" ht="14.4" customHeight="1" x14ac:dyDescent="0.3">
      <c r="A9" s="541" t="s">
        <v>192</v>
      </c>
      <c r="B9" s="542" t="s">
        <v>1209</v>
      </c>
      <c r="C9" s="542" t="s">
        <v>1205</v>
      </c>
      <c r="D9" s="542" t="s">
        <v>1216</v>
      </c>
      <c r="E9" s="542" t="s">
        <v>1217</v>
      </c>
      <c r="F9" s="559">
        <v>1</v>
      </c>
      <c r="G9" s="559">
        <v>580</v>
      </c>
      <c r="H9" s="542">
        <v>1</v>
      </c>
      <c r="I9" s="542">
        <v>580</v>
      </c>
      <c r="J9" s="559"/>
      <c r="K9" s="559"/>
      <c r="L9" s="542"/>
      <c r="M9" s="542"/>
      <c r="N9" s="559"/>
      <c r="O9" s="559"/>
      <c r="P9" s="547"/>
      <c r="Q9" s="560"/>
    </row>
    <row r="10" spans="1:17" ht="14.4" customHeight="1" x14ac:dyDescent="0.3">
      <c r="A10" s="541" t="s">
        <v>192</v>
      </c>
      <c r="B10" s="542" t="s">
        <v>1209</v>
      </c>
      <c r="C10" s="542" t="s">
        <v>1205</v>
      </c>
      <c r="D10" s="542" t="s">
        <v>1218</v>
      </c>
      <c r="E10" s="542" t="s">
        <v>1219</v>
      </c>
      <c r="F10" s="559">
        <v>52</v>
      </c>
      <c r="G10" s="559">
        <v>22516</v>
      </c>
      <c r="H10" s="542">
        <v>1</v>
      </c>
      <c r="I10" s="542">
        <v>433</v>
      </c>
      <c r="J10" s="559">
        <v>33</v>
      </c>
      <c r="K10" s="559">
        <v>10791</v>
      </c>
      <c r="L10" s="542">
        <v>0.47925919346242674</v>
      </c>
      <c r="M10" s="542">
        <v>327</v>
      </c>
      <c r="N10" s="559"/>
      <c r="O10" s="559"/>
      <c r="P10" s="547"/>
      <c r="Q10" s="560"/>
    </row>
    <row r="11" spans="1:17" ht="14.4" customHeight="1" x14ac:dyDescent="0.3">
      <c r="A11" s="541" t="s">
        <v>192</v>
      </c>
      <c r="B11" s="542" t="s">
        <v>1209</v>
      </c>
      <c r="C11" s="542" t="s">
        <v>1205</v>
      </c>
      <c r="D11" s="542" t="s">
        <v>1220</v>
      </c>
      <c r="E11" s="542" t="s">
        <v>1221</v>
      </c>
      <c r="F11" s="559">
        <v>31</v>
      </c>
      <c r="G11" s="559">
        <v>0</v>
      </c>
      <c r="H11" s="542"/>
      <c r="I11" s="542">
        <v>0</v>
      </c>
      <c r="J11" s="559">
        <v>23</v>
      </c>
      <c r="K11" s="559">
        <v>0</v>
      </c>
      <c r="L11" s="542"/>
      <c r="M11" s="542">
        <v>0</v>
      </c>
      <c r="N11" s="559">
        <v>2</v>
      </c>
      <c r="O11" s="559">
        <v>0</v>
      </c>
      <c r="P11" s="547"/>
      <c r="Q11" s="560">
        <v>0</v>
      </c>
    </row>
    <row r="12" spans="1:17" ht="14.4" customHeight="1" x14ac:dyDescent="0.3">
      <c r="A12" s="541" t="s">
        <v>192</v>
      </c>
      <c r="B12" s="542" t="s">
        <v>1209</v>
      </c>
      <c r="C12" s="542" t="s">
        <v>1205</v>
      </c>
      <c r="D12" s="542" t="s">
        <v>1222</v>
      </c>
      <c r="E12" s="542" t="s">
        <v>1223</v>
      </c>
      <c r="F12" s="559">
        <v>1</v>
      </c>
      <c r="G12" s="559">
        <v>25</v>
      </c>
      <c r="H12" s="542">
        <v>1</v>
      </c>
      <c r="I12" s="542">
        <v>25</v>
      </c>
      <c r="J12" s="559"/>
      <c r="K12" s="559"/>
      <c r="L12" s="542"/>
      <c r="M12" s="542"/>
      <c r="N12" s="559"/>
      <c r="O12" s="559"/>
      <c r="P12" s="547"/>
      <c r="Q12" s="560"/>
    </row>
    <row r="13" spans="1:17" ht="14.4" customHeight="1" x14ac:dyDescent="0.3">
      <c r="A13" s="541" t="s">
        <v>192</v>
      </c>
      <c r="B13" s="542" t="s">
        <v>1209</v>
      </c>
      <c r="C13" s="542" t="s">
        <v>1205</v>
      </c>
      <c r="D13" s="542" t="s">
        <v>1224</v>
      </c>
      <c r="E13" s="542" t="s">
        <v>1225</v>
      </c>
      <c r="F13" s="559">
        <v>27</v>
      </c>
      <c r="G13" s="559">
        <v>3321</v>
      </c>
      <c r="H13" s="542">
        <v>1</v>
      </c>
      <c r="I13" s="542">
        <v>123</v>
      </c>
      <c r="J13" s="559">
        <v>19</v>
      </c>
      <c r="K13" s="559">
        <v>2356</v>
      </c>
      <c r="L13" s="542">
        <v>0.70942487202649807</v>
      </c>
      <c r="M13" s="542">
        <v>124</v>
      </c>
      <c r="N13" s="559">
        <v>1</v>
      </c>
      <c r="O13" s="559">
        <v>124</v>
      </c>
      <c r="P13" s="547">
        <v>3.7338151159289373E-2</v>
      </c>
      <c r="Q13" s="560">
        <v>124</v>
      </c>
    </row>
    <row r="14" spans="1:17" ht="14.4" customHeight="1" x14ac:dyDescent="0.3">
      <c r="A14" s="541" t="s">
        <v>192</v>
      </c>
      <c r="B14" s="542" t="s">
        <v>1209</v>
      </c>
      <c r="C14" s="542" t="s">
        <v>1205</v>
      </c>
      <c r="D14" s="542" t="s">
        <v>1226</v>
      </c>
      <c r="E14" s="542" t="s">
        <v>1227</v>
      </c>
      <c r="F14" s="559">
        <v>85</v>
      </c>
      <c r="G14" s="559">
        <v>54740</v>
      </c>
      <c r="H14" s="542">
        <v>1</v>
      </c>
      <c r="I14" s="542">
        <v>644</v>
      </c>
      <c r="J14" s="559">
        <v>61</v>
      </c>
      <c r="K14" s="559">
        <v>39345</v>
      </c>
      <c r="L14" s="542">
        <v>0.71876141761052248</v>
      </c>
      <c r="M14" s="542">
        <v>645</v>
      </c>
      <c r="N14" s="559">
        <v>3</v>
      </c>
      <c r="O14" s="559">
        <v>1947</v>
      </c>
      <c r="P14" s="547">
        <v>3.5568140299598101E-2</v>
      </c>
      <c r="Q14" s="560">
        <v>649</v>
      </c>
    </row>
    <row r="15" spans="1:17" ht="14.4" customHeight="1" x14ac:dyDescent="0.3">
      <c r="A15" s="541" t="s">
        <v>192</v>
      </c>
      <c r="B15" s="542" t="s">
        <v>1209</v>
      </c>
      <c r="C15" s="542" t="s">
        <v>1205</v>
      </c>
      <c r="D15" s="542" t="s">
        <v>1228</v>
      </c>
      <c r="E15" s="542" t="s">
        <v>1229</v>
      </c>
      <c r="F15" s="559">
        <v>1</v>
      </c>
      <c r="G15" s="559">
        <v>216</v>
      </c>
      <c r="H15" s="542">
        <v>1</v>
      </c>
      <c r="I15" s="542">
        <v>216</v>
      </c>
      <c r="J15" s="559"/>
      <c r="K15" s="559"/>
      <c r="L15" s="542"/>
      <c r="M15" s="542"/>
      <c r="N15" s="559"/>
      <c r="O15" s="559"/>
      <c r="P15" s="547"/>
      <c r="Q15" s="560"/>
    </row>
    <row r="16" spans="1:17" ht="14.4" customHeight="1" x14ac:dyDescent="0.3">
      <c r="A16" s="541" t="s">
        <v>192</v>
      </c>
      <c r="B16" s="542" t="s">
        <v>1209</v>
      </c>
      <c r="C16" s="542" t="s">
        <v>1205</v>
      </c>
      <c r="D16" s="542" t="s">
        <v>1230</v>
      </c>
      <c r="E16" s="542" t="s">
        <v>1231</v>
      </c>
      <c r="F16" s="559">
        <v>12</v>
      </c>
      <c r="G16" s="559">
        <v>6936</v>
      </c>
      <c r="H16" s="542">
        <v>1</v>
      </c>
      <c r="I16" s="542">
        <v>578</v>
      </c>
      <c r="J16" s="559"/>
      <c r="K16" s="559"/>
      <c r="L16" s="542"/>
      <c r="M16" s="542"/>
      <c r="N16" s="559"/>
      <c r="O16" s="559"/>
      <c r="P16" s="547"/>
      <c r="Q16" s="560"/>
    </row>
    <row r="17" spans="1:17" ht="14.4" customHeight="1" x14ac:dyDescent="0.3">
      <c r="A17" s="541" t="s">
        <v>192</v>
      </c>
      <c r="B17" s="542" t="s">
        <v>1209</v>
      </c>
      <c r="C17" s="542" t="s">
        <v>1205</v>
      </c>
      <c r="D17" s="542" t="s">
        <v>1232</v>
      </c>
      <c r="E17" s="542" t="s">
        <v>1233</v>
      </c>
      <c r="F17" s="559">
        <v>1</v>
      </c>
      <c r="G17" s="559">
        <v>68</v>
      </c>
      <c r="H17" s="542">
        <v>1</v>
      </c>
      <c r="I17" s="542">
        <v>68</v>
      </c>
      <c r="J17" s="559"/>
      <c r="K17" s="559"/>
      <c r="L17" s="542"/>
      <c r="M17" s="542"/>
      <c r="N17" s="559"/>
      <c r="O17" s="559"/>
      <c r="P17" s="547"/>
      <c r="Q17" s="560"/>
    </row>
    <row r="18" spans="1:17" ht="14.4" customHeight="1" x14ac:dyDescent="0.3">
      <c r="A18" s="541" t="s">
        <v>192</v>
      </c>
      <c r="B18" s="542" t="s">
        <v>1209</v>
      </c>
      <c r="C18" s="542" t="s">
        <v>1205</v>
      </c>
      <c r="D18" s="542" t="s">
        <v>1234</v>
      </c>
      <c r="E18" s="542" t="s">
        <v>1235</v>
      </c>
      <c r="F18" s="559">
        <v>345</v>
      </c>
      <c r="G18" s="559">
        <v>26220</v>
      </c>
      <c r="H18" s="542">
        <v>1</v>
      </c>
      <c r="I18" s="542">
        <v>76</v>
      </c>
      <c r="J18" s="559">
        <v>233</v>
      </c>
      <c r="K18" s="559">
        <v>17708</v>
      </c>
      <c r="L18" s="542">
        <v>0.67536231884057973</v>
      </c>
      <c r="M18" s="542">
        <v>76</v>
      </c>
      <c r="N18" s="559"/>
      <c r="O18" s="559"/>
      <c r="P18" s="547"/>
      <c r="Q18" s="560"/>
    </row>
    <row r="19" spans="1:17" ht="14.4" customHeight="1" x14ac:dyDescent="0.3">
      <c r="A19" s="541" t="s">
        <v>192</v>
      </c>
      <c r="B19" s="542" t="s">
        <v>1209</v>
      </c>
      <c r="C19" s="542" t="s">
        <v>515</v>
      </c>
      <c r="D19" s="542" t="s">
        <v>1212</v>
      </c>
      <c r="E19" s="542" t="s">
        <v>1213</v>
      </c>
      <c r="F19" s="559">
        <v>13</v>
      </c>
      <c r="G19" s="559">
        <v>1677</v>
      </c>
      <c r="H19" s="542">
        <v>1</v>
      </c>
      <c r="I19" s="542">
        <v>129</v>
      </c>
      <c r="J19" s="559">
        <v>12</v>
      </c>
      <c r="K19" s="559">
        <v>1560</v>
      </c>
      <c r="L19" s="542">
        <v>0.93023255813953487</v>
      </c>
      <c r="M19" s="542">
        <v>130</v>
      </c>
      <c r="N19" s="559">
        <v>29</v>
      </c>
      <c r="O19" s="559">
        <v>3827</v>
      </c>
      <c r="P19" s="547">
        <v>2.2820512820512819</v>
      </c>
      <c r="Q19" s="560">
        <v>131.9655172413793</v>
      </c>
    </row>
    <row r="20" spans="1:17" ht="14.4" customHeight="1" x14ac:dyDescent="0.3">
      <c r="A20" s="541" t="s">
        <v>192</v>
      </c>
      <c r="B20" s="542" t="s">
        <v>1209</v>
      </c>
      <c r="C20" s="542" t="s">
        <v>515</v>
      </c>
      <c r="D20" s="542" t="s">
        <v>1214</v>
      </c>
      <c r="E20" s="542" t="s">
        <v>1215</v>
      </c>
      <c r="F20" s="559">
        <v>29</v>
      </c>
      <c r="G20" s="559">
        <v>49271</v>
      </c>
      <c r="H20" s="542">
        <v>1</v>
      </c>
      <c r="I20" s="542">
        <v>1699</v>
      </c>
      <c r="J20" s="559">
        <v>28</v>
      </c>
      <c r="K20" s="559">
        <v>47740</v>
      </c>
      <c r="L20" s="542">
        <v>0.96892695500395776</v>
      </c>
      <c r="M20" s="542">
        <v>1705</v>
      </c>
      <c r="N20" s="559">
        <v>54</v>
      </c>
      <c r="O20" s="559">
        <v>92565</v>
      </c>
      <c r="P20" s="547">
        <v>1.8786913194373973</v>
      </c>
      <c r="Q20" s="560">
        <v>1714.1666666666667</v>
      </c>
    </row>
    <row r="21" spans="1:17" ht="14.4" customHeight="1" x14ac:dyDescent="0.3">
      <c r="A21" s="541" t="s">
        <v>192</v>
      </c>
      <c r="B21" s="542" t="s">
        <v>1209</v>
      </c>
      <c r="C21" s="542" t="s">
        <v>515</v>
      </c>
      <c r="D21" s="542" t="s">
        <v>1216</v>
      </c>
      <c r="E21" s="542" t="s">
        <v>1217</v>
      </c>
      <c r="F21" s="559"/>
      <c r="G21" s="559"/>
      <c r="H21" s="542"/>
      <c r="I21" s="542"/>
      <c r="J21" s="559">
        <v>1</v>
      </c>
      <c r="K21" s="559">
        <v>582</v>
      </c>
      <c r="L21" s="542"/>
      <c r="M21" s="542">
        <v>582</v>
      </c>
      <c r="N21" s="559"/>
      <c r="O21" s="559"/>
      <c r="P21" s="547"/>
      <c r="Q21" s="560"/>
    </row>
    <row r="22" spans="1:17" ht="14.4" customHeight="1" x14ac:dyDescent="0.3">
      <c r="A22" s="541" t="s">
        <v>192</v>
      </c>
      <c r="B22" s="542" t="s">
        <v>1209</v>
      </c>
      <c r="C22" s="542" t="s">
        <v>515</v>
      </c>
      <c r="D22" s="542" t="s">
        <v>1218</v>
      </c>
      <c r="E22" s="542" t="s">
        <v>1219</v>
      </c>
      <c r="F22" s="559">
        <v>12</v>
      </c>
      <c r="G22" s="559">
        <v>5196</v>
      </c>
      <c r="H22" s="542">
        <v>1</v>
      </c>
      <c r="I22" s="542">
        <v>433</v>
      </c>
      <c r="J22" s="559">
        <v>30</v>
      </c>
      <c r="K22" s="559">
        <v>9810</v>
      </c>
      <c r="L22" s="542">
        <v>1.8879907621247114</v>
      </c>
      <c r="M22" s="542">
        <v>327</v>
      </c>
      <c r="N22" s="559">
        <v>62</v>
      </c>
      <c r="O22" s="559">
        <v>20418</v>
      </c>
      <c r="P22" s="547">
        <v>3.9295612009237875</v>
      </c>
      <c r="Q22" s="560">
        <v>329.32258064516128</v>
      </c>
    </row>
    <row r="23" spans="1:17" ht="14.4" customHeight="1" x14ac:dyDescent="0.3">
      <c r="A23" s="541" t="s">
        <v>192</v>
      </c>
      <c r="B23" s="542" t="s">
        <v>1209</v>
      </c>
      <c r="C23" s="542" t="s">
        <v>515</v>
      </c>
      <c r="D23" s="542" t="s">
        <v>1220</v>
      </c>
      <c r="E23" s="542" t="s">
        <v>1221</v>
      </c>
      <c r="F23" s="559">
        <v>13</v>
      </c>
      <c r="G23" s="559">
        <v>0</v>
      </c>
      <c r="H23" s="542"/>
      <c r="I23" s="542">
        <v>0</v>
      </c>
      <c r="J23" s="559">
        <v>6</v>
      </c>
      <c r="K23" s="559">
        <v>0</v>
      </c>
      <c r="L23" s="542"/>
      <c r="M23" s="542">
        <v>0</v>
      </c>
      <c r="N23" s="559">
        <v>3</v>
      </c>
      <c r="O23" s="559">
        <v>0</v>
      </c>
      <c r="P23" s="547"/>
      <c r="Q23" s="560">
        <v>0</v>
      </c>
    </row>
    <row r="24" spans="1:17" ht="14.4" customHeight="1" x14ac:dyDescent="0.3">
      <c r="A24" s="541" t="s">
        <v>192</v>
      </c>
      <c r="B24" s="542" t="s">
        <v>1209</v>
      </c>
      <c r="C24" s="542" t="s">
        <v>515</v>
      </c>
      <c r="D24" s="542" t="s">
        <v>1224</v>
      </c>
      <c r="E24" s="542" t="s">
        <v>1225</v>
      </c>
      <c r="F24" s="559">
        <v>7</v>
      </c>
      <c r="G24" s="559">
        <v>861</v>
      </c>
      <c r="H24" s="542">
        <v>1</v>
      </c>
      <c r="I24" s="542">
        <v>123</v>
      </c>
      <c r="J24" s="559">
        <v>2</v>
      </c>
      <c r="K24" s="559">
        <v>248</v>
      </c>
      <c r="L24" s="542">
        <v>0.28803716608594659</v>
      </c>
      <c r="M24" s="542">
        <v>124</v>
      </c>
      <c r="N24" s="559">
        <v>12</v>
      </c>
      <c r="O24" s="559">
        <v>1497</v>
      </c>
      <c r="P24" s="547">
        <v>1.7386759581881532</v>
      </c>
      <c r="Q24" s="560">
        <v>124.75</v>
      </c>
    </row>
    <row r="25" spans="1:17" ht="14.4" customHeight="1" x14ac:dyDescent="0.3">
      <c r="A25" s="541" t="s">
        <v>192</v>
      </c>
      <c r="B25" s="542" t="s">
        <v>1209</v>
      </c>
      <c r="C25" s="542" t="s">
        <v>515</v>
      </c>
      <c r="D25" s="542" t="s">
        <v>1226</v>
      </c>
      <c r="E25" s="542" t="s">
        <v>1227</v>
      </c>
      <c r="F25" s="559">
        <v>19</v>
      </c>
      <c r="G25" s="559">
        <v>12236</v>
      </c>
      <c r="H25" s="542">
        <v>1</v>
      </c>
      <c r="I25" s="542">
        <v>644</v>
      </c>
      <c r="J25" s="559">
        <v>3</v>
      </c>
      <c r="K25" s="559">
        <v>1935</v>
      </c>
      <c r="L25" s="542">
        <v>0.15813991500490357</v>
      </c>
      <c r="M25" s="542">
        <v>645</v>
      </c>
      <c r="N25" s="559"/>
      <c r="O25" s="559"/>
      <c r="P25" s="547"/>
      <c r="Q25" s="560"/>
    </row>
    <row r="26" spans="1:17" ht="14.4" customHeight="1" x14ac:dyDescent="0.3">
      <c r="A26" s="541" t="s">
        <v>192</v>
      </c>
      <c r="B26" s="542" t="s">
        <v>1209</v>
      </c>
      <c r="C26" s="542" t="s">
        <v>515</v>
      </c>
      <c r="D26" s="542" t="s">
        <v>1228</v>
      </c>
      <c r="E26" s="542" t="s">
        <v>1229</v>
      </c>
      <c r="F26" s="559">
        <v>1</v>
      </c>
      <c r="G26" s="559">
        <v>216</v>
      </c>
      <c r="H26" s="542">
        <v>1</v>
      </c>
      <c r="I26" s="542">
        <v>216</v>
      </c>
      <c r="J26" s="559"/>
      <c r="K26" s="559"/>
      <c r="L26" s="542"/>
      <c r="M26" s="542"/>
      <c r="N26" s="559">
        <v>2</v>
      </c>
      <c r="O26" s="559">
        <v>328</v>
      </c>
      <c r="P26" s="547">
        <v>1.5185185185185186</v>
      </c>
      <c r="Q26" s="560">
        <v>164</v>
      </c>
    </row>
    <row r="27" spans="1:17" ht="14.4" customHeight="1" x14ac:dyDescent="0.3">
      <c r="A27" s="541" t="s">
        <v>192</v>
      </c>
      <c r="B27" s="542" t="s">
        <v>1209</v>
      </c>
      <c r="C27" s="542" t="s">
        <v>515</v>
      </c>
      <c r="D27" s="542" t="s">
        <v>1230</v>
      </c>
      <c r="E27" s="542" t="s">
        <v>1231</v>
      </c>
      <c r="F27" s="559">
        <v>1</v>
      </c>
      <c r="G27" s="559">
        <v>578</v>
      </c>
      <c r="H27" s="542">
        <v>1</v>
      </c>
      <c r="I27" s="542">
        <v>578</v>
      </c>
      <c r="J27" s="559"/>
      <c r="K27" s="559"/>
      <c r="L27" s="542"/>
      <c r="M27" s="542"/>
      <c r="N27" s="559"/>
      <c r="O27" s="559"/>
      <c r="P27" s="547"/>
      <c r="Q27" s="560"/>
    </row>
    <row r="28" spans="1:17" ht="14.4" customHeight="1" x14ac:dyDescent="0.3">
      <c r="A28" s="541" t="s">
        <v>192</v>
      </c>
      <c r="B28" s="542" t="s">
        <v>1209</v>
      </c>
      <c r="C28" s="542" t="s">
        <v>515</v>
      </c>
      <c r="D28" s="542" t="s">
        <v>1236</v>
      </c>
      <c r="E28" s="542" t="s">
        <v>1237</v>
      </c>
      <c r="F28" s="559">
        <v>9</v>
      </c>
      <c r="G28" s="559">
        <v>1845</v>
      </c>
      <c r="H28" s="542">
        <v>1</v>
      </c>
      <c r="I28" s="542">
        <v>205</v>
      </c>
      <c r="J28" s="559">
        <v>3</v>
      </c>
      <c r="K28" s="559">
        <v>618</v>
      </c>
      <c r="L28" s="542">
        <v>0.33495934959349594</v>
      </c>
      <c r="M28" s="542">
        <v>206</v>
      </c>
      <c r="N28" s="559"/>
      <c r="O28" s="559"/>
      <c r="P28" s="547"/>
      <c r="Q28" s="560"/>
    </row>
    <row r="29" spans="1:17" ht="14.4" customHeight="1" x14ac:dyDescent="0.3">
      <c r="A29" s="541" t="s">
        <v>192</v>
      </c>
      <c r="B29" s="542" t="s">
        <v>1209</v>
      </c>
      <c r="C29" s="542" t="s">
        <v>515</v>
      </c>
      <c r="D29" s="542" t="s">
        <v>1234</v>
      </c>
      <c r="E29" s="542" t="s">
        <v>1235</v>
      </c>
      <c r="F29" s="559">
        <v>49</v>
      </c>
      <c r="G29" s="559">
        <v>3724</v>
      </c>
      <c r="H29" s="542">
        <v>1</v>
      </c>
      <c r="I29" s="542">
        <v>76</v>
      </c>
      <c r="J29" s="559">
        <v>18</v>
      </c>
      <c r="K29" s="559">
        <v>1368</v>
      </c>
      <c r="L29" s="542">
        <v>0.36734693877551022</v>
      </c>
      <c r="M29" s="542">
        <v>76</v>
      </c>
      <c r="N29" s="559"/>
      <c r="O29" s="559"/>
      <c r="P29" s="547"/>
      <c r="Q29" s="560"/>
    </row>
    <row r="30" spans="1:17" ht="14.4" customHeight="1" x14ac:dyDescent="0.3">
      <c r="A30" s="541" t="s">
        <v>192</v>
      </c>
      <c r="B30" s="542" t="s">
        <v>1209</v>
      </c>
      <c r="C30" s="542" t="s">
        <v>515</v>
      </c>
      <c r="D30" s="542" t="s">
        <v>1238</v>
      </c>
      <c r="E30" s="542" t="s">
        <v>1239</v>
      </c>
      <c r="F30" s="559">
        <v>2</v>
      </c>
      <c r="G30" s="559">
        <v>410</v>
      </c>
      <c r="H30" s="542">
        <v>1</v>
      </c>
      <c r="I30" s="542">
        <v>205</v>
      </c>
      <c r="J30" s="559"/>
      <c r="K30" s="559"/>
      <c r="L30" s="542"/>
      <c r="M30" s="542"/>
      <c r="N30" s="559"/>
      <c r="O30" s="559"/>
      <c r="P30" s="547"/>
      <c r="Q30" s="560"/>
    </row>
    <row r="31" spans="1:17" ht="14.4" customHeight="1" x14ac:dyDescent="0.3">
      <c r="A31" s="541" t="s">
        <v>192</v>
      </c>
      <c r="B31" s="542" t="s">
        <v>1209</v>
      </c>
      <c r="C31" s="542" t="s">
        <v>1206</v>
      </c>
      <c r="D31" s="542" t="s">
        <v>1212</v>
      </c>
      <c r="E31" s="542" t="s">
        <v>1213</v>
      </c>
      <c r="F31" s="559"/>
      <c r="G31" s="559"/>
      <c r="H31" s="542"/>
      <c r="I31" s="542"/>
      <c r="J31" s="559"/>
      <c r="K31" s="559"/>
      <c r="L31" s="542"/>
      <c r="M31" s="542"/>
      <c r="N31" s="559">
        <v>1</v>
      </c>
      <c r="O31" s="559">
        <v>133</v>
      </c>
      <c r="P31" s="547"/>
      <c r="Q31" s="560">
        <v>133</v>
      </c>
    </row>
    <row r="32" spans="1:17" ht="14.4" customHeight="1" x14ac:dyDescent="0.3">
      <c r="A32" s="541" t="s">
        <v>192</v>
      </c>
      <c r="B32" s="542" t="s">
        <v>1209</v>
      </c>
      <c r="C32" s="542" t="s">
        <v>1206</v>
      </c>
      <c r="D32" s="542" t="s">
        <v>1214</v>
      </c>
      <c r="E32" s="542" t="s">
        <v>1215</v>
      </c>
      <c r="F32" s="559"/>
      <c r="G32" s="559"/>
      <c r="H32" s="542"/>
      <c r="I32" s="542"/>
      <c r="J32" s="559"/>
      <c r="K32" s="559"/>
      <c r="L32" s="542"/>
      <c r="M32" s="542"/>
      <c r="N32" s="559">
        <v>1</v>
      </c>
      <c r="O32" s="559">
        <v>1716</v>
      </c>
      <c r="P32" s="547"/>
      <c r="Q32" s="560">
        <v>1716</v>
      </c>
    </row>
    <row r="33" spans="1:17" ht="14.4" customHeight="1" x14ac:dyDescent="0.3">
      <c r="A33" s="541" t="s">
        <v>192</v>
      </c>
      <c r="B33" s="542" t="s">
        <v>1209</v>
      </c>
      <c r="C33" s="542" t="s">
        <v>1206</v>
      </c>
      <c r="D33" s="542" t="s">
        <v>1226</v>
      </c>
      <c r="E33" s="542" t="s">
        <v>1227</v>
      </c>
      <c r="F33" s="559"/>
      <c r="G33" s="559"/>
      <c r="H33" s="542"/>
      <c r="I33" s="542"/>
      <c r="J33" s="559"/>
      <c r="K33" s="559"/>
      <c r="L33" s="542"/>
      <c r="M33" s="542"/>
      <c r="N33" s="559">
        <v>1</v>
      </c>
      <c r="O33" s="559">
        <v>651</v>
      </c>
      <c r="P33" s="547"/>
      <c r="Q33" s="560">
        <v>651</v>
      </c>
    </row>
    <row r="34" spans="1:17" ht="14.4" customHeight="1" x14ac:dyDescent="0.3">
      <c r="A34" s="541" t="s">
        <v>192</v>
      </c>
      <c r="B34" s="542" t="s">
        <v>1209</v>
      </c>
      <c r="C34" s="542" t="s">
        <v>516</v>
      </c>
      <c r="D34" s="542" t="s">
        <v>1210</v>
      </c>
      <c r="E34" s="542" t="s">
        <v>1211</v>
      </c>
      <c r="F34" s="559"/>
      <c r="G34" s="559"/>
      <c r="H34" s="542"/>
      <c r="I34" s="542"/>
      <c r="J34" s="559">
        <v>1</v>
      </c>
      <c r="K34" s="559">
        <v>34</v>
      </c>
      <c r="L34" s="542"/>
      <c r="M34" s="542">
        <v>34</v>
      </c>
      <c r="N34" s="559"/>
      <c r="O34" s="559"/>
      <c r="P34" s="547"/>
      <c r="Q34" s="560"/>
    </row>
    <row r="35" spans="1:17" ht="14.4" customHeight="1" x14ac:dyDescent="0.3">
      <c r="A35" s="541" t="s">
        <v>192</v>
      </c>
      <c r="B35" s="542" t="s">
        <v>1209</v>
      </c>
      <c r="C35" s="542" t="s">
        <v>516</v>
      </c>
      <c r="D35" s="542" t="s">
        <v>1212</v>
      </c>
      <c r="E35" s="542" t="s">
        <v>1213</v>
      </c>
      <c r="F35" s="559">
        <v>34</v>
      </c>
      <c r="G35" s="559">
        <v>4386</v>
      </c>
      <c r="H35" s="542">
        <v>1</v>
      </c>
      <c r="I35" s="542">
        <v>129</v>
      </c>
      <c r="J35" s="559">
        <v>56</v>
      </c>
      <c r="K35" s="559">
        <v>7280</v>
      </c>
      <c r="L35" s="542">
        <v>1.659826721386229</v>
      </c>
      <c r="M35" s="542">
        <v>130</v>
      </c>
      <c r="N35" s="559">
        <v>71</v>
      </c>
      <c r="O35" s="559">
        <v>9374</v>
      </c>
      <c r="P35" s="547">
        <v>2.1372549019607843</v>
      </c>
      <c r="Q35" s="560">
        <v>132.02816901408451</v>
      </c>
    </row>
    <row r="36" spans="1:17" ht="14.4" customHeight="1" x14ac:dyDescent="0.3">
      <c r="A36" s="541" t="s">
        <v>192</v>
      </c>
      <c r="B36" s="542" t="s">
        <v>1209</v>
      </c>
      <c r="C36" s="542" t="s">
        <v>516</v>
      </c>
      <c r="D36" s="542" t="s">
        <v>1214</v>
      </c>
      <c r="E36" s="542" t="s">
        <v>1215</v>
      </c>
      <c r="F36" s="559">
        <v>35</v>
      </c>
      <c r="G36" s="559">
        <v>59465</v>
      </c>
      <c r="H36" s="542">
        <v>1</v>
      </c>
      <c r="I36" s="542">
        <v>1699</v>
      </c>
      <c r="J36" s="559">
        <v>51</v>
      </c>
      <c r="K36" s="559">
        <v>86955</v>
      </c>
      <c r="L36" s="542">
        <v>1.462288741276381</v>
      </c>
      <c r="M36" s="542">
        <v>1705</v>
      </c>
      <c r="N36" s="559">
        <v>66</v>
      </c>
      <c r="O36" s="559">
        <v>113014</v>
      </c>
      <c r="P36" s="547">
        <v>1.9005129067518709</v>
      </c>
      <c r="Q36" s="560">
        <v>1712.3333333333333</v>
      </c>
    </row>
    <row r="37" spans="1:17" ht="14.4" customHeight="1" x14ac:dyDescent="0.3">
      <c r="A37" s="541" t="s">
        <v>192</v>
      </c>
      <c r="B37" s="542" t="s">
        <v>1209</v>
      </c>
      <c r="C37" s="542" t="s">
        <v>516</v>
      </c>
      <c r="D37" s="542" t="s">
        <v>1216</v>
      </c>
      <c r="E37" s="542" t="s">
        <v>1217</v>
      </c>
      <c r="F37" s="559">
        <v>3</v>
      </c>
      <c r="G37" s="559">
        <v>1740</v>
      </c>
      <c r="H37" s="542">
        <v>1</v>
      </c>
      <c r="I37" s="542">
        <v>580</v>
      </c>
      <c r="J37" s="559">
        <v>3</v>
      </c>
      <c r="K37" s="559">
        <v>1746</v>
      </c>
      <c r="L37" s="542">
        <v>1.0034482758620689</v>
      </c>
      <c r="M37" s="542">
        <v>582</v>
      </c>
      <c r="N37" s="559"/>
      <c r="O37" s="559"/>
      <c r="P37" s="547"/>
      <c r="Q37" s="560"/>
    </row>
    <row r="38" spans="1:17" ht="14.4" customHeight="1" x14ac:dyDescent="0.3">
      <c r="A38" s="541" t="s">
        <v>192</v>
      </c>
      <c r="B38" s="542" t="s">
        <v>1209</v>
      </c>
      <c r="C38" s="542" t="s">
        <v>516</v>
      </c>
      <c r="D38" s="542" t="s">
        <v>1218</v>
      </c>
      <c r="E38" s="542" t="s">
        <v>1219</v>
      </c>
      <c r="F38" s="559">
        <v>10</v>
      </c>
      <c r="G38" s="559">
        <v>4330</v>
      </c>
      <c r="H38" s="542">
        <v>1</v>
      </c>
      <c r="I38" s="542">
        <v>433</v>
      </c>
      <c r="J38" s="559">
        <v>5</v>
      </c>
      <c r="K38" s="559">
        <v>1635</v>
      </c>
      <c r="L38" s="542">
        <v>0.37759815242494227</v>
      </c>
      <c r="M38" s="542">
        <v>327</v>
      </c>
      <c r="N38" s="559">
        <v>4</v>
      </c>
      <c r="O38" s="559">
        <v>1314</v>
      </c>
      <c r="P38" s="547">
        <v>0.30346420323325635</v>
      </c>
      <c r="Q38" s="560">
        <v>328.5</v>
      </c>
    </row>
    <row r="39" spans="1:17" ht="14.4" customHeight="1" x14ac:dyDescent="0.3">
      <c r="A39" s="541" t="s">
        <v>192</v>
      </c>
      <c r="B39" s="542" t="s">
        <v>1209</v>
      </c>
      <c r="C39" s="542" t="s">
        <v>516</v>
      </c>
      <c r="D39" s="542" t="s">
        <v>1220</v>
      </c>
      <c r="E39" s="542" t="s">
        <v>1221</v>
      </c>
      <c r="F39" s="559">
        <v>2</v>
      </c>
      <c r="G39" s="559">
        <v>0</v>
      </c>
      <c r="H39" s="542"/>
      <c r="I39" s="542">
        <v>0</v>
      </c>
      <c r="J39" s="559">
        <v>3</v>
      </c>
      <c r="K39" s="559">
        <v>0</v>
      </c>
      <c r="L39" s="542"/>
      <c r="M39" s="542">
        <v>0</v>
      </c>
      <c r="N39" s="559">
        <v>2</v>
      </c>
      <c r="O39" s="559">
        <v>0</v>
      </c>
      <c r="P39" s="547"/>
      <c r="Q39" s="560">
        <v>0</v>
      </c>
    </row>
    <row r="40" spans="1:17" ht="14.4" customHeight="1" x14ac:dyDescent="0.3">
      <c r="A40" s="541" t="s">
        <v>192</v>
      </c>
      <c r="B40" s="542" t="s">
        <v>1209</v>
      </c>
      <c r="C40" s="542" t="s">
        <v>516</v>
      </c>
      <c r="D40" s="542" t="s">
        <v>1224</v>
      </c>
      <c r="E40" s="542" t="s">
        <v>1225</v>
      </c>
      <c r="F40" s="559">
        <v>2</v>
      </c>
      <c r="G40" s="559">
        <v>246</v>
      </c>
      <c r="H40" s="542">
        <v>1</v>
      </c>
      <c r="I40" s="542">
        <v>123</v>
      </c>
      <c r="J40" s="559">
        <v>3</v>
      </c>
      <c r="K40" s="559">
        <v>372</v>
      </c>
      <c r="L40" s="542">
        <v>1.5121951219512195</v>
      </c>
      <c r="M40" s="542">
        <v>124</v>
      </c>
      <c r="N40" s="559">
        <v>38</v>
      </c>
      <c r="O40" s="559">
        <v>4734</v>
      </c>
      <c r="P40" s="547">
        <v>19.243902439024389</v>
      </c>
      <c r="Q40" s="560">
        <v>124.57894736842105</v>
      </c>
    </row>
    <row r="41" spans="1:17" ht="14.4" customHeight="1" x14ac:dyDescent="0.3">
      <c r="A41" s="541" t="s">
        <v>192</v>
      </c>
      <c r="B41" s="542" t="s">
        <v>1209</v>
      </c>
      <c r="C41" s="542" t="s">
        <v>516</v>
      </c>
      <c r="D41" s="542" t="s">
        <v>1226</v>
      </c>
      <c r="E41" s="542" t="s">
        <v>1227</v>
      </c>
      <c r="F41" s="559">
        <v>31</v>
      </c>
      <c r="G41" s="559">
        <v>19964</v>
      </c>
      <c r="H41" s="542">
        <v>1</v>
      </c>
      <c r="I41" s="542">
        <v>644</v>
      </c>
      <c r="J41" s="559">
        <v>55</v>
      </c>
      <c r="K41" s="559">
        <v>35475</v>
      </c>
      <c r="L41" s="542">
        <v>1.7769485073131637</v>
      </c>
      <c r="M41" s="542">
        <v>645</v>
      </c>
      <c r="N41" s="559">
        <v>65</v>
      </c>
      <c r="O41" s="559">
        <v>42195</v>
      </c>
      <c r="P41" s="547">
        <v>2.1135543979162494</v>
      </c>
      <c r="Q41" s="560">
        <v>649.15384615384619</v>
      </c>
    </row>
    <row r="42" spans="1:17" ht="14.4" customHeight="1" x14ac:dyDescent="0.3">
      <c r="A42" s="541" t="s">
        <v>192</v>
      </c>
      <c r="B42" s="542" t="s">
        <v>1209</v>
      </c>
      <c r="C42" s="542" t="s">
        <v>516</v>
      </c>
      <c r="D42" s="542" t="s">
        <v>1228</v>
      </c>
      <c r="E42" s="542" t="s">
        <v>1229</v>
      </c>
      <c r="F42" s="559"/>
      <c r="G42" s="559"/>
      <c r="H42" s="542"/>
      <c r="I42" s="542"/>
      <c r="J42" s="559">
        <v>1</v>
      </c>
      <c r="K42" s="559">
        <v>163</v>
      </c>
      <c r="L42" s="542"/>
      <c r="M42" s="542">
        <v>163</v>
      </c>
      <c r="N42" s="559"/>
      <c r="O42" s="559"/>
      <c r="P42" s="547"/>
      <c r="Q42" s="560"/>
    </row>
    <row r="43" spans="1:17" ht="14.4" customHeight="1" x14ac:dyDescent="0.3">
      <c r="A43" s="541" t="s">
        <v>192</v>
      </c>
      <c r="B43" s="542" t="s">
        <v>1209</v>
      </c>
      <c r="C43" s="542" t="s">
        <v>516</v>
      </c>
      <c r="D43" s="542" t="s">
        <v>1236</v>
      </c>
      <c r="E43" s="542" t="s">
        <v>1237</v>
      </c>
      <c r="F43" s="559"/>
      <c r="G43" s="559"/>
      <c r="H43" s="542"/>
      <c r="I43" s="542"/>
      <c r="J43" s="559"/>
      <c r="K43" s="559"/>
      <c r="L43" s="542"/>
      <c r="M43" s="542"/>
      <c r="N43" s="559">
        <v>1</v>
      </c>
      <c r="O43" s="559">
        <v>206</v>
      </c>
      <c r="P43" s="547"/>
      <c r="Q43" s="560">
        <v>206</v>
      </c>
    </row>
    <row r="44" spans="1:17" ht="14.4" customHeight="1" x14ac:dyDescent="0.3">
      <c r="A44" s="541" t="s">
        <v>192</v>
      </c>
      <c r="B44" s="542" t="s">
        <v>1209</v>
      </c>
      <c r="C44" s="542" t="s">
        <v>516</v>
      </c>
      <c r="D44" s="542" t="s">
        <v>1234</v>
      </c>
      <c r="E44" s="542" t="s">
        <v>1235</v>
      </c>
      <c r="F44" s="559">
        <v>6</v>
      </c>
      <c r="G44" s="559">
        <v>456</v>
      </c>
      <c r="H44" s="542">
        <v>1</v>
      </c>
      <c r="I44" s="542">
        <v>76</v>
      </c>
      <c r="J44" s="559">
        <v>1</v>
      </c>
      <c r="K44" s="559">
        <v>76</v>
      </c>
      <c r="L44" s="542">
        <v>0.16666666666666666</v>
      </c>
      <c r="M44" s="542">
        <v>76</v>
      </c>
      <c r="N44" s="559">
        <v>3</v>
      </c>
      <c r="O44" s="559">
        <v>231</v>
      </c>
      <c r="P44" s="547">
        <v>0.50657894736842102</v>
      </c>
      <c r="Q44" s="560">
        <v>77</v>
      </c>
    </row>
    <row r="45" spans="1:17" ht="14.4" customHeight="1" x14ac:dyDescent="0.3">
      <c r="A45" s="541" t="s">
        <v>192</v>
      </c>
      <c r="B45" s="542" t="s">
        <v>1209</v>
      </c>
      <c r="C45" s="542" t="s">
        <v>516</v>
      </c>
      <c r="D45" s="542" t="s">
        <v>1240</v>
      </c>
      <c r="E45" s="542" t="s">
        <v>1201</v>
      </c>
      <c r="F45" s="559">
        <v>1</v>
      </c>
      <c r="G45" s="559">
        <v>418</v>
      </c>
      <c r="H45" s="542">
        <v>1</v>
      </c>
      <c r="I45" s="542">
        <v>418</v>
      </c>
      <c r="J45" s="559"/>
      <c r="K45" s="559"/>
      <c r="L45" s="542"/>
      <c r="M45" s="542"/>
      <c r="N45" s="559"/>
      <c r="O45" s="559"/>
      <c r="P45" s="547"/>
      <c r="Q45" s="560"/>
    </row>
    <row r="46" spans="1:17" ht="14.4" customHeight="1" x14ac:dyDescent="0.3">
      <c r="A46" s="541" t="s">
        <v>192</v>
      </c>
      <c r="B46" s="542" t="s">
        <v>1209</v>
      </c>
      <c r="C46" s="542" t="s">
        <v>516</v>
      </c>
      <c r="D46" s="542" t="s">
        <v>1241</v>
      </c>
      <c r="E46" s="542" t="s">
        <v>1201</v>
      </c>
      <c r="F46" s="559">
        <v>1</v>
      </c>
      <c r="G46" s="559">
        <v>283</v>
      </c>
      <c r="H46" s="542">
        <v>1</v>
      </c>
      <c r="I46" s="542">
        <v>283</v>
      </c>
      <c r="J46" s="559"/>
      <c r="K46" s="559"/>
      <c r="L46" s="542"/>
      <c r="M46" s="542"/>
      <c r="N46" s="559"/>
      <c r="O46" s="559"/>
      <c r="P46" s="547"/>
      <c r="Q46" s="560"/>
    </row>
    <row r="47" spans="1:17" ht="14.4" customHeight="1" x14ac:dyDescent="0.3">
      <c r="A47" s="541" t="s">
        <v>192</v>
      </c>
      <c r="B47" s="542" t="s">
        <v>1209</v>
      </c>
      <c r="C47" s="542" t="s">
        <v>517</v>
      </c>
      <c r="D47" s="542" t="s">
        <v>1212</v>
      </c>
      <c r="E47" s="542" t="s">
        <v>1213</v>
      </c>
      <c r="F47" s="559">
        <v>3</v>
      </c>
      <c r="G47" s="559">
        <v>387</v>
      </c>
      <c r="H47" s="542">
        <v>1</v>
      </c>
      <c r="I47" s="542">
        <v>129</v>
      </c>
      <c r="J47" s="559">
        <v>25</v>
      </c>
      <c r="K47" s="559">
        <v>3250</v>
      </c>
      <c r="L47" s="542">
        <v>8.3979328165374678</v>
      </c>
      <c r="M47" s="542">
        <v>130</v>
      </c>
      <c r="N47" s="559">
        <v>24</v>
      </c>
      <c r="O47" s="559">
        <v>3174</v>
      </c>
      <c r="P47" s="547">
        <v>8.2015503875968996</v>
      </c>
      <c r="Q47" s="560">
        <v>132.25</v>
      </c>
    </row>
    <row r="48" spans="1:17" ht="14.4" customHeight="1" x14ac:dyDescent="0.3">
      <c r="A48" s="541" t="s">
        <v>192</v>
      </c>
      <c r="B48" s="542" t="s">
        <v>1209</v>
      </c>
      <c r="C48" s="542" t="s">
        <v>517</v>
      </c>
      <c r="D48" s="542" t="s">
        <v>1214</v>
      </c>
      <c r="E48" s="542" t="s">
        <v>1215</v>
      </c>
      <c r="F48" s="559">
        <v>4</v>
      </c>
      <c r="G48" s="559">
        <v>6796</v>
      </c>
      <c r="H48" s="542">
        <v>1</v>
      </c>
      <c r="I48" s="542">
        <v>1699</v>
      </c>
      <c r="J48" s="559">
        <v>22</v>
      </c>
      <c r="K48" s="559">
        <v>37510</v>
      </c>
      <c r="L48" s="542">
        <v>5.5194231901118309</v>
      </c>
      <c r="M48" s="542">
        <v>1705</v>
      </c>
      <c r="N48" s="559">
        <v>12</v>
      </c>
      <c r="O48" s="559">
        <v>20526</v>
      </c>
      <c r="P48" s="547">
        <v>3.0203060623896412</v>
      </c>
      <c r="Q48" s="560">
        <v>1710.5</v>
      </c>
    </row>
    <row r="49" spans="1:17" ht="14.4" customHeight="1" x14ac:dyDescent="0.3">
      <c r="A49" s="541" t="s">
        <v>192</v>
      </c>
      <c r="B49" s="542" t="s">
        <v>1209</v>
      </c>
      <c r="C49" s="542" t="s">
        <v>517</v>
      </c>
      <c r="D49" s="542" t="s">
        <v>1216</v>
      </c>
      <c r="E49" s="542" t="s">
        <v>1217</v>
      </c>
      <c r="F49" s="559">
        <v>9</v>
      </c>
      <c r="G49" s="559">
        <v>5220</v>
      </c>
      <c r="H49" s="542">
        <v>1</v>
      </c>
      <c r="I49" s="542">
        <v>580</v>
      </c>
      <c r="J49" s="559">
        <v>7</v>
      </c>
      <c r="K49" s="559">
        <v>4074</v>
      </c>
      <c r="L49" s="542">
        <v>0.7804597701149425</v>
      </c>
      <c r="M49" s="542">
        <v>582</v>
      </c>
      <c r="N49" s="559">
        <v>5</v>
      </c>
      <c r="O49" s="559">
        <v>2922</v>
      </c>
      <c r="P49" s="547">
        <v>0.55977011494252871</v>
      </c>
      <c r="Q49" s="560">
        <v>584.4</v>
      </c>
    </row>
    <row r="50" spans="1:17" ht="14.4" customHeight="1" x14ac:dyDescent="0.3">
      <c r="A50" s="541" t="s">
        <v>192</v>
      </c>
      <c r="B50" s="542" t="s">
        <v>1209</v>
      </c>
      <c r="C50" s="542" t="s">
        <v>517</v>
      </c>
      <c r="D50" s="542" t="s">
        <v>1218</v>
      </c>
      <c r="E50" s="542" t="s">
        <v>1219</v>
      </c>
      <c r="F50" s="559">
        <v>7</v>
      </c>
      <c r="G50" s="559">
        <v>3031</v>
      </c>
      <c r="H50" s="542">
        <v>1</v>
      </c>
      <c r="I50" s="542">
        <v>433</v>
      </c>
      <c r="J50" s="559">
        <v>13</v>
      </c>
      <c r="K50" s="559">
        <v>4251</v>
      </c>
      <c r="L50" s="542">
        <v>1.4025074232926427</v>
      </c>
      <c r="M50" s="542">
        <v>327</v>
      </c>
      <c r="N50" s="559">
        <v>19</v>
      </c>
      <c r="O50" s="559">
        <v>6252</v>
      </c>
      <c r="P50" s="547">
        <v>2.0626855823160675</v>
      </c>
      <c r="Q50" s="560">
        <v>329.05263157894734</v>
      </c>
    </row>
    <row r="51" spans="1:17" ht="14.4" customHeight="1" x14ac:dyDescent="0.3">
      <c r="A51" s="541" t="s">
        <v>192</v>
      </c>
      <c r="B51" s="542" t="s">
        <v>1209</v>
      </c>
      <c r="C51" s="542" t="s">
        <v>517</v>
      </c>
      <c r="D51" s="542" t="s">
        <v>1220</v>
      </c>
      <c r="E51" s="542" t="s">
        <v>1221</v>
      </c>
      <c r="F51" s="559"/>
      <c r="G51" s="559"/>
      <c r="H51" s="542"/>
      <c r="I51" s="542"/>
      <c r="J51" s="559">
        <v>2</v>
      </c>
      <c r="K51" s="559">
        <v>0</v>
      </c>
      <c r="L51" s="542"/>
      <c r="M51" s="542">
        <v>0</v>
      </c>
      <c r="N51" s="559">
        <v>3</v>
      </c>
      <c r="O51" s="559">
        <v>0</v>
      </c>
      <c r="P51" s="547"/>
      <c r="Q51" s="560">
        <v>0</v>
      </c>
    </row>
    <row r="52" spans="1:17" ht="14.4" customHeight="1" x14ac:dyDescent="0.3">
      <c r="A52" s="541" t="s">
        <v>192</v>
      </c>
      <c r="B52" s="542" t="s">
        <v>1209</v>
      </c>
      <c r="C52" s="542" t="s">
        <v>517</v>
      </c>
      <c r="D52" s="542" t="s">
        <v>1224</v>
      </c>
      <c r="E52" s="542" t="s">
        <v>1225</v>
      </c>
      <c r="F52" s="559">
        <v>16</v>
      </c>
      <c r="G52" s="559">
        <v>1968</v>
      </c>
      <c r="H52" s="542">
        <v>1</v>
      </c>
      <c r="I52" s="542">
        <v>123</v>
      </c>
      <c r="J52" s="559">
        <v>25</v>
      </c>
      <c r="K52" s="559">
        <v>3100</v>
      </c>
      <c r="L52" s="542">
        <v>1.5752032520325203</v>
      </c>
      <c r="M52" s="542">
        <v>124</v>
      </c>
      <c r="N52" s="559">
        <v>58</v>
      </c>
      <c r="O52" s="559">
        <v>7235</v>
      </c>
      <c r="P52" s="547">
        <v>3.6763211382113821</v>
      </c>
      <c r="Q52" s="560">
        <v>124.74137931034483</v>
      </c>
    </row>
    <row r="53" spans="1:17" ht="14.4" customHeight="1" x14ac:dyDescent="0.3">
      <c r="A53" s="541" t="s">
        <v>192</v>
      </c>
      <c r="B53" s="542" t="s">
        <v>1209</v>
      </c>
      <c r="C53" s="542" t="s">
        <v>517</v>
      </c>
      <c r="D53" s="542" t="s">
        <v>1242</v>
      </c>
      <c r="E53" s="542" t="s">
        <v>1243</v>
      </c>
      <c r="F53" s="559">
        <v>1</v>
      </c>
      <c r="G53" s="559">
        <v>533</v>
      </c>
      <c r="H53" s="542">
        <v>1</v>
      </c>
      <c r="I53" s="542">
        <v>533</v>
      </c>
      <c r="J53" s="559"/>
      <c r="K53" s="559"/>
      <c r="L53" s="542"/>
      <c r="M53" s="542"/>
      <c r="N53" s="559"/>
      <c r="O53" s="559"/>
      <c r="P53" s="547"/>
      <c r="Q53" s="560"/>
    </row>
    <row r="54" spans="1:17" ht="14.4" customHeight="1" x14ac:dyDescent="0.3">
      <c r="A54" s="541" t="s">
        <v>192</v>
      </c>
      <c r="B54" s="542" t="s">
        <v>1209</v>
      </c>
      <c r="C54" s="542" t="s">
        <v>517</v>
      </c>
      <c r="D54" s="542" t="s">
        <v>1226</v>
      </c>
      <c r="E54" s="542" t="s">
        <v>1227</v>
      </c>
      <c r="F54" s="559">
        <v>2</v>
      </c>
      <c r="G54" s="559">
        <v>1288</v>
      </c>
      <c r="H54" s="542">
        <v>1</v>
      </c>
      <c r="I54" s="542">
        <v>644</v>
      </c>
      <c r="J54" s="559">
        <v>6</v>
      </c>
      <c r="K54" s="559">
        <v>3870</v>
      </c>
      <c r="L54" s="542">
        <v>3.0046583850931676</v>
      </c>
      <c r="M54" s="542">
        <v>645</v>
      </c>
      <c r="N54" s="559">
        <v>12</v>
      </c>
      <c r="O54" s="559">
        <v>7794</v>
      </c>
      <c r="P54" s="547">
        <v>6.0512422360248443</v>
      </c>
      <c r="Q54" s="560">
        <v>649.5</v>
      </c>
    </row>
    <row r="55" spans="1:17" ht="14.4" customHeight="1" x14ac:dyDescent="0.3">
      <c r="A55" s="541" t="s">
        <v>192</v>
      </c>
      <c r="B55" s="542" t="s">
        <v>1209</v>
      </c>
      <c r="C55" s="542" t="s">
        <v>518</v>
      </c>
      <c r="D55" s="542" t="s">
        <v>1210</v>
      </c>
      <c r="E55" s="542" t="s">
        <v>1211</v>
      </c>
      <c r="F55" s="559"/>
      <c r="G55" s="559"/>
      <c r="H55" s="542"/>
      <c r="I55" s="542"/>
      <c r="J55" s="559"/>
      <c r="K55" s="559"/>
      <c r="L55" s="542"/>
      <c r="M55" s="542"/>
      <c r="N55" s="559">
        <v>1</v>
      </c>
      <c r="O55" s="559">
        <v>35</v>
      </c>
      <c r="P55" s="547"/>
      <c r="Q55" s="560">
        <v>35</v>
      </c>
    </row>
    <row r="56" spans="1:17" ht="14.4" customHeight="1" x14ac:dyDescent="0.3">
      <c r="A56" s="541" t="s">
        <v>192</v>
      </c>
      <c r="B56" s="542" t="s">
        <v>1209</v>
      </c>
      <c r="C56" s="542" t="s">
        <v>518</v>
      </c>
      <c r="D56" s="542" t="s">
        <v>1212</v>
      </c>
      <c r="E56" s="542" t="s">
        <v>1213</v>
      </c>
      <c r="F56" s="559">
        <v>69</v>
      </c>
      <c r="G56" s="559">
        <v>8901</v>
      </c>
      <c r="H56" s="542">
        <v>1</v>
      </c>
      <c r="I56" s="542">
        <v>129</v>
      </c>
      <c r="J56" s="559">
        <v>90</v>
      </c>
      <c r="K56" s="559">
        <v>11700</v>
      </c>
      <c r="L56" s="542">
        <v>1.314459049544995</v>
      </c>
      <c r="M56" s="542">
        <v>130</v>
      </c>
      <c r="N56" s="559">
        <v>133</v>
      </c>
      <c r="O56" s="559">
        <v>17581</v>
      </c>
      <c r="P56" s="547">
        <v>1.9751713290641502</v>
      </c>
      <c r="Q56" s="560">
        <v>132.18796992481202</v>
      </c>
    </row>
    <row r="57" spans="1:17" ht="14.4" customHeight="1" x14ac:dyDescent="0.3">
      <c r="A57" s="541" t="s">
        <v>192</v>
      </c>
      <c r="B57" s="542" t="s">
        <v>1209</v>
      </c>
      <c r="C57" s="542" t="s">
        <v>518</v>
      </c>
      <c r="D57" s="542" t="s">
        <v>1214</v>
      </c>
      <c r="E57" s="542" t="s">
        <v>1215</v>
      </c>
      <c r="F57" s="559">
        <v>38</v>
      </c>
      <c r="G57" s="559">
        <v>64562</v>
      </c>
      <c r="H57" s="542">
        <v>1</v>
      </c>
      <c r="I57" s="542">
        <v>1699</v>
      </c>
      <c r="J57" s="559">
        <v>53</v>
      </c>
      <c r="K57" s="559">
        <v>90365</v>
      </c>
      <c r="L57" s="542">
        <v>1.3996623400762058</v>
      </c>
      <c r="M57" s="542">
        <v>1705</v>
      </c>
      <c r="N57" s="559">
        <v>43</v>
      </c>
      <c r="O57" s="559">
        <v>73700</v>
      </c>
      <c r="P57" s="547">
        <v>1.1415383662216165</v>
      </c>
      <c r="Q57" s="560">
        <v>1713.953488372093</v>
      </c>
    </row>
    <row r="58" spans="1:17" ht="14.4" customHeight="1" x14ac:dyDescent="0.3">
      <c r="A58" s="541" t="s">
        <v>192</v>
      </c>
      <c r="B58" s="542" t="s">
        <v>1209</v>
      </c>
      <c r="C58" s="542" t="s">
        <v>518</v>
      </c>
      <c r="D58" s="542" t="s">
        <v>1244</v>
      </c>
      <c r="E58" s="542" t="s">
        <v>1245</v>
      </c>
      <c r="F58" s="559"/>
      <c r="G58" s="559"/>
      <c r="H58" s="542"/>
      <c r="I58" s="542"/>
      <c r="J58" s="559"/>
      <c r="K58" s="559"/>
      <c r="L58" s="542"/>
      <c r="M58" s="542"/>
      <c r="N58" s="559">
        <v>1</v>
      </c>
      <c r="O58" s="559">
        <v>100</v>
      </c>
      <c r="P58" s="547"/>
      <c r="Q58" s="560">
        <v>100</v>
      </c>
    </row>
    <row r="59" spans="1:17" ht="14.4" customHeight="1" x14ac:dyDescent="0.3">
      <c r="A59" s="541" t="s">
        <v>192</v>
      </c>
      <c r="B59" s="542" t="s">
        <v>1209</v>
      </c>
      <c r="C59" s="542" t="s">
        <v>518</v>
      </c>
      <c r="D59" s="542" t="s">
        <v>1216</v>
      </c>
      <c r="E59" s="542" t="s">
        <v>1217</v>
      </c>
      <c r="F59" s="559">
        <v>19</v>
      </c>
      <c r="G59" s="559">
        <v>11020</v>
      </c>
      <c r="H59" s="542">
        <v>1</v>
      </c>
      <c r="I59" s="542">
        <v>580</v>
      </c>
      <c r="J59" s="559">
        <v>13</v>
      </c>
      <c r="K59" s="559">
        <v>7566</v>
      </c>
      <c r="L59" s="542">
        <v>0.68656987295825767</v>
      </c>
      <c r="M59" s="542">
        <v>582</v>
      </c>
      <c r="N59" s="559">
        <v>1</v>
      </c>
      <c r="O59" s="559">
        <v>586</v>
      </c>
      <c r="P59" s="547">
        <v>5.3176043557168783E-2</v>
      </c>
      <c r="Q59" s="560">
        <v>586</v>
      </c>
    </row>
    <row r="60" spans="1:17" ht="14.4" customHeight="1" x14ac:dyDescent="0.3">
      <c r="A60" s="541" t="s">
        <v>192</v>
      </c>
      <c r="B60" s="542" t="s">
        <v>1209</v>
      </c>
      <c r="C60" s="542" t="s">
        <v>518</v>
      </c>
      <c r="D60" s="542" t="s">
        <v>1218</v>
      </c>
      <c r="E60" s="542" t="s">
        <v>1219</v>
      </c>
      <c r="F60" s="559">
        <v>40</v>
      </c>
      <c r="G60" s="559">
        <v>17320</v>
      </c>
      <c r="H60" s="542">
        <v>1</v>
      </c>
      <c r="I60" s="542">
        <v>433</v>
      </c>
      <c r="J60" s="559">
        <v>51</v>
      </c>
      <c r="K60" s="559">
        <v>16677</v>
      </c>
      <c r="L60" s="542">
        <v>0.96287528868360273</v>
      </c>
      <c r="M60" s="542">
        <v>327</v>
      </c>
      <c r="N60" s="559">
        <v>55</v>
      </c>
      <c r="O60" s="559">
        <v>18102</v>
      </c>
      <c r="P60" s="547">
        <v>1.0451501154734411</v>
      </c>
      <c r="Q60" s="560">
        <v>329.12727272727273</v>
      </c>
    </row>
    <row r="61" spans="1:17" ht="14.4" customHeight="1" x14ac:dyDescent="0.3">
      <c r="A61" s="541" t="s">
        <v>192</v>
      </c>
      <c r="B61" s="542" t="s">
        <v>1209</v>
      </c>
      <c r="C61" s="542" t="s">
        <v>518</v>
      </c>
      <c r="D61" s="542" t="s">
        <v>1220</v>
      </c>
      <c r="E61" s="542" t="s">
        <v>1221</v>
      </c>
      <c r="F61" s="559"/>
      <c r="G61" s="559"/>
      <c r="H61" s="542"/>
      <c r="I61" s="542"/>
      <c r="J61" s="559">
        <v>2</v>
      </c>
      <c r="K61" s="559">
        <v>0</v>
      </c>
      <c r="L61" s="542"/>
      <c r="M61" s="542">
        <v>0</v>
      </c>
      <c r="N61" s="559">
        <v>7</v>
      </c>
      <c r="O61" s="559">
        <v>0</v>
      </c>
      <c r="P61" s="547"/>
      <c r="Q61" s="560">
        <v>0</v>
      </c>
    </row>
    <row r="62" spans="1:17" ht="14.4" customHeight="1" x14ac:dyDescent="0.3">
      <c r="A62" s="541" t="s">
        <v>192</v>
      </c>
      <c r="B62" s="542" t="s">
        <v>1209</v>
      </c>
      <c r="C62" s="542" t="s">
        <v>518</v>
      </c>
      <c r="D62" s="542" t="s">
        <v>1222</v>
      </c>
      <c r="E62" s="542" t="s">
        <v>1223</v>
      </c>
      <c r="F62" s="559"/>
      <c r="G62" s="559"/>
      <c r="H62" s="542"/>
      <c r="I62" s="542"/>
      <c r="J62" s="559"/>
      <c r="K62" s="559"/>
      <c r="L62" s="542"/>
      <c r="M62" s="542"/>
      <c r="N62" s="559">
        <v>5</v>
      </c>
      <c r="O62" s="559">
        <v>179</v>
      </c>
      <c r="P62" s="547"/>
      <c r="Q62" s="560">
        <v>35.799999999999997</v>
      </c>
    </row>
    <row r="63" spans="1:17" ht="14.4" customHeight="1" x14ac:dyDescent="0.3">
      <c r="A63" s="541" t="s">
        <v>192</v>
      </c>
      <c r="B63" s="542" t="s">
        <v>1209</v>
      </c>
      <c r="C63" s="542" t="s">
        <v>518</v>
      </c>
      <c r="D63" s="542" t="s">
        <v>1224</v>
      </c>
      <c r="E63" s="542" t="s">
        <v>1225</v>
      </c>
      <c r="F63" s="559">
        <v>9</v>
      </c>
      <c r="G63" s="559">
        <v>1107</v>
      </c>
      <c r="H63" s="542">
        <v>1</v>
      </c>
      <c r="I63" s="542">
        <v>123</v>
      </c>
      <c r="J63" s="559">
        <v>10</v>
      </c>
      <c r="K63" s="559">
        <v>1240</v>
      </c>
      <c r="L63" s="542">
        <v>1.1201445347786811</v>
      </c>
      <c r="M63" s="542">
        <v>124</v>
      </c>
      <c r="N63" s="559">
        <v>94</v>
      </c>
      <c r="O63" s="559">
        <v>11726</v>
      </c>
      <c r="P63" s="547">
        <v>10.592592592592593</v>
      </c>
      <c r="Q63" s="560">
        <v>124.74468085106383</v>
      </c>
    </row>
    <row r="64" spans="1:17" ht="14.4" customHeight="1" x14ac:dyDescent="0.3">
      <c r="A64" s="541" t="s">
        <v>192</v>
      </c>
      <c r="B64" s="542" t="s">
        <v>1209</v>
      </c>
      <c r="C64" s="542" t="s">
        <v>518</v>
      </c>
      <c r="D64" s="542" t="s">
        <v>1226</v>
      </c>
      <c r="E64" s="542" t="s">
        <v>1227</v>
      </c>
      <c r="F64" s="559">
        <v>43</v>
      </c>
      <c r="G64" s="559">
        <v>27692</v>
      </c>
      <c r="H64" s="542">
        <v>1</v>
      </c>
      <c r="I64" s="542">
        <v>644</v>
      </c>
      <c r="J64" s="559">
        <v>52</v>
      </c>
      <c r="K64" s="559">
        <v>33540</v>
      </c>
      <c r="L64" s="542">
        <v>1.2111801242236024</v>
      </c>
      <c r="M64" s="542">
        <v>645</v>
      </c>
      <c r="N64" s="559">
        <v>96</v>
      </c>
      <c r="O64" s="559">
        <v>62358</v>
      </c>
      <c r="P64" s="547">
        <v>2.2518416871298572</v>
      </c>
      <c r="Q64" s="560">
        <v>649.5625</v>
      </c>
    </row>
    <row r="65" spans="1:17" ht="14.4" customHeight="1" x14ac:dyDescent="0.3">
      <c r="A65" s="541" t="s">
        <v>192</v>
      </c>
      <c r="B65" s="542" t="s">
        <v>1209</v>
      </c>
      <c r="C65" s="542" t="s">
        <v>518</v>
      </c>
      <c r="D65" s="542" t="s">
        <v>1228</v>
      </c>
      <c r="E65" s="542" t="s">
        <v>1229</v>
      </c>
      <c r="F65" s="559"/>
      <c r="G65" s="559"/>
      <c r="H65" s="542"/>
      <c r="I65" s="542"/>
      <c r="J65" s="559">
        <v>1</v>
      </c>
      <c r="K65" s="559">
        <v>163</v>
      </c>
      <c r="L65" s="542"/>
      <c r="M65" s="542">
        <v>163</v>
      </c>
      <c r="N65" s="559"/>
      <c r="O65" s="559"/>
      <c r="P65" s="547"/>
      <c r="Q65" s="560"/>
    </row>
    <row r="66" spans="1:17" ht="14.4" customHeight="1" x14ac:dyDescent="0.3">
      <c r="A66" s="541" t="s">
        <v>192</v>
      </c>
      <c r="B66" s="542" t="s">
        <v>1209</v>
      </c>
      <c r="C66" s="542" t="s">
        <v>518</v>
      </c>
      <c r="D66" s="542" t="s">
        <v>1232</v>
      </c>
      <c r="E66" s="542" t="s">
        <v>1233</v>
      </c>
      <c r="F66" s="559"/>
      <c r="G66" s="559"/>
      <c r="H66" s="542"/>
      <c r="I66" s="542"/>
      <c r="J66" s="559">
        <v>1</v>
      </c>
      <c r="K66" s="559">
        <v>69</v>
      </c>
      <c r="L66" s="542"/>
      <c r="M66" s="542">
        <v>69</v>
      </c>
      <c r="N66" s="559">
        <v>1</v>
      </c>
      <c r="O66" s="559">
        <v>69</v>
      </c>
      <c r="P66" s="547"/>
      <c r="Q66" s="560">
        <v>69</v>
      </c>
    </row>
    <row r="67" spans="1:17" ht="14.4" customHeight="1" x14ac:dyDescent="0.3">
      <c r="A67" s="541" t="s">
        <v>192</v>
      </c>
      <c r="B67" s="542" t="s">
        <v>1209</v>
      </c>
      <c r="C67" s="542" t="s">
        <v>518</v>
      </c>
      <c r="D67" s="542" t="s">
        <v>1236</v>
      </c>
      <c r="E67" s="542" t="s">
        <v>1237</v>
      </c>
      <c r="F67" s="559"/>
      <c r="G67" s="559"/>
      <c r="H67" s="542"/>
      <c r="I67" s="542"/>
      <c r="J67" s="559">
        <v>3</v>
      </c>
      <c r="K67" s="559">
        <v>618</v>
      </c>
      <c r="L67" s="542"/>
      <c r="M67" s="542">
        <v>206</v>
      </c>
      <c r="N67" s="559">
        <v>14</v>
      </c>
      <c r="O67" s="559">
        <v>2905</v>
      </c>
      <c r="P67" s="547"/>
      <c r="Q67" s="560">
        <v>207.5</v>
      </c>
    </row>
    <row r="68" spans="1:17" ht="14.4" customHeight="1" x14ac:dyDescent="0.3">
      <c r="A68" s="541" t="s">
        <v>192</v>
      </c>
      <c r="B68" s="542" t="s">
        <v>1209</v>
      </c>
      <c r="C68" s="542" t="s">
        <v>518</v>
      </c>
      <c r="D68" s="542" t="s">
        <v>1234</v>
      </c>
      <c r="E68" s="542" t="s">
        <v>1235</v>
      </c>
      <c r="F68" s="559">
        <v>6</v>
      </c>
      <c r="G68" s="559">
        <v>456</v>
      </c>
      <c r="H68" s="542">
        <v>1</v>
      </c>
      <c r="I68" s="542">
        <v>76</v>
      </c>
      <c r="J68" s="559">
        <v>6</v>
      </c>
      <c r="K68" s="559">
        <v>456</v>
      </c>
      <c r="L68" s="542">
        <v>1</v>
      </c>
      <c r="M68" s="542">
        <v>76</v>
      </c>
      <c r="N68" s="559">
        <v>16</v>
      </c>
      <c r="O68" s="559">
        <v>1225</v>
      </c>
      <c r="P68" s="547">
        <v>2.6864035087719298</v>
      </c>
      <c r="Q68" s="560">
        <v>76.5625</v>
      </c>
    </row>
    <row r="69" spans="1:17" ht="14.4" customHeight="1" x14ac:dyDescent="0.3">
      <c r="A69" s="541" t="s">
        <v>192</v>
      </c>
      <c r="B69" s="542" t="s">
        <v>1209</v>
      </c>
      <c r="C69" s="542" t="s">
        <v>518</v>
      </c>
      <c r="D69" s="542" t="s">
        <v>1238</v>
      </c>
      <c r="E69" s="542" t="s">
        <v>1239</v>
      </c>
      <c r="F69" s="559"/>
      <c r="G69" s="559"/>
      <c r="H69" s="542"/>
      <c r="I69" s="542"/>
      <c r="J69" s="559">
        <v>1</v>
      </c>
      <c r="K69" s="559">
        <v>206</v>
      </c>
      <c r="L69" s="542"/>
      <c r="M69" s="542">
        <v>206</v>
      </c>
      <c r="N69" s="559"/>
      <c r="O69" s="559"/>
      <c r="P69" s="547"/>
      <c r="Q69" s="560"/>
    </row>
    <row r="70" spans="1:17" ht="14.4" customHeight="1" x14ac:dyDescent="0.3">
      <c r="A70" s="541" t="s">
        <v>192</v>
      </c>
      <c r="B70" s="542" t="s">
        <v>1209</v>
      </c>
      <c r="C70" s="542" t="s">
        <v>518</v>
      </c>
      <c r="D70" s="542" t="s">
        <v>1246</v>
      </c>
      <c r="E70" s="542" t="s">
        <v>1247</v>
      </c>
      <c r="F70" s="559"/>
      <c r="G70" s="559"/>
      <c r="H70" s="542"/>
      <c r="I70" s="542"/>
      <c r="J70" s="559"/>
      <c r="K70" s="559"/>
      <c r="L70" s="542"/>
      <c r="M70" s="542"/>
      <c r="N70" s="559">
        <v>3</v>
      </c>
      <c r="O70" s="559">
        <v>170</v>
      </c>
      <c r="P70" s="547"/>
      <c r="Q70" s="560">
        <v>56.666666666666664</v>
      </c>
    </row>
    <row r="71" spans="1:17" ht="14.4" customHeight="1" x14ac:dyDescent="0.3">
      <c r="A71" s="541" t="s">
        <v>192</v>
      </c>
      <c r="B71" s="542" t="s">
        <v>1209</v>
      </c>
      <c r="C71" s="542" t="s">
        <v>519</v>
      </c>
      <c r="D71" s="542" t="s">
        <v>1212</v>
      </c>
      <c r="E71" s="542" t="s">
        <v>1213</v>
      </c>
      <c r="F71" s="559">
        <v>13</v>
      </c>
      <c r="G71" s="559">
        <v>1677</v>
      </c>
      <c r="H71" s="542">
        <v>1</v>
      </c>
      <c r="I71" s="542">
        <v>129</v>
      </c>
      <c r="J71" s="559">
        <v>41</v>
      </c>
      <c r="K71" s="559">
        <v>5330</v>
      </c>
      <c r="L71" s="542">
        <v>3.1782945736434107</v>
      </c>
      <c r="M71" s="542">
        <v>130</v>
      </c>
      <c r="N71" s="559">
        <v>47</v>
      </c>
      <c r="O71" s="559">
        <v>6200</v>
      </c>
      <c r="P71" s="547">
        <v>3.6970781156827668</v>
      </c>
      <c r="Q71" s="560">
        <v>131.91489361702128</v>
      </c>
    </row>
    <row r="72" spans="1:17" ht="14.4" customHeight="1" x14ac:dyDescent="0.3">
      <c r="A72" s="541" t="s">
        <v>192</v>
      </c>
      <c r="B72" s="542" t="s">
        <v>1209</v>
      </c>
      <c r="C72" s="542" t="s">
        <v>519</v>
      </c>
      <c r="D72" s="542" t="s">
        <v>1214</v>
      </c>
      <c r="E72" s="542" t="s">
        <v>1215</v>
      </c>
      <c r="F72" s="559">
        <v>33</v>
      </c>
      <c r="G72" s="559">
        <v>56067</v>
      </c>
      <c r="H72" s="542">
        <v>1</v>
      </c>
      <c r="I72" s="542">
        <v>1699</v>
      </c>
      <c r="J72" s="559">
        <v>58</v>
      </c>
      <c r="K72" s="559">
        <v>98890</v>
      </c>
      <c r="L72" s="542">
        <v>1.7637826172258191</v>
      </c>
      <c r="M72" s="542">
        <v>1705</v>
      </c>
      <c r="N72" s="559">
        <v>51</v>
      </c>
      <c r="O72" s="559">
        <v>87329</v>
      </c>
      <c r="P72" s="547">
        <v>1.5575828918971943</v>
      </c>
      <c r="Q72" s="560">
        <v>1712.3333333333333</v>
      </c>
    </row>
    <row r="73" spans="1:17" ht="14.4" customHeight="1" x14ac:dyDescent="0.3">
      <c r="A73" s="541" t="s">
        <v>192</v>
      </c>
      <c r="B73" s="542" t="s">
        <v>1209</v>
      </c>
      <c r="C73" s="542" t="s">
        <v>519</v>
      </c>
      <c r="D73" s="542" t="s">
        <v>1216</v>
      </c>
      <c r="E73" s="542" t="s">
        <v>1217</v>
      </c>
      <c r="F73" s="559"/>
      <c r="G73" s="559"/>
      <c r="H73" s="542"/>
      <c r="I73" s="542"/>
      <c r="J73" s="559">
        <v>1</v>
      </c>
      <c r="K73" s="559">
        <v>582</v>
      </c>
      <c r="L73" s="542"/>
      <c r="M73" s="542">
        <v>582</v>
      </c>
      <c r="N73" s="559">
        <v>1</v>
      </c>
      <c r="O73" s="559">
        <v>582</v>
      </c>
      <c r="P73" s="547"/>
      <c r="Q73" s="560">
        <v>582</v>
      </c>
    </row>
    <row r="74" spans="1:17" ht="14.4" customHeight="1" x14ac:dyDescent="0.3">
      <c r="A74" s="541" t="s">
        <v>192</v>
      </c>
      <c r="B74" s="542" t="s">
        <v>1209</v>
      </c>
      <c r="C74" s="542" t="s">
        <v>519</v>
      </c>
      <c r="D74" s="542" t="s">
        <v>1218</v>
      </c>
      <c r="E74" s="542" t="s">
        <v>1219</v>
      </c>
      <c r="F74" s="559"/>
      <c r="G74" s="559"/>
      <c r="H74" s="542"/>
      <c r="I74" s="542"/>
      <c r="J74" s="559">
        <v>1</v>
      </c>
      <c r="K74" s="559">
        <v>327</v>
      </c>
      <c r="L74" s="542"/>
      <c r="M74" s="542">
        <v>327</v>
      </c>
      <c r="N74" s="559">
        <v>6</v>
      </c>
      <c r="O74" s="559">
        <v>1980</v>
      </c>
      <c r="P74" s="547"/>
      <c r="Q74" s="560">
        <v>330</v>
      </c>
    </row>
    <row r="75" spans="1:17" ht="14.4" customHeight="1" x14ac:dyDescent="0.3">
      <c r="A75" s="541" t="s">
        <v>192</v>
      </c>
      <c r="B75" s="542" t="s">
        <v>1209</v>
      </c>
      <c r="C75" s="542" t="s">
        <v>519</v>
      </c>
      <c r="D75" s="542" t="s">
        <v>1220</v>
      </c>
      <c r="E75" s="542" t="s">
        <v>1221</v>
      </c>
      <c r="F75" s="559">
        <v>1</v>
      </c>
      <c r="G75" s="559">
        <v>0</v>
      </c>
      <c r="H75" s="542"/>
      <c r="I75" s="542">
        <v>0</v>
      </c>
      <c r="J75" s="559">
        <v>4</v>
      </c>
      <c r="K75" s="559">
        <v>0</v>
      </c>
      <c r="L75" s="542"/>
      <c r="M75" s="542">
        <v>0</v>
      </c>
      <c r="N75" s="559">
        <v>1</v>
      </c>
      <c r="O75" s="559">
        <v>0</v>
      </c>
      <c r="P75" s="547"/>
      <c r="Q75" s="560">
        <v>0</v>
      </c>
    </row>
    <row r="76" spans="1:17" ht="14.4" customHeight="1" x14ac:dyDescent="0.3">
      <c r="A76" s="541" t="s">
        <v>192</v>
      </c>
      <c r="B76" s="542" t="s">
        <v>1209</v>
      </c>
      <c r="C76" s="542" t="s">
        <v>519</v>
      </c>
      <c r="D76" s="542" t="s">
        <v>1224</v>
      </c>
      <c r="E76" s="542" t="s">
        <v>1225</v>
      </c>
      <c r="F76" s="559"/>
      <c r="G76" s="559"/>
      <c r="H76" s="542"/>
      <c r="I76" s="542"/>
      <c r="J76" s="559">
        <v>1</v>
      </c>
      <c r="K76" s="559">
        <v>124</v>
      </c>
      <c r="L76" s="542"/>
      <c r="M76" s="542">
        <v>124</v>
      </c>
      <c r="N76" s="559">
        <v>8</v>
      </c>
      <c r="O76" s="559">
        <v>998</v>
      </c>
      <c r="P76" s="547"/>
      <c r="Q76" s="560">
        <v>124.75</v>
      </c>
    </row>
    <row r="77" spans="1:17" ht="14.4" customHeight="1" x14ac:dyDescent="0.3">
      <c r="A77" s="541" t="s">
        <v>192</v>
      </c>
      <c r="B77" s="542" t="s">
        <v>1209</v>
      </c>
      <c r="C77" s="542" t="s">
        <v>519</v>
      </c>
      <c r="D77" s="542" t="s">
        <v>1226</v>
      </c>
      <c r="E77" s="542" t="s">
        <v>1227</v>
      </c>
      <c r="F77" s="559">
        <v>1</v>
      </c>
      <c r="G77" s="559">
        <v>644</v>
      </c>
      <c r="H77" s="542">
        <v>1</v>
      </c>
      <c r="I77" s="542">
        <v>644</v>
      </c>
      <c r="J77" s="559">
        <v>23</v>
      </c>
      <c r="K77" s="559">
        <v>14835</v>
      </c>
      <c r="L77" s="542">
        <v>23.035714285714285</v>
      </c>
      <c r="M77" s="542">
        <v>645</v>
      </c>
      <c r="N77" s="559">
        <v>48</v>
      </c>
      <c r="O77" s="559">
        <v>31146</v>
      </c>
      <c r="P77" s="547">
        <v>48.363354037267079</v>
      </c>
      <c r="Q77" s="560">
        <v>648.875</v>
      </c>
    </row>
    <row r="78" spans="1:17" ht="14.4" customHeight="1" x14ac:dyDescent="0.3">
      <c r="A78" s="541" t="s">
        <v>192</v>
      </c>
      <c r="B78" s="542" t="s">
        <v>1209</v>
      </c>
      <c r="C78" s="542" t="s">
        <v>519</v>
      </c>
      <c r="D78" s="542" t="s">
        <v>1228</v>
      </c>
      <c r="E78" s="542" t="s">
        <v>1229</v>
      </c>
      <c r="F78" s="559"/>
      <c r="G78" s="559"/>
      <c r="H78" s="542"/>
      <c r="I78" s="542"/>
      <c r="J78" s="559"/>
      <c r="K78" s="559"/>
      <c r="L78" s="542"/>
      <c r="M78" s="542"/>
      <c r="N78" s="559">
        <v>2</v>
      </c>
      <c r="O78" s="559">
        <v>327</v>
      </c>
      <c r="P78" s="547"/>
      <c r="Q78" s="560">
        <v>163.5</v>
      </c>
    </row>
    <row r="79" spans="1:17" ht="14.4" customHeight="1" x14ac:dyDescent="0.3">
      <c r="A79" s="541" t="s">
        <v>192</v>
      </c>
      <c r="B79" s="542" t="s">
        <v>1209</v>
      </c>
      <c r="C79" s="542" t="s">
        <v>519</v>
      </c>
      <c r="D79" s="542" t="s">
        <v>1236</v>
      </c>
      <c r="E79" s="542" t="s">
        <v>1237</v>
      </c>
      <c r="F79" s="559"/>
      <c r="G79" s="559"/>
      <c r="H79" s="542"/>
      <c r="I79" s="542"/>
      <c r="J79" s="559">
        <v>1</v>
      </c>
      <c r="K79" s="559">
        <v>206</v>
      </c>
      <c r="L79" s="542"/>
      <c r="M79" s="542">
        <v>206</v>
      </c>
      <c r="N79" s="559"/>
      <c r="O79" s="559"/>
      <c r="P79" s="547"/>
      <c r="Q79" s="560"/>
    </row>
    <row r="80" spans="1:17" ht="14.4" customHeight="1" x14ac:dyDescent="0.3">
      <c r="A80" s="541" t="s">
        <v>192</v>
      </c>
      <c r="B80" s="542" t="s">
        <v>1209</v>
      </c>
      <c r="C80" s="542" t="s">
        <v>519</v>
      </c>
      <c r="D80" s="542" t="s">
        <v>1234</v>
      </c>
      <c r="E80" s="542" t="s">
        <v>1235</v>
      </c>
      <c r="F80" s="559"/>
      <c r="G80" s="559"/>
      <c r="H80" s="542"/>
      <c r="I80" s="542"/>
      <c r="J80" s="559">
        <v>3</v>
      </c>
      <c r="K80" s="559">
        <v>228</v>
      </c>
      <c r="L80" s="542"/>
      <c r="M80" s="542">
        <v>76</v>
      </c>
      <c r="N80" s="559">
        <v>3</v>
      </c>
      <c r="O80" s="559">
        <v>231</v>
      </c>
      <c r="P80" s="547"/>
      <c r="Q80" s="560">
        <v>77</v>
      </c>
    </row>
    <row r="81" spans="1:17" ht="14.4" customHeight="1" x14ac:dyDescent="0.3">
      <c r="A81" s="541" t="s">
        <v>192</v>
      </c>
      <c r="B81" s="542" t="s">
        <v>1209</v>
      </c>
      <c r="C81" s="542" t="s">
        <v>519</v>
      </c>
      <c r="D81" s="542" t="s">
        <v>1238</v>
      </c>
      <c r="E81" s="542" t="s">
        <v>1239</v>
      </c>
      <c r="F81" s="559"/>
      <c r="G81" s="559"/>
      <c r="H81" s="542"/>
      <c r="I81" s="542"/>
      <c r="J81" s="559">
        <v>1</v>
      </c>
      <c r="K81" s="559">
        <v>206</v>
      </c>
      <c r="L81" s="542"/>
      <c r="M81" s="542">
        <v>206</v>
      </c>
      <c r="N81" s="559"/>
      <c r="O81" s="559"/>
      <c r="P81" s="547"/>
      <c r="Q81" s="560"/>
    </row>
    <row r="82" spans="1:17" ht="14.4" customHeight="1" x14ac:dyDescent="0.3">
      <c r="A82" s="541" t="s">
        <v>1248</v>
      </c>
      <c r="B82" s="542" t="s">
        <v>1209</v>
      </c>
      <c r="C82" s="542" t="s">
        <v>1205</v>
      </c>
      <c r="D82" s="542" t="s">
        <v>1210</v>
      </c>
      <c r="E82" s="542" t="s">
        <v>1211</v>
      </c>
      <c r="F82" s="559"/>
      <c r="G82" s="559"/>
      <c r="H82" s="542"/>
      <c r="I82" s="542"/>
      <c r="J82" s="559">
        <v>1</v>
      </c>
      <c r="K82" s="559">
        <v>34</v>
      </c>
      <c r="L82" s="542"/>
      <c r="M82" s="542">
        <v>34</v>
      </c>
      <c r="N82" s="559"/>
      <c r="O82" s="559"/>
      <c r="P82" s="547"/>
      <c r="Q82" s="560"/>
    </row>
    <row r="83" spans="1:17" ht="14.4" customHeight="1" x14ac:dyDescent="0.3">
      <c r="A83" s="541" t="s">
        <v>1248</v>
      </c>
      <c r="B83" s="542" t="s">
        <v>1209</v>
      </c>
      <c r="C83" s="542" t="s">
        <v>1205</v>
      </c>
      <c r="D83" s="542" t="s">
        <v>1249</v>
      </c>
      <c r="E83" s="542" t="s">
        <v>1250</v>
      </c>
      <c r="F83" s="559">
        <v>145</v>
      </c>
      <c r="G83" s="559">
        <v>135865</v>
      </c>
      <c r="H83" s="542">
        <v>1</v>
      </c>
      <c r="I83" s="542">
        <v>937</v>
      </c>
      <c r="J83" s="559">
        <v>113</v>
      </c>
      <c r="K83" s="559">
        <v>106220</v>
      </c>
      <c r="L83" s="542">
        <v>0.78180546866374712</v>
      </c>
      <c r="M83" s="542">
        <v>940</v>
      </c>
      <c r="N83" s="559">
        <v>11</v>
      </c>
      <c r="O83" s="559">
        <v>10358</v>
      </c>
      <c r="P83" s="547">
        <v>7.6237441578037024E-2</v>
      </c>
      <c r="Q83" s="560">
        <v>941.63636363636363</v>
      </c>
    </row>
    <row r="84" spans="1:17" ht="14.4" customHeight="1" x14ac:dyDescent="0.3">
      <c r="A84" s="541" t="s">
        <v>1248</v>
      </c>
      <c r="B84" s="542" t="s">
        <v>1209</v>
      </c>
      <c r="C84" s="542" t="s">
        <v>1205</v>
      </c>
      <c r="D84" s="542" t="s">
        <v>1220</v>
      </c>
      <c r="E84" s="542" t="s">
        <v>1221</v>
      </c>
      <c r="F84" s="559">
        <v>3</v>
      </c>
      <c r="G84" s="559">
        <v>0</v>
      </c>
      <c r="H84" s="542"/>
      <c r="I84" s="542">
        <v>0</v>
      </c>
      <c r="J84" s="559"/>
      <c r="K84" s="559"/>
      <c r="L84" s="542"/>
      <c r="M84" s="542"/>
      <c r="N84" s="559"/>
      <c r="O84" s="559"/>
      <c r="P84" s="547"/>
      <c r="Q84" s="560"/>
    </row>
    <row r="85" spans="1:17" ht="14.4" customHeight="1" x14ac:dyDescent="0.3">
      <c r="A85" s="541" t="s">
        <v>1248</v>
      </c>
      <c r="B85" s="542" t="s">
        <v>1209</v>
      </c>
      <c r="C85" s="542" t="s">
        <v>1205</v>
      </c>
      <c r="D85" s="542" t="s">
        <v>1242</v>
      </c>
      <c r="E85" s="542" t="s">
        <v>1243</v>
      </c>
      <c r="F85" s="559">
        <v>1</v>
      </c>
      <c r="G85" s="559">
        <v>533</v>
      </c>
      <c r="H85" s="542">
        <v>1</v>
      </c>
      <c r="I85" s="542">
        <v>533</v>
      </c>
      <c r="J85" s="559">
        <v>2</v>
      </c>
      <c r="K85" s="559">
        <v>1072</v>
      </c>
      <c r="L85" s="542">
        <v>2.0112570356472794</v>
      </c>
      <c r="M85" s="542">
        <v>536</v>
      </c>
      <c r="N85" s="559"/>
      <c r="O85" s="559"/>
      <c r="P85" s="547"/>
      <c r="Q85" s="560"/>
    </row>
    <row r="86" spans="1:17" ht="14.4" customHeight="1" x14ac:dyDescent="0.3">
      <c r="A86" s="541" t="s">
        <v>1248</v>
      </c>
      <c r="B86" s="542" t="s">
        <v>1209</v>
      </c>
      <c r="C86" s="542" t="s">
        <v>1205</v>
      </c>
      <c r="D86" s="542" t="s">
        <v>1226</v>
      </c>
      <c r="E86" s="542" t="s">
        <v>1227</v>
      </c>
      <c r="F86" s="559">
        <v>2</v>
      </c>
      <c r="G86" s="559">
        <v>1288</v>
      </c>
      <c r="H86" s="542">
        <v>1</v>
      </c>
      <c r="I86" s="542">
        <v>644</v>
      </c>
      <c r="J86" s="559"/>
      <c r="K86" s="559"/>
      <c r="L86" s="542"/>
      <c r="M86" s="542"/>
      <c r="N86" s="559"/>
      <c r="O86" s="559"/>
      <c r="P86" s="547"/>
      <c r="Q86" s="560"/>
    </row>
    <row r="87" spans="1:17" ht="14.4" customHeight="1" x14ac:dyDescent="0.3">
      <c r="A87" s="541" t="s">
        <v>1248</v>
      </c>
      <c r="B87" s="542" t="s">
        <v>1209</v>
      </c>
      <c r="C87" s="542" t="s">
        <v>1205</v>
      </c>
      <c r="D87" s="542" t="s">
        <v>1230</v>
      </c>
      <c r="E87" s="542" t="s">
        <v>1231</v>
      </c>
      <c r="F87" s="559">
        <v>100</v>
      </c>
      <c r="G87" s="559">
        <v>57800</v>
      </c>
      <c r="H87" s="542">
        <v>1</v>
      </c>
      <c r="I87" s="542">
        <v>578</v>
      </c>
      <c r="J87" s="559">
        <v>83</v>
      </c>
      <c r="K87" s="559">
        <v>48140</v>
      </c>
      <c r="L87" s="542">
        <v>0.83287197231833909</v>
      </c>
      <c r="M87" s="542">
        <v>580</v>
      </c>
      <c r="N87" s="559">
        <v>4</v>
      </c>
      <c r="O87" s="559">
        <v>2332</v>
      </c>
      <c r="P87" s="547">
        <v>4.0346020761245674E-2</v>
      </c>
      <c r="Q87" s="560">
        <v>583</v>
      </c>
    </row>
    <row r="88" spans="1:17" ht="14.4" customHeight="1" x14ac:dyDescent="0.3">
      <c r="A88" s="541" t="s">
        <v>1248</v>
      </c>
      <c r="B88" s="542" t="s">
        <v>1209</v>
      </c>
      <c r="C88" s="542" t="s">
        <v>1205</v>
      </c>
      <c r="D88" s="542" t="s">
        <v>1234</v>
      </c>
      <c r="E88" s="542" t="s">
        <v>1235</v>
      </c>
      <c r="F88" s="559">
        <v>9</v>
      </c>
      <c r="G88" s="559">
        <v>684</v>
      </c>
      <c r="H88" s="542">
        <v>1</v>
      </c>
      <c r="I88" s="542">
        <v>76</v>
      </c>
      <c r="J88" s="559">
        <v>3</v>
      </c>
      <c r="K88" s="559">
        <v>228</v>
      </c>
      <c r="L88" s="542">
        <v>0.33333333333333331</v>
      </c>
      <c r="M88" s="542">
        <v>76</v>
      </c>
      <c r="N88" s="559"/>
      <c r="O88" s="559"/>
      <c r="P88" s="547"/>
      <c r="Q88" s="560"/>
    </row>
    <row r="89" spans="1:17" ht="14.4" customHeight="1" x14ac:dyDescent="0.3">
      <c r="A89" s="541" t="s">
        <v>1248</v>
      </c>
      <c r="B89" s="542" t="s">
        <v>1209</v>
      </c>
      <c r="C89" s="542" t="s">
        <v>515</v>
      </c>
      <c r="D89" s="542" t="s">
        <v>1212</v>
      </c>
      <c r="E89" s="542" t="s">
        <v>1213</v>
      </c>
      <c r="F89" s="559">
        <v>0</v>
      </c>
      <c r="G89" s="559">
        <v>0</v>
      </c>
      <c r="H89" s="542"/>
      <c r="I89" s="542"/>
      <c r="J89" s="559"/>
      <c r="K89" s="559"/>
      <c r="L89" s="542"/>
      <c r="M89" s="542"/>
      <c r="N89" s="559"/>
      <c r="O89" s="559"/>
      <c r="P89" s="547"/>
      <c r="Q89" s="560"/>
    </row>
    <row r="90" spans="1:17" ht="14.4" customHeight="1" x14ac:dyDescent="0.3">
      <c r="A90" s="541" t="s">
        <v>1248</v>
      </c>
      <c r="B90" s="542" t="s">
        <v>1209</v>
      </c>
      <c r="C90" s="542" t="s">
        <v>515</v>
      </c>
      <c r="D90" s="542" t="s">
        <v>1218</v>
      </c>
      <c r="E90" s="542" t="s">
        <v>1219</v>
      </c>
      <c r="F90" s="559">
        <v>1</v>
      </c>
      <c r="G90" s="559">
        <v>433</v>
      </c>
      <c r="H90" s="542">
        <v>1</v>
      </c>
      <c r="I90" s="542">
        <v>433</v>
      </c>
      <c r="J90" s="559"/>
      <c r="K90" s="559"/>
      <c r="L90" s="542"/>
      <c r="M90" s="542"/>
      <c r="N90" s="559"/>
      <c r="O90" s="559"/>
      <c r="P90" s="547"/>
      <c r="Q90" s="560"/>
    </row>
    <row r="91" spans="1:17" ht="14.4" customHeight="1" x14ac:dyDescent="0.3">
      <c r="A91" s="541" t="s">
        <v>1248</v>
      </c>
      <c r="B91" s="542" t="s">
        <v>1209</v>
      </c>
      <c r="C91" s="542" t="s">
        <v>515</v>
      </c>
      <c r="D91" s="542" t="s">
        <v>1220</v>
      </c>
      <c r="E91" s="542" t="s">
        <v>1221</v>
      </c>
      <c r="F91" s="559">
        <v>1</v>
      </c>
      <c r="G91" s="559">
        <v>0</v>
      </c>
      <c r="H91" s="542"/>
      <c r="I91" s="542">
        <v>0</v>
      </c>
      <c r="J91" s="559">
        <v>1</v>
      </c>
      <c r="K91" s="559">
        <v>0</v>
      </c>
      <c r="L91" s="542"/>
      <c r="M91" s="542">
        <v>0</v>
      </c>
      <c r="N91" s="559">
        <v>1</v>
      </c>
      <c r="O91" s="559">
        <v>0</v>
      </c>
      <c r="P91" s="547"/>
      <c r="Q91" s="560">
        <v>0</v>
      </c>
    </row>
    <row r="92" spans="1:17" ht="14.4" customHeight="1" x14ac:dyDescent="0.3">
      <c r="A92" s="541" t="s">
        <v>1248</v>
      </c>
      <c r="B92" s="542" t="s">
        <v>1209</v>
      </c>
      <c r="C92" s="542" t="s">
        <v>515</v>
      </c>
      <c r="D92" s="542" t="s">
        <v>1222</v>
      </c>
      <c r="E92" s="542" t="s">
        <v>1223</v>
      </c>
      <c r="F92" s="559"/>
      <c r="G92" s="559"/>
      <c r="H92" s="542"/>
      <c r="I92" s="542"/>
      <c r="J92" s="559"/>
      <c r="K92" s="559"/>
      <c r="L92" s="542"/>
      <c r="M92" s="542"/>
      <c r="N92" s="559">
        <v>1</v>
      </c>
      <c r="O92" s="559">
        <v>35</v>
      </c>
      <c r="P92" s="547"/>
      <c r="Q92" s="560">
        <v>35</v>
      </c>
    </row>
    <row r="93" spans="1:17" ht="14.4" customHeight="1" x14ac:dyDescent="0.3">
      <c r="A93" s="541" t="s">
        <v>1248</v>
      </c>
      <c r="B93" s="542" t="s">
        <v>1209</v>
      </c>
      <c r="C93" s="542" t="s">
        <v>515</v>
      </c>
      <c r="D93" s="542" t="s">
        <v>1230</v>
      </c>
      <c r="E93" s="542" t="s">
        <v>1231</v>
      </c>
      <c r="F93" s="559">
        <v>30</v>
      </c>
      <c r="G93" s="559">
        <v>17340</v>
      </c>
      <c r="H93" s="542">
        <v>1</v>
      </c>
      <c r="I93" s="542">
        <v>578</v>
      </c>
      <c r="J93" s="559">
        <v>28</v>
      </c>
      <c r="K93" s="559">
        <v>16240</v>
      </c>
      <c r="L93" s="542">
        <v>0.93656286043829295</v>
      </c>
      <c r="M93" s="542">
        <v>580</v>
      </c>
      <c r="N93" s="559">
        <v>61</v>
      </c>
      <c r="O93" s="559">
        <v>35572</v>
      </c>
      <c r="P93" s="547">
        <v>2.051441753171857</v>
      </c>
      <c r="Q93" s="560">
        <v>583.14754098360652</v>
      </c>
    </row>
    <row r="94" spans="1:17" ht="14.4" customHeight="1" x14ac:dyDescent="0.3">
      <c r="A94" s="541" t="s">
        <v>1248</v>
      </c>
      <c r="B94" s="542" t="s">
        <v>1209</v>
      </c>
      <c r="C94" s="542" t="s">
        <v>515</v>
      </c>
      <c r="D94" s="542" t="s">
        <v>1236</v>
      </c>
      <c r="E94" s="542" t="s">
        <v>1237</v>
      </c>
      <c r="F94" s="559">
        <v>1</v>
      </c>
      <c r="G94" s="559">
        <v>205</v>
      </c>
      <c r="H94" s="542">
        <v>1</v>
      </c>
      <c r="I94" s="542">
        <v>205</v>
      </c>
      <c r="J94" s="559"/>
      <c r="K94" s="559"/>
      <c r="L94" s="542"/>
      <c r="M94" s="542"/>
      <c r="N94" s="559"/>
      <c r="O94" s="559"/>
      <c r="P94" s="547"/>
      <c r="Q94" s="560"/>
    </row>
    <row r="95" spans="1:17" ht="14.4" customHeight="1" x14ac:dyDescent="0.3">
      <c r="A95" s="541" t="s">
        <v>1248</v>
      </c>
      <c r="B95" s="542" t="s">
        <v>1209</v>
      </c>
      <c r="C95" s="542" t="s">
        <v>515</v>
      </c>
      <c r="D95" s="542" t="s">
        <v>1234</v>
      </c>
      <c r="E95" s="542" t="s">
        <v>1235</v>
      </c>
      <c r="F95" s="559">
        <v>3</v>
      </c>
      <c r="G95" s="559">
        <v>228</v>
      </c>
      <c r="H95" s="542">
        <v>1</v>
      </c>
      <c r="I95" s="542">
        <v>76</v>
      </c>
      <c r="J95" s="559"/>
      <c r="K95" s="559"/>
      <c r="L95" s="542"/>
      <c r="M95" s="542"/>
      <c r="N95" s="559"/>
      <c r="O95" s="559"/>
      <c r="P95" s="547"/>
      <c r="Q95" s="560"/>
    </row>
    <row r="96" spans="1:17" ht="14.4" customHeight="1" x14ac:dyDescent="0.3">
      <c r="A96" s="541" t="s">
        <v>1248</v>
      </c>
      <c r="B96" s="542" t="s">
        <v>1209</v>
      </c>
      <c r="C96" s="542" t="s">
        <v>1206</v>
      </c>
      <c r="D96" s="542" t="s">
        <v>1230</v>
      </c>
      <c r="E96" s="542" t="s">
        <v>1231</v>
      </c>
      <c r="F96" s="559"/>
      <c r="G96" s="559"/>
      <c r="H96" s="542"/>
      <c r="I96" s="542"/>
      <c r="J96" s="559"/>
      <c r="K96" s="559"/>
      <c r="L96" s="542"/>
      <c r="M96" s="542"/>
      <c r="N96" s="559">
        <v>1</v>
      </c>
      <c r="O96" s="559">
        <v>584</v>
      </c>
      <c r="P96" s="547"/>
      <c r="Q96" s="560">
        <v>584</v>
      </c>
    </row>
    <row r="97" spans="1:17" ht="14.4" customHeight="1" x14ac:dyDescent="0.3">
      <c r="A97" s="541" t="s">
        <v>1248</v>
      </c>
      <c r="B97" s="542" t="s">
        <v>1209</v>
      </c>
      <c r="C97" s="542" t="s">
        <v>516</v>
      </c>
      <c r="D97" s="542" t="s">
        <v>1251</v>
      </c>
      <c r="E97" s="542" t="s">
        <v>1252</v>
      </c>
      <c r="F97" s="559">
        <v>1</v>
      </c>
      <c r="G97" s="559">
        <v>671</v>
      </c>
      <c r="H97" s="542">
        <v>1</v>
      </c>
      <c r="I97" s="542">
        <v>671</v>
      </c>
      <c r="J97" s="559"/>
      <c r="K97" s="559"/>
      <c r="L97" s="542"/>
      <c r="M97" s="542"/>
      <c r="N97" s="559"/>
      <c r="O97" s="559"/>
      <c r="P97" s="547"/>
      <c r="Q97" s="560"/>
    </row>
    <row r="98" spans="1:17" ht="14.4" customHeight="1" x14ac:dyDescent="0.3">
      <c r="A98" s="541" t="s">
        <v>1248</v>
      </c>
      <c r="B98" s="542" t="s">
        <v>1209</v>
      </c>
      <c r="C98" s="542" t="s">
        <v>516</v>
      </c>
      <c r="D98" s="542" t="s">
        <v>1249</v>
      </c>
      <c r="E98" s="542" t="s">
        <v>1250</v>
      </c>
      <c r="F98" s="559">
        <v>5</v>
      </c>
      <c r="G98" s="559">
        <v>4685</v>
      </c>
      <c r="H98" s="542">
        <v>1</v>
      </c>
      <c r="I98" s="542">
        <v>937</v>
      </c>
      <c r="J98" s="559">
        <v>1</v>
      </c>
      <c r="K98" s="559">
        <v>940</v>
      </c>
      <c r="L98" s="542">
        <v>0.20064034151547491</v>
      </c>
      <c r="M98" s="542">
        <v>940</v>
      </c>
      <c r="N98" s="559"/>
      <c r="O98" s="559"/>
      <c r="P98" s="547"/>
      <c r="Q98" s="560"/>
    </row>
    <row r="99" spans="1:17" ht="14.4" customHeight="1" x14ac:dyDescent="0.3">
      <c r="A99" s="541" t="s">
        <v>1248</v>
      </c>
      <c r="B99" s="542" t="s">
        <v>1209</v>
      </c>
      <c r="C99" s="542" t="s">
        <v>516</v>
      </c>
      <c r="D99" s="542" t="s">
        <v>1242</v>
      </c>
      <c r="E99" s="542" t="s">
        <v>1243</v>
      </c>
      <c r="F99" s="559">
        <v>6</v>
      </c>
      <c r="G99" s="559">
        <v>3198</v>
      </c>
      <c r="H99" s="542">
        <v>1</v>
      </c>
      <c r="I99" s="542">
        <v>533</v>
      </c>
      <c r="J99" s="559">
        <v>48</v>
      </c>
      <c r="K99" s="559">
        <v>25728</v>
      </c>
      <c r="L99" s="542">
        <v>8.0450281425891177</v>
      </c>
      <c r="M99" s="542">
        <v>536</v>
      </c>
      <c r="N99" s="559">
        <v>77</v>
      </c>
      <c r="O99" s="559">
        <v>34000</v>
      </c>
      <c r="P99" s="547">
        <v>10.631644777986242</v>
      </c>
      <c r="Q99" s="560">
        <v>441.55844155844159</v>
      </c>
    </row>
    <row r="100" spans="1:17" ht="14.4" customHeight="1" x14ac:dyDescent="0.3">
      <c r="A100" s="541" t="s">
        <v>1248</v>
      </c>
      <c r="B100" s="542" t="s">
        <v>1209</v>
      </c>
      <c r="C100" s="542" t="s">
        <v>516</v>
      </c>
      <c r="D100" s="542" t="s">
        <v>1230</v>
      </c>
      <c r="E100" s="542" t="s">
        <v>1231</v>
      </c>
      <c r="F100" s="559">
        <v>38</v>
      </c>
      <c r="G100" s="559">
        <v>21964</v>
      </c>
      <c r="H100" s="542">
        <v>1</v>
      </c>
      <c r="I100" s="542">
        <v>578</v>
      </c>
      <c r="J100" s="559">
        <v>57</v>
      </c>
      <c r="K100" s="559">
        <v>33060</v>
      </c>
      <c r="L100" s="542">
        <v>1.5051903114186851</v>
      </c>
      <c r="M100" s="542">
        <v>580</v>
      </c>
      <c r="N100" s="559">
        <v>68</v>
      </c>
      <c r="O100" s="559">
        <v>39624</v>
      </c>
      <c r="P100" s="547">
        <v>1.8040429794208706</v>
      </c>
      <c r="Q100" s="560">
        <v>582.70588235294122</v>
      </c>
    </row>
    <row r="101" spans="1:17" ht="14.4" customHeight="1" x14ac:dyDescent="0.3">
      <c r="A101" s="541" t="s">
        <v>1248</v>
      </c>
      <c r="B101" s="542" t="s">
        <v>1209</v>
      </c>
      <c r="C101" s="542" t="s">
        <v>516</v>
      </c>
      <c r="D101" s="542" t="s">
        <v>1234</v>
      </c>
      <c r="E101" s="542" t="s">
        <v>1235</v>
      </c>
      <c r="F101" s="559">
        <v>3</v>
      </c>
      <c r="G101" s="559">
        <v>228</v>
      </c>
      <c r="H101" s="542">
        <v>1</v>
      </c>
      <c r="I101" s="542">
        <v>76</v>
      </c>
      <c r="J101" s="559"/>
      <c r="K101" s="559"/>
      <c r="L101" s="542"/>
      <c r="M101" s="542"/>
      <c r="N101" s="559"/>
      <c r="O101" s="559"/>
      <c r="P101" s="547"/>
      <c r="Q101" s="560"/>
    </row>
    <row r="102" spans="1:17" ht="14.4" customHeight="1" x14ac:dyDescent="0.3">
      <c r="A102" s="541" t="s">
        <v>1248</v>
      </c>
      <c r="B102" s="542" t="s">
        <v>1209</v>
      </c>
      <c r="C102" s="542" t="s">
        <v>517</v>
      </c>
      <c r="D102" s="542" t="s">
        <v>1216</v>
      </c>
      <c r="E102" s="542" t="s">
        <v>1217</v>
      </c>
      <c r="F102" s="559"/>
      <c r="G102" s="559"/>
      <c r="H102" s="542"/>
      <c r="I102" s="542"/>
      <c r="J102" s="559">
        <v>1</v>
      </c>
      <c r="K102" s="559">
        <v>582</v>
      </c>
      <c r="L102" s="542"/>
      <c r="M102" s="542">
        <v>582</v>
      </c>
      <c r="N102" s="559"/>
      <c r="O102" s="559"/>
      <c r="P102" s="547"/>
      <c r="Q102" s="560"/>
    </row>
    <row r="103" spans="1:17" ht="14.4" customHeight="1" x14ac:dyDescent="0.3">
      <c r="A103" s="541" t="s">
        <v>1248</v>
      </c>
      <c r="B103" s="542" t="s">
        <v>1209</v>
      </c>
      <c r="C103" s="542" t="s">
        <v>517</v>
      </c>
      <c r="D103" s="542" t="s">
        <v>1224</v>
      </c>
      <c r="E103" s="542" t="s">
        <v>1225</v>
      </c>
      <c r="F103" s="559">
        <v>2</v>
      </c>
      <c r="G103" s="559">
        <v>246</v>
      </c>
      <c r="H103" s="542">
        <v>1</v>
      </c>
      <c r="I103" s="542">
        <v>123</v>
      </c>
      <c r="J103" s="559"/>
      <c r="K103" s="559"/>
      <c r="L103" s="542"/>
      <c r="M103" s="542"/>
      <c r="N103" s="559"/>
      <c r="O103" s="559"/>
      <c r="P103" s="547"/>
      <c r="Q103" s="560"/>
    </row>
    <row r="104" spans="1:17" ht="14.4" customHeight="1" x14ac:dyDescent="0.3">
      <c r="A104" s="541" t="s">
        <v>1248</v>
      </c>
      <c r="B104" s="542" t="s">
        <v>1209</v>
      </c>
      <c r="C104" s="542" t="s">
        <v>517</v>
      </c>
      <c r="D104" s="542" t="s">
        <v>1242</v>
      </c>
      <c r="E104" s="542" t="s">
        <v>1243</v>
      </c>
      <c r="F104" s="559">
        <v>64</v>
      </c>
      <c r="G104" s="559">
        <v>34112</v>
      </c>
      <c r="H104" s="542">
        <v>1</v>
      </c>
      <c r="I104" s="542">
        <v>533</v>
      </c>
      <c r="J104" s="559">
        <v>47</v>
      </c>
      <c r="K104" s="559">
        <v>25192</v>
      </c>
      <c r="L104" s="542">
        <v>0.73850844277673544</v>
      </c>
      <c r="M104" s="542">
        <v>536</v>
      </c>
      <c r="N104" s="559">
        <v>88</v>
      </c>
      <c r="O104" s="559">
        <v>34240</v>
      </c>
      <c r="P104" s="547">
        <v>1.00375234521576</v>
      </c>
      <c r="Q104" s="560">
        <v>389.09090909090907</v>
      </c>
    </row>
    <row r="105" spans="1:17" ht="14.4" customHeight="1" x14ac:dyDescent="0.3">
      <c r="A105" s="541" t="s">
        <v>1248</v>
      </c>
      <c r="B105" s="542" t="s">
        <v>1209</v>
      </c>
      <c r="C105" s="542" t="s">
        <v>517</v>
      </c>
      <c r="D105" s="542" t="s">
        <v>1230</v>
      </c>
      <c r="E105" s="542" t="s">
        <v>1231</v>
      </c>
      <c r="F105" s="559">
        <v>12</v>
      </c>
      <c r="G105" s="559">
        <v>6936</v>
      </c>
      <c r="H105" s="542">
        <v>1</v>
      </c>
      <c r="I105" s="542">
        <v>578</v>
      </c>
      <c r="J105" s="559">
        <v>24</v>
      </c>
      <c r="K105" s="559">
        <v>13920</v>
      </c>
      <c r="L105" s="542">
        <v>2.0069204152249136</v>
      </c>
      <c r="M105" s="542">
        <v>580</v>
      </c>
      <c r="N105" s="559">
        <v>37</v>
      </c>
      <c r="O105" s="559">
        <v>21544</v>
      </c>
      <c r="P105" s="547">
        <v>3.1061130334486737</v>
      </c>
      <c r="Q105" s="560">
        <v>582.27027027027032</v>
      </c>
    </row>
    <row r="106" spans="1:17" ht="14.4" customHeight="1" x14ac:dyDescent="0.3">
      <c r="A106" s="541" t="s">
        <v>1248</v>
      </c>
      <c r="B106" s="542" t="s">
        <v>1209</v>
      </c>
      <c r="C106" s="542" t="s">
        <v>518</v>
      </c>
      <c r="D106" s="542" t="s">
        <v>1212</v>
      </c>
      <c r="E106" s="542" t="s">
        <v>1213</v>
      </c>
      <c r="F106" s="559"/>
      <c r="G106" s="559"/>
      <c r="H106" s="542"/>
      <c r="I106" s="542"/>
      <c r="J106" s="559">
        <v>1</v>
      </c>
      <c r="K106" s="559">
        <v>130</v>
      </c>
      <c r="L106" s="542"/>
      <c r="M106" s="542">
        <v>130</v>
      </c>
      <c r="N106" s="559">
        <v>1</v>
      </c>
      <c r="O106" s="559">
        <v>133</v>
      </c>
      <c r="P106" s="547"/>
      <c r="Q106" s="560">
        <v>133</v>
      </c>
    </row>
    <row r="107" spans="1:17" ht="14.4" customHeight="1" x14ac:dyDescent="0.3">
      <c r="A107" s="541" t="s">
        <v>1248</v>
      </c>
      <c r="B107" s="542" t="s">
        <v>1209</v>
      </c>
      <c r="C107" s="542" t="s">
        <v>518</v>
      </c>
      <c r="D107" s="542" t="s">
        <v>1214</v>
      </c>
      <c r="E107" s="542" t="s">
        <v>1215</v>
      </c>
      <c r="F107" s="559">
        <v>1</v>
      </c>
      <c r="G107" s="559">
        <v>1699</v>
      </c>
      <c r="H107" s="542">
        <v>1</v>
      </c>
      <c r="I107" s="542">
        <v>1699</v>
      </c>
      <c r="J107" s="559">
        <v>1</v>
      </c>
      <c r="K107" s="559">
        <v>1705</v>
      </c>
      <c r="L107" s="542">
        <v>1.0035314891112419</v>
      </c>
      <c r="M107" s="542">
        <v>1705</v>
      </c>
      <c r="N107" s="559">
        <v>1</v>
      </c>
      <c r="O107" s="559">
        <v>1716</v>
      </c>
      <c r="P107" s="547">
        <v>1.0100058858151855</v>
      </c>
      <c r="Q107" s="560">
        <v>1716</v>
      </c>
    </row>
    <row r="108" spans="1:17" ht="14.4" customHeight="1" x14ac:dyDescent="0.3">
      <c r="A108" s="541" t="s">
        <v>1248</v>
      </c>
      <c r="B108" s="542" t="s">
        <v>1209</v>
      </c>
      <c r="C108" s="542" t="s">
        <v>518</v>
      </c>
      <c r="D108" s="542" t="s">
        <v>1251</v>
      </c>
      <c r="E108" s="542" t="s">
        <v>1252</v>
      </c>
      <c r="F108" s="559"/>
      <c r="G108" s="559"/>
      <c r="H108" s="542"/>
      <c r="I108" s="542"/>
      <c r="J108" s="559"/>
      <c r="K108" s="559"/>
      <c r="L108" s="542"/>
      <c r="M108" s="542"/>
      <c r="N108" s="559">
        <v>1</v>
      </c>
      <c r="O108" s="559">
        <v>651</v>
      </c>
      <c r="P108" s="547"/>
      <c r="Q108" s="560">
        <v>651</v>
      </c>
    </row>
    <row r="109" spans="1:17" ht="14.4" customHeight="1" x14ac:dyDescent="0.3">
      <c r="A109" s="541" t="s">
        <v>1248</v>
      </c>
      <c r="B109" s="542" t="s">
        <v>1209</v>
      </c>
      <c r="C109" s="542" t="s">
        <v>518</v>
      </c>
      <c r="D109" s="542" t="s">
        <v>1216</v>
      </c>
      <c r="E109" s="542" t="s">
        <v>1217</v>
      </c>
      <c r="F109" s="559">
        <v>2</v>
      </c>
      <c r="G109" s="559">
        <v>1160</v>
      </c>
      <c r="H109" s="542">
        <v>1</v>
      </c>
      <c r="I109" s="542">
        <v>580</v>
      </c>
      <c r="J109" s="559"/>
      <c r="K109" s="559"/>
      <c r="L109" s="542"/>
      <c r="M109" s="542"/>
      <c r="N109" s="559"/>
      <c r="O109" s="559"/>
      <c r="P109" s="547"/>
      <c r="Q109" s="560"/>
    </row>
    <row r="110" spans="1:17" ht="14.4" customHeight="1" x14ac:dyDescent="0.3">
      <c r="A110" s="541" t="s">
        <v>1248</v>
      </c>
      <c r="B110" s="542" t="s">
        <v>1209</v>
      </c>
      <c r="C110" s="542" t="s">
        <v>518</v>
      </c>
      <c r="D110" s="542" t="s">
        <v>1249</v>
      </c>
      <c r="E110" s="542" t="s">
        <v>1250</v>
      </c>
      <c r="F110" s="559"/>
      <c r="G110" s="559"/>
      <c r="H110" s="542"/>
      <c r="I110" s="542"/>
      <c r="J110" s="559"/>
      <c r="K110" s="559"/>
      <c r="L110" s="542"/>
      <c r="M110" s="542"/>
      <c r="N110" s="559">
        <v>60</v>
      </c>
      <c r="O110" s="559">
        <v>56682</v>
      </c>
      <c r="P110" s="547"/>
      <c r="Q110" s="560">
        <v>944.7</v>
      </c>
    </row>
    <row r="111" spans="1:17" ht="14.4" customHeight="1" x14ac:dyDescent="0.3">
      <c r="A111" s="541" t="s">
        <v>1248</v>
      </c>
      <c r="B111" s="542" t="s">
        <v>1209</v>
      </c>
      <c r="C111" s="542" t="s">
        <v>518</v>
      </c>
      <c r="D111" s="542" t="s">
        <v>1218</v>
      </c>
      <c r="E111" s="542" t="s">
        <v>1219</v>
      </c>
      <c r="F111" s="559"/>
      <c r="G111" s="559"/>
      <c r="H111" s="542"/>
      <c r="I111" s="542"/>
      <c r="J111" s="559">
        <v>1</v>
      </c>
      <c r="K111" s="559">
        <v>327</v>
      </c>
      <c r="L111" s="542"/>
      <c r="M111" s="542">
        <v>327</v>
      </c>
      <c r="N111" s="559"/>
      <c r="O111" s="559"/>
      <c r="P111" s="547"/>
      <c r="Q111" s="560"/>
    </row>
    <row r="112" spans="1:17" ht="14.4" customHeight="1" x14ac:dyDescent="0.3">
      <c r="A112" s="541" t="s">
        <v>1248</v>
      </c>
      <c r="B112" s="542" t="s">
        <v>1209</v>
      </c>
      <c r="C112" s="542" t="s">
        <v>518</v>
      </c>
      <c r="D112" s="542" t="s">
        <v>1224</v>
      </c>
      <c r="E112" s="542" t="s">
        <v>1225</v>
      </c>
      <c r="F112" s="559"/>
      <c r="G112" s="559"/>
      <c r="H112" s="542"/>
      <c r="I112" s="542"/>
      <c r="J112" s="559"/>
      <c r="K112" s="559"/>
      <c r="L112" s="542"/>
      <c r="M112" s="542"/>
      <c r="N112" s="559">
        <v>1</v>
      </c>
      <c r="O112" s="559">
        <v>125</v>
      </c>
      <c r="P112" s="547"/>
      <c r="Q112" s="560">
        <v>125</v>
      </c>
    </row>
    <row r="113" spans="1:17" ht="14.4" customHeight="1" x14ac:dyDescent="0.3">
      <c r="A113" s="541" t="s">
        <v>1248</v>
      </c>
      <c r="B113" s="542" t="s">
        <v>1209</v>
      </c>
      <c r="C113" s="542" t="s">
        <v>518</v>
      </c>
      <c r="D113" s="542" t="s">
        <v>1242</v>
      </c>
      <c r="E113" s="542" t="s">
        <v>1243</v>
      </c>
      <c r="F113" s="559">
        <v>32</v>
      </c>
      <c r="G113" s="559">
        <v>17056</v>
      </c>
      <c r="H113" s="542">
        <v>1</v>
      </c>
      <c r="I113" s="542">
        <v>533</v>
      </c>
      <c r="J113" s="559">
        <v>60</v>
      </c>
      <c r="K113" s="559">
        <v>32160</v>
      </c>
      <c r="L113" s="542">
        <v>1.8855534709193247</v>
      </c>
      <c r="M113" s="542">
        <v>536</v>
      </c>
      <c r="N113" s="559">
        <v>68</v>
      </c>
      <c r="O113" s="559">
        <v>27964</v>
      </c>
      <c r="P113" s="547">
        <v>1.6395403377110693</v>
      </c>
      <c r="Q113" s="560">
        <v>411.23529411764707</v>
      </c>
    </row>
    <row r="114" spans="1:17" ht="14.4" customHeight="1" x14ac:dyDescent="0.3">
      <c r="A114" s="541" t="s">
        <v>1248</v>
      </c>
      <c r="B114" s="542" t="s">
        <v>1209</v>
      </c>
      <c r="C114" s="542" t="s">
        <v>518</v>
      </c>
      <c r="D114" s="542" t="s">
        <v>1226</v>
      </c>
      <c r="E114" s="542" t="s">
        <v>1227</v>
      </c>
      <c r="F114" s="559"/>
      <c r="G114" s="559"/>
      <c r="H114" s="542"/>
      <c r="I114" s="542"/>
      <c r="J114" s="559"/>
      <c r="K114" s="559"/>
      <c r="L114" s="542"/>
      <c r="M114" s="542"/>
      <c r="N114" s="559">
        <v>1</v>
      </c>
      <c r="O114" s="559">
        <v>651</v>
      </c>
      <c r="P114" s="547"/>
      <c r="Q114" s="560">
        <v>651</v>
      </c>
    </row>
    <row r="115" spans="1:17" ht="14.4" customHeight="1" x14ac:dyDescent="0.3">
      <c r="A115" s="541" t="s">
        <v>1248</v>
      </c>
      <c r="B115" s="542" t="s">
        <v>1209</v>
      </c>
      <c r="C115" s="542" t="s">
        <v>518</v>
      </c>
      <c r="D115" s="542" t="s">
        <v>1230</v>
      </c>
      <c r="E115" s="542" t="s">
        <v>1231</v>
      </c>
      <c r="F115" s="559">
        <v>68</v>
      </c>
      <c r="G115" s="559">
        <v>39304</v>
      </c>
      <c r="H115" s="542">
        <v>1</v>
      </c>
      <c r="I115" s="542">
        <v>578</v>
      </c>
      <c r="J115" s="559">
        <v>107</v>
      </c>
      <c r="K115" s="559">
        <v>62060</v>
      </c>
      <c r="L115" s="542">
        <v>1.5789741502137187</v>
      </c>
      <c r="M115" s="542">
        <v>580</v>
      </c>
      <c r="N115" s="559">
        <v>149</v>
      </c>
      <c r="O115" s="559">
        <v>86860</v>
      </c>
      <c r="P115" s="547">
        <v>2.2099531854264196</v>
      </c>
      <c r="Q115" s="560">
        <v>582.95302013422815</v>
      </c>
    </row>
    <row r="116" spans="1:17" ht="14.4" customHeight="1" x14ac:dyDescent="0.3">
      <c r="A116" s="541" t="s">
        <v>1248</v>
      </c>
      <c r="B116" s="542" t="s">
        <v>1209</v>
      </c>
      <c r="C116" s="542" t="s">
        <v>518</v>
      </c>
      <c r="D116" s="542" t="s">
        <v>1236</v>
      </c>
      <c r="E116" s="542" t="s">
        <v>1237</v>
      </c>
      <c r="F116" s="559">
        <v>1</v>
      </c>
      <c r="G116" s="559">
        <v>205</v>
      </c>
      <c r="H116" s="542">
        <v>1</v>
      </c>
      <c r="I116" s="542">
        <v>205</v>
      </c>
      <c r="J116" s="559">
        <v>2</v>
      </c>
      <c r="K116" s="559">
        <v>412</v>
      </c>
      <c r="L116" s="542">
        <v>2.0097560975609756</v>
      </c>
      <c r="M116" s="542">
        <v>206</v>
      </c>
      <c r="N116" s="559"/>
      <c r="O116" s="559"/>
      <c r="P116" s="547"/>
      <c r="Q116" s="560"/>
    </row>
    <row r="117" spans="1:17" ht="14.4" customHeight="1" x14ac:dyDescent="0.3">
      <c r="A117" s="541" t="s">
        <v>1248</v>
      </c>
      <c r="B117" s="542" t="s">
        <v>1209</v>
      </c>
      <c r="C117" s="542" t="s">
        <v>518</v>
      </c>
      <c r="D117" s="542" t="s">
        <v>1234</v>
      </c>
      <c r="E117" s="542" t="s">
        <v>1235</v>
      </c>
      <c r="F117" s="559"/>
      <c r="G117" s="559"/>
      <c r="H117" s="542"/>
      <c r="I117" s="542"/>
      <c r="J117" s="559">
        <v>3</v>
      </c>
      <c r="K117" s="559">
        <v>228</v>
      </c>
      <c r="L117" s="542"/>
      <c r="M117" s="542">
        <v>76</v>
      </c>
      <c r="N117" s="559">
        <v>6</v>
      </c>
      <c r="O117" s="559">
        <v>462</v>
      </c>
      <c r="P117" s="547"/>
      <c r="Q117" s="560">
        <v>77</v>
      </c>
    </row>
    <row r="118" spans="1:17" ht="14.4" customHeight="1" x14ac:dyDescent="0.3">
      <c r="A118" s="541" t="s">
        <v>1248</v>
      </c>
      <c r="B118" s="542" t="s">
        <v>1209</v>
      </c>
      <c r="C118" s="542" t="s">
        <v>518</v>
      </c>
      <c r="D118" s="542" t="s">
        <v>1238</v>
      </c>
      <c r="E118" s="542" t="s">
        <v>1239</v>
      </c>
      <c r="F118" s="559"/>
      <c r="G118" s="559"/>
      <c r="H118" s="542"/>
      <c r="I118" s="542"/>
      <c r="J118" s="559">
        <v>3</v>
      </c>
      <c r="K118" s="559">
        <v>618</v>
      </c>
      <c r="L118" s="542"/>
      <c r="M118" s="542">
        <v>206</v>
      </c>
      <c r="N118" s="559"/>
      <c r="O118" s="559"/>
      <c r="P118" s="547"/>
      <c r="Q118" s="560"/>
    </row>
    <row r="119" spans="1:17" ht="14.4" customHeight="1" x14ac:dyDescent="0.3">
      <c r="A119" s="541" t="s">
        <v>1248</v>
      </c>
      <c r="B119" s="542" t="s">
        <v>1209</v>
      </c>
      <c r="C119" s="542" t="s">
        <v>519</v>
      </c>
      <c r="D119" s="542" t="s">
        <v>1210</v>
      </c>
      <c r="E119" s="542" t="s">
        <v>1211</v>
      </c>
      <c r="F119" s="559">
        <v>2</v>
      </c>
      <c r="G119" s="559">
        <v>68</v>
      </c>
      <c r="H119" s="542">
        <v>1</v>
      </c>
      <c r="I119" s="542">
        <v>34</v>
      </c>
      <c r="J119" s="559">
        <v>28</v>
      </c>
      <c r="K119" s="559">
        <v>952</v>
      </c>
      <c r="L119" s="542">
        <v>14</v>
      </c>
      <c r="M119" s="542">
        <v>34</v>
      </c>
      <c r="N119" s="559"/>
      <c r="O119" s="559"/>
      <c r="P119" s="547"/>
      <c r="Q119" s="560"/>
    </row>
    <row r="120" spans="1:17" ht="14.4" customHeight="1" x14ac:dyDescent="0.3">
      <c r="A120" s="541" t="s">
        <v>1248</v>
      </c>
      <c r="B120" s="542" t="s">
        <v>1209</v>
      </c>
      <c r="C120" s="542" t="s">
        <v>519</v>
      </c>
      <c r="D120" s="542" t="s">
        <v>1251</v>
      </c>
      <c r="E120" s="542" t="s">
        <v>1252</v>
      </c>
      <c r="F120" s="559">
        <v>30</v>
      </c>
      <c r="G120" s="559">
        <v>20130</v>
      </c>
      <c r="H120" s="542">
        <v>1</v>
      </c>
      <c r="I120" s="542">
        <v>671</v>
      </c>
      <c r="J120" s="559">
        <v>31</v>
      </c>
      <c r="K120" s="559">
        <v>19995</v>
      </c>
      <c r="L120" s="542">
        <v>0.99329359165424735</v>
      </c>
      <c r="M120" s="542">
        <v>645</v>
      </c>
      <c r="N120" s="559">
        <v>13</v>
      </c>
      <c r="O120" s="559">
        <v>8439</v>
      </c>
      <c r="P120" s="547">
        <v>0.41922503725782412</v>
      </c>
      <c r="Q120" s="560">
        <v>649.15384615384619</v>
      </c>
    </row>
    <row r="121" spans="1:17" ht="14.4" customHeight="1" x14ac:dyDescent="0.3">
      <c r="A121" s="541" t="s">
        <v>1248</v>
      </c>
      <c r="B121" s="542" t="s">
        <v>1209</v>
      </c>
      <c r="C121" s="542" t="s">
        <v>519</v>
      </c>
      <c r="D121" s="542" t="s">
        <v>1244</v>
      </c>
      <c r="E121" s="542" t="s">
        <v>1245</v>
      </c>
      <c r="F121" s="559"/>
      <c r="G121" s="559"/>
      <c r="H121" s="542"/>
      <c r="I121" s="542"/>
      <c r="J121" s="559"/>
      <c r="K121" s="559"/>
      <c r="L121" s="542"/>
      <c r="M121" s="542"/>
      <c r="N121" s="559">
        <v>18</v>
      </c>
      <c r="O121" s="559">
        <v>1799</v>
      </c>
      <c r="P121" s="547"/>
      <c r="Q121" s="560">
        <v>99.944444444444443</v>
      </c>
    </row>
    <row r="122" spans="1:17" ht="14.4" customHeight="1" x14ac:dyDescent="0.3">
      <c r="A122" s="541" t="s">
        <v>1248</v>
      </c>
      <c r="B122" s="542" t="s">
        <v>1209</v>
      </c>
      <c r="C122" s="542" t="s">
        <v>519</v>
      </c>
      <c r="D122" s="542" t="s">
        <v>1249</v>
      </c>
      <c r="E122" s="542" t="s">
        <v>1250</v>
      </c>
      <c r="F122" s="559"/>
      <c r="G122" s="559"/>
      <c r="H122" s="542"/>
      <c r="I122" s="542"/>
      <c r="J122" s="559">
        <v>6</v>
      </c>
      <c r="K122" s="559">
        <v>5640</v>
      </c>
      <c r="L122" s="542"/>
      <c r="M122" s="542">
        <v>940</v>
      </c>
      <c r="N122" s="559">
        <v>5</v>
      </c>
      <c r="O122" s="559">
        <v>4718</v>
      </c>
      <c r="P122" s="547"/>
      <c r="Q122" s="560">
        <v>943.6</v>
      </c>
    </row>
    <row r="123" spans="1:17" ht="14.4" customHeight="1" x14ac:dyDescent="0.3">
      <c r="A123" s="541" t="s">
        <v>1248</v>
      </c>
      <c r="B123" s="542" t="s">
        <v>1209</v>
      </c>
      <c r="C123" s="542" t="s">
        <v>519</v>
      </c>
      <c r="D123" s="542" t="s">
        <v>1220</v>
      </c>
      <c r="E123" s="542" t="s">
        <v>1221</v>
      </c>
      <c r="F123" s="559">
        <v>4</v>
      </c>
      <c r="G123" s="559">
        <v>0</v>
      </c>
      <c r="H123" s="542"/>
      <c r="I123" s="542">
        <v>0</v>
      </c>
      <c r="J123" s="559">
        <v>39</v>
      </c>
      <c r="K123" s="559">
        <v>0</v>
      </c>
      <c r="L123" s="542"/>
      <c r="M123" s="542">
        <v>0</v>
      </c>
      <c r="N123" s="559">
        <v>2</v>
      </c>
      <c r="O123" s="559">
        <v>0</v>
      </c>
      <c r="P123" s="547"/>
      <c r="Q123" s="560">
        <v>0</v>
      </c>
    </row>
    <row r="124" spans="1:17" ht="14.4" customHeight="1" x14ac:dyDescent="0.3">
      <c r="A124" s="541" t="s">
        <v>1248</v>
      </c>
      <c r="B124" s="542" t="s">
        <v>1209</v>
      </c>
      <c r="C124" s="542" t="s">
        <v>519</v>
      </c>
      <c r="D124" s="542" t="s">
        <v>1242</v>
      </c>
      <c r="E124" s="542" t="s">
        <v>1243</v>
      </c>
      <c r="F124" s="559">
        <v>2</v>
      </c>
      <c r="G124" s="559">
        <v>1066</v>
      </c>
      <c r="H124" s="542">
        <v>1</v>
      </c>
      <c r="I124" s="542">
        <v>533</v>
      </c>
      <c r="J124" s="559">
        <v>18</v>
      </c>
      <c r="K124" s="559">
        <v>9648</v>
      </c>
      <c r="L124" s="542">
        <v>9.0506566604127574</v>
      </c>
      <c r="M124" s="542">
        <v>536</v>
      </c>
      <c r="N124" s="559">
        <v>8</v>
      </c>
      <c r="O124" s="559">
        <v>2672</v>
      </c>
      <c r="P124" s="547">
        <v>2.5065666041275798</v>
      </c>
      <c r="Q124" s="560">
        <v>334</v>
      </c>
    </row>
    <row r="125" spans="1:17" ht="14.4" customHeight="1" x14ac:dyDescent="0.3">
      <c r="A125" s="541" t="s">
        <v>1248</v>
      </c>
      <c r="B125" s="542" t="s">
        <v>1209</v>
      </c>
      <c r="C125" s="542" t="s">
        <v>519</v>
      </c>
      <c r="D125" s="542" t="s">
        <v>1230</v>
      </c>
      <c r="E125" s="542" t="s">
        <v>1231</v>
      </c>
      <c r="F125" s="559">
        <v>10</v>
      </c>
      <c r="G125" s="559">
        <v>5780</v>
      </c>
      <c r="H125" s="542">
        <v>1</v>
      </c>
      <c r="I125" s="542">
        <v>578</v>
      </c>
      <c r="J125" s="559">
        <v>33</v>
      </c>
      <c r="K125" s="559">
        <v>19140</v>
      </c>
      <c r="L125" s="542">
        <v>3.3114186851211072</v>
      </c>
      <c r="M125" s="542">
        <v>580</v>
      </c>
      <c r="N125" s="559">
        <v>52</v>
      </c>
      <c r="O125" s="559">
        <v>30312</v>
      </c>
      <c r="P125" s="547">
        <v>5.2442906574394463</v>
      </c>
      <c r="Q125" s="560">
        <v>582.92307692307691</v>
      </c>
    </row>
    <row r="126" spans="1:17" ht="14.4" customHeight="1" x14ac:dyDescent="0.3">
      <c r="A126" s="541" t="s">
        <v>1248</v>
      </c>
      <c r="B126" s="542" t="s">
        <v>1209</v>
      </c>
      <c r="C126" s="542" t="s">
        <v>519</v>
      </c>
      <c r="D126" s="542" t="s">
        <v>1253</v>
      </c>
      <c r="E126" s="542" t="s">
        <v>1254</v>
      </c>
      <c r="F126" s="559">
        <v>4</v>
      </c>
      <c r="G126" s="559">
        <v>1420</v>
      </c>
      <c r="H126" s="542">
        <v>1</v>
      </c>
      <c r="I126" s="542">
        <v>355</v>
      </c>
      <c r="J126" s="559">
        <v>5</v>
      </c>
      <c r="K126" s="559">
        <v>1635</v>
      </c>
      <c r="L126" s="542">
        <v>1.1514084507042253</v>
      </c>
      <c r="M126" s="542">
        <v>327</v>
      </c>
      <c r="N126" s="559">
        <v>2</v>
      </c>
      <c r="O126" s="559">
        <v>657</v>
      </c>
      <c r="P126" s="547">
        <v>0.46267605633802816</v>
      </c>
      <c r="Q126" s="560">
        <v>328.5</v>
      </c>
    </row>
    <row r="127" spans="1:17" ht="14.4" customHeight="1" x14ac:dyDescent="0.3">
      <c r="A127" s="541" t="s">
        <v>1248</v>
      </c>
      <c r="B127" s="542" t="s">
        <v>1209</v>
      </c>
      <c r="C127" s="542" t="s">
        <v>519</v>
      </c>
      <c r="D127" s="542" t="s">
        <v>1236</v>
      </c>
      <c r="E127" s="542" t="s">
        <v>1237</v>
      </c>
      <c r="F127" s="559"/>
      <c r="G127" s="559"/>
      <c r="H127" s="542"/>
      <c r="I127" s="542"/>
      <c r="J127" s="559">
        <v>2</v>
      </c>
      <c r="K127" s="559">
        <v>412</v>
      </c>
      <c r="L127" s="542"/>
      <c r="M127" s="542">
        <v>206</v>
      </c>
      <c r="N127" s="559"/>
      <c r="O127" s="559"/>
      <c r="P127" s="547"/>
      <c r="Q127" s="560"/>
    </row>
    <row r="128" spans="1:17" ht="14.4" customHeight="1" x14ac:dyDescent="0.3">
      <c r="A128" s="541" t="s">
        <v>1248</v>
      </c>
      <c r="B128" s="542" t="s">
        <v>1209</v>
      </c>
      <c r="C128" s="542" t="s">
        <v>519</v>
      </c>
      <c r="D128" s="542" t="s">
        <v>1234</v>
      </c>
      <c r="E128" s="542" t="s">
        <v>1235</v>
      </c>
      <c r="F128" s="559"/>
      <c r="G128" s="559"/>
      <c r="H128" s="542"/>
      <c r="I128" s="542"/>
      <c r="J128" s="559">
        <v>34</v>
      </c>
      <c r="K128" s="559">
        <v>2584</v>
      </c>
      <c r="L128" s="542"/>
      <c r="M128" s="542">
        <v>76</v>
      </c>
      <c r="N128" s="559"/>
      <c r="O128" s="559"/>
      <c r="P128" s="547"/>
      <c r="Q128" s="560"/>
    </row>
    <row r="129" spans="1:17" ht="14.4" customHeight="1" x14ac:dyDescent="0.3">
      <c r="A129" s="541" t="s">
        <v>1248</v>
      </c>
      <c r="B129" s="542" t="s">
        <v>1209</v>
      </c>
      <c r="C129" s="542" t="s">
        <v>519</v>
      </c>
      <c r="D129" s="542" t="s">
        <v>1255</v>
      </c>
      <c r="E129" s="542" t="s">
        <v>1256</v>
      </c>
      <c r="F129" s="559">
        <v>4</v>
      </c>
      <c r="G129" s="559">
        <v>708</v>
      </c>
      <c r="H129" s="542">
        <v>1</v>
      </c>
      <c r="I129" s="542">
        <v>177</v>
      </c>
      <c r="J129" s="559">
        <v>9</v>
      </c>
      <c r="K129" s="559">
        <v>1467</v>
      </c>
      <c r="L129" s="542">
        <v>2.0720338983050848</v>
      </c>
      <c r="M129" s="542">
        <v>163</v>
      </c>
      <c r="N129" s="559">
        <v>19</v>
      </c>
      <c r="O129" s="559">
        <v>3114</v>
      </c>
      <c r="P129" s="547">
        <v>4.398305084745763</v>
      </c>
      <c r="Q129" s="560">
        <v>163.89473684210526</v>
      </c>
    </row>
    <row r="130" spans="1:17" ht="14.4" customHeight="1" x14ac:dyDescent="0.3">
      <c r="A130" s="541" t="s">
        <v>1257</v>
      </c>
      <c r="B130" s="542" t="s">
        <v>1209</v>
      </c>
      <c r="C130" s="542" t="s">
        <v>1205</v>
      </c>
      <c r="D130" s="542" t="s">
        <v>1210</v>
      </c>
      <c r="E130" s="542" t="s">
        <v>1211</v>
      </c>
      <c r="F130" s="559">
        <v>72</v>
      </c>
      <c r="G130" s="559">
        <v>2448</v>
      </c>
      <c r="H130" s="542">
        <v>1</v>
      </c>
      <c r="I130" s="542">
        <v>34</v>
      </c>
      <c r="J130" s="559">
        <v>45</v>
      </c>
      <c r="K130" s="559">
        <v>1530</v>
      </c>
      <c r="L130" s="542">
        <v>0.625</v>
      </c>
      <c r="M130" s="542">
        <v>34</v>
      </c>
      <c r="N130" s="559"/>
      <c r="O130" s="559"/>
      <c r="P130" s="547"/>
      <c r="Q130" s="560"/>
    </row>
    <row r="131" spans="1:17" ht="14.4" customHeight="1" x14ac:dyDescent="0.3">
      <c r="A131" s="541" t="s">
        <v>1257</v>
      </c>
      <c r="B131" s="542" t="s">
        <v>1209</v>
      </c>
      <c r="C131" s="542" t="s">
        <v>1205</v>
      </c>
      <c r="D131" s="542" t="s">
        <v>1212</v>
      </c>
      <c r="E131" s="542" t="s">
        <v>1213</v>
      </c>
      <c r="F131" s="559">
        <v>3</v>
      </c>
      <c r="G131" s="559">
        <v>387</v>
      </c>
      <c r="H131" s="542">
        <v>1</v>
      </c>
      <c r="I131" s="542">
        <v>129</v>
      </c>
      <c r="J131" s="559"/>
      <c r="K131" s="559"/>
      <c r="L131" s="542"/>
      <c r="M131" s="542"/>
      <c r="N131" s="559"/>
      <c r="O131" s="559"/>
      <c r="P131" s="547"/>
      <c r="Q131" s="560"/>
    </row>
    <row r="132" spans="1:17" ht="14.4" customHeight="1" x14ac:dyDescent="0.3">
      <c r="A132" s="541" t="s">
        <v>1257</v>
      </c>
      <c r="B132" s="542" t="s">
        <v>1209</v>
      </c>
      <c r="C132" s="542" t="s">
        <v>1205</v>
      </c>
      <c r="D132" s="542" t="s">
        <v>1218</v>
      </c>
      <c r="E132" s="542" t="s">
        <v>1219</v>
      </c>
      <c r="F132" s="559">
        <v>3</v>
      </c>
      <c r="G132" s="559">
        <v>1299</v>
      </c>
      <c r="H132" s="542">
        <v>1</v>
      </c>
      <c r="I132" s="542">
        <v>433</v>
      </c>
      <c r="J132" s="559"/>
      <c r="K132" s="559"/>
      <c r="L132" s="542"/>
      <c r="M132" s="542"/>
      <c r="N132" s="559"/>
      <c r="O132" s="559"/>
      <c r="P132" s="547"/>
      <c r="Q132" s="560"/>
    </row>
    <row r="133" spans="1:17" ht="14.4" customHeight="1" x14ac:dyDescent="0.3">
      <c r="A133" s="541" t="s">
        <v>1257</v>
      </c>
      <c r="B133" s="542" t="s">
        <v>1209</v>
      </c>
      <c r="C133" s="542" t="s">
        <v>1205</v>
      </c>
      <c r="D133" s="542" t="s">
        <v>1220</v>
      </c>
      <c r="E133" s="542" t="s">
        <v>1221</v>
      </c>
      <c r="F133" s="559">
        <v>11</v>
      </c>
      <c r="G133" s="559">
        <v>0</v>
      </c>
      <c r="H133" s="542"/>
      <c r="I133" s="542">
        <v>0</v>
      </c>
      <c r="J133" s="559">
        <v>30</v>
      </c>
      <c r="K133" s="559">
        <v>0</v>
      </c>
      <c r="L133" s="542"/>
      <c r="M133" s="542">
        <v>0</v>
      </c>
      <c r="N133" s="559">
        <v>58</v>
      </c>
      <c r="O133" s="559">
        <v>0</v>
      </c>
      <c r="P133" s="547"/>
      <c r="Q133" s="560">
        <v>0</v>
      </c>
    </row>
    <row r="134" spans="1:17" ht="14.4" customHeight="1" x14ac:dyDescent="0.3">
      <c r="A134" s="541" t="s">
        <v>1257</v>
      </c>
      <c r="B134" s="542" t="s">
        <v>1209</v>
      </c>
      <c r="C134" s="542" t="s">
        <v>1205</v>
      </c>
      <c r="D134" s="542" t="s">
        <v>1222</v>
      </c>
      <c r="E134" s="542" t="s">
        <v>1223</v>
      </c>
      <c r="F134" s="559">
        <v>12</v>
      </c>
      <c r="G134" s="559">
        <v>300</v>
      </c>
      <c r="H134" s="542">
        <v>1</v>
      </c>
      <c r="I134" s="542">
        <v>25</v>
      </c>
      <c r="J134" s="559">
        <v>6</v>
      </c>
      <c r="K134" s="559">
        <v>210</v>
      </c>
      <c r="L134" s="542">
        <v>0.7</v>
      </c>
      <c r="M134" s="542">
        <v>35</v>
      </c>
      <c r="N134" s="559"/>
      <c r="O134" s="559"/>
      <c r="P134" s="547"/>
      <c r="Q134" s="560"/>
    </row>
    <row r="135" spans="1:17" ht="14.4" customHeight="1" x14ac:dyDescent="0.3">
      <c r="A135" s="541" t="s">
        <v>1257</v>
      </c>
      <c r="B135" s="542" t="s">
        <v>1209</v>
      </c>
      <c r="C135" s="542" t="s">
        <v>1205</v>
      </c>
      <c r="D135" s="542" t="s">
        <v>1226</v>
      </c>
      <c r="E135" s="542" t="s">
        <v>1227</v>
      </c>
      <c r="F135" s="559">
        <v>1</v>
      </c>
      <c r="G135" s="559">
        <v>644</v>
      </c>
      <c r="H135" s="542">
        <v>1</v>
      </c>
      <c r="I135" s="542">
        <v>644</v>
      </c>
      <c r="J135" s="559"/>
      <c r="K135" s="559"/>
      <c r="L135" s="542"/>
      <c r="M135" s="542"/>
      <c r="N135" s="559"/>
      <c r="O135" s="559"/>
      <c r="P135" s="547"/>
      <c r="Q135" s="560"/>
    </row>
    <row r="136" spans="1:17" ht="14.4" customHeight="1" x14ac:dyDescent="0.3">
      <c r="A136" s="541" t="s">
        <v>1257</v>
      </c>
      <c r="B136" s="542" t="s">
        <v>1209</v>
      </c>
      <c r="C136" s="542" t="s">
        <v>1205</v>
      </c>
      <c r="D136" s="542" t="s">
        <v>1258</v>
      </c>
      <c r="E136" s="542" t="s">
        <v>1259</v>
      </c>
      <c r="F136" s="559">
        <v>1</v>
      </c>
      <c r="G136" s="559">
        <v>163</v>
      </c>
      <c r="H136" s="542">
        <v>1</v>
      </c>
      <c r="I136" s="542">
        <v>163</v>
      </c>
      <c r="J136" s="559"/>
      <c r="K136" s="559"/>
      <c r="L136" s="542"/>
      <c r="M136" s="542"/>
      <c r="N136" s="559"/>
      <c r="O136" s="559"/>
      <c r="P136" s="547"/>
      <c r="Q136" s="560"/>
    </row>
    <row r="137" spans="1:17" ht="14.4" customHeight="1" x14ac:dyDescent="0.3">
      <c r="A137" s="541" t="s">
        <v>1257</v>
      </c>
      <c r="B137" s="542" t="s">
        <v>1209</v>
      </c>
      <c r="C137" s="542" t="s">
        <v>1205</v>
      </c>
      <c r="D137" s="542" t="s">
        <v>1230</v>
      </c>
      <c r="E137" s="542" t="s">
        <v>1231</v>
      </c>
      <c r="F137" s="559">
        <v>6</v>
      </c>
      <c r="G137" s="559">
        <v>3468</v>
      </c>
      <c r="H137" s="542">
        <v>1</v>
      </c>
      <c r="I137" s="542">
        <v>578</v>
      </c>
      <c r="J137" s="559"/>
      <c r="K137" s="559"/>
      <c r="L137" s="542"/>
      <c r="M137" s="542"/>
      <c r="N137" s="559"/>
      <c r="O137" s="559"/>
      <c r="P137" s="547"/>
      <c r="Q137" s="560"/>
    </row>
    <row r="138" spans="1:17" ht="14.4" customHeight="1" x14ac:dyDescent="0.3">
      <c r="A138" s="541" t="s">
        <v>1257</v>
      </c>
      <c r="B138" s="542" t="s">
        <v>1209</v>
      </c>
      <c r="C138" s="542" t="s">
        <v>1205</v>
      </c>
      <c r="D138" s="542" t="s">
        <v>1232</v>
      </c>
      <c r="E138" s="542" t="s">
        <v>1233</v>
      </c>
      <c r="F138" s="559">
        <v>3</v>
      </c>
      <c r="G138" s="559">
        <v>204</v>
      </c>
      <c r="H138" s="542">
        <v>1</v>
      </c>
      <c r="I138" s="542">
        <v>68</v>
      </c>
      <c r="J138" s="559">
        <v>3</v>
      </c>
      <c r="K138" s="559">
        <v>207</v>
      </c>
      <c r="L138" s="542">
        <v>1.0147058823529411</v>
      </c>
      <c r="M138" s="542">
        <v>69</v>
      </c>
      <c r="N138" s="559"/>
      <c r="O138" s="559"/>
      <c r="P138" s="547"/>
      <c r="Q138" s="560"/>
    </row>
    <row r="139" spans="1:17" ht="14.4" customHeight="1" x14ac:dyDescent="0.3">
      <c r="A139" s="541" t="s">
        <v>1257</v>
      </c>
      <c r="B139" s="542" t="s">
        <v>1209</v>
      </c>
      <c r="C139" s="542" t="s">
        <v>1205</v>
      </c>
      <c r="D139" s="542" t="s">
        <v>1236</v>
      </c>
      <c r="E139" s="542" t="s">
        <v>1237</v>
      </c>
      <c r="F139" s="559"/>
      <c r="G139" s="559"/>
      <c r="H139" s="542"/>
      <c r="I139" s="542"/>
      <c r="J139" s="559">
        <v>1</v>
      </c>
      <c r="K139" s="559">
        <v>206</v>
      </c>
      <c r="L139" s="542"/>
      <c r="M139" s="542">
        <v>206</v>
      </c>
      <c r="N139" s="559">
        <v>3</v>
      </c>
      <c r="O139" s="559">
        <v>627</v>
      </c>
      <c r="P139" s="547"/>
      <c r="Q139" s="560">
        <v>209</v>
      </c>
    </row>
    <row r="140" spans="1:17" ht="14.4" customHeight="1" x14ac:dyDescent="0.3">
      <c r="A140" s="541" t="s">
        <v>1257</v>
      </c>
      <c r="B140" s="542" t="s">
        <v>1209</v>
      </c>
      <c r="C140" s="542" t="s">
        <v>1205</v>
      </c>
      <c r="D140" s="542" t="s">
        <v>1234</v>
      </c>
      <c r="E140" s="542" t="s">
        <v>1235</v>
      </c>
      <c r="F140" s="559">
        <v>38</v>
      </c>
      <c r="G140" s="559">
        <v>2888</v>
      </c>
      <c r="H140" s="542">
        <v>1</v>
      </c>
      <c r="I140" s="542">
        <v>76</v>
      </c>
      <c r="J140" s="559">
        <v>10</v>
      </c>
      <c r="K140" s="559">
        <v>760</v>
      </c>
      <c r="L140" s="542">
        <v>0.26315789473684209</v>
      </c>
      <c r="M140" s="542">
        <v>76</v>
      </c>
      <c r="N140" s="559">
        <v>10</v>
      </c>
      <c r="O140" s="559">
        <v>763</v>
      </c>
      <c r="P140" s="547">
        <v>0.26419667590027701</v>
      </c>
      <c r="Q140" s="560">
        <v>76.3</v>
      </c>
    </row>
    <row r="141" spans="1:17" ht="14.4" customHeight="1" x14ac:dyDescent="0.3">
      <c r="A141" s="541" t="s">
        <v>1257</v>
      </c>
      <c r="B141" s="542" t="s">
        <v>1209</v>
      </c>
      <c r="C141" s="542" t="s">
        <v>1205</v>
      </c>
      <c r="D141" s="542" t="s">
        <v>1238</v>
      </c>
      <c r="E141" s="542" t="s">
        <v>1239</v>
      </c>
      <c r="F141" s="559">
        <v>2</v>
      </c>
      <c r="G141" s="559">
        <v>410</v>
      </c>
      <c r="H141" s="542">
        <v>1</v>
      </c>
      <c r="I141" s="542">
        <v>205</v>
      </c>
      <c r="J141" s="559"/>
      <c r="K141" s="559"/>
      <c r="L141" s="542"/>
      <c r="M141" s="542"/>
      <c r="N141" s="559"/>
      <c r="O141" s="559"/>
      <c r="P141" s="547"/>
      <c r="Q141" s="560"/>
    </row>
    <row r="142" spans="1:17" ht="14.4" customHeight="1" x14ac:dyDescent="0.3">
      <c r="A142" s="541" t="s">
        <v>1257</v>
      </c>
      <c r="B142" s="542" t="s">
        <v>1209</v>
      </c>
      <c r="C142" s="542" t="s">
        <v>1205</v>
      </c>
      <c r="D142" s="542" t="s">
        <v>1246</v>
      </c>
      <c r="E142" s="542" t="s">
        <v>1247</v>
      </c>
      <c r="F142" s="559">
        <v>4</v>
      </c>
      <c r="G142" s="559">
        <v>228</v>
      </c>
      <c r="H142" s="542">
        <v>1</v>
      </c>
      <c r="I142" s="542">
        <v>57</v>
      </c>
      <c r="J142" s="559">
        <v>1</v>
      </c>
      <c r="K142" s="559">
        <v>56</v>
      </c>
      <c r="L142" s="542">
        <v>0.24561403508771928</v>
      </c>
      <c r="M142" s="542">
        <v>56</v>
      </c>
      <c r="N142" s="559"/>
      <c r="O142" s="559"/>
      <c r="P142" s="547"/>
      <c r="Q142" s="560"/>
    </row>
    <row r="143" spans="1:17" ht="14.4" customHeight="1" x14ac:dyDescent="0.3">
      <c r="A143" s="541" t="s">
        <v>1257</v>
      </c>
      <c r="B143" s="542" t="s">
        <v>1209</v>
      </c>
      <c r="C143" s="542" t="s">
        <v>1205</v>
      </c>
      <c r="D143" s="542" t="s">
        <v>1260</v>
      </c>
      <c r="E143" s="542" t="s">
        <v>1261</v>
      </c>
      <c r="F143" s="559">
        <v>1</v>
      </c>
      <c r="G143" s="559">
        <v>328</v>
      </c>
      <c r="H143" s="542">
        <v>1</v>
      </c>
      <c r="I143" s="542">
        <v>328</v>
      </c>
      <c r="J143" s="559"/>
      <c r="K143" s="559"/>
      <c r="L143" s="542"/>
      <c r="M143" s="542"/>
      <c r="N143" s="559"/>
      <c r="O143" s="559"/>
      <c r="P143" s="547"/>
      <c r="Q143" s="560"/>
    </row>
    <row r="144" spans="1:17" ht="14.4" customHeight="1" x14ac:dyDescent="0.3">
      <c r="A144" s="541" t="s">
        <v>1257</v>
      </c>
      <c r="B144" s="542" t="s">
        <v>1209</v>
      </c>
      <c r="C144" s="542" t="s">
        <v>515</v>
      </c>
      <c r="D144" s="542" t="s">
        <v>1210</v>
      </c>
      <c r="E144" s="542" t="s">
        <v>1211</v>
      </c>
      <c r="F144" s="559">
        <v>30</v>
      </c>
      <c r="G144" s="559">
        <v>1020</v>
      </c>
      <c r="H144" s="542">
        <v>1</v>
      </c>
      <c r="I144" s="542">
        <v>34</v>
      </c>
      <c r="J144" s="559">
        <v>27</v>
      </c>
      <c r="K144" s="559">
        <v>918</v>
      </c>
      <c r="L144" s="542">
        <v>0.9</v>
      </c>
      <c r="M144" s="542">
        <v>34</v>
      </c>
      <c r="N144" s="559">
        <v>42</v>
      </c>
      <c r="O144" s="559">
        <v>1456</v>
      </c>
      <c r="P144" s="547">
        <v>1.4274509803921569</v>
      </c>
      <c r="Q144" s="560">
        <v>34.666666666666664</v>
      </c>
    </row>
    <row r="145" spans="1:17" ht="14.4" customHeight="1" x14ac:dyDescent="0.3">
      <c r="A145" s="541" t="s">
        <v>1257</v>
      </c>
      <c r="B145" s="542" t="s">
        <v>1209</v>
      </c>
      <c r="C145" s="542" t="s">
        <v>515</v>
      </c>
      <c r="D145" s="542" t="s">
        <v>1212</v>
      </c>
      <c r="E145" s="542" t="s">
        <v>1213</v>
      </c>
      <c r="F145" s="559">
        <v>1</v>
      </c>
      <c r="G145" s="559">
        <v>129</v>
      </c>
      <c r="H145" s="542">
        <v>1</v>
      </c>
      <c r="I145" s="542">
        <v>129</v>
      </c>
      <c r="J145" s="559"/>
      <c r="K145" s="559"/>
      <c r="L145" s="542"/>
      <c r="M145" s="542"/>
      <c r="N145" s="559"/>
      <c r="O145" s="559"/>
      <c r="P145" s="547"/>
      <c r="Q145" s="560"/>
    </row>
    <row r="146" spans="1:17" ht="14.4" customHeight="1" x14ac:dyDescent="0.3">
      <c r="A146" s="541" t="s">
        <v>1257</v>
      </c>
      <c r="B146" s="542" t="s">
        <v>1209</v>
      </c>
      <c r="C146" s="542" t="s">
        <v>515</v>
      </c>
      <c r="D146" s="542" t="s">
        <v>1220</v>
      </c>
      <c r="E146" s="542" t="s">
        <v>1221</v>
      </c>
      <c r="F146" s="559">
        <v>21</v>
      </c>
      <c r="G146" s="559">
        <v>0</v>
      </c>
      <c r="H146" s="542"/>
      <c r="I146" s="542">
        <v>0</v>
      </c>
      <c r="J146" s="559">
        <v>17</v>
      </c>
      <c r="K146" s="559">
        <v>0</v>
      </c>
      <c r="L146" s="542"/>
      <c r="M146" s="542">
        <v>0</v>
      </c>
      <c r="N146" s="559">
        <v>15</v>
      </c>
      <c r="O146" s="559">
        <v>0</v>
      </c>
      <c r="P146" s="547"/>
      <c r="Q146" s="560">
        <v>0</v>
      </c>
    </row>
    <row r="147" spans="1:17" ht="14.4" customHeight="1" x14ac:dyDescent="0.3">
      <c r="A147" s="541" t="s">
        <v>1257</v>
      </c>
      <c r="B147" s="542" t="s">
        <v>1209</v>
      </c>
      <c r="C147" s="542" t="s">
        <v>515</v>
      </c>
      <c r="D147" s="542" t="s">
        <v>1222</v>
      </c>
      <c r="E147" s="542" t="s">
        <v>1223</v>
      </c>
      <c r="F147" s="559">
        <v>1</v>
      </c>
      <c r="G147" s="559">
        <v>25</v>
      </c>
      <c r="H147" s="542">
        <v>1</v>
      </c>
      <c r="I147" s="542">
        <v>25</v>
      </c>
      <c r="J147" s="559"/>
      <c r="K147" s="559"/>
      <c r="L147" s="542"/>
      <c r="M147" s="542"/>
      <c r="N147" s="559">
        <v>1</v>
      </c>
      <c r="O147" s="559">
        <v>35</v>
      </c>
      <c r="P147" s="547">
        <v>1.4</v>
      </c>
      <c r="Q147" s="560">
        <v>35</v>
      </c>
    </row>
    <row r="148" spans="1:17" ht="14.4" customHeight="1" x14ac:dyDescent="0.3">
      <c r="A148" s="541" t="s">
        <v>1257</v>
      </c>
      <c r="B148" s="542" t="s">
        <v>1209</v>
      </c>
      <c r="C148" s="542" t="s">
        <v>515</v>
      </c>
      <c r="D148" s="542" t="s">
        <v>1262</v>
      </c>
      <c r="E148" s="542" t="s">
        <v>1263</v>
      </c>
      <c r="F148" s="559">
        <v>1</v>
      </c>
      <c r="G148" s="559">
        <v>19</v>
      </c>
      <c r="H148" s="542">
        <v>1</v>
      </c>
      <c r="I148" s="542">
        <v>19</v>
      </c>
      <c r="J148" s="559"/>
      <c r="K148" s="559"/>
      <c r="L148" s="542"/>
      <c r="M148" s="542"/>
      <c r="N148" s="559"/>
      <c r="O148" s="559"/>
      <c r="P148" s="547"/>
      <c r="Q148" s="560"/>
    </row>
    <row r="149" spans="1:17" ht="14.4" customHeight="1" x14ac:dyDescent="0.3">
      <c r="A149" s="541" t="s">
        <v>1257</v>
      </c>
      <c r="B149" s="542" t="s">
        <v>1209</v>
      </c>
      <c r="C149" s="542" t="s">
        <v>515</v>
      </c>
      <c r="D149" s="542" t="s">
        <v>1258</v>
      </c>
      <c r="E149" s="542" t="s">
        <v>1259</v>
      </c>
      <c r="F149" s="559">
        <v>2</v>
      </c>
      <c r="G149" s="559">
        <v>326</v>
      </c>
      <c r="H149" s="542">
        <v>1</v>
      </c>
      <c r="I149" s="542">
        <v>163</v>
      </c>
      <c r="J149" s="559">
        <v>3</v>
      </c>
      <c r="K149" s="559">
        <v>489</v>
      </c>
      <c r="L149" s="542">
        <v>1.5</v>
      </c>
      <c r="M149" s="542">
        <v>163</v>
      </c>
      <c r="N149" s="559">
        <v>3</v>
      </c>
      <c r="O149" s="559">
        <v>491</v>
      </c>
      <c r="P149" s="547">
        <v>1.5061349693251533</v>
      </c>
      <c r="Q149" s="560">
        <v>163.66666666666666</v>
      </c>
    </row>
    <row r="150" spans="1:17" ht="14.4" customHeight="1" x14ac:dyDescent="0.3">
      <c r="A150" s="541" t="s">
        <v>1257</v>
      </c>
      <c r="B150" s="542" t="s">
        <v>1209</v>
      </c>
      <c r="C150" s="542" t="s">
        <v>515</v>
      </c>
      <c r="D150" s="542" t="s">
        <v>1232</v>
      </c>
      <c r="E150" s="542" t="s">
        <v>1233</v>
      </c>
      <c r="F150" s="559"/>
      <c r="G150" s="559"/>
      <c r="H150" s="542"/>
      <c r="I150" s="542"/>
      <c r="J150" s="559">
        <v>2</v>
      </c>
      <c r="K150" s="559">
        <v>138</v>
      </c>
      <c r="L150" s="542"/>
      <c r="M150" s="542">
        <v>69</v>
      </c>
      <c r="N150" s="559"/>
      <c r="O150" s="559"/>
      <c r="P150" s="547"/>
      <c r="Q150" s="560"/>
    </row>
    <row r="151" spans="1:17" ht="14.4" customHeight="1" x14ac:dyDescent="0.3">
      <c r="A151" s="541" t="s">
        <v>1257</v>
      </c>
      <c r="B151" s="542" t="s">
        <v>1209</v>
      </c>
      <c r="C151" s="542" t="s">
        <v>515</v>
      </c>
      <c r="D151" s="542" t="s">
        <v>1236</v>
      </c>
      <c r="E151" s="542" t="s">
        <v>1237</v>
      </c>
      <c r="F151" s="559">
        <v>4</v>
      </c>
      <c r="G151" s="559">
        <v>820</v>
      </c>
      <c r="H151" s="542">
        <v>1</v>
      </c>
      <c r="I151" s="542">
        <v>205</v>
      </c>
      <c r="J151" s="559">
        <v>18</v>
      </c>
      <c r="K151" s="559">
        <v>3708</v>
      </c>
      <c r="L151" s="542">
        <v>4.5219512195121947</v>
      </c>
      <c r="M151" s="542">
        <v>206</v>
      </c>
      <c r="N151" s="559">
        <v>42</v>
      </c>
      <c r="O151" s="559">
        <v>8748</v>
      </c>
      <c r="P151" s="547">
        <v>10.668292682926829</v>
      </c>
      <c r="Q151" s="560">
        <v>208.28571428571428</v>
      </c>
    </row>
    <row r="152" spans="1:17" ht="14.4" customHeight="1" x14ac:dyDescent="0.3">
      <c r="A152" s="541" t="s">
        <v>1257</v>
      </c>
      <c r="B152" s="542" t="s">
        <v>1209</v>
      </c>
      <c r="C152" s="542" t="s">
        <v>515</v>
      </c>
      <c r="D152" s="542" t="s">
        <v>1234</v>
      </c>
      <c r="E152" s="542" t="s">
        <v>1235</v>
      </c>
      <c r="F152" s="559">
        <v>42</v>
      </c>
      <c r="G152" s="559">
        <v>3192</v>
      </c>
      <c r="H152" s="542">
        <v>1</v>
      </c>
      <c r="I152" s="542">
        <v>76</v>
      </c>
      <c r="J152" s="559">
        <v>74</v>
      </c>
      <c r="K152" s="559">
        <v>5624</v>
      </c>
      <c r="L152" s="542">
        <v>1.7619047619047619</v>
      </c>
      <c r="M152" s="542">
        <v>76</v>
      </c>
      <c r="N152" s="559">
        <v>175</v>
      </c>
      <c r="O152" s="559">
        <v>13439</v>
      </c>
      <c r="P152" s="547">
        <v>4.2102130325814535</v>
      </c>
      <c r="Q152" s="560">
        <v>76.794285714285721</v>
      </c>
    </row>
    <row r="153" spans="1:17" ht="14.4" customHeight="1" x14ac:dyDescent="0.3">
      <c r="A153" s="541" t="s">
        <v>1257</v>
      </c>
      <c r="B153" s="542" t="s">
        <v>1209</v>
      </c>
      <c r="C153" s="542" t="s">
        <v>515</v>
      </c>
      <c r="D153" s="542" t="s">
        <v>1238</v>
      </c>
      <c r="E153" s="542" t="s">
        <v>1239</v>
      </c>
      <c r="F153" s="559">
        <v>2</v>
      </c>
      <c r="G153" s="559">
        <v>410</v>
      </c>
      <c r="H153" s="542">
        <v>1</v>
      </c>
      <c r="I153" s="542">
        <v>205</v>
      </c>
      <c r="J153" s="559">
        <v>5</v>
      </c>
      <c r="K153" s="559">
        <v>1030</v>
      </c>
      <c r="L153" s="542">
        <v>2.5121951219512195</v>
      </c>
      <c r="M153" s="542">
        <v>206</v>
      </c>
      <c r="N153" s="559">
        <v>25</v>
      </c>
      <c r="O153" s="559">
        <v>5204</v>
      </c>
      <c r="P153" s="547">
        <v>12.692682926829269</v>
      </c>
      <c r="Q153" s="560">
        <v>208.16</v>
      </c>
    </row>
    <row r="154" spans="1:17" ht="14.4" customHeight="1" x14ac:dyDescent="0.3">
      <c r="A154" s="541" t="s">
        <v>1257</v>
      </c>
      <c r="B154" s="542" t="s">
        <v>1209</v>
      </c>
      <c r="C154" s="542" t="s">
        <v>515</v>
      </c>
      <c r="D154" s="542" t="s">
        <v>1246</v>
      </c>
      <c r="E154" s="542" t="s">
        <v>1247</v>
      </c>
      <c r="F154" s="559">
        <v>1</v>
      </c>
      <c r="G154" s="559">
        <v>57</v>
      </c>
      <c r="H154" s="542">
        <v>1</v>
      </c>
      <c r="I154" s="542">
        <v>57</v>
      </c>
      <c r="J154" s="559"/>
      <c r="K154" s="559"/>
      <c r="L154" s="542"/>
      <c r="M154" s="542"/>
      <c r="N154" s="559">
        <v>1</v>
      </c>
      <c r="O154" s="559">
        <v>56</v>
      </c>
      <c r="P154" s="547">
        <v>0.98245614035087714</v>
      </c>
      <c r="Q154" s="560">
        <v>56</v>
      </c>
    </row>
    <row r="155" spans="1:17" ht="14.4" customHeight="1" x14ac:dyDescent="0.3">
      <c r="A155" s="541" t="s">
        <v>1257</v>
      </c>
      <c r="B155" s="542" t="s">
        <v>1209</v>
      </c>
      <c r="C155" s="542" t="s">
        <v>515</v>
      </c>
      <c r="D155" s="542" t="s">
        <v>1260</v>
      </c>
      <c r="E155" s="542" t="s">
        <v>1261</v>
      </c>
      <c r="F155" s="559">
        <v>6</v>
      </c>
      <c r="G155" s="559">
        <v>1968</v>
      </c>
      <c r="H155" s="542">
        <v>1</v>
      </c>
      <c r="I155" s="542">
        <v>328</v>
      </c>
      <c r="J155" s="559">
        <v>3</v>
      </c>
      <c r="K155" s="559">
        <v>981</v>
      </c>
      <c r="L155" s="542">
        <v>0.49847560975609756</v>
      </c>
      <c r="M155" s="542">
        <v>327</v>
      </c>
      <c r="N155" s="559">
        <v>5</v>
      </c>
      <c r="O155" s="559">
        <v>1647</v>
      </c>
      <c r="P155" s="547">
        <v>0.83689024390243905</v>
      </c>
      <c r="Q155" s="560">
        <v>329.4</v>
      </c>
    </row>
    <row r="156" spans="1:17" ht="14.4" customHeight="1" x14ac:dyDescent="0.3">
      <c r="A156" s="541" t="s">
        <v>1257</v>
      </c>
      <c r="B156" s="542" t="s">
        <v>1209</v>
      </c>
      <c r="C156" s="542" t="s">
        <v>515</v>
      </c>
      <c r="D156" s="542" t="s">
        <v>1264</v>
      </c>
      <c r="E156" s="542" t="s">
        <v>1265</v>
      </c>
      <c r="F156" s="559">
        <v>2</v>
      </c>
      <c r="G156" s="559">
        <v>1288</v>
      </c>
      <c r="H156" s="542">
        <v>1</v>
      </c>
      <c r="I156" s="542">
        <v>644</v>
      </c>
      <c r="J156" s="559"/>
      <c r="K156" s="559"/>
      <c r="L156" s="542"/>
      <c r="M156" s="542"/>
      <c r="N156" s="559"/>
      <c r="O156" s="559"/>
      <c r="P156" s="547"/>
      <c r="Q156" s="560"/>
    </row>
    <row r="157" spans="1:17" ht="14.4" customHeight="1" x14ac:dyDescent="0.3">
      <c r="A157" s="541" t="s">
        <v>1257</v>
      </c>
      <c r="B157" s="542" t="s">
        <v>1209</v>
      </c>
      <c r="C157" s="542" t="s">
        <v>1206</v>
      </c>
      <c r="D157" s="542" t="s">
        <v>1210</v>
      </c>
      <c r="E157" s="542" t="s">
        <v>1211</v>
      </c>
      <c r="F157" s="559">
        <v>1</v>
      </c>
      <c r="G157" s="559">
        <v>34</v>
      </c>
      <c r="H157" s="542">
        <v>1</v>
      </c>
      <c r="I157" s="542">
        <v>34</v>
      </c>
      <c r="J157" s="559"/>
      <c r="K157" s="559"/>
      <c r="L157" s="542"/>
      <c r="M157" s="542"/>
      <c r="N157" s="559">
        <v>1</v>
      </c>
      <c r="O157" s="559">
        <v>35</v>
      </c>
      <c r="P157" s="547">
        <v>1.0294117647058822</v>
      </c>
      <c r="Q157" s="560">
        <v>35</v>
      </c>
    </row>
    <row r="158" spans="1:17" ht="14.4" customHeight="1" x14ac:dyDescent="0.3">
      <c r="A158" s="541" t="s">
        <v>1257</v>
      </c>
      <c r="B158" s="542" t="s">
        <v>1209</v>
      </c>
      <c r="C158" s="542" t="s">
        <v>1206</v>
      </c>
      <c r="D158" s="542" t="s">
        <v>1220</v>
      </c>
      <c r="E158" s="542" t="s">
        <v>1221</v>
      </c>
      <c r="F158" s="559"/>
      <c r="G158" s="559"/>
      <c r="H158" s="542"/>
      <c r="I158" s="542"/>
      <c r="J158" s="559"/>
      <c r="K158" s="559"/>
      <c r="L158" s="542"/>
      <c r="M158" s="542"/>
      <c r="N158" s="559">
        <v>1</v>
      </c>
      <c r="O158" s="559">
        <v>0</v>
      </c>
      <c r="P158" s="547"/>
      <c r="Q158" s="560">
        <v>0</v>
      </c>
    </row>
    <row r="159" spans="1:17" ht="14.4" customHeight="1" x14ac:dyDescent="0.3">
      <c r="A159" s="541" t="s">
        <v>1257</v>
      </c>
      <c r="B159" s="542" t="s">
        <v>1209</v>
      </c>
      <c r="C159" s="542" t="s">
        <v>1206</v>
      </c>
      <c r="D159" s="542" t="s">
        <v>1226</v>
      </c>
      <c r="E159" s="542" t="s">
        <v>1227</v>
      </c>
      <c r="F159" s="559">
        <v>1</v>
      </c>
      <c r="G159" s="559">
        <v>644</v>
      </c>
      <c r="H159" s="542">
        <v>1</v>
      </c>
      <c r="I159" s="542">
        <v>644</v>
      </c>
      <c r="J159" s="559"/>
      <c r="K159" s="559"/>
      <c r="L159" s="542"/>
      <c r="M159" s="542"/>
      <c r="N159" s="559"/>
      <c r="O159" s="559"/>
      <c r="P159" s="547"/>
      <c r="Q159" s="560"/>
    </row>
    <row r="160" spans="1:17" ht="14.4" customHeight="1" x14ac:dyDescent="0.3">
      <c r="A160" s="541" t="s">
        <v>1257</v>
      </c>
      <c r="B160" s="542" t="s">
        <v>1209</v>
      </c>
      <c r="C160" s="542" t="s">
        <v>1206</v>
      </c>
      <c r="D160" s="542" t="s">
        <v>1236</v>
      </c>
      <c r="E160" s="542" t="s">
        <v>1237</v>
      </c>
      <c r="F160" s="559">
        <v>1</v>
      </c>
      <c r="G160" s="559">
        <v>205</v>
      </c>
      <c r="H160" s="542">
        <v>1</v>
      </c>
      <c r="I160" s="542">
        <v>205</v>
      </c>
      <c r="J160" s="559"/>
      <c r="K160" s="559"/>
      <c r="L160" s="542"/>
      <c r="M160" s="542"/>
      <c r="N160" s="559"/>
      <c r="O160" s="559"/>
      <c r="P160" s="547"/>
      <c r="Q160" s="560"/>
    </row>
    <row r="161" spans="1:17" ht="14.4" customHeight="1" x14ac:dyDescent="0.3">
      <c r="A161" s="541" t="s">
        <v>1257</v>
      </c>
      <c r="B161" s="542" t="s">
        <v>1209</v>
      </c>
      <c r="C161" s="542" t="s">
        <v>1206</v>
      </c>
      <c r="D161" s="542" t="s">
        <v>1234</v>
      </c>
      <c r="E161" s="542" t="s">
        <v>1235</v>
      </c>
      <c r="F161" s="559"/>
      <c r="G161" s="559"/>
      <c r="H161" s="542"/>
      <c r="I161" s="542"/>
      <c r="J161" s="559"/>
      <c r="K161" s="559"/>
      <c r="L161" s="542"/>
      <c r="M161" s="542"/>
      <c r="N161" s="559">
        <v>3</v>
      </c>
      <c r="O161" s="559">
        <v>231</v>
      </c>
      <c r="P161" s="547"/>
      <c r="Q161" s="560">
        <v>77</v>
      </c>
    </row>
    <row r="162" spans="1:17" ht="14.4" customHeight="1" x14ac:dyDescent="0.3">
      <c r="A162" s="541" t="s">
        <v>1257</v>
      </c>
      <c r="B162" s="542" t="s">
        <v>1209</v>
      </c>
      <c r="C162" s="542" t="s">
        <v>1206</v>
      </c>
      <c r="D162" s="542" t="s">
        <v>1260</v>
      </c>
      <c r="E162" s="542" t="s">
        <v>1261</v>
      </c>
      <c r="F162" s="559">
        <v>2</v>
      </c>
      <c r="G162" s="559">
        <v>656</v>
      </c>
      <c r="H162" s="542">
        <v>1</v>
      </c>
      <c r="I162" s="542">
        <v>328</v>
      </c>
      <c r="J162" s="559"/>
      <c r="K162" s="559"/>
      <c r="L162" s="542"/>
      <c r="M162" s="542"/>
      <c r="N162" s="559"/>
      <c r="O162" s="559"/>
      <c r="P162" s="547"/>
      <c r="Q162" s="560"/>
    </row>
    <row r="163" spans="1:17" ht="14.4" customHeight="1" x14ac:dyDescent="0.3">
      <c r="A163" s="541" t="s">
        <v>1257</v>
      </c>
      <c r="B163" s="542" t="s">
        <v>1209</v>
      </c>
      <c r="C163" s="542" t="s">
        <v>516</v>
      </c>
      <c r="D163" s="542" t="s">
        <v>1266</v>
      </c>
      <c r="E163" s="542" t="s">
        <v>1267</v>
      </c>
      <c r="F163" s="559">
        <v>1</v>
      </c>
      <c r="G163" s="559">
        <v>20</v>
      </c>
      <c r="H163" s="542">
        <v>1</v>
      </c>
      <c r="I163" s="542">
        <v>20</v>
      </c>
      <c r="J163" s="559"/>
      <c r="K163" s="559"/>
      <c r="L163" s="542"/>
      <c r="M163" s="542"/>
      <c r="N163" s="559"/>
      <c r="O163" s="559"/>
      <c r="P163" s="547"/>
      <c r="Q163" s="560"/>
    </row>
    <row r="164" spans="1:17" ht="14.4" customHeight="1" x14ac:dyDescent="0.3">
      <c r="A164" s="541" t="s">
        <v>1257</v>
      </c>
      <c r="B164" s="542" t="s">
        <v>1209</v>
      </c>
      <c r="C164" s="542" t="s">
        <v>516</v>
      </c>
      <c r="D164" s="542" t="s">
        <v>1210</v>
      </c>
      <c r="E164" s="542" t="s">
        <v>1211</v>
      </c>
      <c r="F164" s="559">
        <v>56</v>
      </c>
      <c r="G164" s="559">
        <v>1904</v>
      </c>
      <c r="H164" s="542">
        <v>1</v>
      </c>
      <c r="I164" s="542">
        <v>34</v>
      </c>
      <c r="J164" s="559">
        <v>53</v>
      </c>
      <c r="K164" s="559">
        <v>1802</v>
      </c>
      <c r="L164" s="542">
        <v>0.9464285714285714</v>
      </c>
      <c r="M164" s="542">
        <v>34</v>
      </c>
      <c r="N164" s="559">
        <v>38</v>
      </c>
      <c r="O164" s="559">
        <v>1305</v>
      </c>
      <c r="P164" s="547">
        <v>0.68539915966386555</v>
      </c>
      <c r="Q164" s="560">
        <v>34.342105263157897</v>
      </c>
    </row>
    <row r="165" spans="1:17" ht="14.4" customHeight="1" x14ac:dyDescent="0.3">
      <c r="A165" s="541" t="s">
        <v>1257</v>
      </c>
      <c r="B165" s="542" t="s">
        <v>1209</v>
      </c>
      <c r="C165" s="542" t="s">
        <v>516</v>
      </c>
      <c r="D165" s="542" t="s">
        <v>1220</v>
      </c>
      <c r="E165" s="542" t="s">
        <v>1221</v>
      </c>
      <c r="F165" s="559">
        <v>18</v>
      </c>
      <c r="G165" s="559">
        <v>0</v>
      </c>
      <c r="H165" s="542"/>
      <c r="I165" s="542">
        <v>0</v>
      </c>
      <c r="J165" s="559">
        <v>7</v>
      </c>
      <c r="K165" s="559">
        <v>0</v>
      </c>
      <c r="L165" s="542"/>
      <c r="M165" s="542">
        <v>0</v>
      </c>
      <c r="N165" s="559">
        <v>23</v>
      </c>
      <c r="O165" s="559">
        <v>0</v>
      </c>
      <c r="P165" s="547"/>
      <c r="Q165" s="560">
        <v>0</v>
      </c>
    </row>
    <row r="166" spans="1:17" ht="14.4" customHeight="1" x14ac:dyDescent="0.3">
      <c r="A166" s="541" t="s">
        <v>1257</v>
      </c>
      <c r="B166" s="542" t="s">
        <v>1209</v>
      </c>
      <c r="C166" s="542" t="s">
        <v>516</v>
      </c>
      <c r="D166" s="542" t="s">
        <v>1222</v>
      </c>
      <c r="E166" s="542" t="s">
        <v>1223</v>
      </c>
      <c r="F166" s="559">
        <v>1</v>
      </c>
      <c r="G166" s="559">
        <v>25</v>
      </c>
      <c r="H166" s="542">
        <v>1</v>
      </c>
      <c r="I166" s="542">
        <v>25</v>
      </c>
      <c r="J166" s="559">
        <v>8</v>
      </c>
      <c r="K166" s="559">
        <v>280</v>
      </c>
      <c r="L166" s="542">
        <v>11.2</v>
      </c>
      <c r="M166" s="542">
        <v>35</v>
      </c>
      <c r="N166" s="559">
        <v>16</v>
      </c>
      <c r="O166" s="559">
        <v>562</v>
      </c>
      <c r="P166" s="547">
        <v>22.48</v>
      </c>
      <c r="Q166" s="560">
        <v>35.125</v>
      </c>
    </row>
    <row r="167" spans="1:17" ht="14.4" customHeight="1" x14ac:dyDescent="0.3">
      <c r="A167" s="541" t="s">
        <v>1257</v>
      </c>
      <c r="B167" s="542" t="s">
        <v>1209</v>
      </c>
      <c r="C167" s="542" t="s">
        <v>516</v>
      </c>
      <c r="D167" s="542" t="s">
        <v>1258</v>
      </c>
      <c r="E167" s="542" t="s">
        <v>1259</v>
      </c>
      <c r="F167" s="559">
        <v>1</v>
      </c>
      <c r="G167" s="559">
        <v>163</v>
      </c>
      <c r="H167" s="542">
        <v>1</v>
      </c>
      <c r="I167" s="542">
        <v>163</v>
      </c>
      <c r="J167" s="559"/>
      <c r="K167" s="559"/>
      <c r="L167" s="542"/>
      <c r="M167" s="542"/>
      <c r="N167" s="559">
        <v>1</v>
      </c>
      <c r="O167" s="559">
        <v>163</v>
      </c>
      <c r="P167" s="547">
        <v>1</v>
      </c>
      <c r="Q167" s="560">
        <v>163</v>
      </c>
    </row>
    <row r="168" spans="1:17" ht="14.4" customHeight="1" x14ac:dyDescent="0.3">
      <c r="A168" s="541" t="s">
        <v>1257</v>
      </c>
      <c r="B168" s="542" t="s">
        <v>1209</v>
      </c>
      <c r="C168" s="542" t="s">
        <v>516</v>
      </c>
      <c r="D168" s="542" t="s">
        <v>1232</v>
      </c>
      <c r="E168" s="542" t="s">
        <v>1233</v>
      </c>
      <c r="F168" s="559"/>
      <c r="G168" s="559"/>
      <c r="H168" s="542"/>
      <c r="I168" s="542"/>
      <c r="J168" s="559">
        <v>1</v>
      </c>
      <c r="K168" s="559">
        <v>69</v>
      </c>
      <c r="L168" s="542"/>
      <c r="M168" s="542">
        <v>69</v>
      </c>
      <c r="N168" s="559"/>
      <c r="O168" s="559"/>
      <c r="P168" s="547"/>
      <c r="Q168" s="560"/>
    </row>
    <row r="169" spans="1:17" ht="14.4" customHeight="1" x14ac:dyDescent="0.3">
      <c r="A169" s="541" t="s">
        <v>1257</v>
      </c>
      <c r="B169" s="542" t="s">
        <v>1209</v>
      </c>
      <c r="C169" s="542" t="s">
        <v>516</v>
      </c>
      <c r="D169" s="542" t="s">
        <v>1268</v>
      </c>
      <c r="E169" s="542" t="s">
        <v>1269</v>
      </c>
      <c r="F169" s="559"/>
      <c r="G169" s="559"/>
      <c r="H169" s="542"/>
      <c r="I169" s="542"/>
      <c r="J169" s="559">
        <v>1</v>
      </c>
      <c r="K169" s="559">
        <v>114</v>
      </c>
      <c r="L169" s="542"/>
      <c r="M169" s="542">
        <v>114</v>
      </c>
      <c r="N169" s="559"/>
      <c r="O169" s="559"/>
      <c r="P169" s="547"/>
      <c r="Q169" s="560"/>
    </row>
    <row r="170" spans="1:17" ht="14.4" customHeight="1" x14ac:dyDescent="0.3">
      <c r="A170" s="541" t="s">
        <v>1257</v>
      </c>
      <c r="B170" s="542" t="s">
        <v>1209</v>
      </c>
      <c r="C170" s="542" t="s">
        <v>516</v>
      </c>
      <c r="D170" s="542" t="s">
        <v>1236</v>
      </c>
      <c r="E170" s="542" t="s">
        <v>1237</v>
      </c>
      <c r="F170" s="559"/>
      <c r="G170" s="559"/>
      <c r="H170" s="542"/>
      <c r="I170" s="542"/>
      <c r="J170" s="559">
        <v>22</v>
      </c>
      <c r="K170" s="559">
        <v>4532</v>
      </c>
      <c r="L170" s="542"/>
      <c r="M170" s="542">
        <v>206</v>
      </c>
      <c r="N170" s="559">
        <v>55</v>
      </c>
      <c r="O170" s="559">
        <v>11405</v>
      </c>
      <c r="P170" s="547"/>
      <c r="Q170" s="560">
        <v>207.36363636363637</v>
      </c>
    </row>
    <row r="171" spans="1:17" ht="14.4" customHeight="1" x14ac:dyDescent="0.3">
      <c r="A171" s="541" t="s">
        <v>1257</v>
      </c>
      <c r="B171" s="542" t="s">
        <v>1209</v>
      </c>
      <c r="C171" s="542" t="s">
        <v>516</v>
      </c>
      <c r="D171" s="542" t="s">
        <v>1234</v>
      </c>
      <c r="E171" s="542" t="s">
        <v>1235</v>
      </c>
      <c r="F171" s="559">
        <v>102</v>
      </c>
      <c r="G171" s="559">
        <v>7752</v>
      </c>
      <c r="H171" s="542">
        <v>1</v>
      </c>
      <c r="I171" s="542">
        <v>76</v>
      </c>
      <c r="J171" s="559">
        <v>168</v>
      </c>
      <c r="K171" s="559">
        <v>12768</v>
      </c>
      <c r="L171" s="542">
        <v>1.6470588235294117</v>
      </c>
      <c r="M171" s="542">
        <v>76</v>
      </c>
      <c r="N171" s="559">
        <v>199</v>
      </c>
      <c r="O171" s="559">
        <v>15260</v>
      </c>
      <c r="P171" s="547">
        <v>1.9685242518059856</v>
      </c>
      <c r="Q171" s="560">
        <v>76.683417085427138</v>
      </c>
    </row>
    <row r="172" spans="1:17" ht="14.4" customHeight="1" x14ac:dyDescent="0.3">
      <c r="A172" s="541" t="s">
        <v>1257</v>
      </c>
      <c r="B172" s="542" t="s">
        <v>1209</v>
      </c>
      <c r="C172" s="542" t="s">
        <v>516</v>
      </c>
      <c r="D172" s="542" t="s">
        <v>1270</v>
      </c>
      <c r="E172" s="542" t="s">
        <v>1271</v>
      </c>
      <c r="F172" s="559"/>
      <c r="G172" s="559"/>
      <c r="H172" s="542"/>
      <c r="I172" s="542"/>
      <c r="J172" s="559"/>
      <c r="K172" s="559"/>
      <c r="L172" s="542"/>
      <c r="M172" s="542"/>
      <c r="N172" s="559">
        <v>1</v>
      </c>
      <c r="O172" s="559">
        <v>56</v>
      </c>
      <c r="P172" s="547"/>
      <c r="Q172" s="560">
        <v>56</v>
      </c>
    </row>
    <row r="173" spans="1:17" ht="14.4" customHeight="1" x14ac:dyDescent="0.3">
      <c r="A173" s="541" t="s">
        <v>1257</v>
      </c>
      <c r="B173" s="542" t="s">
        <v>1209</v>
      </c>
      <c r="C173" s="542" t="s">
        <v>516</v>
      </c>
      <c r="D173" s="542" t="s">
        <v>1238</v>
      </c>
      <c r="E173" s="542" t="s">
        <v>1239</v>
      </c>
      <c r="F173" s="559">
        <v>2</v>
      </c>
      <c r="G173" s="559">
        <v>410</v>
      </c>
      <c r="H173" s="542">
        <v>1</v>
      </c>
      <c r="I173" s="542">
        <v>205</v>
      </c>
      <c r="J173" s="559">
        <v>6</v>
      </c>
      <c r="K173" s="559">
        <v>1236</v>
      </c>
      <c r="L173" s="542">
        <v>3.0146341463414634</v>
      </c>
      <c r="M173" s="542">
        <v>206</v>
      </c>
      <c r="N173" s="559">
        <v>3</v>
      </c>
      <c r="O173" s="559">
        <v>624</v>
      </c>
      <c r="P173" s="547">
        <v>1.5219512195121951</v>
      </c>
      <c r="Q173" s="560">
        <v>208</v>
      </c>
    </row>
    <row r="174" spans="1:17" ht="14.4" customHeight="1" x14ac:dyDescent="0.3">
      <c r="A174" s="541" t="s">
        <v>1257</v>
      </c>
      <c r="B174" s="542" t="s">
        <v>1209</v>
      </c>
      <c r="C174" s="542" t="s">
        <v>516</v>
      </c>
      <c r="D174" s="542" t="s">
        <v>1246</v>
      </c>
      <c r="E174" s="542" t="s">
        <v>1247</v>
      </c>
      <c r="F174" s="559"/>
      <c r="G174" s="559"/>
      <c r="H174" s="542"/>
      <c r="I174" s="542"/>
      <c r="J174" s="559">
        <v>5</v>
      </c>
      <c r="K174" s="559">
        <v>280</v>
      </c>
      <c r="L174" s="542"/>
      <c r="M174" s="542">
        <v>56</v>
      </c>
      <c r="N174" s="559">
        <v>7</v>
      </c>
      <c r="O174" s="559">
        <v>395</v>
      </c>
      <c r="P174" s="547"/>
      <c r="Q174" s="560">
        <v>56.428571428571431</v>
      </c>
    </row>
    <row r="175" spans="1:17" ht="14.4" customHeight="1" x14ac:dyDescent="0.3">
      <c r="A175" s="541" t="s">
        <v>1257</v>
      </c>
      <c r="B175" s="542" t="s">
        <v>1209</v>
      </c>
      <c r="C175" s="542" t="s">
        <v>516</v>
      </c>
      <c r="D175" s="542" t="s">
        <v>1260</v>
      </c>
      <c r="E175" s="542" t="s">
        <v>1261</v>
      </c>
      <c r="F175" s="559">
        <v>1</v>
      </c>
      <c r="G175" s="559">
        <v>328</v>
      </c>
      <c r="H175" s="542">
        <v>1</v>
      </c>
      <c r="I175" s="542">
        <v>328</v>
      </c>
      <c r="J175" s="559">
        <v>2</v>
      </c>
      <c r="K175" s="559">
        <v>654</v>
      </c>
      <c r="L175" s="542">
        <v>1.9939024390243902</v>
      </c>
      <c r="M175" s="542">
        <v>327</v>
      </c>
      <c r="N175" s="559">
        <v>8</v>
      </c>
      <c r="O175" s="559">
        <v>2631</v>
      </c>
      <c r="P175" s="547">
        <v>8.0213414634146343</v>
      </c>
      <c r="Q175" s="560">
        <v>328.875</v>
      </c>
    </row>
    <row r="176" spans="1:17" ht="14.4" customHeight="1" x14ac:dyDescent="0.3">
      <c r="A176" s="541" t="s">
        <v>1257</v>
      </c>
      <c r="B176" s="542" t="s">
        <v>1209</v>
      </c>
      <c r="C176" s="542" t="s">
        <v>516</v>
      </c>
      <c r="D176" s="542" t="s">
        <v>1264</v>
      </c>
      <c r="E176" s="542" t="s">
        <v>1265</v>
      </c>
      <c r="F176" s="559"/>
      <c r="G176" s="559"/>
      <c r="H176" s="542"/>
      <c r="I176" s="542"/>
      <c r="J176" s="559">
        <v>2</v>
      </c>
      <c r="K176" s="559">
        <v>1290</v>
      </c>
      <c r="L176" s="542"/>
      <c r="M176" s="542">
        <v>645</v>
      </c>
      <c r="N176" s="559">
        <v>2</v>
      </c>
      <c r="O176" s="559">
        <v>1290</v>
      </c>
      <c r="P176" s="547"/>
      <c r="Q176" s="560">
        <v>645</v>
      </c>
    </row>
    <row r="177" spans="1:17" ht="14.4" customHeight="1" x14ac:dyDescent="0.3">
      <c r="A177" s="541" t="s">
        <v>1257</v>
      </c>
      <c r="B177" s="542" t="s">
        <v>1209</v>
      </c>
      <c r="C177" s="542" t="s">
        <v>517</v>
      </c>
      <c r="D177" s="542" t="s">
        <v>1272</v>
      </c>
      <c r="E177" s="542" t="s">
        <v>1273</v>
      </c>
      <c r="F177" s="559">
        <v>1</v>
      </c>
      <c r="G177" s="559">
        <v>63</v>
      </c>
      <c r="H177" s="542">
        <v>1</v>
      </c>
      <c r="I177" s="542">
        <v>63</v>
      </c>
      <c r="J177" s="559"/>
      <c r="K177" s="559"/>
      <c r="L177" s="542"/>
      <c r="M177" s="542"/>
      <c r="N177" s="559"/>
      <c r="O177" s="559"/>
      <c r="P177" s="547"/>
      <c r="Q177" s="560"/>
    </row>
    <row r="178" spans="1:17" ht="14.4" customHeight="1" x14ac:dyDescent="0.3">
      <c r="A178" s="541" t="s">
        <v>1257</v>
      </c>
      <c r="B178" s="542" t="s">
        <v>1209</v>
      </c>
      <c r="C178" s="542" t="s">
        <v>517</v>
      </c>
      <c r="D178" s="542" t="s">
        <v>1210</v>
      </c>
      <c r="E178" s="542" t="s">
        <v>1211</v>
      </c>
      <c r="F178" s="559">
        <v>56</v>
      </c>
      <c r="G178" s="559">
        <v>1904</v>
      </c>
      <c r="H178" s="542">
        <v>1</v>
      </c>
      <c r="I178" s="542">
        <v>34</v>
      </c>
      <c r="J178" s="559">
        <v>72</v>
      </c>
      <c r="K178" s="559">
        <v>2448</v>
      </c>
      <c r="L178" s="542">
        <v>1.2857142857142858</v>
      </c>
      <c r="M178" s="542">
        <v>34</v>
      </c>
      <c r="N178" s="559">
        <v>87</v>
      </c>
      <c r="O178" s="559">
        <v>3024</v>
      </c>
      <c r="P178" s="547">
        <v>1.588235294117647</v>
      </c>
      <c r="Q178" s="560">
        <v>34.758620689655174</v>
      </c>
    </row>
    <row r="179" spans="1:17" ht="14.4" customHeight="1" x14ac:dyDescent="0.3">
      <c r="A179" s="541" t="s">
        <v>1257</v>
      </c>
      <c r="B179" s="542" t="s">
        <v>1209</v>
      </c>
      <c r="C179" s="542" t="s">
        <v>517</v>
      </c>
      <c r="D179" s="542" t="s">
        <v>1274</v>
      </c>
      <c r="E179" s="542" t="s">
        <v>1275</v>
      </c>
      <c r="F179" s="559">
        <v>3</v>
      </c>
      <c r="G179" s="559">
        <v>489</v>
      </c>
      <c r="H179" s="542">
        <v>1</v>
      </c>
      <c r="I179" s="542">
        <v>163</v>
      </c>
      <c r="J179" s="559"/>
      <c r="K179" s="559"/>
      <c r="L179" s="542"/>
      <c r="M179" s="542"/>
      <c r="N179" s="559"/>
      <c r="O179" s="559"/>
      <c r="P179" s="547"/>
      <c r="Q179" s="560"/>
    </row>
    <row r="180" spans="1:17" ht="14.4" customHeight="1" x14ac:dyDescent="0.3">
      <c r="A180" s="541" t="s">
        <v>1257</v>
      </c>
      <c r="B180" s="542" t="s">
        <v>1209</v>
      </c>
      <c r="C180" s="542" t="s">
        <v>517</v>
      </c>
      <c r="D180" s="542" t="s">
        <v>1220</v>
      </c>
      <c r="E180" s="542" t="s">
        <v>1221</v>
      </c>
      <c r="F180" s="559">
        <v>14</v>
      </c>
      <c r="G180" s="559">
        <v>0</v>
      </c>
      <c r="H180" s="542"/>
      <c r="I180" s="542">
        <v>0</v>
      </c>
      <c r="J180" s="559">
        <v>9</v>
      </c>
      <c r="K180" s="559">
        <v>0</v>
      </c>
      <c r="L180" s="542"/>
      <c r="M180" s="542">
        <v>0</v>
      </c>
      <c r="N180" s="559">
        <v>14</v>
      </c>
      <c r="O180" s="559">
        <v>0</v>
      </c>
      <c r="P180" s="547"/>
      <c r="Q180" s="560">
        <v>0</v>
      </c>
    </row>
    <row r="181" spans="1:17" ht="14.4" customHeight="1" x14ac:dyDescent="0.3">
      <c r="A181" s="541" t="s">
        <v>1257</v>
      </c>
      <c r="B181" s="542" t="s">
        <v>1209</v>
      </c>
      <c r="C181" s="542" t="s">
        <v>517</v>
      </c>
      <c r="D181" s="542" t="s">
        <v>1222</v>
      </c>
      <c r="E181" s="542" t="s">
        <v>1223</v>
      </c>
      <c r="F181" s="559">
        <v>22</v>
      </c>
      <c r="G181" s="559">
        <v>550</v>
      </c>
      <c r="H181" s="542">
        <v>1</v>
      </c>
      <c r="I181" s="542">
        <v>25</v>
      </c>
      <c r="J181" s="559">
        <v>25</v>
      </c>
      <c r="K181" s="559">
        <v>875</v>
      </c>
      <c r="L181" s="542">
        <v>1.5909090909090908</v>
      </c>
      <c r="M181" s="542">
        <v>35</v>
      </c>
      <c r="N181" s="559">
        <v>27</v>
      </c>
      <c r="O181" s="559">
        <v>965</v>
      </c>
      <c r="P181" s="547">
        <v>1.7545454545454546</v>
      </c>
      <c r="Q181" s="560">
        <v>35.74074074074074</v>
      </c>
    </row>
    <row r="182" spans="1:17" ht="14.4" customHeight="1" x14ac:dyDescent="0.3">
      <c r="A182" s="541" t="s">
        <v>1257</v>
      </c>
      <c r="B182" s="542" t="s">
        <v>1209</v>
      </c>
      <c r="C182" s="542" t="s">
        <v>517</v>
      </c>
      <c r="D182" s="542" t="s">
        <v>1262</v>
      </c>
      <c r="E182" s="542" t="s">
        <v>1263</v>
      </c>
      <c r="F182" s="559">
        <v>2</v>
      </c>
      <c r="G182" s="559">
        <v>38</v>
      </c>
      <c r="H182" s="542">
        <v>1</v>
      </c>
      <c r="I182" s="542">
        <v>19</v>
      </c>
      <c r="J182" s="559"/>
      <c r="K182" s="559"/>
      <c r="L182" s="542"/>
      <c r="M182" s="542"/>
      <c r="N182" s="559"/>
      <c r="O182" s="559"/>
      <c r="P182" s="547"/>
      <c r="Q182" s="560"/>
    </row>
    <row r="183" spans="1:17" ht="14.4" customHeight="1" x14ac:dyDescent="0.3">
      <c r="A183" s="541" t="s">
        <v>1257</v>
      </c>
      <c r="B183" s="542" t="s">
        <v>1209</v>
      </c>
      <c r="C183" s="542" t="s">
        <v>517</v>
      </c>
      <c r="D183" s="542" t="s">
        <v>1242</v>
      </c>
      <c r="E183" s="542" t="s">
        <v>1243</v>
      </c>
      <c r="F183" s="559">
        <v>8</v>
      </c>
      <c r="G183" s="559">
        <v>4264</v>
      </c>
      <c r="H183" s="542">
        <v>1</v>
      </c>
      <c r="I183" s="542">
        <v>533</v>
      </c>
      <c r="J183" s="559"/>
      <c r="K183" s="559"/>
      <c r="L183" s="542"/>
      <c r="M183" s="542"/>
      <c r="N183" s="559"/>
      <c r="O183" s="559"/>
      <c r="P183" s="547"/>
      <c r="Q183" s="560"/>
    </row>
    <row r="184" spans="1:17" ht="14.4" customHeight="1" x14ac:dyDescent="0.3">
      <c r="A184" s="541" t="s">
        <v>1257</v>
      </c>
      <c r="B184" s="542" t="s">
        <v>1209</v>
      </c>
      <c r="C184" s="542" t="s">
        <v>517</v>
      </c>
      <c r="D184" s="542" t="s">
        <v>1258</v>
      </c>
      <c r="E184" s="542" t="s">
        <v>1259</v>
      </c>
      <c r="F184" s="559">
        <v>2</v>
      </c>
      <c r="G184" s="559">
        <v>326</v>
      </c>
      <c r="H184" s="542">
        <v>1</v>
      </c>
      <c r="I184" s="542">
        <v>163</v>
      </c>
      <c r="J184" s="559">
        <v>1</v>
      </c>
      <c r="K184" s="559">
        <v>163</v>
      </c>
      <c r="L184" s="542">
        <v>0.5</v>
      </c>
      <c r="M184" s="542">
        <v>163</v>
      </c>
      <c r="N184" s="559">
        <v>5</v>
      </c>
      <c r="O184" s="559">
        <v>818</v>
      </c>
      <c r="P184" s="547">
        <v>2.5092024539877302</v>
      </c>
      <c r="Q184" s="560">
        <v>163.6</v>
      </c>
    </row>
    <row r="185" spans="1:17" ht="14.4" customHeight="1" x14ac:dyDescent="0.3">
      <c r="A185" s="541" t="s">
        <v>1257</v>
      </c>
      <c r="B185" s="542" t="s">
        <v>1209</v>
      </c>
      <c r="C185" s="542" t="s">
        <v>517</v>
      </c>
      <c r="D185" s="542" t="s">
        <v>1230</v>
      </c>
      <c r="E185" s="542" t="s">
        <v>1231</v>
      </c>
      <c r="F185" s="559">
        <v>2</v>
      </c>
      <c r="G185" s="559">
        <v>1156</v>
      </c>
      <c r="H185" s="542">
        <v>1</v>
      </c>
      <c r="I185" s="542">
        <v>578</v>
      </c>
      <c r="J185" s="559"/>
      <c r="K185" s="559"/>
      <c r="L185" s="542"/>
      <c r="M185" s="542"/>
      <c r="N185" s="559"/>
      <c r="O185" s="559"/>
      <c r="P185" s="547"/>
      <c r="Q185" s="560"/>
    </row>
    <row r="186" spans="1:17" ht="14.4" customHeight="1" x14ac:dyDescent="0.3">
      <c r="A186" s="541" t="s">
        <v>1257</v>
      </c>
      <c r="B186" s="542" t="s">
        <v>1209</v>
      </c>
      <c r="C186" s="542" t="s">
        <v>517</v>
      </c>
      <c r="D186" s="542" t="s">
        <v>1232</v>
      </c>
      <c r="E186" s="542" t="s">
        <v>1233</v>
      </c>
      <c r="F186" s="559">
        <v>1</v>
      </c>
      <c r="G186" s="559">
        <v>68</v>
      </c>
      <c r="H186" s="542">
        <v>1</v>
      </c>
      <c r="I186" s="542">
        <v>68</v>
      </c>
      <c r="J186" s="559">
        <v>1</v>
      </c>
      <c r="K186" s="559">
        <v>69</v>
      </c>
      <c r="L186" s="542">
        <v>1.0147058823529411</v>
      </c>
      <c r="M186" s="542">
        <v>69</v>
      </c>
      <c r="N186" s="559"/>
      <c r="O186" s="559"/>
      <c r="P186" s="547"/>
      <c r="Q186" s="560"/>
    </row>
    <row r="187" spans="1:17" ht="14.4" customHeight="1" x14ac:dyDescent="0.3">
      <c r="A187" s="541" t="s">
        <v>1257</v>
      </c>
      <c r="B187" s="542" t="s">
        <v>1209</v>
      </c>
      <c r="C187" s="542" t="s">
        <v>517</v>
      </c>
      <c r="D187" s="542" t="s">
        <v>1276</v>
      </c>
      <c r="E187" s="542" t="s">
        <v>1277</v>
      </c>
      <c r="F187" s="559">
        <v>1</v>
      </c>
      <c r="G187" s="559">
        <v>326</v>
      </c>
      <c r="H187" s="542">
        <v>1</v>
      </c>
      <c r="I187" s="542">
        <v>326</v>
      </c>
      <c r="J187" s="559"/>
      <c r="K187" s="559"/>
      <c r="L187" s="542"/>
      <c r="M187" s="542"/>
      <c r="N187" s="559"/>
      <c r="O187" s="559"/>
      <c r="P187" s="547"/>
      <c r="Q187" s="560"/>
    </row>
    <row r="188" spans="1:17" ht="14.4" customHeight="1" x14ac:dyDescent="0.3">
      <c r="A188" s="541" t="s">
        <v>1257</v>
      </c>
      <c r="B188" s="542" t="s">
        <v>1209</v>
      </c>
      <c r="C188" s="542" t="s">
        <v>517</v>
      </c>
      <c r="D188" s="542" t="s">
        <v>1278</v>
      </c>
      <c r="E188" s="542" t="s">
        <v>1279</v>
      </c>
      <c r="F188" s="559">
        <v>0</v>
      </c>
      <c r="G188" s="559">
        <v>0</v>
      </c>
      <c r="H188" s="542"/>
      <c r="I188" s="542"/>
      <c r="J188" s="559"/>
      <c r="K188" s="559"/>
      <c r="L188" s="542"/>
      <c r="M188" s="542"/>
      <c r="N188" s="559"/>
      <c r="O188" s="559"/>
      <c r="P188" s="547"/>
      <c r="Q188" s="560"/>
    </row>
    <row r="189" spans="1:17" ht="14.4" customHeight="1" x14ac:dyDescent="0.3">
      <c r="A189" s="541" t="s">
        <v>1257</v>
      </c>
      <c r="B189" s="542" t="s">
        <v>1209</v>
      </c>
      <c r="C189" s="542" t="s">
        <v>517</v>
      </c>
      <c r="D189" s="542" t="s">
        <v>1236</v>
      </c>
      <c r="E189" s="542" t="s">
        <v>1237</v>
      </c>
      <c r="F189" s="559">
        <v>5</v>
      </c>
      <c r="G189" s="559">
        <v>1025</v>
      </c>
      <c r="H189" s="542">
        <v>1</v>
      </c>
      <c r="I189" s="542">
        <v>205</v>
      </c>
      <c r="J189" s="559">
        <v>3</v>
      </c>
      <c r="K189" s="559">
        <v>618</v>
      </c>
      <c r="L189" s="542">
        <v>0.60292682926829266</v>
      </c>
      <c r="M189" s="542">
        <v>206</v>
      </c>
      <c r="N189" s="559">
        <v>6</v>
      </c>
      <c r="O189" s="559">
        <v>1245</v>
      </c>
      <c r="P189" s="547">
        <v>1.2146341463414634</v>
      </c>
      <c r="Q189" s="560">
        <v>207.5</v>
      </c>
    </row>
    <row r="190" spans="1:17" ht="14.4" customHeight="1" x14ac:dyDescent="0.3">
      <c r="A190" s="541" t="s">
        <v>1257</v>
      </c>
      <c r="B190" s="542" t="s">
        <v>1209</v>
      </c>
      <c r="C190" s="542" t="s">
        <v>517</v>
      </c>
      <c r="D190" s="542" t="s">
        <v>1234</v>
      </c>
      <c r="E190" s="542" t="s">
        <v>1235</v>
      </c>
      <c r="F190" s="559">
        <v>17</v>
      </c>
      <c r="G190" s="559">
        <v>1292</v>
      </c>
      <c r="H190" s="542">
        <v>1</v>
      </c>
      <c r="I190" s="542">
        <v>76</v>
      </c>
      <c r="J190" s="559">
        <v>66</v>
      </c>
      <c r="K190" s="559">
        <v>5016</v>
      </c>
      <c r="L190" s="542">
        <v>3.8823529411764706</v>
      </c>
      <c r="M190" s="542">
        <v>76</v>
      </c>
      <c r="N190" s="559">
        <v>78</v>
      </c>
      <c r="O190" s="559">
        <v>5988</v>
      </c>
      <c r="P190" s="547">
        <v>4.6346749226006194</v>
      </c>
      <c r="Q190" s="560">
        <v>76.769230769230774</v>
      </c>
    </row>
    <row r="191" spans="1:17" ht="14.4" customHeight="1" x14ac:dyDescent="0.3">
      <c r="A191" s="541" t="s">
        <v>1257</v>
      </c>
      <c r="B191" s="542" t="s">
        <v>1209</v>
      </c>
      <c r="C191" s="542" t="s">
        <v>517</v>
      </c>
      <c r="D191" s="542" t="s">
        <v>1238</v>
      </c>
      <c r="E191" s="542" t="s">
        <v>1239</v>
      </c>
      <c r="F191" s="559">
        <v>35</v>
      </c>
      <c r="G191" s="559">
        <v>7175</v>
      </c>
      <c r="H191" s="542">
        <v>1</v>
      </c>
      <c r="I191" s="542">
        <v>205</v>
      </c>
      <c r="J191" s="559">
        <v>58</v>
      </c>
      <c r="K191" s="559">
        <v>11948</v>
      </c>
      <c r="L191" s="542">
        <v>1.6652264808362369</v>
      </c>
      <c r="M191" s="542">
        <v>206</v>
      </c>
      <c r="N191" s="559">
        <v>140</v>
      </c>
      <c r="O191" s="559">
        <v>29137</v>
      </c>
      <c r="P191" s="547">
        <v>4.060905923344948</v>
      </c>
      <c r="Q191" s="560">
        <v>208.12142857142857</v>
      </c>
    </row>
    <row r="192" spans="1:17" ht="14.4" customHeight="1" x14ac:dyDescent="0.3">
      <c r="A192" s="541" t="s">
        <v>1257</v>
      </c>
      <c r="B192" s="542" t="s">
        <v>1209</v>
      </c>
      <c r="C192" s="542" t="s">
        <v>517</v>
      </c>
      <c r="D192" s="542" t="s">
        <v>1246</v>
      </c>
      <c r="E192" s="542" t="s">
        <v>1247</v>
      </c>
      <c r="F192" s="559">
        <v>1</v>
      </c>
      <c r="G192" s="559">
        <v>57</v>
      </c>
      <c r="H192" s="542">
        <v>1</v>
      </c>
      <c r="I192" s="542">
        <v>57</v>
      </c>
      <c r="J192" s="559">
        <v>5</v>
      </c>
      <c r="K192" s="559">
        <v>280</v>
      </c>
      <c r="L192" s="542">
        <v>4.9122807017543861</v>
      </c>
      <c r="M192" s="542">
        <v>56</v>
      </c>
      <c r="N192" s="559">
        <v>7</v>
      </c>
      <c r="O192" s="559">
        <v>397</v>
      </c>
      <c r="P192" s="547">
        <v>6.9649122807017543</v>
      </c>
      <c r="Q192" s="560">
        <v>56.714285714285715</v>
      </c>
    </row>
    <row r="193" spans="1:17" ht="14.4" customHeight="1" x14ac:dyDescent="0.3">
      <c r="A193" s="541" t="s">
        <v>1257</v>
      </c>
      <c r="B193" s="542" t="s">
        <v>1209</v>
      </c>
      <c r="C193" s="542" t="s">
        <v>517</v>
      </c>
      <c r="D193" s="542" t="s">
        <v>1260</v>
      </c>
      <c r="E193" s="542" t="s">
        <v>1261</v>
      </c>
      <c r="F193" s="559">
        <v>22</v>
      </c>
      <c r="G193" s="559">
        <v>7216</v>
      </c>
      <c r="H193" s="542">
        <v>1</v>
      </c>
      <c r="I193" s="542">
        <v>328</v>
      </c>
      <c r="J193" s="559">
        <v>8</v>
      </c>
      <c r="K193" s="559">
        <v>2616</v>
      </c>
      <c r="L193" s="542">
        <v>0.36252771618625279</v>
      </c>
      <c r="M193" s="542">
        <v>327</v>
      </c>
      <c r="N193" s="559">
        <v>12</v>
      </c>
      <c r="O193" s="559">
        <v>3948</v>
      </c>
      <c r="P193" s="547">
        <v>0.54711751662971175</v>
      </c>
      <c r="Q193" s="560">
        <v>329</v>
      </c>
    </row>
    <row r="194" spans="1:17" ht="14.4" customHeight="1" x14ac:dyDescent="0.3">
      <c r="A194" s="541" t="s">
        <v>1257</v>
      </c>
      <c r="B194" s="542" t="s">
        <v>1209</v>
      </c>
      <c r="C194" s="542" t="s">
        <v>517</v>
      </c>
      <c r="D194" s="542" t="s">
        <v>1264</v>
      </c>
      <c r="E194" s="542" t="s">
        <v>1265</v>
      </c>
      <c r="F194" s="559">
        <v>3</v>
      </c>
      <c r="G194" s="559">
        <v>1932</v>
      </c>
      <c r="H194" s="542">
        <v>1</v>
      </c>
      <c r="I194" s="542">
        <v>644</v>
      </c>
      <c r="J194" s="559"/>
      <c r="K194" s="559"/>
      <c r="L194" s="542"/>
      <c r="M194" s="542"/>
      <c r="N194" s="559">
        <v>8</v>
      </c>
      <c r="O194" s="559">
        <v>5178</v>
      </c>
      <c r="P194" s="547">
        <v>2.6801242236024843</v>
      </c>
      <c r="Q194" s="560">
        <v>647.25</v>
      </c>
    </row>
    <row r="195" spans="1:17" ht="14.4" customHeight="1" x14ac:dyDescent="0.3">
      <c r="A195" s="541" t="s">
        <v>1257</v>
      </c>
      <c r="B195" s="542" t="s">
        <v>1209</v>
      </c>
      <c r="C195" s="542" t="s">
        <v>518</v>
      </c>
      <c r="D195" s="542" t="s">
        <v>1280</v>
      </c>
      <c r="E195" s="542" t="s">
        <v>1281</v>
      </c>
      <c r="F195" s="559"/>
      <c r="G195" s="559"/>
      <c r="H195" s="542"/>
      <c r="I195" s="542"/>
      <c r="J195" s="559"/>
      <c r="K195" s="559"/>
      <c r="L195" s="542"/>
      <c r="M195" s="542"/>
      <c r="N195" s="559">
        <v>4</v>
      </c>
      <c r="O195" s="559">
        <v>598</v>
      </c>
      <c r="P195" s="547"/>
      <c r="Q195" s="560">
        <v>149.5</v>
      </c>
    </row>
    <row r="196" spans="1:17" ht="14.4" customHeight="1" x14ac:dyDescent="0.3">
      <c r="A196" s="541" t="s">
        <v>1257</v>
      </c>
      <c r="B196" s="542" t="s">
        <v>1209</v>
      </c>
      <c r="C196" s="542" t="s">
        <v>518</v>
      </c>
      <c r="D196" s="542" t="s">
        <v>1210</v>
      </c>
      <c r="E196" s="542" t="s">
        <v>1211</v>
      </c>
      <c r="F196" s="559">
        <v>79</v>
      </c>
      <c r="G196" s="559">
        <v>2686</v>
      </c>
      <c r="H196" s="542">
        <v>1</v>
      </c>
      <c r="I196" s="542">
        <v>34</v>
      </c>
      <c r="J196" s="559">
        <v>65</v>
      </c>
      <c r="K196" s="559">
        <v>2210</v>
      </c>
      <c r="L196" s="542">
        <v>0.82278481012658233</v>
      </c>
      <c r="M196" s="542">
        <v>34</v>
      </c>
      <c r="N196" s="559">
        <v>39</v>
      </c>
      <c r="O196" s="559">
        <v>1355</v>
      </c>
      <c r="P196" s="547">
        <v>0.50446760982874161</v>
      </c>
      <c r="Q196" s="560">
        <v>34.743589743589745</v>
      </c>
    </row>
    <row r="197" spans="1:17" ht="14.4" customHeight="1" x14ac:dyDescent="0.3">
      <c r="A197" s="541" t="s">
        <v>1257</v>
      </c>
      <c r="B197" s="542" t="s">
        <v>1209</v>
      </c>
      <c r="C197" s="542" t="s">
        <v>518</v>
      </c>
      <c r="D197" s="542" t="s">
        <v>1212</v>
      </c>
      <c r="E197" s="542" t="s">
        <v>1213</v>
      </c>
      <c r="F197" s="559">
        <v>2</v>
      </c>
      <c r="G197" s="559">
        <v>258</v>
      </c>
      <c r="H197" s="542">
        <v>1</v>
      </c>
      <c r="I197" s="542">
        <v>129</v>
      </c>
      <c r="J197" s="559"/>
      <c r="K197" s="559"/>
      <c r="L197" s="542"/>
      <c r="M197" s="542"/>
      <c r="N197" s="559">
        <v>22</v>
      </c>
      <c r="O197" s="559">
        <v>2926</v>
      </c>
      <c r="P197" s="547">
        <v>11.34108527131783</v>
      </c>
      <c r="Q197" s="560">
        <v>133</v>
      </c>
    </row>
    <row r="198" spans="1:17" ht="14.4" customHeight="1" x14ac:dyDescent="0.3">
      <c r="A198" s="541" t="s">
        <v>1257</v>
      </c>
      <c r="B198" s="542" t="s">
        <v>1209</v>
      </c>
      <c r="C198" s="542" t="s">
        <v>518</v>
      </c>
      <c r="D198" s="542" t="s">
        <v>1214</v>
      </c>
      <c r="E198" s="542" t="s">
        <v>1215</v>
      </c>
      <c r="F198" s="559"/>
      <c r="G198" s="559"/>
      <c r="H198" s="542"/>
      <c r="I198" s="542"/>
      <c r="J198" s="559"/>
      <c r="K198" s="559"/>
      <c r="L198" s="542"/>
      <c r="M198" s="542"/>
      <c r="N198" s="559">
        <v>6</v>
      </c>
      <c r="O198" s="559">
        <v>10296</v>
      </c>
      <c r="P198" s="547"/>
      <c r="Q198" s="560">
        <v>1716</v>
      </c>
    </row>
    <row r="199" spans="1:17" ht="14.4" customHeight="1" x14ac:dyDescent="0.3">
      <c r="A199" s="541" t="s">
        <v>1257</v>
      </c>
      <c r="B199" s="542" t="s">
        <v>1209</v>
      </c>
      <c r="C199" s="542" t="s">
        <v>518</v>
      </c>
      <c r="D199" s="542" t="s">
        <v>1249</v>
      </c>
      <c r="E199" s="542" t="s">
        <v>1250</v>
      </c>
      <c r="F199" s="559"/>
      <c r="G199" s="559"/>
      <c r="H199" s="542"/>
      <c r="I199" s="542"/>
      <c r="J199" s="559"/>
      <c r="K199" s="559"/>
      <c r="L199" s="542"/>
      <c r="M199" s="542"/>
      <c r="N199" s="559">
        <v>0</v>
      </c>
      <c r="O199" s="559">
        <v>0</v>
      </c>
      <c r="P199" s="547"/>
      <c r="Q199" s="560"/>
    </row>
    <row r="200" spans="1:17" ht="14.4" customHeight="1" x14ac:dyDescent="0.3">
      <c r="A200" s="541" t="s">
        <v>1257</v>
      </c>
      <c r="B200" s="542" t="s">
        <v>1209</v>
      </c>
      <c r="C200" s="542" t="s">
        <v>518</v>
      </c>
      <c r="D200" s="542" t="s">
        <v>1218</v>
      </c>
      <c r="E200" s="542" t="s">
        <v>1219</v>
      </c>
      <c r="F200" s="559">
        <v>1</v>
      </c>
      <c r="G200" s="559">
        <v>433</v>
      </c>
      <c r="H200" s="542">
        <v>1</v>
      </c>
      <c r="I200" s="542">
        <v>433</v>
      </c>
      <c r="J200" s="559"/>
      <c r="K200" s="559"/>
      <c r="L200" s="542"/>
      <c r="M200" s="542"/>
      <c r="N200" s="559">
        <v>8</v>
      </c>
      <c r="O200" s="559">
        <v>2640</v>
      </c>
      <c r="P200" s="547">
        <v>6.096997690531178</v>
      </c>
      <c r="Q200" s="560">
        <v>330</v>
      </c>
    </row>
    <row r="201" spans="1:17" ht="14.4" customHeight="1" x14ac:dyDescent="0.3">
      <c r="A201" s="541" t="s">
        <v>1257</v>
      </c>
      <c r="B201" s="542" t="s">
        <v>1209</v>
      </c>
      <c r="C201" s="542" t="s">
        <v>518</v>
      </c>
      <c r="D201" s="542" t="s">
        <v>1220</v>
      </c>
      <c r="E201" s="542" t="s">
        <v>1221</v>
      </c>
      <c r="F201" s="559">
        <v>78</v>
      </c>
      <c r="G201" s="559">
        <v>0</v>
      </c>
      <c r="H201" s="542"/>
      <c r="I201" s="542">
        <v>0</v>
      </c>
      <c r="J201" s="559">
        <v>75</v>
      </c>
      <c r="K201" s="559">
        <v>0</v>
      </c>
      <c r="L201" s="542"/>
      <c r="M201" s="542">
        <v>0</v>
      </c>
      <c r="N201" s="559">
        <v>72</v>
      </c>
      <c r="O201" s="559">
        <v>0</v>
      </c>
      <c r="P201" s="547"/>
      <c r="Q201" s="560">
        <v>0</v>
      </c>
    </row>
    <row r="202" spans="1:17" ht="14.4" customHeight="1" x14ac:dyDescent="0.3">
      <c r="A202" s="541" t="s">
        <v>1257</v>
      </c>
      <c r="B202" s="542" t="s">
        <v>1209</v>
      </c>
      <c r="C202" s="542" t="s">
        <v>518</v>
      </c>
      <c r="D202" s="542" t="s">
        <v>1222</v>
      </c>
      <c r="E202" s="542" t="s">
        <v>1223</v>
      </c>
      <c r="F202" s="559">
        <v>18</v>
      </c>
      <c r="G202" s="559">
        <v>450</v>
      </c>
      <c r="H202" s="542">
        <v>1</v>
      </c>
      <c r="I202" s="542">
        <v>25</v>
      </c>
      <c r="J202" s="559">
        <v>24</v>
      </c>
      <c r="K202" s="559">
        <v>840</v>
      </c>
      <c r="L202" s="542">
        <v>1.8666666666666667</v>
      </c>
      <c r="M202" s="542">
        <v>35</v>
      </c>
      <c r="N202" s="559">
        <v>20</v>
      </c>
      <c r="O202" s="559">
        <v>714</v>
      </c>
      <c r="P202" s="547">
        <v>1.5866666666666667</v>
      </c>
      <c r="Q202" s="560">
        <v>35.700000000000003</v>
      </c>
    </row>
    <row r="203" spans="1:17" ht="14.4" customHeight="1" x14ac:dyDescent="0.3">
      <c r="A203" s="541" t="s">
        <v>1257</v>
      </c>
      <c r="B203" s="542" t="s">
        <v>1209</v>
      </c>
      <c r="C203" s="542" t="s">
        <v>518</v>
      </c>
      <c r="D203" s="542" t="s">
        <v>1224</v>
      </c>
      <c r="E203" s="542" t="s">
        <v>1225</v>
      </c>
      <c r="F203" s="559"/>
      <c r="G203" s="559"/>
      <c r="H203" s="542"/>
      <c r="I203" s="542"/>
      <c r="J203" s="559"/>
      <c r="K203" s="559"/>
      <c r="L203" s="542"/>
      <c r="M203" s="542"/>
      <c r="N203" s="559">
        <v>3</v>
      </c>
      <c r="O203" s="559">
        <v>375</v>
      </c>
      <c r="P203" s="547"/>
      <c r="Q203" s="560">
        <v>125</v>
      </c>
    </row>
    <row r="204" spans="1:17" ht="14.4" customHeight="1" x14ac:dyDescent="0.3">
      <c r="A204" s="541" t="s">
        <v>1257</v>
      </c>
      <c r="B204" s="542" t="s">
        <v>1209</v>
      </c>
      <c r="C204" s="542" t="s">
        <v>518</v>
      </c>
      <c r="D204" s="542" t="s">
        <v>1262</v>
      </c>
      <c r="E204" s="542" t="s">
        <v>1263</v>
      </c>
      <c r="F204" s="559"/>
      <c r="G204" s="559"/>
      <c r="H204" s="542"/>
      <c r="I204" s="542"/>
      <c r="J204" s="559"/>
      <c r="K204" s="559"/>
      <c r="L204" s="542"/>
      <c r="M204" s="542"/>
      <c r="N204" s="559">
        <v>1</v>
      </c>
      <c r="O204" s="559">
        <v>30</v>
      </c>
      <c r="P204" s="547"/>
      <c r="Q204" s="560">
        <v>30</v>
      </c>
    </row>
    <row r="205" spans="1:17" ht="14.4" customHeight="1" x14ac:dyDescent="0.3">
      <c r="A205" s="541" t="s">
        <v>1257</v>
      </c>
      <c r="B205" s="542" t="s">
        <v>1209</v>
      </c>
      <c r="C205" s="542" t="s">
        <v>518</v>
      </c>
      <c r="D205" s="542" t="s">
        <v>1242</v>
      </c>
      <c r="E205" s="542" t="s">
        <v>1243</v>
      </c>
      <c r="F205" s="559">
        <v>1</v>
      </c>
      <c r="G205" s="559">
        <v>533</v>
      </c>
      <c r="H205" s="542">
        <v>1</v>
      </c>
      <c r="I205" s="542">
        <v>533</v>
      </c>
      <c r="J205" s="559"/>
      <c r="K205" s="559"/>
      <c r="L205" s="542"/>
      <c r="M205" s="542"/>
      <c r="N205" s="559"/>
      <c r="O205" s="559"/>
      <c r="P205" s="547"/>
      <c r="Q205" s="560"/>
    </row>
    <row r="206" spans="1:17" ht="14.4" customHeight="1" x14ac:dyDescent="0.3">
      <c r="A206" s="541" t="s">
        <v>1257</v>
      </c>
      <c r="B206" s="542" t="s">
        <v>1209</v>
      </c>
      <c r="C206" s="542" t="s">
        <v>518</v>
      </c>
      <c r="D206" s="542" t="s">
        <v>1226</v>
      </c>
      <c r="E206" s="542" t="s">
        <v>1227</v>
      </c>
      <c r="F206" s="559"/>
      <c r="G206" s="559"/>
      <c r="H206" s="542"/>
      <c r="I206" s="542"/>
      <c r="J206" s="559"/>
      <c r="K206" s="559"/>
      <c r="L206" s="542"/>
      <c r="M206" s="542"/>
      <c r="N206" s="559">
        <v>18</v>
      </c>
      <c r="O206" s="559">
        <v>11718</v>
      </c>
      <c r="P206" s="547"/>
      <c r="Q206" s="560">
        <v>651</v>
      </c>
    </row>
    <row r="207" spans="1:17" ht="14.4" customHeight="1" x14ac:dyDescent="0.3">
      <c r="A207" s="541" t="s">
        <v>1257</v>
      </c>
      <c r="B207" s="542" t="s">
        <v>1209</v>
      </c>
      <c r="C207" s="542" t="s">
        <v>518</v>
      </c>
      <c r="D207" s="542" t="s">
        <v>1258</v>
      </c>
      <c r="E207" s="542" t="s">
        <v>1259</v>
      </c>
      <c r="F207" s="559">
        <v>37</v>
      </c>
      <c r="G207" s="559">
        <v>6031</v>
      </c>
      <c r="H207" s="542">
        <v>1</v>
      </c>
      <c r="I207" s="542">
        <v>163</v>
      </c>
      <c r="J207" s="559">
        <v>78</v>
      </c>
      <c r="K207" s="559">
        <v>12714</v>
      </c>
      <c r="L207" s="542">
        <v>2.1081081081081079</v>
      </c>
      <c r="M207" s="542">
        <v>163</v>
      </c>
      <c r="N207" s="559">
        <v>56</v>
      </c>
      <c r="O207" s="559">
        <v>9171</v>
      </c>
      <c r="P207" s="547">
        <v>1.5206433427292323</v>
      </c>
      <c r="Q207" s="560">
        <v>163.76785714285714</v>
      </c>
    </row>
    <row r="208" spans="1:17" ht="14.4" customHeight="1" x14ac:dyDescent="0.3">
      <c r="A208" s="541" t="s">
        <v>1257</v>
      </c>
      <c r="B208" s="542" t="s">
        <v>1209</v>
      </c>
      <c r="C208" s="542" t="s">
        <v>518</v>
      </c>
      <c r="D208" s="542" t="s">
        <v>1230</v>
      </c>
      <c r="E208" s="542" t="s">
        <v>1231</v>
      </c>
      <c r="F208" s="559">
        <v>2</v>
      </c>
      <c r="G208" s="559">
        <v>1156</v>
      </c>
      <c r="H208" s="542">
        <v>1</v>
      </c>
      <c r="I208" s="542">
        <v>578</v>
      </c>
      <c r="J208" s="559"/>
      <c r="K208" s="559"/>
      <c r="L208" s="542"/>
      <c r="M208" s="542"/>
      <c r="N208" s="559">
        <v>25</v>
      </c>
      <c r="O208" s="559">
        <v>14600</v>
      </c>
      <c r="P208" s="547">
        <v>12.629757785467127</v>
      </c>
      <c r="Q208" s="560">
        <v>584</v>
      </c>
    </row>
    <row r="209" spans="1:17" ht="14.4" customHeight="1" x14ac:dyDescent="0.3">
      <c r="A209" s="541" t="s">
        <v>1257</v>
      </c>
      <c r="B209" s="542" t="s">
        <v>1209</v>
      </c>
      <c r="C209" s="542" t="s">
        <v>518</v>
      </c>
      <c r="D209" s="542" t="s">
        <v>1232</v>
      </c>
      <c r="E209" s="542" t="s">
        <v>1233</v>
      </c>
      <c r="F209" s="559">
        <v>20</v>
      </c>
      <c r="G209" s="559">
        <v>1360</v>
      </c>
      <c r="H209" s="542">
        <v>1</v>
      </c>
      <c r="I209" s="542">
        <v>68</v>
      </c>
      <c r="J209" s="559">
        <v>27</v>
      </c>
      <c r="K209" s="559">
        <v>1863</v>
      </c>
      <c r="L209" s="542">
        <v>1.3698529411764706</v>
      </c>
      <c r="M209" s="542">
        <v>69</v>
      </c>
      <c r="N209" s="559">
        <v>14</v>
      </c>
      <c r="O209" s="559">
        <v>971</v>
      </c>
      <c r="P209" s="547">
        <v>0.71397058823529413</v>
      </c>
      <c r="Q209" s="560">
        <v>69.357142857142861</v>
      </c>
    </row>
    <row r="210" spans="1:17" ht="14.4" customHeight="1" x14ac:dyDescent="0.3">
      <c r="A210" s="541" t="s">
        <v>1257</v>
      </c>
      <c r="B210" s="542" t="s">
        <v>1209</v>
      </c>
      <c r="C210" s="542" t="s">
        <v>518</v>
      </c>
      <c r="D210" s="542" t="s">
        <v>1278</v>
      </c>
      <c r="E210" s="542" t="s">
        <v>1279</v>
      </c>
      <c r="F210" s="559">
        <v>7</v>
      </c>
      <c r="G210" s="559">
        <v>4508</v>
      </c>
      <c r="H210" s="542">
        <v>1</v>
      </c>
      <c r="I210" s="542">
        <v>644</v>
      </c>
      <c r="J210" s="559"/>
      <c r="K210" s="559"/>
      <c r="L210" s="542"/>
      <c r="M210" s="542"/>
      <c r="N210" s="559"/>
      <c r="O210" s="559"/>
      <c r="P210" s="547"/>
      <c r="Q210" s="560"/>
    </row>
    <row r="211" spans="1:17" ht="14.4" customHeight="1" x14ac:dyDescent="0.3">
      <c r="A211" s="541" t="s">
        <v>1257</v>
      </c>
      <c r="B211" s="542" t="s">
        <v>1209</v>
      </c>
      <c r="C211" s="542" t="s">
        <v>518</v>
      </c>
      <c r="D211" s="542" t="s">
        <v>1236</v>
      </c>
      <c r="E211" s="542" t="s">
        <v>1237</v>
      </c>
      <c r="F211" s="559">
        <v>79</v>
      </c>
      <c r="G211" s="559">
        <v>16195</v>
      </c>
      <c r="H211" s="542">
        <v>1</v>
      </c>
      <c r="I211" s="542">
        <v>205</v>
      </c>
      <c r="J211" s="559">
        <v>140</v>
      </c>
      <c r="K211" s="559">
        <v>28840</v>
      </c>
      <c r="L211" s="542">
        <v>1.7807965421426366</v>
      </c>
      <c r="M211" s="542">
        <v>206</v>
      </c>
      <c r="N211" s="559">
        <v>174</v>
      </c>
      <c r="O211" s="559">
        <v>36222</v>
      </c>
      <c r="P211" s="547">
        <v>2.2366162395801172</v>
      </c>
      <c r="Q211" s="560">
        <v>208.17241379310346</v>
      </c>
    </row>
    <row r="212" spans="1:17" ht="14.4" customHeight="1" x14ac:dyDescent="0.3">
      <c r="A212" s="541" t="s">
        <v>1257</v>
      </c>
      <c r="B212" s="542" t="s">
        <v>1209</v>
      </c>
      <c r="C212" s="542" t="s">
        <v>518</v>
      </c>
      <c r="D212" s="542" t="s">
        <v>1234</v>
      </c>
      <c r="E212" s="542" t="s">
        <v>1235</v>
      </c>
      <c r="F212" s="559">
        <v>210</v>
      </c>
      <c r="G212" s="559">
        <v>15960</v>
      </c>
      <c r="H212" s="542">
        <v>1</v>
      </c>
      <c r="I212" s="542">
        <v>76</v>
      </c>
      <c r="J212" s="559">
        <v>267</v>
      </c>
      <c r="K212" s="559">
        <v>20292</v>
      </c>
      <c r="L212" s="542">
        <v>1.2714285714285714</v>
      </c>
      <c r="M212" s="542">
        <v>76</v>
      </c>
      <c r="N212" s="559">
        <v>429</v>
      </c>
      <c r="O212" s="559">
        <v>32952</v>
      </c>
      <c r="P212" s="547">
        <v>2.0646616541353384</v>
      </c>
      <c r="Q212" s="560">
        <v>76.811188811188813</v>
      </c>
    </row>
    <row r="213" spans="1:17" ht="14.4" customHeight="1" x14ac:dyDescent="0.3">
      <c r="A213" s="541" t="s">
        <v>1257</v>
      </c>
      <c r="B213" s="542" t="s">
        <v>1209</v>
      </c>
      <c r="C213" s="542" t="s">
        <v>518</v>
      </c>
      <c r="D213" s="542" t="s">
        <v>1238</v>
      </c>
      <c r="E213" s="542" t="s">
        <v>1239</v>
      </c>
      <c r="F213" s="559">
        <v>1</v>
      </c>
      <c r="G213" s="559">
        <v>205</v>
      </c>
      <c r="H213" s="542">
        <v>1</v>
      </c>
      <c r="I213" s="542">
        <v>205</v>
      </c>
      <c r="J213" s="559">
        <v>6</v>
      </c>
      <c r="K213" s="559">
        <v>1236</v>
      </c>
      <c r="L213" s="542">
        <v>6.0292682926829269</v>
      </c>
      <c r="M213" s="542">
        <v>206</v>
      </c>
      <c r="N213" s="559">
        <v>10</v>
      </c>
      <c r="O213" s="559">
        <v>2084</v>
      </c>
      <c r="P213" s="547">
        <v>10.165853658536586</v>
      </c>
      <c r="Q213" s="560">
        <v>208.4</v>
      </c>
    </row>
    <row r="214" spans="1:17" ht="14.4" customHeight="1" x14ac:dyDescent="0.3">
      <c r="A214" s="541" t="s">
        <v>1257</v>
      </c>
      <c r="B214" s="542" t="s">
        <v>1209</v>
      </c>
      <c r="C214" s="542" t="s">
        <v>518</v>
      </c>
      <c r="D214" s="542" t="s">
        <v>1246</v>
      </c>
      <c r="E214" s="542" t="s">
        <v>1247</v>
      </c>
      <c r="F214" s="559">
        <v>2</v>
      </c>
      <c r="G214" s="559">
        <v>114</v>
      </c>
      <c r="H214" s="542">
        <v>1</v>
      </c>
      <c r="I214" s="542">
        <v>57</v>
      </c>
      <c r="J214" s="559">
        <v>12</v>
      </c>
      <c r="K214" s="559">
        <v>672</v>
      </c>
      <c r="L214" s="542">
        <v>5.8947368421052628</v>
      </c>
      <c r="M214" s="542">
        <v>56</v>
      </c>
      <c r="N214" s="559">
        <v>9</v>
      </c>
      <c r="O214" s="559">
        <v>511</v>
      </c>
      <c r="P214" s="547">
        <v>4.4824561403508776</v>
      </c>
      <c r="Q214" s="560">
        <v>56.777777777777779</v>
      </c>
    </row>
    <row r="215" spans="1:17" ht="14.4" customHeight="1" x14ac:dyDescent="0.3">
      <c r="A215" s="541" t="s">
        <v>1257</v>
      </c>
      <c r="B215" s="542" t="s">
        <v>1209</v>
      </c>
      <c r="C215" s="542" t="s">
        <v>518</v>
      </c>
      <c r="D215" s="542" t="s">
        <v>1260</v>
      </c>
      <c r="E215" s="542" t="s">
        <v>1261</v>
      </c>
      <c r="F215" s="559">
        <v>110</v>
      </c>
      <c r="G215" s="559">
        <v>36080</v>
      </c>
      <c r="H215" s="542">
        <v>1</v>
      </c>
      <c r="I215" s="542">
        <v>328</v>
      </c>
      <c r="J215" s="559">
        <v>120</v>
      </c>
      <c r="K215" s="559">
        <v>39240</v>
      </c>
      <c r="L215" s="542">
        <v>1.0875831485587584</v>
      </c>
      <c r="M215" s="542">
        <v>327</v>
      </c>
      <c r="N215" s="559">
        <v>123</v>
      </c>
      <c r="O215" s="559">
        <v>40443</v>
      </c>
      <c r="P215" s="547">
        <v>1.1209257206208425</v>
      </c>
      <c r="Q215" s="560">
        <v>328.80487804878049</v>
      </c>
    </row>
    <row r="216" spans="1:17" ht="14.4" customHeight="1" x14ac:dyDescent="0.3">
      <c r="A216" s="541" t="s">
        <v>1257</v>
      </c>
      <c r="B216" s="542" t="s">
        <v>1209</v>
      </c>
      <c r="C216" s="542" t="s">
        <v>518</v>
      </c>
      <c r="D216" s="542" t="s">
        <v>1264</v>
      </c>
      <c r="E216" s="542" t="s">
        <v>1265</v>
      </c>
      <c r="F216" s="559">
        <v>4</v>
      </c>
      <c r="G216" s="559">
        <v>2576</v>
      </c>
      <c r="H216" s="542">
        <v>1</v>
      </c>
      <c r="I216" s="542">
        <v>644</v>
      </c>
      <c r="J216" s="559">
        <v>12</v>
      </c>
      <c r="K216" s="559">
        <v>7740</v>
      </c>
      <c r="L216" s="542">
        <v>3.0046583850931676</v>
      </c>
      <c r="M216" s="542">
        <v>645</v>
      </c>
      <c r="N216" s="559">
        <v>4</v>
      </c>
      <c r="O216" s="559">
        <v>2604</v>
      </c>
      <c r="P216" s="547">
        <v>1.0108695652173914</v>
      </c>
      <c r="Q216" s="560">
        <v>651</v>
      </c>
    </row>
    <row r="217" spans="1:17" ht="14.4" customHeight="1" x14ac:dyDescent="0.3">
      <c r="A217" s="541" t="s">
        <v>1257</v>
      </c>
      <c r="B217" s="542" t="s">
        <v>1209</v>
      </c>
      <c r="C217" s="542" t="s">
        <v>519</v>
      </c>
      <c r="D217" s="542" t="s">
        <v>1210</v>
      </c>
      <c r="E217" s="542" t="s">
        <v>1211</v>
      </c>
      <c r="F217" s="559">
        <v>51</v>
      </c>
      <c r="G217" s="559">
        <v>1734</v>
      </c>
      <c r="H217" s="542">
        <v>1</v>
      </c>
      <c r="I217" s="542">
        <v>34</v>
      </c>
      <c r="J217" s="559">
        <v>22</v>
      </c>
      <c r="K217" s="559">
        <v>748</v>
      </c>
      <c r="L217" s="542">
        <v>0.43137254901960786</v>
      </c>
      <c r="M217" s="542">
        <v>34</v>
      </c>
      <c r="N217" s="559">
        <v>66</v>
      </c>
      <c r="O217" s="559">
        <v>2293</v>
      </c>
      <c r="P217" s="547">
        <v>1.3223760092272203</v>
      </c>
      <c r="Q217" s="560">
        <v>34.742424242424242</v>
      </c>
    </row>
    <row r="218" spans="1:17" ht="14.4" customHeight="1" x14ac:dyDescent="0.3">
      <c r="A218" s="541" t="s">
        <v>1257</v>
      </c>
      <c r="B218" s="542" t="s">
        <v>1209</v>
      </c>
      <c r="C218" s="542" t="s">
        <v>519</v>
      </c>
      <c r="D218" s="542" t="s">
        <v>1282</v>
      </c>
      <c r="E218" s="542" t="s">
        <v>1283</v>
      </c>
      <c r="F218" s="559"/>
      <c r="G218" s="559"/>
      <c r="H218" s="542"/>
      <c r="I218" s="542"/>
      <c r="J218" s="559"/>
      <c r="K218" s="559"/>
      <c r="L218" s="542"/>
      <c r="M218" s="542"/>
      <c r="N218" s="559">
        <v>1</v>
      </c>
      <c r="O218" s="559">
        <v>5</v>
      </c>
      <c r="P218" s="547"/>
      <c r="Q218" s="560">
        <v>5</v>
      </c>
    </row>
    <row r="219" spans="1:17" ht="14.4" customHeight="1" x14ac:dyDescent="0.3">
      <c r="A219" s="541" t="s">
        <v>1257</v>
      </c>
      <c r="B219" s="542" t="s">
        <v>1209</v>
      </c>
      <c r="C219" s="542" t="s">
        <v>519</v>
      </c>
      <c r="D219" s="542" t="s">
        <v>1284</v>
      </c>
      <c r="E219" s="542" t="s">
        <v>1285</v>
      </c>
      <c r="F219" s="559"/>
      <c r="G219" s="559"/>
      <c r="H219" s="542"/>
      <c r="I219" s="542"/>
      <c r="J219" s="559">
        <v>3</v>
      </c>
      <c r="K219" s="559">
        <v>2829</v>
      </c>
      <c r="L219" s="542"/>
      <c r="M219" s="542">
        <v>943</v>
      </c>
      <c r="N219" s="559">
        <v>3</v>
      </c>
      <c r="O219" s="559">
        <v>2853</v>
      </c>
      <c r="P219" s="547"/>
      <c r="Q219" s="560">
        <v>951</v>
      </c>
    </row>
    <row r="220" spans="1:17" ht="14.4" customHeight="1" x14ac:dyDescent="0.3">
      <c r="A220" s="541" t="s">
        <v>1257</v>
      </c>
      <c r="B220" s="542" t="s">
        <v>1209</v>
      </c>
      <c r="C220" s="542" t="s">
        <v>519</v>
      </c>
      <c r="D220" s="542" t="s">
        <v>1220</v>
      </c>
      <c r="E220" s="542" t="s">
        <v>1221</v>
      </c>
      <c r="F220" s="559">
        <v>35</v>
      </c>
      <c r="G220" s="559">
        <v>0</v>
      </c>
      <c r="H220" s="542"/>
      <c r="I220" s="542">
        <v>0</v>
      </c>
      <c r="J220" s="559">
        <v>17</v>
      </c>
      <c r="K220" s="559">
        <v>0</v>
      </c>
      <c r="L220" s="542"/>
      <c r="M220" s="542">
        <v>0</v>
      </c>
      <c r="N220" s="559">
        <v>43</v>
      </c>
      <c r="O220" s="559">
        <v>0</v>
      </c>
      <c r="P220" s="547"/>
      <c r="Q220" s="560">
        <v>0</v>
      </c>
    </row>
    <row r="221" spans="1:17" ht="14.4" customHeight="1" x14ac:dyDescent="0.3">
      <c r="A221" s="541" t="s">
        <v>1257</v>
      </c>
      <c r="B221" s="542" t="s">
        <v>1209</v>
      </c>
      <c r="C221" s="542" t="s">
        <v>519</v>
      </c>
      <c r="D221" s="542" t="s">
        <v>1222</v>
      </c>
      <c r="E221" s="542" t="s">
        <v>1223</v>
      </c>
      <c r="F221" s="559">
        <v>1</v>
      </c>
      <c r="G221" s="559">
        <v>25</v>
      </c>
      <c r="H221" s="542">
        <v>1</v>
      </c>
      <c r="I221" s="542">
        <v>25</v>
      </c>
      <c r="J221" s="559"/>
      <c r="K221" s="559"/>
      <c r="L221" s="542"/>
      <c r="M221" s="542"/>
      <c r="N221" s="559">
        <v>2</v>
      </c>
      <c r="O221" s="559">
        <v>72</v>
      </c>
      <c r="P221" s="547">
        <v>2.88</v>
      </c>
      <c r="Q221" s="560">
        <v>36</v>
      </c>
    </row>
    <row r="222" spans="1:17" ht="14.4" customHeight="1" x14ac:dyDescent="0.3">
      <c r="A222" s="541" t="s">
        <v>1257</v>
      </c>
      <c r="B222" s="542" t="s">
        <v>1209</v>
      </c>
      <c r="C222" s="542" t="s">
        <v>519</v>
      </c>
      <c r="D222" s="542" t="s">
        <v>1236</v>
      </c>
      <c r="E222" s="542" t="s">
        <v>1237</v>
      </c>
      <c r="F222" s="559"/>
      <c r="G222" s="559"/>
      <c r="H222" s="542"/>
      <c r="I222" s="542"/>
      <c r="J222" s="559"/>
      <c r="K222" s="559"/>
      <c r="L222" s="542"/>
      <c r="M222" s="542"/>
      <c r="N222" s="559">
        <v>2</v>
      </c>
      <c r="O222" s="559">
        <v>418</v>
      </c>
      <c r="P222" s="547"/>
      <c r="Q222" s="560">
        <v>209</v>
      </c>
    </row>
    <row r="223" spans="1:17" ht="14.4" customHeight="1" x14ac:dyDescent="0.3">
      <c r="A223" s="541" t="s">
        <v>1257</v>
      </c>
      <c r="B223" s="542" t="s">
        <v>1209</v>
      </c>
      <c r="C223" s="542" t="s">
        <v>519</v>
      </c>
      <c r="D223" s="542" t="s">
        <v>1234</v>
      </c>
      <c r="E223" s="542" t="s">
        <v>1235</v>
      </c>
      <c r="F223" s="559">
        <v>32</v>
      </c>
      <c r="G223" s="559">
        <v>2432</v>
      </c>
      <c r="H223" s="542">
        <v>1</v>
      </c>
      <c r="I223" s="542">
        <v>76</v>
      </c>
      <c r="J223" s="559">
        <v>58</v>
      </c>
      <c r="K223" s="559">
        <v>4408</v>
      </c>
      <c r="L223" s="542">
        <v>1.8125</v>
      </c>
      <c r="M223" s="542">
        <v>76</v>
      </c>
      <c r="N223" s="559">
        <v>130</v>
      </c>
      <c r="O223" s="559">
        <v>9970</v>
      </c>
      <c r="P223" s="547">
        <v>4.0995065789473681</v>
      </c>
      <c r="Q223" s="560">
        <v>76.692307692307693</v>
      </c>
    </row>
    <row r="224" spans="1:17" ht="14.4" customHeight="1" x14ac:dyDescent="0.3">
      <c r="A224" s="541" t="s">
        <v>1257</v>
      </c>
      <c r="B224" s="542" t="s">
        <v>1209</v>
      </c>
      <c r="C224" s="542" t="s">
        <v>519</v>
      </c>
      <c r="D224" s="542" t="s">
        <v>1238</v>
      </c>
      <c r="E224" s="542" t="s">
        <v>1239</v>
      </c>
      <c r="F224" s="559"/>
      <c r="G224" s="559"/>
      <c r="H224" s="542"/>
      <c r="I224" s="542"/>
      <c r="J224" s="559"/>
      <c r="K224" s="559"/>
      <c r="L224" s="542"/>
      <c r="M224" s="542"/>
      <c r="N224" s="559">
        <v>4</v>
      </c>
      <c r="O224" s="559">
        <v>836</v>
      </c>
      <c r="P224" s="547"/>
      <c r="Q224" s="560">
        <v>209</v>
      </c>
    </row>
    <row r="225" spans="1:17" ht="14.4" customHeight="1" x14ac:dyDescent="0.3">
      <c r="A225" s="541" t="s">
        <v>1257</v>
      </c>
      <c r="B225" s="542" t="s">
        <v>1209</v>
      </c>
      <c r="C225" s="542" t="s">
        <v>519</v>
      </c>
      <c r="D225" s="542" t="s">
        <v>1246</v>
      </c>
      <c r="E225" s="542" t="s">
        <v>1247</v>
      </c>
      <c r="F225" s="559"/>
      <c r="G225" s="559"/>
      <c r="H225" s="542"/>
      <c r="I225" s="542"/>
      <c r="J225" s="559"/>
      <c r="K225" s="559"/>
      <c r="L225" s="542"/>
      <c r="M225" s="542"/>
      <c r="N225" s="559">
        <v>1</v>
      </c>
      <c r="O225" s="559">
        <v>57</v>
      </c>
      <c r="P225" s="547"/>
      <c r="Q225" s="560">
        <v>57</v>
      </c>
    </row>
    <row r="226" spans="1:17" ht="14.4" customHeight="1" x14ac:dyDescent="0.3">
      <c r="A226" s="541" t="s">
        <v>1257</v>
      </c>
      <c r="B226" s="542" t="s">
        <v>1209</v>
      </c>
      <c r="C226" s="542" t="s">
        <v>519</v>
      </c>
      <c r="D226" s="542" t="s">
        <v>1264</v>
      </c>
      <c r="E226" s="542" t="s">
        <v>1265</v>
      </c>
      <c r="F226" s="559"/>
      <c r="G226" s="559"/>
      <c r="H226" s="542"/>
      <c r="I226" s="542"/>
      <c r="J226" s="559"/>
      <c r="K226" s="559"/>
      <c r="L226" s="542"/>
      <c r="M226" s="542"/>
      <c r="N226" s="559">
        <v>3</v>
      </c>
      <c r="O226" s="559">
        <v>1953</v>
      </c>
      <c r="P226" s="547"/>
      <c r="Q226" s="560">
        <v>651</v>
      </c>
    </row>
    <row r="227" spans="1:17" ht="14.4" customHeight="1" x14ac:dyDescent="0.3">
      <c r="A227" s="541" t="s">
        <v>1286</v>
      </c>
      <c r="B227" s="542" t="s">
        <v>1209</v>
      </c>
      <c r="C227" s="542" t="s">
        <v>518</v>
      </c>
      <c r="D227" s="542" t="s">
        <v>1212</v>
      </c>
      <c r="E227" s="542" t="s">
        <v>1213</v>
      </c>
      <c r="F227" s="559"/>
      <c r="G227" s="559"/>
      <c r="H227" s="542"/>
      <c r="I227" s="542"/>
      <c r="J227" s="559"/>
      <c r="K227" s="559"/>
      <c r="L227" s="542"/>
      <c r="M227" s="542"/>
      <c r="N227" s="559">
        <v>1</v>
      </c>
      <c r="O227" s="559">
        <v>133</v>
      </c>
      <c r="P227" s="547"/>
      <c r="Q227" s="560">
        <v>133</v>
      </c>
    </row>
    <row r="228" spans="1:17" ht="14.4" customHeight="1" x14ac:dyDescent="0.3">
      <c r="A228" s="541" t="s">
        <v>1286</v>
      </c>
      <c r="B228" s="542" t="s">
        <v>1209</v>
      </c>
      <c r="C228" s="542" t="s">
        <v>518</v>
      </c>
      <c r="D228" s="542" t="s">
        <v>1226</v>
      </c>
      <c r="E228" s="542" t="s">
        <v>1227</v>
      </c>
      <c r="F228" s="559"/>
      <c r="G228" s="559"/>
      <c r="H228" s="542"/>
      <c r="I228" s="542"/>
      <c r="J228" s="559"/>
      <c r="K228" s="559"/>
      <c r="L228" s="542"/>
      <c r="M228" s="542"/>
      <c r="N228" s="559">
        <v>1</v>
      </c>
      <c r="O228" s="559">
        <v>651</v>
      </c>
      <c r="P228" s="547"/>
      <c r="Q228" s="560">
        <v>651</v>
      </c>
    </row>
    <row r="229" spans="1:17" ht="14.4" customHeight="1" x14ac:dyDescent="0.3">
      <c r="A229" s="541" t="s">
        <v>1286</v>
      </c>
      <c r="B229" s="542" t="s">
        <v>1209</v>
      </c>
      <c r="C229" s="542" t="s">
        <v>518</v>
      </c>
      <c r="D229" s="542" t="s">
        <v>1230</v>
      </c>
      <c r="E229" s="542" t="s">
        <v>1231</v>
      </c>
      <c r="F229" s="559"/>
      <c r="G229" s="559"/>
      <c r="H229" s="542"/>
      <c r="I229" s="542"/>
      <c r="J229" s="559"/>
      <c r="K229" s="559"/>
      <c r="L229" s="542"/>
      <c r="M229" s="542"/>
      <c r="N229" s="559">
        <v>1</v>
      </c>
      <c r="O229" s="559">
        <v>584</v>
      </c>
      <c r="P229" s="547"/>
      <c r="Q229" s="560">
        <v>584</v>
      </c>
    </row>
    <row r="230" spans="1:17" ht="14.4" customHeight="1" x14ac:dyDescent="0.3">
      <c r="A230" s="541" t="s">
        <v>1286</v>
      </c>
      <c r="B230" s="542" t="s">
        <v>1209</v>
      </c>
      <c r="C230" s="542" t="s">
        <v>518</v>
      </c>
      <c r="D230" s="542" t="s">
        <v>1234</v>
      </c>
      <c r="E230" s="542" t="s">
        <v>1235</v>
      </c>
      <c r="F230" s="559"/>
      <c r="G230" s="559"/>
      <c r="H230" s="542"/>
      <c r="I230" s="542"/>
      <c r="J230" s="559"/>
      <c r="K230" s="559"/>
      <c r="L230" s="542"/>
      <c r="M230" s="542"/>
      <c r="N230" s="559">
        <v>3</v>
      </c>
      <c r="O230" s="559">
        <v>231</v>
      </c>
      <c r="P230" s="547"/>
      <c r="Q230" s="560">
        <v>77</v>
      </c>
    </row>
    <row r="231" spans="1:17" ht="14.4" customHeight="1" x14ac:dyDescent="0.3">
      <c r="A231" s="541" t="s">
        <v>1287</v>
      </c>
      <c r="B231" s="542" t="s">
        <v>1209</v>
      </c>
      <c r="C231" s="542" t="s">
        <v>1205</v>
      </c>
      <c r="D231" s="542" t="s">
        <v>1288</v>
      </c>
      <c r="E231" s="542" t="s">
        <v>1289</v>
      </c>
      <c r="F231" s="559"/>
      <c r="G231" s="559"/>
      <c r="H231" s="542"/>
      <c r="I231" s="542"/>
      <c r="J231" s="559">
        <v>32</v>
      </c>
      <c r="K231" s="559">
        <v>1060</v>
      </c>
      <c r="L231" s="542"/>
      <c r="M231" s="542">
        <v>33.125</v>
      </c>
      <c r="N231" s="559">
        <v>16</v>
      </c>
      <c r="O231" s="559">
        <v>1720</v>
      </c>
      <c r="P231" s="547"/>
      <c r="Q231" s="560">
        <v>107.5</v>
      </c>
    </row>
    <row r="232" spans="1:17" ht="14.4" customHeight="1" x14ac:dyDescent="0.3">
      <c r="A232" s="541" t="s">
        <v>1287</v>
      </c>
      <c r="B232" s="542" t="s">
        <v>1209</v>
      </c>
      <c r="C232" s="542" t="s">
        <v>515</v>
      </c>
      <c r="D232" s="542" t="s">
        <v>1274</v>
      </c>
      <c r="E232" s="542" t="s">
        <v>1275</v>
      </c>
      <c r="F232" s="559"/>
      <c r="G232" s="559"/>
      <c r="H232" s="542"/>
      <c r="I232" s="542"/>
      <c r="J232" s="559">
        <v>1</v>
      </c>
      <c r="K232" s="559">
        <v>163</v>
      </c>
      <c r="L232" s="542"/>
      <c r="M232" s="542">
        <v>163</v>
      </c>
      <c r="N232" s="559"/>
      <c r="O232" s="559"/>
      <c r="P232" s="547"/>
      <c r="Q232" s="560"/>
    </row>
    <row r="233" spans="1:17" ht="14.4" customHeight="1" x14ac:dyDescent="0.3">
      <c r="A233" s="541" t="s">
        <v>1287</v>
      </c>
      <c r="B233" s="542" t="s">
        <v>1209</v>
      </c>
      <c r="C233" s="542" t="s">
        <v>516</v>
      </c>
      <c r="D233" s="542" t="s">
        <v>1274</v>
      </c>
      <c r="E233" s="542" t="s">
        <v>1275</v>
      </c>
      <c r="F233" s="559">
        <v>2</v>
      </c>
      <c r="G233" s="559">
        <v>326</v>
      </c>
      <c r="H233" s="542">
        <v>1</v>
      </c>
      <c r="I233" s="542">
        <v>163</v>
      </c>
      <c r="J233" s="559">
        <v>7</v>
      </c>
      <c r="K233" s="559">
        <v>1141</v>
      </c>
      <c r="L233" s="542">
        <v>3.5</v>
      </c>
      <c r="M233" s="542">
        <v>163</v>
      </c>
      <c r="N233" s="559">
        <v>15</v>
      </c>
      <c r="O233" s="559">
        <v>2445</v>
      </c>
      <c r="P233" s="547">
        <v>7.5</v>
      </c>
      <c r="Q233" s="560">
        <v>163</v>
      </c>
    </row>
    <row r="234" spans="1:17" ht="14.4" customHeight="1" x14ac:dyDescent="0.3">
      <c r="A234" s="541" t="s">
        <v>1287</v>
      </c>
      <c r="B234" s="542" t="s">
        <v>1209</v>
      </c>
      <c r="C234" s="542" t="s">
        <v>516</v>
      </c>
      <c r="D234" s="542" t="s">
        <v>1278</v>
      </c>
      <c r="E234" s="542" t="s">
        <v>1279</v>
      </c>
      <c r="F234" s="559"/>
      <c r="G234" s="559"/>
      <c r="H234" s="542"/>
      <c r="I234" s="542"/>
      <c r="J234" s="559">
        <v>1</v>
      </c>
      <c r="K234" s="559">
        <v>645</v>
      </c>
      <c r="L234" s="542"/>
      <c r="M234" s="542">
        <v>645</v>
      </c>
      <c r="N234" s="559"/>
      <c r="O234" s="559"/>
      <c r="P234" s="547"/>
      <c r="Q234" s="560"/>
    </row>
    <row r="235" spans="1:17" ht="14.4" customHeight="1" x14ac:dyDescent="0.3">
      <c r="A235" s="541" t="s">
        <v>1287</v>
      </c>
      <c r="B235" s="542" t="s">
        <v>1209</v>
      </c>
      <c r="C235" s="542" t="s">
        <v>517</v>
      </c>
      <c r="D235" s="542" t="s">
        <v>1274</v>
      </c>
      <c r="E235" s="542" t="s">
        <v>1275</v>
      </c>
      <c r="F235" s="559">
        <v>245</v>
      </c>
      <c r="G235" s="559">
        <v>39935</v>
      </c>
      <c r="H235" s="542">
        <v>1</v>
      </c>
      <c r="I235" s="542">
        <v>163</v>
      </c>
      <c r="J235" s="559">
        <v>153</v>
      </c>
      <c r="K235" s="559">
        <v>24939</v>
      </c>
      <c r="L235" s="542">
        <v>0.6244897959183674</v>
      </c>
      <c r="M235" s="542">
        <v>163</v>
      </c>
      <c r="N235" s="559">
        <v>122</v>
      </c>
      <c r="O235" s="559">
        <v>19974</v>
      </c>
      <c r="P235" s="547">
        <v>0.50016276449230002</v>
      </c>
      <c r="Q235" s="560">
        <v>163.72131147540983</v>
      </c>
    </row>
    <row r="236" spans="1:17" ht="14.4" customHeight="1" x14ac:dyDescent="0.3">
      <c r="A236" s="541" t="s">
        <v>1287</v>
      </c>
      <c r="B236" s="542" t="s">
        <v>1209</v>
      </c>
      <c r="C236" s="542" t="s">
        <v>517</v>
      </c>
      <c r="D236" s="542" t="s">
        <v>1290</v>
      </c>
      <c r="E236" s="542" t="s">
        <v>1291</v>
      </c>
      <c r="F236" s="559">
        <v>3</v>
      </c>
      <c r="G236" s="559">
        <v>984</v>
      </c>
      <c r="H236" s="542">
        <v>1</v>
      </c>
      <c r="I236" s="542">
        <v>328</v>
      </c>
      <c r="J236" s="559">
        <v>15</v>
      </c>
      <c r="K236" s="559">
        <v>4905</v>
      </c>
      <c r="L236" s="542">
        <v>4.9847560975609753</v>
      </c>
      <c r="M236" s="542">
        <v>327</v>
      </c>
      <c r="N236" s="559">
        <v>2</v>
      </c>
      <c r="O236" s="559">
        <v>657</v>
      </c>
      <c r="P236" s="547">
        <v>0.66768292682926833</v>
      </c>
      <c r="Q236" s="560">
        <v>328.5</v>
      </c>
    </row>
    <row r="237" spans="1:17" ht="14.4" customHeight="1" x14ac:dyDescent="0.3">
      <c r="A237" s="541" t="s">
        <v>1287</v>
      </c>
      <c r="B237" s="542" t="s">
        <v>1209</v>
      </c>
      <c r="C237" s="542" t="s">
        <v>517</v>
      </c>
      <c r="D237" s="542" t="s">
        <v>1278</v>
      </c>
      <c r="E237" s="542" t="s">
        <v>1279</v>
      </c>
      <c r="F237" s="559">
        <v>37</v>
      </c>
      <c r="G237" s="559">
        <v>23828</v>
      </c>
      <c r="H237" s="542">
        <v>1</v>
      </c>
      <c r="I237" s="542">
        <v>644</v>
      </c>
      <c r="J237" s="559">
        <v>36</v>
      </c>
      <c r="K237" s="559">
        <v>23220</v>
      </c>
      <c r="L237" s="542">
        <v>0.97448380057075712</v>
      </c>
      <c r="M237" s="542">
        <v>645</v>
      </c>
      <c r="N237" s="559">
        <v>28</v>
      </c>
      <c r="O237" s="559">
        <v>18180</v>
      </c>
      <c r="P237" s="547">
        <v>0.76296793688098041</v>
      </c>
      <c r="Q237" s="560">
        <v>649.28571428571433</v>
      </c>
    </row>
    <row r="238" spans="1:17" ht="14.4" customHeight="1" x14ac:dyDescent="0.3">
      <c r="A238" s="541" t="s">
        <v>1287</v>
      </c>
      <c r="B238" s="542" t="s">
        <v>1209</v>
      </c>
      <c r="C238" s="542" t="s">
        <v>517</v>
      </c>
      <c r="D238" s="542" t="s">
        <v>1238</v>
      </c>
      <c r="E238" s="542" t="s">
        <v>1239</v>
      </c>
      <c r="F238" s="559">
        <v>3</v>
      </c>
      <c r="G238" s="559">
        <v>615</v>
      </c>
      <c r="H238" s="542">
        <v>1</v>
      </c>
      <c r="I238" s="542">
        <v>205</v>
      </c>
      <c r="J238" s="559"/>
      <c r="K238" s="559"/>
      <c r="L238" s="542"/>
      <c r="M238" s="542"/>
      <c r="N238" s="559">
        <v>1</v>
      </c>
      <c r="O238" s="559">
        <v>209</v>
      </c>
      <c r="P238" s="547">
        <v>0.33983739837398375</v>
      </c>
      <c r="Q238" s="560">
        <v>209</v>
      </c>
    </row>
    <row r="239" spans="1:17" ht="14.4" customHeight="1" x14ac:dyDescent="0.3">
      <c r="A239" s="541" t="s">
        <v>1287</v>
      </c>
      <c r="B239" s="542" t="s">
        <v>1209</v>
      </c>
      <c r="C239" s="542" t="s">
        <v>518</v>
      </c>
      <c r="D239" s="542" t="s">
        <v>1274</v>
      </c>
      <c r="E239" s="542" t="s">
        <v>1275</v>
      </c>
      <c r="F239" s="559">
        <v>130</v>
      </c>
      <c r="G239" s="559">
        <v>21190</v>
      </c>
      <c r="H239" s="542">
        <v>1</v>
      </c>
      <c r="I239" s="542">
        <v>163</v>
      </c>
      <c r="J239" s="559">
        <v>109</v>
      </c>
      <c r="K239" s="559">
        <v>17767</v>
      </c>
      <c r="L239" s="542">
        <v>0.83846153846153848</v>
      </c>
      <c r="M239" s="542">
        <v>163</v>
      </c>
      <c r="N239" s="559">
        <v>78</v>
      </c>
      <c r="O239" s="559">
        <v>12775</v>
      </c>
      <c r="P239" s="547">
        <v>0.60287871637564894</v>
      </c>
      <c r="Q239" s="560">
        <v>163.78205128205127</v>
      </c>
    </row>
    <row r="240" spans="1:17" ht="14.4" customHeight="1" x14ac:dyDescent="0.3">
      <c r="A240" s="541" t="s">
        <v>1287</v>
      </c>
      <c r="B240" s="542" t="s">
        <v>1209</v>
      </c>
      <c r="C240" s="542" t="s">
        <v>518</v>
      </c>
      <c r="D240" s="542" t="s">
        <v>1220</v>
      </c>
      <c r="E240" s="542" t="s">
        <v>1221</v>
      </c>
      <c r="F240" s="559"/>
      <c r="G240" s="559"/>
      <c r="H240" s="542"/>
      <c r="I240" s="542"/>
      <c r="J240" s="559">
        <v>1</v>
      </c>
      <c r="K240" s="559">
        <v>0</v>
      </c>
      <c r="L240" s="542"/>
      <c r="M240" s="542">
        <v>0</v>
      </c>
      <c r="N240" s="559"/>
      <c r="O240" s="559"/>
      <c r="P240" s="547"/>
      <c r="Q240" s="560"/>
    </row>
    <row r="241" spans="1:17" ht="14.4" customHeight="1" x14ac:dyDescent="0.3">
      <c r="A241" s="541" t="s">
        <v>1287</v>
      </c>
      <c r="B241" s="542" t="s">
        <v>1209</v>
      </c>
      <c r="C241" s="542" t="s">
        <v>518</v>
      </c>
      <c r="D241" s="542" t="s">
        <v>1290</v>
      </c>
      <c r="E241" s="542" t="s">
        <v>1291</v>
      </c>
      <c r="F241" s="559">
        <v>5</v>
      </c>
      <c r="G241" s="559">
        <v>1640</v>
      </c>
      <c r="H241" s="542">
        <v>1</v>
      </c>
      <c r="I241" s="542">
        <v>328</v>
      </c>
      <c r="J241" s="559">
        <v>9</v>
      </c>
      <c r="K241" s="559">
        <v>2943</v>
      </c>
      <c r="L241" s="542">
        <v>1.7945121951219511</v>
      </c>
      <c r="M241" s="542">
        <v>327</v>
      </c>
      <c r="N241" s="559">
        <v>20</v>
      </c>
      <c r="O241" s="559">
        <v>6576</v>
      </c>
      <c r="P241" s="547">
        <v>4.0097560975609756</v>
      </c>
      <c r="Q241" s="560">
        <v>328.8</v>
      </c>
    </row>
    <row r="242" spans="1:17" ht="14.4" customHeight="1" x14ac:dyDescent="0.3">
      <c r="A242" s="541" t="s">
        <v>1287</v>
      </c>
      <c r="B242" s="542" t="s">
        <v>1209</v>
      </c>
      <c r="C242" s="542" t="s">
        <v>518</v>
      </c>
      <c r="D242" s="542" t="s">
        <v>1278</v>
      </c>
      <c r="E242" s="542" t="s">
        <v>1279</v>
      </c>
      <c r="F242" s="559">
        <v>41</v>
      </c>
      <c r="G242" s="559">
        <v>26404</v>
      </c>
      <c r="H242" s="542">
        <v>1</v>
      </c>
      <c r="I242" s="542">
        <v>644</v>
      </c>
      <c r="J242" s="559">
        <v>60</v>
      </c>
      <c r="K242" s="559">
        <v>38700</v>
      </c>
      <c r="L242" s="542">
        <v>1.4656870171186185</v>
      </c>
      <c r="M242" s="542">
        <v>645</v>
      </c>
      <c r="N242" s="559">
        <v>67</v>
      </c>
      <c r="O242" s="559">
        <v>43479</v>
      </c>
      <c r="P242" s="547">
        <v>1.6466823208604757</v>
      </c>
      <c r="Q242" s="560">
        <v>648.94029850746267</v>
      </c>
    </row>
    <row r="243" spans="1:17" ht="14.4" customHeight="1" x14ac:dyDescent="0.3">
      <c r="A243" s="541" t="s">
        <v>1287</v>
      </c>
      <c r="B243" s="542" t="s">
        <v>1209</v>
      </c>
      <c r="C243" s="542" t="s">
        <v>518</v>
      </c>
      <c r="D243" s="542" t="s">
        <v>1236</v>
      </c>
      <c r="E243" s="542" t="s">
        <v>1237</v>
      </c>
      <c r="F243" s="559"/>
      <c r="G243" s="559"/>
      <c r="H243" s="542"/>
      <c r="I243" s="542"/>
      <c r="J243" s="559">
        <v>17</v>
      </c>
      <c r="K243" s="559">
        <v>3502</v>
      </c>
      <c r="L243" s="542"/>
      <c r="M243" s="542">
        <v>206</v>
      </c>
      <c r="N243" s="559">
        <v>18</v>
      </c>
      <c r="O243" s="559">
        <v>3735</v>
      </c>
      <c r="P243" s="547"/>
      <c r="Q243" s="560">
        <v>207.5</v>
      </c>
    </row>
    <row r="244" spans="1:17" ht="14.4" customHeight="1" x14ac:dyDescent="0.3">
      <c r="A244" s="541" t="s">
        <v>1287</v>
      </c>
      <c r="B244" s="542" t="s">
        <v>1209</v>
      </c>
      <c r="C244" s="542" t="s">
        <v>518</v>
      </c>
      <c r="D244" s="542" t="s">
        <v>1238</v>
      </c>
      <c r="E244" s="542" t="s">
        <v>1239</v>
      </c>
      <c r="F244" s="559"/>
      <c r="G244" s="559"/>
      <c r="H244" s="542"/>
      <c r="I244" s="542"/>
      <c r="J244" s="559"/>
      <c r="K244" s="559"/>
      <c r="L244" s="542"/>
      <c r="M244" s="542"/>
      <c r="N244" s="559">
        <v>2</v>
      </c>
      <c r="O244" s="559">
        <v>418</v>
      </c>
      <c r="P244" s="547"/>
      <c r="Q244" s="560">
        <v>209</v>
      </c>
    </row>
    <row r="245" spans="1:17" ht="14.4" customHeight="1" x14ac:dyDescent="0.3">
      <c r="A245" s="541" t="s">
        <v>1292</v>
      </c>
      <c r="B245" s="542" t="s">
        <v>1209</v>
      </c>
      <c r="C245" s="542" t="s">
        <v>1207</v>
      </c>
      <c r="D245" s="542" t="s">
        <v>1293</v>
      </c>
      <c r="E245" s="542" t="s">
        <v>1294</v>
      </c>
      <c r="F245" s="559"/>
      <c r="G245" s="559"/>
      <c r="H245" s="542"/>
      <c r="I245" s="542"/>
      <c r="J245" s="559">
        <v>1</v>
      </c>
      <c r="K245" s="559">
        <v>117</v>
      </c>
      <c r="L245" s="542"/>
      <c r="M245" s="542">
        <v>117</v>
      </c>
      <c r="N245" s="559"/>
      <c r="O245" s="559"/>
      <c r="P245" s="547"/>
      <c r="Q245" s="560"/>
    </row>
    <row r="246" spans="1:17" ht="14.4" customHeight="1" x14ac:dyDescent="0.3">
      <c r="A246" s="541" t="s">
        <v>1292</v>
      </c>
      <c r="B246" s="542" t="s">
        <v>1209</v>
      </c>
      <c r="C246" s="542" t="s">
        <v>1207</v>
      </c>
      <c r="D246" s="542" t="s">
        <v>1295</v>
      </c>
      <c r="E246" s="542" t="s">
        <v>1296</v>
      </c>
      <c r="F246" s="559">
        <v>102</v>
      </c>
      <c r="G246" s="559">
        <v>15402</v>
      </c>
      <c r="H246" s="542">
        <v>1</v>
      </c>
      <c r="I246" s="542">
        <v>151</v>
      </c>
      <c r="J246" s="559">
        <v>113</v>
      </c>
      <c r="K246" s="559">
        <v>17176</v>
      </c>
      <c r="L246" s="542">
        <v>1.1151798467731464</v>
      </c>
      <c r="M246" s="542">
        <v>152</v>
      </c>
      <c r="N246" s="559">
        <v>86</v>
      </c>
      <c r="O246" s="559">
        <v>13267</v>
      </c>
      <c r="P246" s="547">
        <v>0.8613816387482145</v>
      </c>
      <c r="Q246" s="560">
        <v>154.26744186046511</v>
      </c>
    </row>
    <row r="247" spans="1:17" ht="14.4" customHeight="1" x14ac:dyDescent="0.3">
      <c r="A247" s="541" t="s">
        <v>1292</v>
      </c>
      <c r="B247" s="542" t="s">
        <v>1209</v>
      </c>
      <c r="C247" s="542" t="s">
        <v>1207</v>
      </c>
      <c r="D247" s="542" t="s">
        <v>1297</v>
      </c>
      <c r="E247" s="542" t="s">
        <v>1298</v>
      </c>
      <c r="F247" s="559">
        <v>1992</v>
      </c>
      <c r="G247" s="559">
        <v>155376</v>
      </c>
      <c r="H247" s="542">
        <v>1</v>
      </c>
      <c r="I247" s="542">
        <v>78</v>
      </c>
      <c r="J247" s="559">
        <v>2446</v>
      </c>
      <c r="K247" s="559">
        <v>193234</v>
      </c>
      <c r="L247" s="542">
        <v>1.2436541035938626</v>
      </c>
      <c r="M247" s="542">
        <v>79</v>
      </c>
      <c r="N247" s="559">
        <v>1932</v>
      </c>
      <c r="O247" s="559">
        <v>153752</v>
      </c>
      <c r="P247" s="547">
        <v>0.98954793533106788</v>
      </c>
      <c r="Q247" s="560">
        <v>79.581780538302283</v>
      </c>
    </row>
    <row r="248" spans="1:17" ht="14.4" customHeight="1" x14ac:dyDescent="0.3">
      <c r="A248" s="541" t="s">
        <v>1292</v>
      </c>
      <c r="B248" s="542" t="s">
        <v>1209</v>
      </c>
      <c r="C248" s="542" t="s">
        <v>1207</v>
      </c>
      <c r="D248" s="542" t="s">
        <v>1299</v>
      </c>
      <c r="E248" s="542" t="s">
        <v>1300</v>
      </c>
      <c r="F248" s="559">
        <v>678</v>
      </c>
      <c r="G248" s="559">
        <v>50850</v>
      </c>
      <c r="H248" s="542">
        <v>1</v>
      </c>
      <c r="I248" s="542">
        <v>75</v>
      </c>
      <c r="J248" s="559">
        <v>1020</v>
      </c>
      <c r="K248" s="559">
        <v>77520</v>
      </c>
      <c r="L248" s="542">
        <v>1.5244837758112095</v>
      </c>
      <c r="M248" s="542">
        <v>76</v>
      </c>
      <c r="N248" s="559">
        <v>1069</v>
      </c>
      <c r="O248" s="559">
        <v>81911</v>
      </c>
      <c r="P248" s="547">
        <v>1.6108357915437561</v>
      </c>
      <c r="Q248" s="560">
        <v>76.623947614593078</v>
      </c>
    </row>
    <row r="249" spans="1:17" ht="14.4" customHeight="1" x14ac:dyDescent="0.3">
      <c r="A249" s="541" t="s">
        <v>1292</v>
      </c>
      <c r="B249" s="542" t="s">
        <v>1209</v>
      </c>
      <c r="C249" s="542" t="s">
        <v>1207</v>
      </c>
      <c r="D249" s="542" t="s">
        <v>1301</v>
      </c>
      <c r="E249" s="542" t="s">
        <v>1302</v>
      </c>
      <c r="F249" s="559">
        <v>116</v>
      </c>
      <c r="G249" s="559">
        <v>43616</v>
      </c>
      <c r="H249" s="542">
        <v>1</v>
      </c>
      <c r="I249" s="542">
        <v>376</v>
      </c>
      <c r="J249" s="559">
        <v>140</v>
      </c>
      <c r="K249" s="559">
        <v>52920</v>
      </c>
      <c r="L249" s="542">
        <v>1.2133162142333089</v>
      </c>
      <c r="M249" s="542">
        <v>378</v>
      </c>
      <c r="N249" s="559">
        <v>128</v>
      </c>
      <c r="O249" s="559">
        <v>48776</v>
      </c>
      <c r="P249" s="547">
        <v>1.1183052090975789</v>
      </c>
      <c r="Q249" s="560">
        <v>381.0625</v>
      </c>
    </row>
    <row r="250" spans="1:17" ht="14.4" customHeight="1" x14ac:dyDescent="0.3">
      <c r="A250" s="541" t="s">
        <v>1292</v>
      </c>
      <c r="B250" s="542" t="s">
        <v>1209</v>
      </c>
      <c r="C250" s="542" t="s">
        <v>1207</v>
      </c>
      <c r="D250" s="542" t="s">
        <v>1303</v>
      </c>
      <c r="E250" s="542" t="s">
        <v>1304</v>
      </c>
      <c r="F250" s="559">
        <v>104</v>
      </c>
      <c r="G250" s="559">
        <v>7800</v>
      </c>
      <c r="H250" s="542">
        <v>1</v>
      </c>
      <c r="I250" s="542">
        <v>75</v>
      </c>
      <c r="J250" s="559">
        <v>202</v>
      </c>
      <c r="K250" s="559">
        <v>15352</v>
      </c>
      <c r="L250" s="542">
        <v>1.9682051282051283</v>
      </c>
      <c r="M250" s="542">
        <v>76</v>
      </c>
      <c r="N250" s="559">
        <v>293</v>
      </c>
      <c r="O250" s="559">
        <v>22468</v>
      </c>
      <c r="P250" s="547">
        <v>2.8805128205128203</v>
      </c>
      <c r="Q250" s="560">
        <v>76.682593856655288</v>
      </c>
    </row>
    <row r="251" spans="1:17" ht="14.4" customHeight="1" x14ac:dyDescent="0.3">
      <c r="A251" s="541" t="s">
        <v>1292</v>
      </c>
      <c r="B251" s="542" t="s">
        <v>1209</v>
      </c>
      <c r="C251" s="542" t="s">
        <v>1207</v>
      </c>
      <c r="D251" s="542" t="s">
        <v>1305</v>
      </c>
      <c r="E251" s="542" t="s">
        <v>1306</v>
      </c>
      <c r="F251" s="559">
        <v>8</v>
      </c>
      <c r="G251" s="559">
        <v>800</v>
      </c>
      <c r="H251" s="542">
        <v>1</v>
      </c>
      <c r="I251" s="542">
        <v>100</v>
      </c>
      <c r="J251" s="559">
        <v>12</v>
      </c>
      <c r="K251" s="559">
        <v>1212</v>
      </c>
      <c r="L251" s="542">
        <v>1.5149999999999999</v>
      </c>
      <c r="M251" s="542">
        <v>101</v>
      </c>
      <c r="N251" s="559">
        <v>25</v>
      </c>
      <c r="O251" s="559">
        <v>2551</v>
      </c>
      <c r="P251" s="547">
        <v>3.1887500000000002</v>
      </c>
      <c r="Q251" s="560">
        <v>102.04</v>
      </c>
    </row>
    <row r="252" spans="1:17" ht="14.4" customHeight="1" x14ac:dyDescent="0.3">
      <c r="A252" s="541" t="s">
        <v>1292</v>
      </c>
      <c r="B252" s="542" t="s">
        <v>1209</v>
      </c>
      <c r="C252" s="542" t="s">
        <v>1207</v>
      </c>
      <c r="D252" s="542" t="s">
        <v>1307</v>
      </c>
      <c r="E252" s="542" t="s">
        <v>1308</v>
      </c>
      <c r="F252" s="559">
        <v>103</v>
      </c>
      <c r="G252" s="559">
        <v>6386</v>
      </c>
      <c r="H252" s="542">
        <v>1</v>
      </c>
      <c r="I252" s="542">
        <v>62</v>
      </c>
      <c r="J252" s="559">
        <v>194</v>
      </c>
      <c r="K252" s="559">
        <v>12222</v>
      </c>
      <c r="L252" s="542">
        <v>1.9138740995928594</v>
      </c>
      <c r="M252" s="542">
        <v>63</v>
      </c>
      <c r="N252" s="559">
        <v>341</v>
      </c>
      <c r="O252" s="559">
        <v>21736</v>
      </c>
      <c r="P252" s="547">
        <v>3.4036955840901975</v>
      </c>
      <c r="Q252" s="560">
        <v>63.741935483870968</v>
      </c>
    </row>
    <row r="253" spans="1:17" ht="14.4" customHeight="1" x14ac:dyDescent="0.3">
      <c r="A253" s="541" t="s">
        <v>1292</v>
      </c>
      <c r="B253" s="542" t="s">
        <v>1209</v>
      </c>
      <c r="C253" s="542" t="s">
        <v>1207</v>
      </c>
      <c r="D253" s="542" t="s">
        <v>1309</v>
      </c>
      <c r="E253" s="542" t="s">
        <v>1310</v>
      </c>
      <c r="F253" s="559">
        <v>14</v>
      </c>
      <c r="G253" s="559">
        <v>3556</v>
      </c>
      <c r="H253" s="542">
        <v>1</v>
      </c>
      <c r="I253" s="542">
        <v>254</v>
      </c>
      <c r="J253" s="559">
        <v>52</v>
      </c>
      <c r="K253" s="559">
        <v>13260</v>
      </c>
      <c r="L253" s="542">
        <v>3.7289088863892013</v>
      </c>
      <c r="M253" s="542">
        <v>255</v>
      </c>
      <c r="N253" s="559">
        <v>87</v>
      </c>
      <c r="O253" s="559">
        <v>22374</v>
      </c>
      <c r="P253" s="547">
        <v>6.2919010123734536</v>
      </c>
      <c r="Q253" s="560">
        <v>257.17241379310343</v>
      </c>
    </row>
    <row r="254" spans="1:17" ht="14.4" customHeight="1" x14ac:dyDescent="0.3">
      <c r="A254" s="541" t="s">
        <v>1292</v>
      </c>
      <c r="B254" s="542" t="s">
        <v>1209</v>
      </c>
      <c r="C254" s="542" t="s">
        <v>1207</v>
      </c>
      <c r="D254" s="542" t="s">
        <v>1311</v>
      </c>
      <c r="E254" s="542" t="s">
        <v>1312</v>
      </c>
      <c r="F254" s="559">
        <v>34</v>
      </c>
      <c r="G254" s="559">
        <v>9010</v>
      </c>
      <c r="H254" s="542">
        <v>1</v>
      </c>
      <c r="I254" s="542">
        <v>265</v>
      </c>
      <c r="J254" s="559">
        <v>102</v>
      </c>
      <c r="K254" s="559">
        <v>27132</v>
      </c>
      <c r="L254" s="542">
        <v>3.0113207547169814</v>
      </c>
      <c r="M254" s="542">
        <v>266</v>
      </c>
      <c r="N254" s="559">
        <v>117</v>
      </c>
      <c r="O254" s="559">
        <v>31371</v>
      </c>
      <c r="P254" s="547">
        <v>3.4817980022197559</v>
      </c>
      <c r="Q254" s="560">
        <v>268.12820512820514</v>
      </c>
    </row>
    <row r="255" spans="1:17" ht="14.4" customHeight="1" x14ac:dyDescent="0.3">
      <c r="A255" s="541" t="s">
        <v>1292</v>
      </c>
      <c r="B255" s="542" t="s">
        <v>1209</v>
      </c>
      <c r="C255" s="542" t="s">
        <v>1207</v>
      </c>
      <c r="D255" s="542" t="s">
        <v>1313</v>
      </c>
      <c r="E255" s="542" t="s">
        <v>1314</v>
      </c>
      <c r="F255" s="559">
        <v>2</v>
      </c>
      <c r="G255" s="559">
        <v>302</v>
      </c>
      <c r="H255" s="542">
        <v>1</v>
      </c>
      <c r="I255" s="542">
        <v>151</v>
      </c>
      <c r="J255" s="559"/>
      <c r="K255" s="559"/>
      <c r="L255" s="542"/>
      <c r="M255" s="542"/>
      <c r="N255" s="559"/>
      <c r="O255" s="559"/>
      <c r="P255" s="547"/>
      <c r="Q255" s="560"/>
    </row>
    <row r="256" spans="1:17" ht="14.4" customHeight="1" x14ac:dyDescent="0.3">
      <c r="A256" s="541" t="s">
        <v>1292</v>
      </c>
      <c r="B256" s="542" t="s">
        <v>1209</v>
      </c>
      <c r="C256" s="542" t="s">
        <v>519</v>
      </c>
      <c r="D256" s="542" t="s">
        <v>1297</v>
      </c>
      <c r="E256" s="542" t="s">
        <v>1298</v>
      </c>
      <c r="F256" s="559"/>
      <c r="G256" s="559"/>
      <c r="H256" s="542"/>
      <c r="I256" s="542"/>
      <c r="J256" s="559"/>
      <c r="K256" s="559"/>
      <c r="L256" s="542"/>
      <c r="M256" s="542"/>
      <c r="N256" s="559">
        <v>116</v>
      </c>
      <c r="O256" s="559">
        <v>9280</v>
      </c>
      <c r="P256" s="547"/>
      <c r="Q256" s="560">
        <v>80</v>
      </c>
    </row>
    <row r="257" spans="1:17" ht="14.4" customHeight="1" thickBot="1" x14ac:dyDescent="0.35">
      <c r="A257" s="549" t="s">
        <v>1292</v>
      </c>
      <c r="B257" s="550" t="s">
        <v>1209</v>
      </c>
      <c r="C257" s="550" t="s">
        <v>519</v>
      </c>
      <c r="D257" s="550" t="s">
        <v>1299</v>
      </c>
      <c r="E257" s="550" t="s">
        <v>1300</v>
      </c>
      <c r="F257" s="561"/>
      <c r="G257" s="561"/>
      <c r="H257" s="550"/>
      <c r="I257" s="550"/>
      <c r="J257" s="561"/>
      <c r="K257" s="561"/>
      <c r="L257" s="550"/>
      <c r="M257" s="550"/>
      <c r="N257" s="561">
        <v>29</v>
      </c>
      <c r="O257" s="561">
        <v>2233</v>
      </c>
      <c r="P257" s="555"/>
      <c r="Q257" s="562">
        <v>77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7562</v>
      </c>
      <c r="C3" s="223">
        <f t="shared" ref="C3:R3" si="0">SUBTOTAL(9,C6:C1048576)</f>
        <v>3</v>
      </c>
      <c r="D3" s="223">
        <f t="shared" si="0"/>
        <v>13637</v>
      </c>
      <c r="E3" s="223">
        <f t="shared" si="0"/>
        <v>0.84239975132110667</v>
      </c>
      <c r="F3" s="223">
        <f t="shared" si="0"/>
        <v>37358</v>
      </c>
      <c r="G3" s="226">
        <f>IF(B3&lt;&gt;0,F3/B3,"")</f>
        <v>4.9402274530547476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1316</v>
      </c>
      <c r="B6" s="609">
        <v>3205</v>
      </c>
      <c r="C6" s="535">
        <v>1</v>
      </c>
      <c r="D6" s="609"/>
      <c r="E6" s="535"/>
      <c r="F6" s="609"/>
      <c r="G6" s="540"/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1317</v>
      </c>
      <c r="B7" s="610"/>
      <c r="C7" s="542"/>
      <c r="D7" s="610"/>
      <c r="E7" s="542"/>
      <c r="F7" s="610">
        <v>940</v>
      </c>
      <c r="G7" s="547"/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1318</v>
      </c>
      <c r="B8" s="610"/>
      <c r="C8" s="542"/>
      <c r="D8" s="610">
        <v>940</v>
      </c>
      <c r="E8" s="542"/>
      <c r="F8" s="610">
        <v>6610</v>
      </c>
      <c r="G8" s="547"/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1319</v>
      </c>
      <c r="B9" s="610">
        <v>3217</v>
      </c>
      <c r="C9" s="542">
        <v>1</v>
      </c>
      <c r="D9" s="610">
        <v>2710</v>
      </c>
      <c r="E9" s="542">
        <v>0.84239975132110667</v>
      </c>
      <c r="F9" s="610">
        <v>12771</v>
      </c>
      <c r="G9" s="547">
        <v>3.9698476841778052</v>
      </c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1320</v>
      </c>
      <c r="B10" s="610">
        <v>1140</v>
      </c>
      <c r="C10" s="542">
        <v>1</v>
      </c>
      <c r="D10" s="610"/>
      <c r="E10" s="542"/>
      <c r="F10" s="610"/>
      <c r="G10" s="547"/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x14ac:dyDescent="0.3">
      <c r="A11" s="567" t="s">
        <v>1321</v>
      </c>
      <c r="B11" s="610"/>
      <c r="C11" s="542"/>
      <c r="D11" s="610">
        <v>7507</v>
      </c>
      <c r="E11" s="542"/>
      <c r="F11" s="610">
        <v>16091</v>
      </c>
      <c r="G11" s="547"/>
      <c r="H11" s="610"/>
      <c r="I11" s="542"/>
      <c r="J11" s="610"/>
      <c r="K11" s="542"/>
      <c r="L11" s="610"/>
      <c r="M11" s="547"/>
      <c r="N11" s="610"/>
      <c r="O11" s="542"/>
      <c r="P11" s="610"/>
      <c r="Q11" s="542"/>
      <c r="R11" s="610"/>
      <c r="S11" s="548"/>
    </row>
    <row r="12" spans="1:19" ht="14.4" customHeight="1" x14ac:dyDescent="0.3">
      <c r="A12" s="567" t="s">
        <v>1322</v>
      </c>
      <c r="B12" s="610"/>
      <c r="C12" s="542"/>
      <c r="D12" s="610"/>
      <c r="E12" s="542"/>
      <c r="F12" s="610">
        <v>946</v>
      </c>
      <c r="G12" s="547"/>
      <c r="H12" s="610"/>
      <c r="I12" s="542"/>
      <c r="J12" s="610"/>
      <c r="K12" s="542"/>
      <c r="L12" s="610"/>
      <c r="M12" s="547"/>
      <c r="N12" s="610"/>
      <c r="O12" s="542"/>
      <c r="P12" s="610"/>
      <c r="Q12" s="542"/>
      <c r="R12" s="610"/>
      <c r="S12" s="548"/>
    </row>
    <row r="13" spans="1:19" ht="14.4" customHeight="1" thickBot="1" x14ac:dyDescent="0.35">
      <c r="A13" s="612" t="s">
        <v>1323</v>
      </c>
      <c r="B13" s="611"/>
      <c r="C13" s="550"/>
      <c r="D13" s="611">
        <v>2480</v>
      </c>
      <c r="E13" s="550"/>
      <c r="F13" s="611"/>
      <c r="G13" s="555"/>
      <c r="H13" s="611"/>
      <c r="I13" s="550"/>
      <c r="J13" s="611"/>
      <c r="K13" s="550"/>
      <c r="L13" s="611"/>
      <c r="M13" s="555"/>
      <c r="N13" s="611"/>
      <c r="O13" s="550"/>
      <c r="P13" s="611"/>
      <c r="Q13" s="550"/>
      <c r="R13" s="611"/>
      <c r="S13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1332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22</v>
      </c>
      <c r="G3" s="103">
        <f t="shared" si="0"/>
        <v>7562</v>
      </c>
      <c r="H3" s="103"/>
      <c r="I3" s="103"/>
      <c r="J3" s="103">
        <f t="shared" si="0"/>
        <v>20</v>
      </c>
      <c r="K3" s="103">
        <f t="shared" si="0"/>
        <v>13637</v>
      </c>
      <c r="L3" s="103"/>
      <c r="M3" s="103"/>
      <c r="N3" s="103">
        <f t="shared" si="0"/>
        <v>61</v>
      </c>
      <c r="O3" s="103">
        <f t="shared" si="0"/>
        <v>37358</v>
      </c>
      <c r="P3" s="75">
        <f>IF(G3=0,0,O3/G3)</f>
        <v>4.9402274530547476</v>
      </c>
      <c r="Q3" s="104">
        <f>IF(N3=0,0,O3/N3)</f>
        <v>612.42622950819668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20"/>
      <c r="B5" s="619"/>
      <c r="C5" s="620"/>
      <c r="D5" s="621"/>
      <c r="E5" s="623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28"/>
    </row>
    <row r="6" spans="1:17" ht="14.4" customHeight="1" x14ac:dyDescent="0.3">
      <c r="A6" s="534" t="s">
        <v>1324</v>
      </c>
      <c r="B6" s="535" t="s">
        <v>192</v>
      </c>
      <c r="C6" s="535" t="s">
        <v>1209</v>
      </c>
      <c r="D6" s="535" t="s">
        <v>1212</v>
      </c>
      <c r="E6" s="535" t="s">
        <v>1213</v>
      </c>
      <c r="F6" s="116">
        <v>1</v>
      </c>
      <c r="G6" s="116">
        <v>129</v>
      </c>
      <c r="H6" s="116">
        <v>1</v>
      </c>
      <c r="I6" s="116">
        <v>129</v>
      </c>
      <c r="J6" s="116"/>
      <c r="K6" s="116"/>
      <c r="L6" s="116"/>
      <c r="M6" s="116"/>
      <c r="N6" s="116"/>
      <c r="O6" s="116"/>
      <c r="P6" s="540"/>
      <c r="Q6" s="558"/>
    </row>
    <row r="7" spans="1:17" ht="14.4" customHeight="1" x14ac:dyDescent="0.3">
      <c r="A7" s="541" t="s">
        <v>1324</v>
      </c>
      <c r="B7" s="542" t="s">
        <v>192</v>
      </c>
      <c r="C7" s="542" t="s">
        <v>1209</v>
      </c>
      <c r="D7" s="542" t="s">
        <v>1214</v>
      </c>
      <c r="E7" s="542" t="s">
        <v>1215</v>
      </c>
      <c r="F7" s="559">
        <v>1</v>
      </c>
      <c r="G7" s="559">
        <v>1699</v>
      </c>
      <c r="H7" s="559">
        <v>1</v>
      </c>
      <c r="I7" s="559">
        <v>1699</v>
      </c>
      <c r="J7" s="559"/>
      <c r="K7" s="559"/>
      <c r="L7" s="559"/>
      <c r="M7" s="559"/>
      <c r="N7" s="559"/>
      <c r="O7" s="559"/>
      <c r="P7" s="547"/>
      <c r="Q7" s="560"/>
    </row>
    <row r="8" spans="1:17" ht="14.4" customHeight="1" x14ac:dyDescent="0.3">
      <c r="A8" s="541" t="s">
        <v>1324</v>
      </c>
      <c r="B8" s="542" t="s">
        <v>192</v>
      </c>
      <c r="C8" s="542" t="s">
        <v>1209</v>
      </c>
      <c r="D8" s="542" t="s">
        <v>1226</v>
      </c>
      <c r="E8" s="542" t="s">
        <v>1227</v>
      </c>
      <c r="F8" s="559">
        <v>1</v>
      </c>
      <c r="G8" s="559">
        <v>644</v>
      </c>
      <c r="H8" s="559">
        <v>1</v>
      </c>
      <c r="I8" s="559">
        <v>644</v>
      </c>
      <c r="J8" s="559"/>
      <c r="K8" s="559"/>
      <c r="L8" s="559"/>
      <c r="M8" s="559"/>
      <c r="N8" s="559"/>
      <c r="O8" s="559"/>
      <c r="P8" s="547"/>
      <c r="Q8" s="560"/>
    </row>
    <row r="9" spans="1:17" ht="14.4" customHeight="1" x14ac:dyDescent="0.3">
      <c r="A9" s="541" t="s">
        <v>1324</v>
      </c>
      <c r="B9" s="542" t="s">
        <v>1257</v>
      </c>
      <c r="C9" s="542" t="s">
        <v>1209</v>
      </c>
      <c r="D9" s="542" t="s">
        <v>1210</v>
      </c>
      <c r="E9" s="542" t="s">
        <v>1211</v>
      </c>
      <c r="F9" s="559">
        <v>1</v>
      </c>
      <c r="G9" s="559">
        <v>34</v>
      </c>
      <c r="H9" s="559">
        <v>1</v>
      </c>
      <c r="I9" s="559">
        <v>34</v>
      </c>
      <c r="J9" s="559"/>
      <c r="K9" s="559"/>
      <c r="L9" s="559"/>
      <c r="M9" s="559"/>
      <c r="N9" s="559"/>
      <c r="O9" s="559"/>
      <c r="P9" s="547"/>
      <c r="Q9" s="560"/>
    </row>
    <row r="10" spans="1:17" ht="14.4" customHeight="1" x14ac:dyDescent="0.3">
      <c r="A10" s="541" t="s">
        <v>1324</v>
      </c>
      <c r="B10" s="542" t="s">
        <v>1292</v>
      </c>
      <c r="C10" s="542" t="s">
        <v>1209</v>
      </c>
      <c r="D10" s="542" t="s">
        <v>1297</v>
      </c>
      <c r="E10" s="542" t="s">
        <v>1298</v>
      </c>
      <c r="F10" s="559">
        <v>8</v>
      </c>
      <c r="G10" s="559">
        <v>624</v>
      </c>
      <c r="H10" s="559">
        <v>1</v>
      </c>
      <c r="I10" s="559">
        <v>78</v>
      </c>
      <c r="J10" s="559"/>
      <c r="K10" s="559"/>
      <c r="L10" s="559"/>
      <c r="M10" s="559"/>
      <c r="N10" s="559"/>
      <c r="O10" s="559"/>
      <c r="P10" s="547"/>
      <c r="Q10" s="560"/>
    </row>
    <row r="11" spans="1:17" ht="14.4" customHeight="1" x14ac:dyDescent="0.3">
      <c r="A11" s="541" t="s">
        <v>1324</v>
      </c>
      <c r="B11" s="542" t="s">
        <v>1292</v>
      </c>
      <c r="C11" s="542" t="s">
        <v>1209</v>
      </c>
      <c r="D11" s="542" t="s">
        <v>1299</v>
      </c>
      <c r="E11" s="542" t="s">
        <v>1300</v>
      </c>
      <c r="F11" s="559">
        <v>1</v>
      </c>
      <c r="G11" s="559">
        <v>75</v>
      </c>
      <c r="H11" s="559">
        <v>1</v>
      </c>
      <c r="I11" s="559">
        <v>75</v>
      </c>
      <c r="J11" s="559"/>
      <c r="K11" s="559"/>
      <c r="L11" s="559"/>
      <c r="M11" s="559"/>
      <c r="N11" s="559"/>
      <c r="O11" s="559"/>
      <c r="P11" s="547"/>
      <c r="Q11" s="560"/>
    </row>
    <row r="12" spans="1:17" ht="14.4" customHeight="1" x14ac:dyDescent="0.3">
      <c r="A12" s="541" t="s">
        <v>1325</v>
      </c>
      <c r="B12" s="542" t="s">
        <v>1248</v>
      </c>
      <c r="C12" s="542" t="s">
        <v>1209</v>
      </c>
      <c r="D12" s="542" t="s">
        <v>1249</v>
      </c>
      <c r="E12" s="542" t="s">
        <v>1250</v>
      </c>
      <c r="F12" s="559"/>
      <c r="G12" s="559"/>
      <c r="H12" s="559"/>
      <c r="I12" s="559"/>
      <c r="J12" s="559"/>
      <c r="K12" s="559"/>
      <c r="L12" s="559"/>
      <c r="M12" s="559"/>
      <c r="N12" s="559">
        <v>1</v>
      </c>
      <c r="O12" s="559">
        <v>940</v>
      </c>
      <c r="P12" s="547"/>
      <c r="Q12" s="560">
        <v>940</v>
      </c>
    </row>
    <row r="13" spans="1:17" ht="14.4" customHeight="1" x14ac:dyDescent="0.3">
      <c r="A13" s="541" t="s">
        <v>1326</v>
      </c>
      <c r="B13" s="542" t="s">
        <v>1248</v>
      </c>
      <c r="C13" s="542" t="s">
        <v>1209</v>
      </c>
      <c r="D13" s="542" t="s">
        <v>1249</v>
      </c>
      <c r="E13" s="542" t="s">
        <v>1250</v>
      </c>
      <c r="F13" s="559"/>
      <c r="G13" s="559"/>
      <c r="H13" s="559"/>
      <c r="I13" s="559"/>
      <c r="J13" s="559">
        <v>1</v>
      </c>
      <c r="K13" s="559">
        <v>940</v>
      </c>
      <c r="L13" s="559"/>
      <c r="M13" s="559">
        <v>940</v>
      </c>
      <c r="N13" s="559">
        <v>6</v>
      </c>
      <c r="O13" s="559">
        <v>5664</v>
      </c>
      <c r="P13" s="547"/>
      <c r="Q13" s="560">
        <v>944</v>
      </c>
    </row>
    <row r="14" spans="1:17" ht="14.4" customHeight="1" x14ac:dyDescent="0.3">
      <c r="A14" s="541" t="s">
        <v>1326</v>
      </c>
      <c r="B14" s="542" t="s">
        <v>1257</v>
      </c>
      <c r="C14" s="542" t="s">
        <v>1209</v>
      </c>
      <c r="D14" s="542" t="s">
        <v>1249</v>
      </c>
      <c r="E14" s="542" t="s">
        <v>1250</v>
      </c>
      <c r="F14" s="559"/>
      <c r="G14" s="559"/>
      <c r="H14" s="559"/>
      <c r="I14" s="559"/>
      <c r="J14" s="559"/>
      <c r="K14" s="559"/>
      <c r="L14" s="559"/>
      <c r="M14" s="559"/>
      <c r="N14" s="559">
        <v>1</v>
      </c>
      <c r="O14" s="559">
        <v>946</v>
      </c>
      <c r="P14" s="547"/>
      <c r="Q14" s="560">
        <v>946</v>
      </c>
    </row>
    <row r="15" spans="1:17" ht="14.4" customHeight="1" x14ac:dyDescent="0.3">
      <c r="A15" s="541" t="s">
        <v>1327</v>
      </c>
      <c r="B15" s="542" t="s">
        <v>192</v>
      </c>
      <c r="C15" s="542" t="s">
        <v>1209</v>
      </c>
      <c r="D15" s="542" t="s">
        <v>1212</v>
      </c>
      <c r="E15" s="542" t="s">
        <v>1213</v>
      </c>
      <c r="F15" s="559">
        <v>1</v>
      </c>
      <c r="G15" s="559">
        <v>129</v>
      </c>
      <c r="H15" s="559">
        <v>1</v>
      </c>
      <c r="I15" s="559">
        <v>129</v>
      </c>
      <c r="J15" s="559">
        <v>2</v>
      </c>
      <c r="K15" s="559">
        <v>260</v>
      </c>
      <c r="L15" s="559">
        <v>2.0155038759689923</v>
      </c>
      <c r="M15" s="559">
        <v>130</v>
      </c>
      <c r="N15" s="559">
        <v>7</v>
      </c>
      <c r="O15" s="559">
        <v>922</v>
      </c>
      <c r="P15" s="547">
        <v>7.1472868217054266</v>
      </c>
      <c r="Q15" s="560">
        <v>131.71428571428572</v>
      </c>
    </row>
    <row r="16" spans="1:17" ht="14.4" customHeight="1" x14ac:dyDescent="0.3">
      <c r="A16" s="541" t="s">
        <v>1327</v>
      </c>
      <c r="B16" s="542" t="s">
        <v>192</v>
      </c>
      <c r="C16" s="542" t="s">
        <v>1209</v>
      </c>
      <c r="D16" s="542" t="s">
        <v>1218</v>
      </c>
      <c r="E16" s="542" t="s">
        <v>1219</v>
      </c>
      <c r="F16" s="559"/>
      <c r="G16" s="559"/>
      <c r="H16" s="559"/>
      <c r="I16" s="559"/>
      <c r="J16" s="559"/>
      <c r="K16" s="559"/>
      <c r="L16" s="559"/>
      <c r="M16" s="559"/>
      <c r="N16" s="559">
        <v>1</v>
      </c>
      <c r="O16" s="559">
        <v>327</v>
      </c>
      <c r="P16" s="547"/>
      <c r="Q16" s="560">
        <v>327</v>
      </c>
    </row>
    <row r="17" spans="1:17" ht="14.4" customHeight="1" x14ac:dyDescent="0.3">
      <c r="A17" s="541" t="s">
        <v>1327</v>
      </c>
      <c r="B17" s="542" t="s">
        <v>192</v>
      </c>
      <c r="C17" s="542" t="s">
        <v>1209</v>
      </c>
      <c r="D17" s="542" t="s">
        <v>1226</v>
      </c>
      <c r="E17" s="542" t="s">
        <v>1227</v>
      </c>
      <c r="F17" s="559">
        <v>1</v>
      </c>
      <c r="G17" s="559">
        <v>644</v>
      </c>
      <c r="H17" s="559">
        <v>1</v>
      </c>
      <c r="I17" s="559">
        <v>644</v>
      </c>
      <c r="J17" s="559">
        <v>2</v>
      </c>
      <c r="K17" s="559">
        <v>1290</v>
      </c>
      <c r="L17" s="559">
        <v>2.0031055900621118</v>
      </c>
      <c r="M17" s="559">
        <v>645</v>
      </c>
      <c r="N17" s="559">
        <v>6</v>
      </c>
      <c r="O17" s="559">
        <v>3894</v>
      </c>
      <c r="P17" s="547">
        <v>6.0465838509316772</v>
      </c>
      <c r="Q17" s="560">
        <v>649</v>
      </c>
    </row>
    <row r="18" spans="1:17" ht="14.4" customHeight="1" x14ac:dyDescent="0.3">
      <c r="A18" s="541" t="s">
        <v>1327</v>
      </c>
      <c r="B18" s="542" t="s">
        <v>1248</v>
      </c>
      <c r="C18" s="542" t="s">
        <v>1209</v>
      </c>
      <c r="D18" s="542" t="s">
        <v>1249</v>
      </c>
      <c r="E18" s="542" t="s">
        <v>1250</v>
      </c>
      <c r="F18" s="559"/>
      <c r="G18" s="559"/>
      <c r="H18" s="559"/>
      <c r="I18" s="559"/>
      <c r="J18" s="559"/>
      <c r="K18" s="559"/>
      <c r="L18" s="559"/>
      <c r="M18" s="559"/>
      <c r="N18" s="559">
        <v>1</v>
      </c>
      <c r="O18" s="559">
        <v>940</v>
      </c>
      <c r="P18" s="547"/>
      <c r="Q18" s="560">
        <v>940</v>
      </c>
    </row>
    <row r="19" spans="1:17" ht="14.4" customHeight="1" x14ac:dyDescent="0.3">
      <c r="A19" s="541" t="s">
        <v>1327</v>
      </c>
      <c r="B19" s="542" t="s">
        <v>1248</v>
      </c>
      <c r="C19" s="542" t="s">
        <v>1209</v>
      </c>
      <c r="D19" s="542" t="s">
        <v>1230</v>
      </c>
      <c r="E19" s="542" t="s">
        <v>1231</v>
      </c>
      <c r="F19" s="559">
        <v>2</v>
      </c>
      <c r="G19" s="559">
        <v>1156</v>
      </c>
      <c r="H19" s="559">
        <v>1</v>
      </c>
      <c r="I19" s="559">
        <v>578</v>
      </c>
      <c r="J19" s="559">
        <v>2</v>
      </c>
      <c r="K19" s="559">
        <v>1160</v>
      </c>
      <c r="L19" s="559">
        <v>1.0034602076124568</v>
      </c>
      <c r="M19" s="559">
        <v>580</v>
      </c>
      <c r="N19" s="559">
        <v>8</v>
      </c>
      <c r="O19" s="559">
        <v>4660</v>
      </c>
      <c r="P19" s="547">
        <v>4.031141868512111</v>
      </c>
      <c r="Q19" s="560">
        <v>582.5</v>
      </c>
    </row>
    <row r="20" spans="1:17" ht="14.4" customHeight="1" x14ac:dyDescent="0.3">
      <c r="A20" s="541" t="s">
        <v>1327</v>
      </c>
      <c r="B20" s="542" t="s">
        <v>1257</v>
      </c>
      <c r="C20" s="542" t="s">
        <v>1209</v>
      </c>
      <c r="D20" s="542" t="s">
        <v>1212</v>
      </c>
      <c r="E20" s="542" t="s">
        <v>1213</v>
      </c>
      <c r="F20" s="559"/>
      <c r="G20" s="559"/>
      <c r="H20" s="559"/>
      <c r="I20" s="559"/>
      <c r="J20" s="559"/>
      <c r="K20" s="559"/>
      <c r="L20" s="559"/>
      <c r="M20" s="559"/>
      <c r="N20" s="559">
        <v>1</v>
      </c>
      <c r="O20" s="559">
        <v>133</v>
      </c>
      <c r="P20" s="547"/>
      <c r="Q20" s="560">
        <v>133</v>
      </c>
    </row>
    <row r="21" spans="1:17" ht="14.4" customHeight="1" x14ac:dyDescent="0.3">
      <c r="A21" s="541" t="s">
        <v>1327</v>
      </c>
      <c r="B21" s="542" t="s">
        <v>1257</v>
      </c>
      <c r="C21" s="542" t="s">
        <v>1209</v>
      </c>
      <c r="D21" s="542" t="s">
        <v>1218</v>
      </c>
      <c r="E21" s="542" t="s">
        <v>1219</v>
      </c>
      <c r="F21" s="559"/>
      <c r="G21" s="559"/>
      <c r="H21" s="559"/>
      <c r="I21" s="559"/>
      <c r="J21" s="559"/>
      <c r="K21" s="559"/>
      <c r="L21" s="559"/>
      <c r="M21" s="559"/>
      <c r="N21" s="559">
        <v>1</v>
      </c>
      <c r="O21" s="559">
        <v>330</v>
      </c>
      <c r="P21" s="547"/>
      <c r="Q21" s="560">
        <v>330</v>
      </c>
    </row>
    <row r="22" spans="1:17" ht="14.4" customHeight="1" x14ac:dyDescent="0.3">
      <c r="A22" s="541" t="s">
        <v>1327</v>
      </c>
      <c r="B22" s="542" t="s">
        <v>1257</v>
      </c>
      <c r="C22" s="542" t="s">
        <v>1209</v>
      </c>
      <c r="D22" s="542" t="s">
        <v>1230</v>
      </c>
      <c r="E22" s="542" t="s">
        <v>1231</v>
      </c>
      <c r="F22" s="559"/>
      <c r="G22" s="559"/>
      <c r="H22" s="559"/>
      <c r="I22" s="559"/>
      <c r="J22" s="559"/>
      <c r="K22" s="559"/>
      <c r="L22" s="559"/>
      <c r="M22" s="559"/>
      <c r="N22" s="559">
        <v>1</v>
      </c>
      <c r="O22" s="559">
        <v>584</v>
      </c>
      <c r="P22" s="547"/>
      <c r="Q22" s="560">
        <v>584</v>
      </c>
    </row>
    <row r="23" spans="1:17" ht="14.4" customHeight="1" x14ac:dyDescent="0.3">
      <c r="A23" s="541" t="s">
        <v>1327</v>
      </c>
      <c r="B23" s="542" t="s">
        <v>1257</v>
      </c>
      <c r="C23" s="542" t="s">
        <v>1209</v>
      </c>
      <c r="D23" s="542" t="s">
        <v>1260</v>
      </c>
      <c r="E23" s="542" t="s">
        <v>1261</v>
      </c>
      <c r="F23" s="559"/>
      <c r="G23" s="559"/>
      <c r="H23" s="559"/>
      <c r="I23" s="559"/>
      <c r="J23" s="559"/>
      <c r="K23" s="559"/>
      <c r="L23" s="559"/>
      <c r="M23" s="559"/>
      <c r="N23" s="559">
        <v>1</v>
      </c>
      <c r="O23" s="559">
        <v>330</v>
      </c>
      <c r="P23" s="547"/>
      <c r="Q23" s="560">
        <v>330</v>
      </c>
    </row>
    <row r="24" spans="1:17" ht="14.4" customHeight="1" x14ac:dyDescent="0.3">
      <c r="A24" s="541" t="s">
        <v>1327</v>
      </c>
      <c r="B24" s="542" t="s">
        <v>1287</v>
      </c>
      <c r="C24" s="542" t="s">
        <v>1209</v>
      </c>
      <c r="D24" s="542" t="s">
        <v>1278</v>
      </c>
      <c r="E24" s="542" t="s">
        <v>1279</v>
      </c>
      <c r="F24" s="559">
        <v>2</v>
      </c>
      <c r="G24" s="559">
        <v>1288</v>
      </c>
      <c r="H24" s="559">
        <v>1</v>
      </c>
      <c r="I24" s="559">
        <v>644</v>
      </c>
      <c r="J24" s="559"/>
      <c r="K24" s="559"/>
      <c r="L24" s="559"/>
      <c r="M24" s="559"/>
      <c r="N24" s="559">
        <v>1</v>
      </c>
      <c r="O24" s="559">
        <v>651</v>
      </c>
      <c r="P24" s="547">
        <v>0.50543478260869568</v>
      </c>
      <c r="Q24" s="560">
        <v>651</v>
      </c>
    </row>
    <row r="25" spans="1:17" ht="14.4" customHeight="1" x14ac:dyDescent="0.3">
      <c r="A25" s="541" t="s">
        <v>1328</v>
      </c>
      <c r="B25" s="542" t="s">
        <v>192</v>
      </c>
      <c r="C25" s="542" t="s">
        <v>1209</v>
      </c>
      <c r="D25" s="542" t="s">
        <v>1212</v>
      </c>
      <c r="E25" s="542" t="s">
        <v>1213</v>
      </c>
      <c r="F25" s="559">
        <v>1</v>
      </c>
      <c r="G25" s="559">
        <v>129</v>
      </c>
      <c r="H25" s="559">
        <v>1</v>
      </c>
      <c r="I25" s="559">
        <v>129</v>
      </c>
      <c r="J25" s="559"/>
      <c r="K25" s="559"/>
      <c r="L25" s="559"/>
      <c r="M25" s="559"/>
      <c r="N25" s="559"/>
      <c r="O25" s="559"/>
      <c r="P25" s="547"/>
      <c r="Q25" s="560"/>
    </row>
    <row r="26" spans="1:17" ht="14.4" customHeight="1" x14ac:dyDescent="0.3">
      <c r="A26" s="541" t="s">
        <v>1328</v>
      </c>
      <c r="B26" s="542" t="s">
        <v>192</v>
      </c>
      <c r="C26" s="542" t="s">
        <v>1209</v>
      </c>
      <c r="D26" s="542" t="s">
        <v>1218</v>
      </c>
      <c r="E26" s="542" t="s">
        <v>1219</v>
      </c>
      <c r="F26" s="559">
        <v>1</v>
      </c>
      <c r="G26" s="559">
        <v>433</v>
      </c>
      <c r="H26" s="559">
        <v>1</v>
      </c>
      <c r="I26" s="559">
        <v>433</v>
      </c>
      <c r="J26" s="559"/>
      <c r="K26" s="559"/>
      <c r="L26" s="559"/>
      <c r="M26" s="559"/>
      <c r="N26" s="559"/>
      <c r="O26" s="559"/>
      <c r="P26" s="547"/>
      <c r="Q26" s="560"/>
    </row>
    <row r="27" spans="1:17" ht="14.4" customHeight="1" x14ac:dyDescent="0.3">
      <c r="A27" s="541" t="s">
        <v>1328</v>
      </c>
      <c r="B27" s="542" t="s">
        <v>192</v>
      </c>
      <c r="C27" s="542" t="s">
        <v>1209</v>
      </c>
      <c r="D27" s="542" t="s">
        <v>1226</v>
      </c>
      <c r="E27" s="542" t="s">
        <v>1227</v>
      </c>
      <c r="F27" s="559">
        <v>0</v>
      </c>
      <c r="G27" s="559">
        <v>0</v>
      </c>
      <c r="H27" s="559"/>
      <c r="I27" s="559"/>
      <c r="J27" s="559"/>
      <c r="K27" s="559"/>
      <c r="L27" s="559"/>
      <c r="M27" s="559"/>
      <c r="N27" s="559"/>
      <c r="O27" s="559"/>
      <c r="P27" s="547"/>
      <c r="Q27" s="560"/>
    </row>
    <row r="28" spans="1:17" ht="14.4" customHeight="1" x14ac:dyDescent="0.3">
      <c r="A28" s="541" t="s">
        <v>1328</v>
      </c>
      <c r="B28" s="542" t="s">
        <v>192</v>
      </c>
      <c r="C28" s="542" t="s">
        <v>1209</v>
      </c>
      <c r="D28" s="542" t="s">
        <v>1230</v>
      </c>
      <c r="E28" s="542" t="s">
        <v>1231</v>
      </c>
      <c r="F28" s="559">
        <v>1</v>
      </c>
      <c r="G28" s="559">
        <v>578</v>
      </c>
      <c r="H28" s="559">
        <v>1</v>
      </c>
      <c r="I28" s="559">
        <v>578</v>
      </c>
      <c r="J28" s="559"/>
      <c r="K28" s="559"/>
      <c r="L28" s="559"/>
      <c r="M28" s="559"/>
      <c r="N28" s="559"/>
      <c r="O28" s="559"/>
      <c r="P28" s="547"/>
      <c r="Q28" s="560"/>
    </row>
    <row r="29" spans="1:17" ht="14.4" customHeight="1" x14ac:dyDescent="0.3">
      <c r="A29" s="541" t="s">
        <v>1329</v>
      </c>
      <c r="B29" s="542" t="s">
        <v>192</v>
      </c>
      <c r="C29" s="542" t="s">
        <v>1209</v>
      </c>
      <c r="D29" s="542" t="s">
        <v>1212</v>
      </c>
      <c r="E29" s="542" t="s">
        <v>1213</v>
      </c>
      <c r="F29" s="559"/>
      <c r="G29" s="559"/>
      <c r="H29" s="559"/>
      <c r="I29" s="559"/>
      <c r="J29" s="559">
        <v>2</v>
      </c>
      <c r="K29" s="559">
        <v>260</v>
      </c>
      <c r="L29" s="559"/>
      <c r="M29" s="559">
        <v>130</v>
      </c>
      <c r="N29" s="559">
        <v>6</v>
      </c>
      <c r="O29" s="559">
        <v>789</v>
      </c>
      <c r="P29" s="547"/>
      <c r="Q29" s="560">
        <v>131.5</v>
      </c>
    </row>
    <row r="30" spans="1:17" ht="14.4" customHeight="1" x14ac:dyDescent="0.3">
      <c r="A30" s="541" t="s">
        <v>1329</v>
      </c>
      <c r="B30" s="542" t="s">
        <v>192</v>
      </c>
      <c r="C30" s="542" t="s">
        <v>1209</v>
      </c>
      <c r="D30" s="542" t="s">
        <v>1214</v>
      </c>
      <c r="E30" s="542" t="s">
        <v>1215</v>
      </c>
      <c r="F30" s="559"/>
      <c r="G30" s="559"/>
      <c r="H30" s="559"/>
      <c r="I30" s="559"/>
      <c r="J30" s="559">
        <v>3</v>
      </c>
      <c r="K30" s="559">
        <v>5115</v>
      </c>
      <c r="L30" s="559"/>
      <c r="M30" s="559">
        <v>1705</v>
      </c>
      <c r="N30" s="559">
        <v>5</v>
      </c>
      <c r="O30" s="559">
        <v>8558</v>
      </c>
      <c r="P30" s="547"/>
      <c r="Q30" s="560">
        <v>1711.6</v>
      </c>
    </row>
    <row r="31" spans="1:17" ht="14.4" customHeight="1" x14ac:dyDescent="0.3">
      <c r="A31" s="541" t="s">
        <v>1329</v>
      </c>
      <c r="B31" s="542" t="s">
        <v>192</v>
      </c>
      <c r="C31" s="542" t="s">
        <v>1209</v>
      </c>
      <c r="D31" s="542" t="s">
        <v>1218</v>
      </c>
      <c r="E31" s="542" t="s">
        <v>1219</v>
      </c>
      <c r="F31" s="559"/>
      <c r="G31" s="559"/>
      <c r="H31" s="559"/>
      <c r="I31" s="559"/>
      <c r="J31" s="559">
        <v>1</v>
      </c>
      <c r="K31" s="559">
        <v>327</v>
      </c>
      <c r="L31" s="559"/>
      <c r="M31" s="559">
        <v>327</v>
      </c>
      <c r="N31" s="559">
        <v>2</v>
      </c>
      <c r="O31" s="559">
        <v>654</v>
      </c>
      <c r="P31" s="547"/>
      <c r="Q31" s="560">
        <v>327</v>
      </c>
    </row>
    <row r="32" spans="1:17" ht="14.4" customHeight="1" x14ac:dyDescent="0.3">
      <c r="A32" s="541" t="s">
        <v>1329</v>
      </c>
      <c r="B32" s="542" t="s">
        <v>192</v>
      </c>
      <c r="C32" s="542" t="s">
        <v>1209</v>
      </c>
      <c r="D32" s="542" t="s">
        <v>1226</v>
      </c>
      <c r="E32" s="542" t="s">
        <v>1227</v>
      </c>
      <c r="F32" s="559"/>
      <c r="G32" s="559"/>
      <c r="H32" s="559"/>
      <c r="I32" s="559"/>
      <c r="J32" s="559">
        <v>1</v>
      </c>
      <c r="K32" s="559">
        <v>645</v>
      </c>
      <c r="L32" s="559"/>
      <c r="M32" s="559">
        <v>645</v>
      </c>
      <c r="N32" s="559">
        <v>4</v>
      </c>
      <c r="O32" s="559">
        <v>2598</v>
      </c>
      <c r="P32" s="547"/>
      <c r="Q32" s="560">
        <v>649.5</v>
      </c>
    </row>
    <row r="33" spans="1:17" ht="14.4" customHeight="1" x14ac:dyDescent="0.3">
      <c r="A33" s="541" t="s">
        <v>1329</v>
      </c>
      <c r="B33" s="542" t="s">
        <v>1248</v>
      </c>
      <c r="C33" s="542" t="s">
        <v>1209</v>
      </c>
      <c r="D33" s="542" t="s">
        <v>1230</v>
      </c>
      <c r="E33" s="542" t="s">
        <v>1231</v>
      </c>
      <c r="F33" s="559"/>
      <c r="G33" s="559"/>
      <c r="H33" s="559"/>
      <c r="I33" s="559"/>
      <c r="J33" s="559">
        <v>2</v>
      </c>
      <c r="K33" s="559">
        <v>1160</v>
      </c>
      <c r="L33" s="559"/>
      <c r="M33" s="559">
        <v>580</v>
      </c>
      <c r="N33" s="559">
        <v>6</v>
      </c>
      <c r="O33" s="559">
        <v>3492</v>
      </c>
      <c r="P33" s="547"/>
      <c r="Q33" s="560">
        <v>582</v>
      </c>
    </row>
    <row r="34" spans="1:17" ht="14.4" customHeight="1" x14ac:dyDescent="0.3">
      <c r="A34" s="541" t="s">
        <v>1329</v>
      </c>
      <c r="B34" s="542" t="s">
        <v>1257</v>
      </c>
      <c r="C34" s="542" t="s">
        <v>1209</v>
      </c>
      <c r="D34" s="542" t="s">
        <v>1220</v>
      </c>
      <c r="E34" s="542" t="s">
        <v>1221</v>
      </c>
      <c r="F34" s="559"/>
      <c r="G34" s="559"/>
      <c r="H34" s="559"/>
      <c r="I34" s="559"/>
      <c r="J34" s="559">
        <v>1</v>
      </c>
      <c r="K34" s="559">
        <v>0</v>
      </c>
      <c r="L34" s="559"/>
      <c r="M34" s="559">
        <v>0</v>
      </c>
      <c r="N34" s="559">
        <v>1</v>
      </c>
      <c r="O34" s="559">
        <v>0</v>
      </c>
      <c r="P34" s="547"/>
      <c r="Q34" s="560">
        <v>0</v>
      </c>
    </row>
    <row r="35" spans="1:17" ht="14.4" customHeight="1" x14ac:dyDescent="0.3">
      <c r="A35" s="541" t="s">
        <v>1330</v>
      </c>
      <c r="B35" s="542" t="s">
        <v>1248</v>
      </c>
      <c r="C35" s="542" t="s">
        <v>1209</v>
      </c>
      <c r="D35" s="542" t="s">
        <v>1249</v>
      </c>
      <c r="E35" s="542" t="s">
        <v>1250</v>
      </c>
      <c r="F35" s="559"/>
      <c r="G35" s="559"/>
      <c r="H35" s="559"/>
      <c r="I35" s="559"/>
      <c r="J35" s="559"/>
      <c r="K35" s="559"/>
      <c r="L35" s="559"/>
      <c r="M35" s="559"/>
      <c r="N35" s="559">
        <v>1</v>
      </c>
      <c r="O35" s="559">
        <v>946</v>
      </c>
      <c r="P35" s="547"/>
      <c r="Q35" s="560">
        <v>946</v>
      </c>
    </row>
    <row r="36" spans="1:17" ht="14.4" customHeight="1" x14ac:dyDescent="0.3">
      <c r="A36" s="541" t="s">
        <v>1331</v>
      </c>
      <c r="B36" s="542" t="s">
        <v>192</v>
      </c>
      <c r="C36" s="542" t="s">
        <v>1209</v>
      </c>
      <c r="D36" s="542" t="s">
        <v>1212</v>
      </c>
      <c r="E36" s="542" t="s">
        <v>1213</v>
      </c>
      <c r="F36" s="559"/>
      <c r="G36" s="559"/>
      <c r="H36" s="559"/>
      <c r="I36" s="559"/>
      <c r="J36" s="559">
        <v>1</v>
      </c>
      <c r="K36" s="559">
        <v>130</v>
      </c>
      <c r="L36" s="559"/>
      <c r="M36" s="559">
        <v>130</v>
      </c>
      <c r="N36" s="559"/>
      <c r="O36" s="559"/>
      <c r="P36" s="547"/>
      <c r="Q36" s="560"/>
    </row>
    <row r="37" spans="1:17" ht="14.4" customHeight="1" x14ac:dyDescent="0.3">
      <c r="A37" s="541" t="s">
        <v>1331</v>
      </c>
      <c r="B37" s="542" t="s">
        <v>192</v>
      </c>
      <c r="C37" s="542" t="s">
        <v>1209</v>
      </c>
      <c r="D37" s="542" t="s">
        <v>1214</v>
      </c>
      <c r="E37" s="542" t="s">
        <v>1215</v>
      </c>
      <c r="F37" s="559"/>
      <c r="G37" s="559"/>
      <c r="H37" s="559"/>
      <c r="I37" s="559"/>
      <c r="J37" s="559">
        <v>1</v>
      </c>
      <c r="K37" s="559">
        <v>1705</v>
      </c>
      <c r="L37" s="559"/>
      <c r="M37" s="559">
        <v>1705</v>
      </c>
      <c r="N37" s="559"/>
      <c r="O37" s="559"/>
      <c r="P37" s="547"/>
      <c r="Q37" s="560"/>
    </row>
    <row r="38" spans="1:17" ht="14.4" customHeight="1" thickBot="1" x14ac:dyDescent="0.35">
      <c r="A38" s="549" t="s">
        <v>1331</v>
      </c>
      <c r="B38" s="550" t="s">
        <v>192</v>
      </c>
      <c r="C38" s="550" t="s">
        <v>1209</v>
      </c>
      <c r="D38" s="550" t="s">
        <v>1226</v>
      </c>
      <c r="E38" s="550" t="s">
        <v>1227</v>
      </c>
      <c r="F38" s="561"/>
      <c r="G38" s="561"/>
      <c r="H38" s="561"/>
      <c r="I38" s="561"/>
      <c r="J38" s="561">
        <v>1</v>
      </c>
      <c r="K38" s="561">
        <v>645</v>
      </c>
      <c r="L38" s="561"/>
      <c r="M38" s="561">
        <v>645</v>
      </c>
      <c r="N38" s="561"/>
      <c r="O38" s="561"/>
      <c r="P38" s="555"/>
      <c r="Q38" s="5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14.89461</v>
      </c>
      <c r="C5" s="29">
        <v>3.4067899999990003</v>
      </c>
      <c r="D5" s="8"/>
      <c r="E5" s="117">
        <v>1.6068500000000001</v>
      </c>
      <c r="F5" s="28">
        <v>3.1823124980890833</v>
      </c>
      <c r="G5" s="116">
        <f>E5-F5</f>
        <v>-1.5754624980890832</v>
      </c>
      <c r="H5" s="122">
        <f>IF(F5&lt;0.00000001,"",E5/F5)</f>
        <v>0.50493155557943548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17.019829999999999</v>
      </c>
      <c r="C6" s="31">
        <v>20.004280000000001</v>
      </c>
      <c r="D6" s="8"/>
      <c r="E6" s="118">
        <v>21.151579999999996</v>
      </c>
      <c r="F6" s="30">
        <v>24.7276707713695</v>
      </c>
      <c r="G6" s="119">
        <f>E6-F6</f>
        <v>-3.576090771369504</v>
      </c>
      <c r="H6" s="123">
        <f>IF(F6&lt;0.00000001,"",E6/F6)</f>
        <v>0.85538101002582023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4281.9053299999996</v>
      </c>
      <c r="C7" s="31">
        <v>4485.0551799999994</v>
      </c>
      <c r="D7" s="8"/>
      <c r="E7" s="118">
        <v>4436.7320800000025</v>
      </c>
      <c r="F7" s="30">
        <v>4319.3546733605217</v>
      </c>
      <c r="G7" s="119">
        <f>E7-F7</f>
        <v>117.3774066394808</v>
      </c>
      <c r="H7" s="123">
        <f>IF(F7&lt;0.00000001,"",E7/F7)</f>
        <v>1.0271747553780202</v>
      </c>
    </row>
    <row r="8" spans="1:8" ht="14.4" customHeight="1" thickBot="1" x14ac:dyDescent="0.35">
      <c r="A8" s="1" t="s">
        <v>76</v>
      </c>
      <c r="B8" s="11">
        <v>724.55140999999958</v>
      </c>
      <c r="C8" s="33">
        <v>962.06793000000221</v>
      </c>
      <c r="D8" s="8"/>
      <c r="E8" s="120">
        <v>932.23673000000042</v>
      </c>
      <c r="F8" s="32">
        <v>810.98756278736857</v>
      </c>
      <c r="G8" s="121">
        <f>E8-F8</f>
        <v>121.24916721263185</v>
      </c>
      <c r="H8" s="124">
        <f>IF(F8&lt;0.00000001,"",E8/F8)</f>
        <v>1.149508047689286</v>
      </c>
    </row>
    <row r="9" spans="1:8" ht="14.4" customHeight="1" thickBot="1" x14ac:dyDescent="0.35">
      <c r="A9" s="2" t="s">
        <v>77</v>
      </c>
      <c r="B9" s="3">
        <v>5038.3711799999983</v>
      </c>
      <c r="C9" s="35">
        <v>5470.5341800000006</v>
      </c>
      <c r="D9" s="8"/>
      <c r="E9" s="3">
        <v>5391.7272400000029</v>
      </c>
      <c r="F9" s="34">
        <v>5158.2522194173489</v>
      </c>
      <c r="G9" s="34">
        <f>E9-F9</f>
        <v>233.475020582654</v>
      </c>
      <c r="H9" s="125">
        <f>IF(F9&lt;0.00000001,"",E9/F9)</f>
        <v>1.0452624281735929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1479.008</v>
      </c>
      <c r="C11" s="29">
        <f>IF(ISERROR(VLOOKUP("Celkem:",'ZV Vykáz.-A'!A:F,4,0)),0,VLOOKUP("Celkem:",'ZV Vykáz.-A'!A:F,4,0)/1000)</f>
        <v>1779.77</v>
      </c>
      <c r="D11" s="8"/>
      <c r="E11" s="117">
        <f>IF(ISERROR(VLOOKUP("Celkem:",'ZV Vykáz.-A'!A:F,6,0)),0,VLOOKUP("Celkem:",'ZV Vykáz.-A'!A:F,6,0)/1000)</f>
        <v>1894.338</v>
      </c>
      <c r="F11" s="28">
        <f>B11</f>
        <v>1479.008</v>
      </c>
      <c r="G11" s="116">
        <f>E11-F11</f>
        <v>415.32999999999993</v>
      </c>
      <c r="H11" s="122">
        <f>IF(F11&lt;0.00000001,"",E11/F11)</f>
        <v>1.2808166013976936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1479.008</v>
      </c>
      <c r="C13" s="37">
        <f>SUM(C11:C12)</f>
        <v>1779.77</v>
      </c>
      <c r="D13" s="8"/>
      <c r="E13" s="5">
        <f>SUM(E11:E12)</f>
        <v>1894.338</v>
      </c>
      <c r="F13" s="36">
        <f>SUM(F11:F12)</f>
        <v>1479.008</v>
      </c>
      <c r="G13" s="36">
        <f>E13-F13</f>
        <v>415.32999999999993</v>
      </c>
      <c r="H13" s="126">
        <f>IF(F13&lt;0.00000001,"",E13/F13)</f>
        <v>1.2808166013976936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0.29354883694773765</v>
      </c>
      <c r="C15" s="39">
        <f>IF(C9=0,"",C13/C9)</f>
        <v>0.32533751575974978</v>
      </c>
      <c r="D15" s="8"/>
      <c r="E15" s="6">
        <f>IF(E9=0,"",E13/E9)</f>
        <v>0.3513415860406171</v>
      </c>
      <c r="F15" s="38">
        <f>IF(F9=0,"",F13/F9)</f>
        <v>0.28672657657811496</v>
      </c>
      <c r="G15" s="38">
        <f>IF(ISERROR(F15-E15),"",E15-F15)</f>
        <v>6.4615009462502149E-2</v>
      </c>
      <c r="H15" s="127">
        <f>IF(ISERROR(F15-E15),"",IF(F15&lt;0.00000001,"",E15/F15))</f>
        <v>1.2253540994826428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0.45544780501348031</v>
      </c>
      <c r="C4" s="202">
        <f t="shared" ref="C4:M4" si="0">(C10+C8)/C6</f>
        <v>0.43604974901892196</v>
      </c>
      <c r="D4" s="202">
        <f t="shared" si="0"/>
        <v>0.41797971420677321</v>
      </c>
      <c r="E4" s="202">
        <f t="shared" si="0"/>
        <v>0.41615853606500552</v>
      </c>
      <c r="F4" s="202">
        <f t="shared" si="0"/>
        <v>0.41934207057598377</v>
      </c>
      <c r="G4" s="202">
        <f t="shared" si="0"/>
        <v>0.42489922696494581</v>
      </c>
      <c r="H4" s="202">
        <f t="shared" si="0"/>
        <v>0.37836849006530088</v>
      </c>
      <c r="I4" s="202">
        <f t="shared" si="0"/>
        <v>0.36750954514327799</v>
      </c>
      <c r="J4" s="202">
        <f t="shared" si="0"/>
        <v>0.36510158327152065</v>
      </c>
      <c r="K4" s="202">
        <f t="shared" si="0"/>
        <v>0.35959730876554646</v>
      </c>
      <c r="L4" s="202">
        <f t="shared" si="0"/>
        <v>0.35134158604061727</v>
      </c>
      <c r="M4" s="202">
        <f t="shared" si="0"/>
        <v>0.35134158604061727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453.25062000000202</v>
      </c>
      <c r="C5" s="202">
        <f>IF(ISERROR(VLOOKUP($A5,'Man Tab'!$A:$Q,COLUMN()+2,0)),0,VLOOKUP($A5,'Man Tab'!$A:$Q,COLUMN()+2,0))</f>
        <v>436.15706999999998</v>
      </c>
      <c r="D5" s="202">
        <f>IF(ISERROR(VLOOKUP($A5,'Man Tab'!$A:$Q,COLUMN()+2,0)),0,VLOOKUP($A5,'Man Tab'!$A:$Q,COLUMN()+2,0))</f>
        <v>511.03348</v>
      </c>
      <c r="E5" s="202">
        <f>IF(ISERROR(VLOOKUP($A5,'Man Tab'!$A:$Q,COLUMN()+2,0)),0,VLOOKUP($A5,'Man Tab'!$A:$Q,COLUMN()+2,0))</f>
        <v>445.13914</v>
      </c>
      <c r="F5" s="202">
        <f>IF(ISERROR(VLOOKUP($A5,'Man Tab'!$A:$Q,COLUMN()+2,0)),0,VLOOKUP($A5,'Man Tab'!$A:$Q,COLUMN()+2,0))</f>
        <v>467.00664</v>
      </c>
      <c r="G5" s="202">
        <f>IF(ISERROR(VLOOKUP($A5,'Man Tab'!$A:$Q,COLUMN()+2,0)),0,VLOOKUP($A5,'Man Tab'!$A:$Q,COLUMN()+2,0))</f>
        <v>457.61342999999999</v>
      </c>
      <c r="H5" s="202">
        <f>IF(ISERROR(VLOOKUP($A5,'Man Tab'!$A:$Q,COLUMN()+2,0)),0,VLOOKUP($A5,'Man Tab'!$A:$Q,COLUMN()+2,0))</f>
        <v>792.18136000000004</v>
      </c>
      <c r="I5" s="202">
        <f>IF(ISERROR(VLOOKUP($A5,'Man Tab'!$A:$Q,COLUMN()+2,0)),0,VLOOKUP($A5,'Man Tab'!$A:$Q,COLUMN()+2,0))</f>
        <v>442.11288999999999</v>
      </c>
      <c r="J5" s="202">
        <f>IF(ISERROR(VLOOKUP($A5,'Man Tab'!$A:$Q,COLUMN()+2,0)),0,VLOOKUP($A5,'Man Tab'!$A:$Q,COLUMN()+2,0))</f>
        <v>400.79714000000001</v>
      </c>
      <c r="K5" s="202">
        <f>IF(ISERROR(VLOOKUP($A5,'Man Tab'!$A:$Q,COLUMN()+2,0)),0,VLOOKUP($A5,'Man Tab'!$A:$Q,COLUMN()+2,0))</f>
        <v>380.74238000000003</v>
      </c>
      <c r="L5" s="202">
        <f>IF(ISERROR(VLOOKUP($A5,'Man Tab'!$A:$Q,COLUMN()+2,0)),0,VLOOKUP($A5,'Man Tab'!$A:$Q,COLUMN()+2,0))</f>
        <v>605.69308999999998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453.25062000000202</v>
      </c>
      <c r="C6" s="204">
        <f t="shared" ref="C6:M6" si="1">C5+B6</f>
        <v>889.40769000000205</v>
      </c>
      <c r="D6" s="204">
        <f t="shared" si="1"/>
        <v>1400.4411700000021</v>
      </c>
      <c r="E6" s="204">
        <f t="shared" si="1"/>
        <v>1845.5803100000021</v>
      </c>
      <c r="F6" s="204">
        <f t="shared" si="1"/>
        <v>2312.5869500000022</v>
      </c>
      <c r="G6" s="204">
        <f t="shared" si="1"/>
        <v>2770.200380000002</v>
      </c>
      <c r="H6" s="204">
        <f t="shared" si="1"/>
        <v>3562.3817400000021</v>
      </c>
      <c r="I6" s="204">
        <f t="shared" si="1"/>
        <v>4004.494630000002</v>
      </c>
      <c r="J6" s="204">
        <f t="shared" si="1"/>
        <v>4405.2917700000016</v>
      </c>
      <c r="K6" s="204">
        <f t="shared" si="1"/>
        <v>4786.0341500000013</v>
      </c>
      <c r="L6" s="204">
        <f t="shared" si="1"/>
        <v>5391.7272400000011</v>
      </c>
      <c r="M6" s="204">
        <f t="shared" si="1"/>
        <v>5391.7272400000011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206432</v>
      </c>
      <c r="C9" s="203">
        <v>181394</v>
      </c>
      <c r="D9" s="203">
        <v>197530</v>
      </c>
      <c r="E9" s="203">
        <v>182698</v>
      </c>
      <c r="F9" s="203">
        <v>201711</v>
      </c>
      <c r="G9" s="203">
        <v>207291</v>
      </c>
      <c r="H9" s="203">
        <v>170837</v>
      </c>
      <c r="I9" s="203">
        <v>123797</v>
      </c>
      <c r="J9" s="203">
        <v>136689</v>
      </c>
      <c r="K9" s="203">
        <v>112666</v>
      </c>
      <c r="L9" s="203">
        <v>173293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206.43199999999999</v>
      </c>
      <c r="C10" s="204">
        <f t="shared" ref="C10:M10" si="3">C9/1000+B10</f>
        <v>387.82600000000002</v>
      </c>
      <c r="D10" s="204">
        <f t="shared" si="3"/>
        <v>585.35599999999999</v>
      </c>
      <c r="E10" s="204">
        <f t="shared" si="3"/>
        <v>768.05399999999997</v>
      </c>
      <c r="F10" s="204">
        <f t="shared" si="3"/>
        <v>969.76499999999999</v>
      </c>
      <c r="G10" s="204">
        <f t="shared" si="3"/>
        <v>1177.056</v>
      </c>
      <c r="H10" s="204">
        <f t="shared" si="3"/>
        <v>1347.893</v>
      </c>
      <c r="I10" s="204">
        <f t="shared" si="3"/>
        <v>1471.69</v>
      </c>
      <c r="J10" s="204">
        <f t="shared" si="3"/>
        <v>1608.3790000000001</v>
      </c>
      <c r="K10" s="204">
        <f t="shared" si="3"/>
        <v>1721.0450000000001</v>
      </c>
      <c r="L10" s="204">
        <f t="shared" si="3"/>
        <v>1894.3380000000002</v>
      </c>
      <c r="M10" s="204">
        <f t="shared" si="3"/>
        <v>1894.3380000000002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11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0.28672657657811496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0.28672657657811496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5.434722104253712E-323</v>
      </c>
      <c r="Q6" s="94" t="s">
        <v>282</v>
      </c>
    </row>
    <row r="7" spans="1:17" ht="14.4" customHeight="1" x14ac:dyDescent="0.3">
      <c r="A7" s="15" t="s">
        <v>35</v>
      </c>
      <c r="B7" s="51">
        <v>3.471613634279</v>
      </c>
      <c r="C7" s="52">
        <v>0.289301136189</v>
      </c>
      <c r="D7" s="52">
        <v>5.8970000000000002E-2</v>
      </c>
      <c r="E7" s="52">
        <v>0.16914000000000001</v>
      </c>
      <c r="F7" s="52">
        <v>4.9406564584124654E-324</v>
      </c>
      <c r="G7" s="52">
        <v>5.2810000000000003E-2</v>
      </c>
      <c r="H7" s="52">
        <v>4.9406564584124654E-324</v>
      </c>
      <c r="I7" s="52">
        <v>0.30417</v>
      </c>
      <c r="J7" s="52">
        <v>4.9406564584124654E-324</v>
      </c>
      <c r="K7" s="52">
        <v>0.18198</v>
      </c>
      <c r="L7" s="52">
        <v>0.25675999999999999</v>
      </c>
      <c r="M7" s="52">
        <v>0.47513</v>
      </c>
      <c r="N7" s="52">
        <v>0.10789</v>
      </c>
      <c r="O7" s="52">
        <v>4.9406564584124654E-324</v>
      </c>
      <c r="P7" s="53">
        <v>1.6068499999999999</v>
      </c>
      <c r="Q7" s="95">
        <v>0.50493155557900005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5.434722104253712E-323</v>
      </c>
      <c r="Q8" s="95" t="s">
        <v>282</v>
      </c>
    </row>
    <row r="9" spans="1:17" ht="14.4" customHeight="1" x14ac:dyDescent="0.3">
      <c r="A9" s="15" t="s">
        <v>37</v>
      </c>
      <c r="B9" s="51">
        <v>26.975640841495</v>
      </c>
      <c r="C9" s="52">
        <v>2.247970070124</v>
      </c>
      <c r="D9" s="52">
        <v>0.50244999999999995</v>
      </c>
      <c r="E9" s="52">
        <v>0.54900000000000004</v>
      </c>
      <c r="F9" s="52">
        <v>2.1320100000000002</v>
      </c>
      <c r="G9" s="52">
        <v>0.93677999999999995</v>
      </c>
      <c r="H9" s="52">
        <v>0.59289999999999998</v>
      </c>
      <c r="I9" s="52">
        <v>0.83896000000000004</v>
      </c>
      <c r="J9" s="52">
        <v>0.59289999999999998</v>
      </c>
      <c r="K9" s="52">
        <v>5.8079999999999998</v>
      </c>
      <c r="L9" s="52">
        <v>2.2002600000000001</v>
      </c>
      <c r="M9" s="52">
        <v>2.2349399999999999</v>
      </c>
      <c r="N9" s="52">
        <v>4.7633799999999997</v>
      </c>
      <c r="O9" s="52">
        <v>4.9406564584124654E-324</v>
      </c>
      <c r="P9" s="53">
        <v>21.151579999999999</v>
      </c>
      <c r="Q9" s="95">
        <v>0.855381010025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0.16636999999999999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0.16636999999999999</v>
      </c>
      <c r="Q10" s="95" t="s">
        <v>282</v>
      </c>
    </row>
    <row r="11" spans="1:17" ht="14.4" customHeight="1" x14ac:dyDescent="0.3">
      <c r="A11" s="15" t="s">
        <v>39</v>
      </c>
      <c r="B11" s="51">
        <v>52.073316944585997</v>
      </c>
      <c r="C11" s="52">
        <v>4.339443078715</v>
      </c>
      <c r="D11" s="52">
        <v>1.0297700000000001</v>
      </c>
      <c r="E11" s="52">
        <v>1.97522</v>
      </c>
      <c r="F11" s="52">
        <v>0.75412999999999997</v>
      </c>
      <c r="G11" s="52">
        <v>4.6544100000000004</v>
      </c>
      <c r="H11" s="52">
        <v>1.88093</v>
      </c>
      <c r="I11" s="52">
        <v>4.9137300000000002</v>
      </c>
      <c r="J11" s="52">
        <v>0.27332000000000001</v>
      </c>
      <c r="K11" s="52">
        <v>3.9666800000000002</v>
      </c>
      <c r="L11" s="52">
        <v>5.5663400000000003</v>
      </c>
      <c r="M11" s="52">
        <v>3.6665700000000001</v>
      </c>
      <c r="N11" s="52">
        <v>3.17232</v>
      </c>
      <c r="O11" s="52">
        <v>4.9406564584124654E-324</v>
      </c>
      <c r="P11" s="53">
        <v>31.85342</v>
      </c>
      <c r="Q11" s="95">
        <v>0.66731269474300003</v>
      </c>
    </row>
    <row r="12" spans="1:17" ht="14.4" customHeight="1" x14ac:dyDescent="0.3">
      <c r="A12" s="15" t="s">
        <v>40</v>
      </c>
      <c r="B12" s="51">
        <v>8.5904035247980008</v>
      </c>
      <c r="C12" s="52">
        <v>0.715866960399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5.9499999999999997E-2</v>
      </c>
      <c r="I12" s="52">
        <v>4.9406564584124654E-324</v>
      </c>
      <c r="J12" s="52">
        <v>0.2457</v>
      </c>
      <c r="K12" s="52">
        <v>4.9406564584124654E-324</v>
      </c>
      <c r="L12" s="52">
        <v>5.7799999999999997E-2</v>
      </c>
      <c r="M12" s="52">
        <v>0.11899999999999999</v>
      </c>
      <c r="N12" s="52">
        <v>4.9406564584124654E-324</v>
      </c>
      <c r="O12" s="52">
        <v>4.9406564584124654E-324</v>
      </c>
      <c r="P12" s="53">
        <v>0.48199999999999998</v>
      </c>
      <c r="Q12" s="95">
        <v>6.1209951348000002E-2</v>
      </c>
    </row>
    <row r="13" spans="1:17" ht="14.4" customHeight="1" x14ac:dyDescent="0.3">
      <c r="A13" s="15" t="s">
        <v>41</v>
      </c>
      <c r="B13" s="51">
        <v>4.4367895263510002</v>
      </c>
      <c r="C13" s="52">
        <v>0.369732460529</v>
      </c>
      <c r="D13" s="52">
        <v>4.9406564584124654E-324</v>
      </c>
      <c r="E13" s="52">
        <v>4.9406564584124654E-324</v>
      </c>
      <c r="F13" s="52">
        <v>4.9406564584124654E-324</v>
      </c>
      <c r="G13" s="52">
        <v>4.9406564584124654E-324</v>
      </c>
      <c r="H13" s="52">
        <v>1.38811</v>
      </c>
      <c r="I13" s="52">
        <v>0.35089999999999999</v>
      </c>
      <c r="J13" s="52">
        <v>0.31218000000000001</v>
      </c>
      <c r="K13" s="52">
        <v>4.9406564584124654E-324</v>
      </c>
      <c r="L13" s="52">
        <v>1.38811</v>
      </c>
      <c r="M13" s="52">
        <v>4.9406564584124654E-324</v>
      </c>
      <c r="N13" s="52">
        <v>0.93654000000000004</v>
      </c>
      <c r="O13" s="52">
        <v>4.9406564584124654E-324</v>
      </c>
      <c r="P13" s="53">
        <v>4.3758400000000002</v>
      </c>
      <c r="Q13" s="95">
        <v>1.0759229411290001</v>
      </c>
    </row>
    <row r="14" spans="1:17" ht="14.4" customHeight="1" x14ac:dyDescent="0.3">
      <c r="A14" s="15" t="s">
        <v>42</v>
      </c>
      <c r="B14" s="51">
        <v>193.44600833148499</v>
      </c>
      <c r="C14" s="52">
        <v>16.120500694290001</v>
      </c>
      <c r="D14" s="52">
        <v>19.218</v>
      </c>
      <c r="E14" s="52">
        <v>15.991</v>
      </c>
      <c r="F14" s="52">
        <v>14.834</v>
      </c>
      <c r="G14" s="52">
        <v>14.234999999999999</v>
      </c>
      <c r="H14" s="52">
        <v>12.53</v>
      </c>
      <c r="I14" s="52">
        <v>12.563000000000001</v>
      </c>
      <c r="J14" s="52">
        <v>11.999000000000001</v>
      </c>
      <c r="K14" s="52">
        <v>11.042999999999999</v>
      </c>
      <c r="L14" s="52">
        <v>11.962</v>
      </c>
      <c r="M14" s="52">
        <v>14.722</v>
      </c>
      <c r="N14" s="52">
        <v>15.106</v>
      </c>
      <c r="O14" s="52">
        <v>4.9406564584124654E-324</v>
      </c>
      <c r="P14" s="53">
        <v>154.203</v>
      </c>
      <c r="Q14" s="95">
        <v>0.86960416498799997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5.434722104253712E-323</v>
      </c>
      <c r="Q15" s="95" t="s">
        <v>282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5.434722104253712E-323</v>
      </c>
      <c r="Q16" s="95" t="s">
        <v>282</v>
      </c>
    </row>
    <row r="17" spans="1:17" ht="14.4" customHeight="1" x14ac:dyDescent="0.3">
      <c r="A17" s="15" t="s">
        <v>45</v>
      </c>
      <c r="B17" s="51">
        <v>40.834261091667003</v>
      </c>
      <c r="C17" s="52">
        <v>3.4028550909719999</v>
      </c>
      <c r="D17" s="52">
        <v>4.9406564584124654E-324</v>
      </c>
      <c r="E17" s="52">
        <v>0.83696999999999999</v>
      </c>
      <c r="F17" s="52">
        <v>1.3364400000000001</v>
      </c>
      <c r="G17" s="52">
        <v>0.56264999999999998</v>
      </c>
      <c r="H17" s="52">
        <v>15.700760000000001</v>
      </c>
      <c r="I17" s="52">
        <v>2.9072100000000001</v>
      </c>
      <c r="J17" s="52">
        <v>36.422400000000003</v>
      </c>
      <c r="K17" s="52">
        <v>4.9406564584124654E-324</v>
      </c>
      <c r="L17" s="52">
        <v>24.707799999999999</v>
      </c>
      <c r="M17" s="52">
        <v>0.45495999999999998</v>
      </c>
      <c r="N17" s="52">
        <v>4.9406564584124654E-324</v>
      </c>
      <c r="O17" s="52">
        <v>4.9406564584124654E-324</v>
      </c>
      <c r="P17" s="53">
        <v>82.929190000000006</v>
      </c>
      <c r="Q17" s="95">
        <v>2.2154975957469998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1.0640000000000001</v>
      </c>
      <c r="H18" s="52">
        <v>2.367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0.16800000000000001</v>
      </c>
      <c r="O18" s="52">
        <v>4.9406564584124654E-324</v>
      </c>
      <c r="P18" s="53">
        <v>3.5990000000000002</v>
      </c>
      <c r="Q18" s="95" t="s">
        <v>282</v>
      </c>
    </row>
    <row r="19" spans="1:17" ht="14.4" customHeight="1" x14ac:dyDescent="0.3">
      <c r="A19" s="15" t="s">
        <v>47</v>
      </c>
      <c r="B19" s="51">
        <v>179.334077603634</v>
      </c>
      <c r="C19" s="52">
        <v>14.944506466969001</v>
      </c>
      <c r="D19" s="52">
        <v>15.09864</v>
      </c>
      <c r="E19" s="52">
        <v>4.6199700000000004</v>
      </c>
      <c r="F19" s="52">
        <v>52.965339999999998</v>
      </c>
      <c r="G19" s="52">
        <v>6.04514</v>
      </c>
      <c r="H19" s="52">
        <v>16.63496</v>
      </c>
      <c r="I19" s="52">
        <v>18.99192</v>
      </c>
      <c r="J19" s="52">
        <v>10.32375</v>
      </c>
      <c r="K19" s="52">
        <v>9.2309699999999992</v>
      </c>
      <c r="L19" s="52">
        <v>10.74962</v>
      </c>
      <c r="M19" s="52">
        <v>32.838360000000002</v>
      </c>
      <c r="N19" s="52">
        <v>12.71283</v>
      </c>
      <c r="O19" s="52">
        <v>4.9406564584124654E-324</v>
      </c>
      <c r="P19" s="53">
        <v>190.2115</v>
      </c>
      <c r="Q19" s="95">
        <v>1.1570776581790001</v>
      </c>
    </row>
    <row r="20" spans="1:17" ht="14.4" customHeight="1" x14ac:dyDescent="0.3">
      <c r="A20" s="15" t="s">
        <v>48</v>
      </c>
      <c r="B20" s="51">
        <v>4712.0232800296599</v>
      </c>
      <c r="C20" s="52">
        <v>392.66860666913902</v>
      </c>
      <c r="D20" s="52">
        <v>382.45229000000199</v>
      </c>
      <c r="E20" s="52">
        <v>377.78077000000002</v>
      </c>
      <c r="F20" s="52">
        <v>404.99556000000001</v>
      </c>
      <c r="G20" s="52">
        <v>381.15834999999998</v>
      </c>
      <c r="H20" s="52">
        <v>381.84848</v>
      </c>
      <c r="I20" s="52">
        <v>382.19745999999998</v>
      </c>
      <c r="J20" s="52">
        <v>610.25010999999995</v>
      </c>
      <c r="K20" s="52">
        <v>377.87826000000001</v>
      </c>
      <c r="L20" s="52">
        <v>313.03845000000001</v>
      </c>
      <c r="M20" s="52">
        <v>290.61682000000002</v>
      </c>
      <c r="N20" s="52">
        <v>534.51553000000001</v>
      </c>
      <c r="O20" s="52">
        <v>4.9406564584124654E-324</v>
      </c>
      <c r="P20" s="53">
        <v>4436.7320799999998</v>
      </c>
      <c r="Q20" s="95">
        <v>1.027174755378</v>
      </c>
    </row>
    <row r="21" spans="1:17" ht="14.4" customHeight="1" x14ac:dyDescent="0.3">
      <c r="A21" s="16" t="s">
        <v>49</v>
      </c>
      <c r="B21" s="51">
        <v>405.99884783641897</v>
      </c>
      <c r="C21" s="52">
        <v>33.833237319700999</v>
      </c>
      <c r="D21" s="52">
        <v>33.798000000000002</v>
      </c>
      <c r="E21" s="52">
        <v>33.796999999999997</v>
      </c>
      <c r="F21" s="52">
        <v>33.796999999999997</v>
      </c>
      <c r="G21" s="52">
        <v>33.796999999999997</v>
      </c>
      <c r="H21" s="52">
        <v>33.796999999999997</v>
      </c>
      <c r="I21" s="52">
        <v>33.796999999999997</v>
      </c>
      <c r="J21" s="52">
        <v>33.796999999999997</v>
      </c>
      <c r="K21" s="52">
        <v>33.796999999999997</v>
      </c>
      <c r="L21" s="52">
        <v>33.796999999999997</v>
      </c>
      <c r="M21" s="52">
        <v>33.796999999999997</v>
      </c>
      <c r="N21" s="52">
        <v>33.796999999999997</v>
      </c>
      <c r="O21" s="52">
        <v>1.4821969375237396E-323</v>
      </c>
      <c r="P21" s="53">
        <v>371.76799999999997</v>
      </c>
      <c r="Q21" s="95">
        <v>0.99893163015200004</v>
      </c>
    </row>
    <row r="22" spans="1:17" ht="14.4" customHeight="1" x14ac:dyDescent="0.3">
      <c r="A22" s="15" t="s">
        <v>50</v>
      </c>
      <c r="B22" s="51">
        <v>4.9406564584124654E-324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5.434722104253712E-323</v>
      </c>
      <c r="Q22" s="95" t="s">
        <v>282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2.1738888417014848E-322</v>
      </c>
      <c r="Q23" s="95" t="s">
        <v>282</v>
      </c>
    </row>
    <row r="24" spans="1:17" ht="14.4" customHeight="1" x14ac:dyDescent="0.3">
      <c r="A24" s="16" t="s">
        <v>52</v>
      </c>
      <c r="B24" s="51">
        <v>0</v>
      </c>
      <c r="C24" s="52">
        <v>5.6843418860808002E-14</v>
      </c>
      <c r="D24" s="52">
        <v>1.0925</v>
      </c>
      <c r="E24" s="52">
        <v>0.43799999999900002</v>
      </c>
      <c r="F24" s="52">
        <v>0.21899999999899999</v>
      </c>
      <c r="G24" s="52">
        <v>2.6329999999989999</v>
      </c>
      <c r="H24" s="52">
        <v>0.20699999999900001</v>
      </c>
      <c r="I24" s="52">
        <v>0.58270999999999995</v>
      </c>
      <c r="J24" s="52">
        <v>87.965000000000003</v>
      </c>
      <c r="K24" s="52">
        <v>0.20699999999900001</v>
      </c>
      <c r="L24" s="52">
        <v>-2.927</v>
      </c>
      <c r="M24" s="52">
        <v>1.817599999999</v>
      </c>
      <c r="N24" s="52">
        <v>0.41359999999899999</v>
      </c>
      <c r="O24" s="52">
        <v>-1.0869444208507424E-322</v>
      </c>
      <c r="P24" s="53">
        <v>92.648409999999004</v>
      </c>
      <c r="Q24" s="95"/>
    </row>
    <row r="25" spans="1:17" ht="14.4" customHeight="1" x14ac:dyDescent="0.3">
      <c r="A25" s="17" t="s">
        <v>53</v>
      </c>
      <c r="B25" s="54">
        <v>5627.1842393643801</v>
      </c>
      <c r="C25" s="55">
        <v>468.93201994703202</v>
      </c>
      <c r="D25" s="55">
        <v>453.25062000000202</v>
      </c>
      <c r="E25" s="55">
        <v>436.15706999999998</v>
      </c>
      <c r="F25" s="55">
        <v>511.03348</v>
      </c>
      <c r="G25" s="55">
        <v>445.13914</v>
      </c>
      <c r="H25" s="55">
        <v>467.00664</v>
      </c>
      <c r="I25" s="55">
        <v>457.61342999999999</v>
      </c>
      <c r="J25" s="55">
        <v>792.18136000000004</v>
      </c>
      <c r="K25" s="55">
        <v>442.11288999999999</v>
      </c>
      <c r="L25" s="55">
        <v>400.79714000000001</v>
      </c>
      <c r="M25" s="55">
        <v>380.74238000000003</v>
      </c>
      <c r="N25" s="55">
        <v>605.69308999999998</v>
      </c>
      <c r="O25" s="55">
        <v>4.9406564584124654E-324</v>
      </c>
      <c r="P25" s="56">
        <v>5391.7272400000002</v>
      </c>
      <c r="Q25" s="96">
        <v>1.0452624281730001</v>
      </c>
    </row>
    <row r="26" spans="1:17" ht="14.4" customHeight="1" x14ac:dyDescent="0.3">
      <c r="A26" s="15" t="s">
        <v>54</v>
      </c>
      <c r="B26" s="51">
        <v>855.00056705415398</v>
      </c>
      <c r="C26" s="52">
        <v>71.250047254511998</v>
      </c>
      <c r="D26" s="52">
        <v>65.680340000000001</v>
      </c>
      <c r="E26" s="52">
        <v>60.767240000000001</v>
      </c>
      <c r="F26" s="52">
        <v>68.206289999999996</v>
      </c>
      <c r="G26" s="52">
        <v>64.656729999999996</v>
      </c>
      <c r="H26" s="52">
        <v>65.973699999999994</v>
      </c>
      <c r="I26" s="52">
        <v>57.656419999999997</v>
      </c>
      <c r="J26" s="52">
        <v>114.71123</v>
      </c>
      <c r="K26" s="52">
        <v>57.959569999999999</v>
      </c>
      <c r="L26" s="52">
        <v>54.333060000000003</v>
      </c>
      <c r="M26" s="52">
        <v>60.678190000000001</v>
      </c>
      <c r="N26" s="52">
        <v>75.194100000000006</v>
      </c>
      <c r="O26" s="52">
        <v>4.9406564584124654E-324</v>
      </c>
      <c r="P26" s="53">
        <v>745.81686999999999</v>
      </c>
      <c r="Q26" s="95">
        <v>0.95159984096799999</v>
      </c>
    </row>
    <row r="27" spans="1:17" ht="14.4" customHeight="1" x14ac:dyDescent="0.3">
      <c r="A27" s="18" t="s">
        <v>55</v>
      </c>
      <c r="B27" s="54">
        <v>6482.1848064185397</v>
      </c>
      <c r="C27" s="55">
        <v>540.18206720154501</v>
      </c>
      <c r="D27" s="55">
        <v>518.93096000000196</v>
      </c>
      <c r="E27" s="55">
        <v>496.92430999999999</v>
      </c>
      <c r="F27" s="55">
        <v>579.23977000000002</v>
      </c>
      <c r="G27" s="55">
        <v>509.79586999999998</v>
      </c>
      <c r="H27" s="55">
        <v>532.98033999999996</v>
      </c>
      <c r="I27" s="55">
        <v>515.26985000000002</v>
      </c>
      <c r="J27" s="55">
        <v>906.89259000000004</v>
      </c>
      <c r="K27" s="55">
        <v>500.07245999999998</v>
      </c>
      <c r="L27" s="55">
        <v>455.1302</v>
      </c>
      <c r="M27" s="55">
        <v>441.42057</v>
      </c>
      <c r="N27" s="55">
        <v>680.88719000000003</v>
      </c>
      <c r="O27" s="55">
        <v>9.8813129168249309E-324</v>
      </c>
      <c r="P27" s="56">
        <v>6137.5441099999998</v>
      </c>
      <c r="Q27" s="96">
        <v>1.0329083272699999</v>
      </c>
    </row>
    <row r="28" spans="1:17" ht="14.4" customHeight="1" x14ac:dyDescent="0.3">
      <c r="A28" s="16" t="s">
        <v>56</v>
      </c>
      <c r="B28" s="51">
        <v>1127.3657507037201</v>
      </c>
      <c r="C28" s="52">
        <v>93.947145891977001</v>
      </c>
      <c r="D28" s="52">
        <v>131.40056000000001</v>
      </c>
      <c r="E28" s="52">
        <v>160.07194999999999</v>
      </c>
      <c r="F28" s="52">
        <v>110.46508</v>
      </c>
      <c r="G28" s="52">
        <v>164.60327000000001</v>
      </c>
      <c r="H28" s="52">
        <v>113.2153</v>
      </c>
      <c r="I28" s="52">
        <v>80.442170000000004</v>
      </c>
      <c r="J28" s="52">
        <v>85.659450000000007</v>
      </c>
      <c r="K28" s="52">
        <v>120.17451</v>
      </c>
      <c r="L28" s="52">
        <v>163.99458999999999</v>
      </c>
      <c r="M28" s="52">
        <v>164.61027999999999</v>
      </c>
      <c r="N28" s="52">
        <v>103.07543</v>
      </c>
      <c r="O28" s="52">
        <v>1.2351641146031164E-322</v>
      </c>
      <c r="P28" s="53">
        <v>1397.7125900000001</v>
      </c>
      <c r="Q28" s="95">
        <v>1.3525134766219999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1.0869444208507424E-322</v>
      </c>
      <c r="Q29" s="95" t="s">
        <v>282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5.434722104253712E-322</v>
      </c>
      <c r="Q30" s="95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0.438</v>
      </c>
      <c r="E31" s="58">
        <v>0.438</v>
      </c>
      <c r="F31" s="58">
        <v>0.219</v>
      </c>
      <c r="G31" s="58">
        <v>0.63300000000000001</v>
      </c>
      <c r="H31" s="58">
        <v>0.20699999999999999</v>
      </c>
      <c r="I31" s="58">
        <v>0.82799999999999996</v>
      </c>
      <c r="J31" s="58">
        <v>0.20699999999999999</v>
      </c>
      <c r="K31" s="58">
        <v>0.20699999999999999</v>
      </c>
      <c r="L31" s="58">
        <v>1.196</v>
      </c>
      <c r="M31" s="58">
        <v>0.41399999999999998</v>
      </c>
      <c r="N31" s="58">
        <v>0.41399999999999998</v>
      </c>
      <c r="O31" s="58">
        <v>2.4703282292062327E-323</v>
      </c>
      <c r="P31" s="59">
        <v>5.2009999999999996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5761.9159357875596</v>
      </c>
      <c r="C6" s="417">
        <v>6131.1548400000001</v>
      </c>
      <c r="D6" s="418">
        <v>369.23890421244602</v>
      </c>
      <c r="E6" s="419">
        <v>1.064082660755</v>
      </c>
      <c r="F6" s="417">
        <v>5627.1842393643801</v>
      </c>
      <c r="G6" s="418">
        <v>5158.2522194173498</v>
      </c>
      <c r="H6" s="420">
        <v>605.69308999999998</v>
      </c>
      <c r="I6" s="417">
        <v>5391.7272400000002</v>
      </c>
      <c r="J6" s="418">
        <v>233.47502058265201</v>
      </c>
      <c r="K6" s="421">
        <v>0.95815722582499996</v>
      </c>
    </row>
    <row r="7" spans="1:11" ht="14.4" customHeight="1" thickBot="1" x14ac:dyDescent="0.35">
      <c r="A7" s="436" t="s">
        <v>285</v>
      </c>
      <c r="B7" s="417">
        <v>278.11790501674102</v>
      </c>
      <c r="C7" s="417">
        <v>295.32299</v>
      </c>
      <c r="D7" s="418">
        <v>17.205084983258999</v>
      </c>
      <c r="E7" s="419">
        <v>1.061862557832</v>
      </c>
      <c r="F7" s="417">
        <v>288.993772802997</v>
      </c>
      <c r="G7" s="418">
        <v>264.91095840274699</v>
      </c>
      <c r="H7" s="420">
        <v>24.49973</v>
      </c>
      <c r="I7" s="417">
        <v>218.05065999999999</v>
      </c>
      <c r="J7" s="418">
        <v>-46.860298402745997</v>
      </c>
      <c r="K7" s="421">
        <v>0.75451681150399996</v>
      </c>
    </row>
    <row r="8" spans="1:11" ht="14.4" customHeight="1" thickBot="1" x14ac:dyDescent="0.35">
      <c r="A8" s="437" t="s">
        <v>286</v>
      </c>
      <c r="B8" s="417">
        <v>82.842547315475997</v>
      </c>
      <c r="C8" s="417">
        <v>103.07899</v>
      </c>
      <c r="D8" s="418">
        <v>20.236442684522999</v>
      </c>
      <c r="E8" s="419">
        <v>1.2442759589150001</v>
      </c>
      <c r="F8" s="417">
        <v>95.547764471511002</v>
      </c>
      <c r="G8" s="418">
        <v>87.585450765551997</v>
      </c>
      <c r="H8" s="420">
        <v>9.3937299999999997</v>
      </c>
      <c r="I8" s="417">
        <v>63.847659999999998</v>
      </c>
      <c r="J8" s="418">
        <v>-23.737790765551999</v>
      </c>
      <c r="K8" s="421">
        <v>0.66822766972199998</v>
      </c>
    </row>
    <row r="9" spans="1:11" ht="14.4" customHeight="1" thickBot="1" x14ac:dyDescent="0.35">
      <c r="A9" s="438" t="s">
        <v>287</v>
      </c>
      <c r="B9" s="422">
        <v>4.9406564584124654E-324</v>
      </c>
      <c r="C9" s="422">
        <v>2.5000000000000001E-4</v>
      </c>
      <c r="D9" s="423">
        <v>2.5000000000000001E-4</v>
      </c>
      <c r="E9" s="424" t="s">
        <v>288</v>
      </c>
      <c r="F9" s="422">
        <v>0</v>
      </c>
      <c r="G9" s="423">
        <v>0</v>
      </c>
      <c r="H9" s="425">
        <v>-4.0000000000000002E-4</v>
      </c>
      <c r="I9" s="422">
        <v>-4.0000000000000002E-4</v>
      </c>
      <c r="J9" s="423">
        <v>-4.0000000000000002E-4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4.9406564584124654E-324</v>
      </c>
      <c r="C10" s="417">
        <v>2.5000000000000001E-4</v>
      </c>
      <c r="D10" s="418">
        <v>2.5000000000000001E-4</v>
      </c>
      <c r="E10" s="427" t="s">
        <v>288</v>
      </c>
      <c r="F10" s="417">
        <v>0</v>
      </c>
      <c r="G10" s="418">
        <v>0</v>
      </c>
      <c r="H10" s="420">
        <v>-4.0000000000000002E-4</v>
      </c>
      <c r="I10" s="417">
        <v>-4.0000000000000002E-4</v>
      </c>
      <c r="J10" s="418">
        <v>-4.0000000000000002E-4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15.422640104956001</v>
      </c>
      <c r="C11" s="422">
        <v>3.5531899999999998</v>
      </c>
      <c r="D11" s="423">
        <v>-11.869450104956</v>
      </c>
      <c r="E11" s="429">
        <v>0.230387921641</v>
      </c>
      <c r="F11" s="422">
        <v>3.471613634279</v>
      </c>
      <c r="G11" s="423">
        <v>3.1823124980889999</v>
      </c>
      <c r="H11" s="425">
        <v>0.10789</v>
      </c>
      <c r="I11" s="422">
        <v>1.6068499999999999</v>
      </c>
      <c r="J11" s="423">
        <v>-1.575462498089</v>
      </c>
      <c r="K11" s="430">
        <v>0.46285392594699998</v>
      </c>
    </row>
    <row r="12" spans="1:11" ht="14.4" customHeight="1" thickBot="1" x14ac:dyDescent="0.35">
      <c r="A12" s="439" t="s">
        <v>291</v>
      </c>
      <c r="B12" s="417">
        <v>2.0734680508530001</v>
      </c>
      <c r="C12" s="417">
        <v>1.6395900000000001</v>
      </c>
      <c r="D12" s="418">
        <v>-0.43387805085300002</v>
      </c>
      <c r="E12" s="419">
        <v>0.79074765551600001</v>
      </c>
      <c r="F12" s="417">
        <v>1.6408319741070001</v>
      </c>
      <c r="G12" s="418">
        <v>1.5040959762649999</v>
      </c>
      <c r="H12" s="420">
        <v>0.10789</v>
      </c>
      <c r="I12" s="417">
        <v>1.6068499999999999</v>
      </c>
      <c r="J12" s="418">
        <v>0.102754023734</v>
      </c>
      <c r="K12" s="421">
        <v>0.97928979039599995</v>
      </c>
    </row>
    <row r="13" spans="1:11" ht="14.4" customHeight="1" thickBot="1" x14ac:dyDescent="0.35">
      <c r="A13" s="439" t="s">
        <v>292</v>
      </c>
      <c r="B13" s="417">
        <v>13.349172054103001</v>
      </c>
      <c r="C13" s="417">
        <v>1.9136</v>
      </c>
      <c r="D13" s="418">
        <v>-11.435572054103</v>
      </c>
      <c r="E13" s="419">
        <v>0.143349714292</v>
      </c>
      <c r="F13" s="417">
        <v>1.8307816601710001</v>
      </c>
      <c r="G13" s="418">
        <v>1.6782165218239999</v>
      </c>
      <c r="H13" s="420">
        <v>4.9406564584124654E-324</v>
      </c>
      <c r="I13" s="417">
        <v>5.434722104253712E-323</v>
      </c>
      <c r="J13" s="418">
        <v>-1.6782165218239999</v>
      </c>
      <c r="K13" s="421">
        <v>2.9643938750474793E-323</v>
      </c>
    </row>
    <row r="14" spans="1:11" ht="14.4" customHeight="1" thickBot="1" x14ac:dyDescent="0.35">
      <c r="A14" s="438" t="s">
        <v>293</v>
      </c>
      <c r="B14" s="422">
        <v>12.255690868121</v>
      </c>
      <c r="C14" s="422">
        <v>26.964089999999999</v>
      </c>
      <c r="D14" s="423">
        <v>14.708399131878</v>
      </c>
      <c r="E14" s="429">
        <v>2.2001281111069999</v>
      </c>
      <c r="F14" s="422">
        <v>26.975640841495</v>
      </c>
      <c r="G14" s="423">
        <v>24.727670771370001</v>
      </c>
      <c r="H14" s="425">
        <v>4.7633799999999997</v>
      </c>
      <c r="I14" s="422">
        <v>21.151579999999999</v>
      </c>
      <c r="J14" s="423">
        <v>-3.5760907713700001</v>
      </c>
      <c r="K14" s="430">
        <v>0.78409925919000001</v>
      </c>
    </row>
    <row r="15" spans="1:11" ht="14.4" customHeight="1" thickBot="1" x14ac:dyDescent="0.35">
      <c r="A15" s="439" t="s">
        <v>294</v>
      </c>
      <c r="B15" s="417">
        <v>2.755607729152</v>
      </c>
      <c r="C15" s="417">
        <v>1.5760099999999999</v>
      </c>
      <c r="D15" s="418">
        <v>-1.1795977291519999</v>
      </c>
      <c r="E15" s="419">
        <v>0.57192828403200002</v>
      </c>
      <c r="F15" s="417">
        <v>1.576008330766</v>
      </c>
      <c r="G15" s="418">
        <v>1.444674303202</v>
      </c>
      <c r="H15" s="420">
        <v>0.71148</v>
      </c>
      <c r="I15" s="417">
        <v>3.5573999999999999</v>
      </c>
      <c r="J15" s="418">
        <v>2.1127256967969998</v>
      </c>
      <c r="K15" s="421">
        <v>2.2572215708210002</v>
      </c>
    </row>
    <row r="16" spans="1:11" ht="14.4" customHeight="1" thickBot="1" x14ac:dyDescent="0.35">
      <c r="A16" s="439" t="s">
        <v>295</v>
      </c>
      <c r="B16" s="417">
        <v>0</v>
      </c>
      <c r="C16" s="417">
        <v>9.7290000000000001E-2</v>
      </c>
      <c r="D16" s="418">
        <v>9.7290000000000001E-2</v>
      </c>
      <c r="E16" s="427" t="s">
        <v>282</v>
      </c>
      <c r="F16" s="417">
        <v>9.7511242466E-2</v>
      </c>
      <c r="G16" s="418">
        <v>8.9385305594E-2</v>
      </c>
      <c r="H16" s="420">
        <v>4.9406564584124654E-324</v>
      </c>
      <c r="I16" s="417">
        <v>0.18228</v>
      </c>
      <c r="J16" s="418">
        <v>9.2894694405000006E-2</v>
      </c>
      <c r="K16" s="421">
        <v>1.8693229148620001</v>
      </c>
    </row>
    <row r="17" spans="1:11" ht="14.4" customHeight="1" thickBot="1" x14ac:dyDescent="0.35">
      <c r="A17" s="439" t="s">
        <v>296</v>
      </c>
      <c r="B17" s="417">
        <v>8.5499929652080002</v>
      </c>
      <c r="C17" s="417">
        <v>24.476990000000001</v>
      </c>
      <c r="D17" s="418">
        <v>15.926997034791</v>
      </c>
      <c r="E17" s="419">
        <v>2.8628082034209998</v>
      </c>
      <c r="F17" s="417">
        <v>24.476805606507</v>
      </c>
      <c r="G17" s="418">
        <v>22.437071805965001</v>
      </c>
      <c r="H17" s="420">
        <v>4.0518999999999998</v>
      </c>
      <c r="I17" s="417">
        <v>17.236899999999999</v>
      </c>
      <c r="J17" s="418">
        <v>-5.2001718059649997</v>
      </c>
      <c r="K17" s="421">
        <v>0.70421362481200001</v>
      </c>
    </row>
    <row r="18" spans="1:11" ht="14.4" customHeight="1" thickBot="1" x14ac:dyDescent="0.35">
      <c r="A18" s="439" t="s">
        <v>297</v>
      </c>
      <c r="B18" s="417">
        <v>4.9406564584124654E-324</v>
      </c>
      <c r="C18" s="417">
        <v>4.9406564584124654E-324</v>
      </c>
      <c r="D18" s="418">
        <v>0</v>
      </c>
      <c r="E18" s="419">
        <v>1</v>
      </c>
      <c r="F18" s="417">
        <v>4.9406564584124654E-324</v>
      </c>
      <c r="G18" s="418">
        <v>0</v>
      </c>
      <c r="H18" s="420">
        <v>4.9406564584124654E-324</v>
      </c>
      <c r="I18" s="417">
        <v>0.17499999999999999</v>
      </c>
      <c r="J18" s="418">
        <v>0.17499999999999999</v>
      </c>
      <c r="K18" s="428" t="s">
        <v>288</v>
      </c>
    </row>
    <row r="19" spans="1:11" ht="14.4" customHeight="1" thickBot="1" x14ac:dyDescent="0.35">
      <c r="A19" s="439" t="s">
        <v>298</v>
      </c>
      <c r="B19" s="417">
        <v>0.95009017376000005</v>
      </c>
      <c r="C19" s="417">
        <v>0.81379999999999997</v>
      </c>
      <c r="D19" s="418">
        <v>-0.13629017375999999</v>
      </c>
      <c r="E19" s="419">
        <v>0.85655027541100004</v>
      </c>
      <c r="F19" s="417">
        <v>0.82531566175500004</v>
      </c>
      <c r="G19" s="418">
        <v>0.75653935660799998</v>
      </c>
      <c r="H19" s="420">
        <v>4.9406564584124654E-324</v>
      </c>
      <c r="I19" s="417">
        <v>5.434722104253712E-323</v>
      </c>
      <c r="J19" s="418">
        <v>-0.75653935660799998</v>
      </c>
      <c r="K19" s="421">
        <v>6.4228533959362051E-323</v>
      </c>
    </row>
    <row r="20" spans="1:11" ht="14.4" customHeight="1" thickBot="1" x14ac:dyDescent="0.35">
      <c r="A20" s="438" t="s">
        <v>299</v>
      </c>
      <c r="B20" s="422">
        <v>0</v>
      </c>
      <c r="C20" s="422">
        <v>0.82228000000000001</v>
      </c>
      <c r="D20" s="423">
        <v>0.82228000000000001</v>
      </c>
      <c r="E20" s="424" t="s">
        <v>282</v>
      </c>
      <c r="F20" s="422">
        <v>0</v>
      </c>
      <c r="G20" s="423">
        <v>0</v>
      </c>
      <c r="H20" s="425">
        <v>4.9406564584124654E-324</v>
      </c>
      <c r="I20" s="422">
        <v>0.16636999999999999</v>
      </c>
      <c r="J20" s="423">
        <v>0.16636999999999999</v>
      </c>
      <c r="K20" s="426" t="s">
        <v>282</v>
      </c>
    </row>
    <row r="21" spans="1:11" ht="14.4" customHeight="1" thickBot="1" x14ac:dyDescent="0.35">
      <c r="A21" s="439" t="s">
        <v>300</v>
      </c>
      <c r="B21" s="417">
        <v>0</v>
      </c>
      <c r="C21" s="417">
        <v>0.82228000000000001</v>
      </c>
      <c r="D21" s="418">
        <v>0.82228000000000001</v>
      </c>
      <c r="E21" s="427" t="s">
        <v>282</v>
      </c>
      <c r="F21" s="417">
        <v>0</v>
      </c>
      <c r="G21" s="418">
        <v>0</v>
      </c>
      <c r="H21" s="420">
        <v>4.9406564584124654E-324</v>
      </c>
      <c r="I21" s="417">
        <v>0.16636999999999999</v>
      </c>
      <c r="J21" s="418">
        <v>0.16636999999999999</v>
      </c>
      <c r="K21" s="428" t="s">
        <v>282</v>
      </c>
    </row>
    <row r="22" spans="1:11" ht="14.4" customHeight="1" thickBot="1" x14ac:dyDescent="0.35">
      <c r="A22" s="438" t="s">
        <v>301</v>
      </c>
      <c r="B22" s="422">
        <v>39.303374308773002</v>
      </c>
      <c r="C22" s="422">
        <v>49.086669999999998</v>
      </c>
      <c r="D22" s="423">
        <v>9.7832956912259998</v>
      </c>
      <c r="E22" s="429">
        <v>1.2489174495390001</v>
      </c>
      <c r="F22" s="422">
        <v>52.073316944585997</v>
      </c>
      <c r="G22" s="423">
        <v>47.733873865870002</v>
      </c>
      <c r="H22" s="425">
        <v>3.17232</v>
      </c>
      <c r="I22" s="422">
        <v>31.85342</v>
      </c>
      <c r="J22" s="423">
        <v>-15.880453865870001</v>
      </c>
      <c r="K22" s="430">
        <v>0.61170330351500002</v>
      </c>
    </row>
    <row r="23" spans="1:11" ht="14.4" customHeight="1" thickBot="1" x14ac:dyDescent="0.35">
      <c r="A23" s="439" t="s">
        <v>302</v>
      </c>
      <c r="B23" s="417">
        <v>5.7697242396129997</v>
      </c>
      <c r="C23" s="417">
        <v>5.5511151231257802E-17</v>
      </c>
      <c r="D23" s="418">
        <v>-5.7697242396129997</v>
      </c>
      <c r="E23" s="419">
        <v>9.6211099397317804E-18</v>
      </c>
      <c r="F23" s="417">
        <v>1.11022302462514E-16</v>
      </c>
      <c r="G23" s="418">
        <v>1.01770443923971E-16</v>
      </c>
      <c r="H23" s="420">
        <v>4.9406564584124654E-324</v>
      </c>
      <c r="I23" s="417">
        <v>1.9259999999999999</v>
      </c>
      <c r="J23" s="418">
        <v>1.9259999999999999</v>
      </c>
      <c r="K23" s="421">
        <v>0</v>
      </c>
    </row>
    <row r="24" spans="1:11" ht="14.4" customHeight="1" thickBot="1" x14ac:dyDescent="0.35">
      <c r="A24" s="439" t="s">
        <v>303</v>
      </c>
      <c r="B24" s="417">
        <v>1.0813907838550001</v>
      </c>
      <c r="C24" s="417">
        <v>0.96701999999999999</v>
      </c>
      <c r="D24" s="418">
        <v>-0.114370783855</v>
      </c>
      <c r="E24" s="419">
        <v>0.89423732330299999</v>
      </c>
      <c r="F24" s="417">
        <v>0.97336171138799998</v>
      </c>
      <c r="G24" s="418">
        <v>0.892248235439</v>
      </c>
      <c r="H24" s="420">
        <v>2.383E-2</v>
      </c>
      <c r="I24" s="417">
        <v>0.67513000000000001</v>
      </c>
      <c r="J24" s="418">
        <v>-0.217118235439</v>
      </c>
      <c r="K24" s="421">
        <v>0.69360648985899997</v>
      </c>
    </row>
    <row r="25" spans="1:11" ht="14.4" customHeight="1" thickBot="1" x14ac:dyDescent="0.35">
      <c r="A25" s="439" t="s">
        <v>304</v>
      </c>
      <c r="B25" s="417">
        <v>4.8136278507899997</v>
      </c>
      <c r="C25" s="417">
        <v>7.37141</v>
      </c>
      <c r="D25" s="418">
        <v>2.5577821492089998</v>
      </c>
      <c r="E25" s="419">
        <v>1.5313626704209999</v>
      </c>
      <c r="F25" s="417">
        <v>7.5825872651150004</v>
      </c>
      <c r="G25" s="418">
        <v>6.9507049930219997</v>
      </c>
      <c r="H25" s="420">
        <v>4.9406564584124654E-324</v>
      </c>
      <c r="I25" s="417">
        <v>2.8003900000000002</v>
      </c>
      <c r="J25" s="418">
        <v>-4.1503149930219996</v>
      </c>
      <c r="K25" s="421">
        <v>0.36931853232700002</v>
      </c>
    </row>
    <row r="26" spans="1:11" ht="14.4" customHeight="1" thickBot="1" x14ac:dyDescent="0.35">
      <c r="A26" s="439" t="s">
        <v>305</v>
      </c>
      <c r="B26" s="417">
        <v>9.9064524527569997</v>
      </c>
      <c r="C26" s="417">
        <v>10.75554</v>
      </c>
      <c r="D26" s="418">
        <v>0.84908754724199997</v>
      </c>
      <c r="E26" s="419">
        <v>1.0857105559519999</v>
      </c>
      <c r="F26" s="417">
        <v>11.804097476399001</v>
      </c>
      <c r="G26" s="418">
        <v>10.820422686699001</v>
      </c>
      <c r="H26" s="420">
        <v>2.1396600000000001</v>
      </c>
      <c r="I26" s="417">
        <v>8.9049899999999997</v>
      </c>
      <c r="J26" s="418">
        <v>-1.9154326866989999</v>
      </c>
      <c r="K26" s="421">
        <v>0.75439820941799995</v>
      </c>
    </row>
    <row r="27" spans="1:11" ht="14.4" customHeight="1" thickBot="1" x14ac:dyDescent="0.35">
      <c r="A27" s="439" t="s">
        <v>306</v>
      </c>
      <c r="B27" s="417">
        <v>0.80601431400300005</v>
      </c>
      <c r="C27" s="417">
        <v>1.1431800000000001</v>
      </c>
      <c r="D27" s="418">
        <v>0.337165685996</v>
      </c>
      <c r="E27" s="419">
        <v>1.418312280736</v>
      </c>
      <c r="F27" s="417">
        <v>1.999837947781</v>
      </c>
      <c r="G27" s="418">
        <v>1.8331847854659999</v>
      </c>
      <c r="H27" s="420">
        <v>5.2179999999999997E-2</v>
      </c>
      <c r="I27" s="417">
        <v>3.03077</v>
      </c>
      <c r="J27" s="418">
        <v>1.1975852145329999</v>
      </c>
      <c r="K27" s="421">
        <v>1.5155077957</v>
      </c>
    </row>
    <row r="28" spans="1:11" ht="14.4" customHeight="1" thickBot="1" x14ac:dyDescent="0.35">
      <c r="A28" s="439" t="s">
        <v>307</v>
      </c>
      <c r="B28" s="417">
        <v>4.9406564584124654E-324</v>
      </c>
      <c r="C28" s="417">
        <v>4.9406564584124654E-324</v>
      </c>
      <c r="D28" s="418">
        <v>0</v>
      </c>
      <c r="E28" s="419">
        <v>1</v>
      </c>
      <c r="F28" s="417">
        <v>4.9406564584124654E-324</v>
      </c>
      <c r="G28" s="418">
        <v>0</v>
      </c>
      <c r="H28" s="420">
        <v>4.9406564584124654E-324</v>
      </c>
      <c r="I28" s="417">
        <v>3.1E-2</v>
      </c>
      <c r="J28" s="418">
        <v>3.1E-2</v>
      </c>
      <c r="K28" s="428" t="s">
        <v>288</v>
      </c>
    </row>
    <row r="29" spans="1:11" ht="14.4" customHeight="1" thickBot="1" x14ac:dyDescent="0.35">
      <c r="A29" s="439" t="s">
        <v>308</v>
      </c>
      <c r="B29" s="417">
        <v>1.0345741198880001</v>
      </c>
      <c r="C29" s="417">
        <v>0.63319999999999999</v>
      </c>
      <c r="D29" s="418">
        <v>-0.40137411988799998</v>
      </c>
      <c r="E29" s="419">
        <v>0.61203928053800005</v>
      </c>
      <c r="F29" s="417">
        <v>0.35346542463000002</v>
      </c>
      <c r="G29" s="418">
        <v>0.32400997257699998</v>
      </c>
      <c r="H29" s="420">
        <v>4.9406564584124654E-324</v>
      </c>
      <c r="I29" s="417">
        <v>0.98740000000000006</v>
      </c>
      <c r="J29" s="418">
        <v>0.66339002742200004</v>
      </c>
      <c r="K29" s="421">
        <v>2.7934839766369999</v>
      </c>
    </row>
    <row r="30" spans="1:11" ht="14.4" customHeight="1" thickBot="1" x14ac:dyDescent="0.35">
      <c r="A30" s="439" t="s">
        <v>309</v>
      </c>
      <c r="B30" s="417">
        <v>2.7090526347649999</v>
      </c>
      <c r="C30" s="417">
        <v>1.3959999999999999</v>
      </c>
      <c r="D30" s="418">
        <v>-1.313052634765</v>
      </c>
      <c r="E30" s="419">
        <v>0.51530929376699997</v>
      </c>
      <c r="F30" s="417">
        <v>1.4301375897199999</v>
      </c>
      <c r="G30" s="418">
        <v>1.3109594572429999</v>
      </c>
      <c r="H30" s="420">
        <v>4.9406564584124654E-324</v>
      </c>
      <c r="I30" s="417">
        <v>5.434722104253712E-323</v>
      </c>
      <c r="J30" s="418">
        <v>-1.3109594572429999</v>
      </c>
      <c r="K30" s="421">
        <v>3.9525251667299724E-323</v>
      </c>
    </row>
    <row r="31" spans="1:11" ht="14.4" customHeight="1" thickBot="1" x14ac:dyDescent="0.35">
      <c r="A31" s="439" t="s">
        <v>310</v>
      </c>
      <c r="B31" s="417">
        <v>13.182537913099001</v>
      </c>
      <c r="C31" s="417">
        <v>11.80566</v>
      </c>
      <c r="D31" s="418">
        <v>-1.3768779130990001</v>
      </c>
      <c r="E31" s="419">
        <v>0.895552895643</v>
      </c>
      <c r="F31" s="417">
        <v>13.199800635453</v>
      </c>
      <c r="G31" s="418">
        <v>12.099817249165</v>
      </c>
      <c r="H31" s="420">
        <v>0.62919999999999998</v>
      </c>
      <c r="I31" s="417">
        <v>7.8433700000000002</v>
      </c>
      <c r="J31" s="418">
        <v>-4.2564472491650003</v>
      </c>
      <c r="K31" s="421">
        <v>0.59420367144999997</v>
      </c>
    </row>
    <row r="32" spans="1:11" ht="14.4" customHeight="1" thickBot="1" x14ac:dyDescent="0.35">
      <c r="A32" s="439" t="s">
        <v>311</v>
      </c>
      <c r="B32" s="417">
        <v>4.9406564584124654E-324</v>
      </c>
      <c r="C32" s="417">
        <v>0.40899999999999997</v>
      </c>
      <c r="D32" s="418">
        <v>0.40899999999999997</v>
      </c>
      <c r="E32" s="427" t="s">
        <v>288</v>
      </c>
      <c r="F32" s="417">
        <v>0</v>
      </c>
      <c r="G32" s="418">
        <v>0</v>
      </c>
      <c r="H32" s="420">
        <v>4.9406564584124654E-324</v>
      </c>
      <c r="I32" s="417">
        <v>5.434722104253712E-323</v>
      </c>
      <c r="J32" s="418">
        <v>5.434722104253712E-323</v>
      </c>
      <c r="K32" s="428" t="s">
        <v>282</v>
      </c>
    </row>
    <row r="33" spans="1:11" ht="14.4" customHeight="1" thickBot="1" x14ac:dyDescent="0.35">
      <c r="A33" s="439" t="s">
        <v>312</v>
      </c>
      <c r="B33" s="417">
        <v>4.9406564584124654E-324</v>
      </c>
      <c r="C33" s="417">
        <v>4.6836599999999997</v>
      </c>
      <c r="D33" s="418">
        <v>4.6836599999999997</v>
      </c>
      <c r="E33" s="427" t="s">
        <v>288</v>
      </c>
      <c r="F33" s="417">
        <v>3.9517149386180002</v>
      </c>
      <c r="G33" s="418">
        <v>3.6224053604000002</v>
      </c>
      <c r="H33" s="420">
        <v>0.32745000000000002</v>
      </c>
      <c r="I33" s="417">
        <v>5.6543700000000001</v>
      </c>
      <c r="J33" s="418">
        <v>2.0319646395989999</v>
      </c>
      <c r="K33" s="421">
        <v>1.4308648492680001</v>
      </c>
    </row>
    <row r="34" spans="1:11" ht="14.4" customHeight="1" thickBot="1" x14ac:dyDescent="0.35">
      <c r="A34" s="439" t="s">
        <v>313</v>
      </c>
      <c r="B34" s="417">
        <v>4.9406564584124654E-324</v>
      </c>
      <c r="C34" s="417">
        <v>9.9220000000000006</v>
      </c>
      <c r="D34" s="418">
        <v>9.9220000000000006</v>
      </c>
      <c r="E34" s="427" t="s">
        <v>288</v>
      </c>
      <c r="F34" s="417">
        <v>10.778313955479</v>
      </c>
      <c r="G34" s="418">
        <v>9.8801211258560002</v>
      </c>
      <c r="H34" s="420">
        <v>4.9406564584124654E-324</v>
      </c>
      <c r="I34" s="417">
        <v>5.434722104253712E-323</v>
      </c>
      <c r="J34" s="418">
        <v>-9.8801211258560002</v>
      </c>
      <c r="K34" s="421">
        <v>4.9406564584124654E-324</v>
      </c>
    </row>
    <row r="35" spans="1:11" ht="14.4" customHeight="1" thickBot="1" x14ac:dyDescent="0.35">
      <c r="A35" s="438" t="s">
        <v>314</v>
      </c>
      <c r="B35" s="422">
        <v>4.5157101462230003</v>
      </c>
      <c r="C35" s="422">
        <v>11.820209999999999</v>
      </c>
      <c r="D35" s="423">
        <v>7.304499853776</v>
      </c>
      <c r="E35" s="429">
        <v>2.6175750030999998</v>
      </c>
      <c r="F35" s="422">
        <v>8.5904035247980008</v>
      </c>
      <c r="G35" s="423">
        <v>7.8745365643980003</v>
      </c>
      <c r="H35" s="425">
        <v>4.9406564584124654E-324</v>
      </c>
      <c r="I35" s="422">
        <v>0.48199999999999998</v>
      </c>
      <c r="J35" s="423">
        <v>-7.3925365643980001</v>
      </c>
      <c r="K35" s="430">
        <v>5.6109122068999998E-2</v>
      </c>
    </row>
    <row r="36" spans="1:11" ht="14.4" customHeight="1" thickBot="1" x14ac:dyDescent="0.35">
      <c r="A36" s="439" t="s">
        <v>315</v>
      </c>
      <c r="B36" s="417">
        <v>4.2704586016370003</v>
      </c>
      <c r="C36" s="417">
        <v>11.3866</v>
      </c>
      <c r="D36" s="418">
        <v>7.1161413983620001</v>
      </c>
      <c r="E36" s="419">
        <v>2.6663646840249999</v>
      </c>
      <c r="F36" s="417">
        <v>7.5902170267829998</v>
      </c>
      <c r="G36" s="418">
        <v>6.9576989412180001</v>
      </c>
      <c r="H36" s="420">
        <v>4.9406564584124654E-324</v>
      </c>
      <c r="I36" s="417">
        <v>5.434722104253712E-323</v>
      </c>
      <c r="J36" s="418">
        <v>-6.9576989412180001</v>
      </c>
      <c r="K36" s="421">
        <v>4.9406564584124654E-324</v>
      </c>
    </row>
    <row r="37" spans="1:11" ht="14.4" customHeight="1" thickBot="1" x14ac:dyDescent="0.35">
      <c r="A37" s="439" t="s">
        <v>316</v>
      </c>
      <c r="B37" s="417">
        <v>0.24525154458500001</v>
      </c>
      <c r="C37" s="417">
        <v>0.43361</v>
      </c>
      <c r="D37" s="418">
        <v>0.18835845541400001</v>
      </c>
      <c r="E37" s="419">
        <v>1.768021484768</v>
      </c>
      <c r="F37" s="417">
        <v>1.0001864980149999</v>
      </c>
      <c r="G37" s="418">
        <v>0.91683762317999995</v>
      </c>
      <c r="H37" s="420">
        <v>4.9406564584124654E-324</v>
      </c>
      <c r="I37" s="417">
        <v>0.48199999999999998</v>
      </c>
      <c r="J37" s="418">
        <v>-0.43483762318000002</v>
      </c>
      <c r="K37" s="421">
        <v>0.48191012471799999</v>
      </c>
    </row>
    <row r="38" spans="1:11" ht="14.4" customHeight="1" thickBot="1" x14ac:dyDescent="0.35">
      <c r="A38" s="438" t="s">
        <v>317</v>
      </c>
      <c r="B38" s="422">
        <v>11.345131887400999</v>
      </c>
      <c r="C38" s="422">
        <v>5.2473000000000001</v>
      </c>
      <c r="D38" s="423">
        <v>-6.097831887401</v>
      </c>
      <c r="E38" s="429">
        <v>0.46251555751599999</v>
      </c>
      <c r="F38" s="422">
        <v>4.4367895263510002</v>
      </c>
      <c r="G38" s="423">
        <v>4.0670570658220004</v>
      </c>
      <c r="H38" s="425">
        <v>0.93654000000000004</v>
      </c>
      <c r="I38" s="422">
        <v>4.3758400000000002</v>
      </c>
      <c r="J38" s="423">
        <v>0.30878293417699998</v>
      </c>
      <c r="K38" s="430">
        <v>0.98626269603500005</v>
      </c>
    </row>
    <row r="39" spans="1:11" ht="14.4" customHeight="1" thickBot="1" x14ac:dyDescent="0.35">
      <c r="A39" s="439" t="s">
        <v>318</v>
      </c>
      <c r="B39" s="417">
        <v>4.3633990019170001</v>
      </c>
      <c r="C39" s="417">
        <v>1.6066499999999999</v>
      </c>
      <c r="D39" s="418">
        <v>-2.756749001917</v>
      </c>
      <c r="E39" s="419">
        <v>0.36821065396300001</v>
      </c>
      <c r="F39" s="417">
        <v>1.4371972573689999</v>
      </c>
      <c r="G39" s="418">
        <v>1.3174308192549999</v>
      </c>
      <c r="H39" s="420">
        <v>0.93654000000000004</v>
      </c>
      <c r="I39" s="417">
        <v>1.2588900000000001</v>
      </c>
      <c r="J39" s="418">
        <v>-5.8540819255000001E-2</v>
      </c>
      <c r="K39" s="421">
        <v>0.87593404005200004</v>
      </c>
    </row>
    <row r="40" spans="1:11" ht="14.4" customHeight="1" thickBot="1" x14ac:dyDescent="0.35">
      <c r="A40" s="439" t="s">
        <v>319</v>
      </c>
      <c r="B40" s="417">
        <v>4.9406564584124654E-324</v>
      </c>
      <c r="C40" s="417">
        <v>0.17036999999999999</v>
      </c>
      <c r="D40" s="418">
        <v>0.17036999999999999</v>
      </c>
      <c r="E40" s="427" t="s">
        <v>288</v>
      </c>
      <c r="F40" s="417">
        <v>0</v>
      </c>
      <c r="G40" s="418">
        <v>0</v>
      </c>
      <c r="H40" s="420">
        <v>4.9406564584124654E-324</v>
      </c>
      <c r="I40" s="417">
        <v>0.34072999999999998</v>
      </c>
      <c r="J40" s="418">
        <v>0.34072999999999998</v>
      </c>
      <c r="K40" s="428" t="s">
        <v>282</v>
      </c>
    </row>
    <row r="41" spans="1:11" ht="14.4" customHeight="1" thickBot="1" x14ac:dyDescent="0.35">
      <c r="A41" s="439" t="s">
        <v>320</v>
      </c>
      <c r="B41" s="417">
        <v>6.9817328854829999</v>
      </c>
      <c r="C41" s="417">
        <v>3.4702799999999998</v>
      </c>
      <c r="D41" s="418">
        <v>-3.5114528854830001</v>
      </c>
      <c r="E41" s="419">
        <v>0.497051384938</v>
      </c>
      <c r="F41" s="417">
        <v>0</v>
      </c>
      <c r="G41" s="418">
        <v>0</v>
      </c>
      <c r="H41" s="420">
        <v>4.9406564584124654E-324</v>
      </c>
      <c r="I41" s="417">
        <v>5.434722104253712E-323</v>
      </c>
      <c r="J41" s="418">
        <v>5.434722104253712E-323</v>
      </c>
      <c r="K41" s="428" t="s">
        <v>282</v>
      </c>
    </row>
    <row r="42" spans="1:11" ht="14.4" customHeight="1" thickBot="1" x14ac:dyDescent="0.35">
      <c r="A42" s="439" t="s">
        <v>321</v>
      </c>
      <c r="B42" s="417">
        <v>4.9406564584124654E-324</v>
      </c>
      <c r="C42" s="417">
        <v>4.9406564584124654E-324</v>
      </c>
      <c r="D42" s="418">
        <v>0</v>
      </c>
      <c r="E42" s="419">
        <v>1</v>
      </c>
      <c r="F42" s="417">
        <v>2.999592268981</v>
      </c>
      <c r="G42" s="418">
        <v>2.7496262465660002</v>
      </c>
      <c r="H42" s="420">
        <v>4.9406564584124654E-324</v>
      </c>
      <c r="I42" s="417">
        <v>2.7762199999999999</v>
      </c>
      <c r="J42" s="418">
        <v>2.6593753433000002E-2</v>
      </c>
      <c r="K42" s="421">
        <v>0.92553245609599999</v>
      </c>
    </row>
    <row r="43" spans="1:11" ht="14.4" customHeight="1" thickBot="1" x14ac:dyDescent="0.35">
      <c r="A43" s="438" t="s">
        <v>322</v>
      </c>
      <c r="B43" s="422">
        <v>0</v>
      </c>
      <c r="C43" s="422">
        <v>5.585</v>
      </c>
      <c r="D43" s="423">
        <v>5.585</v>
      </c>
      <c r="E43" s="424" t="s">
        <v>282</v>
      </c>
      <c r="F43" s="422">
        <v>0</v>
      </c>
      <c r="G43" s="423">
        <v>0</v>
      </c>
      <c r="H43" s="425">
        <v>0.41399999999999998</v>
      </c>
      <c r="I43" s="422">
        <v>4.2119999999999997</v>
      </c>
      <c r="J43" s="423">
        <v>4.2119999999999997</v>
      </c>
      <c r="K43" s="426" t="s">
        <v>282</v>
      </c>
    </row>
    <row r="44" spans="1:11" ht="14.4" customHeight="1" thickBot="1" x14ac:dyDescent="0.35">
      <c r="A44" s="439" t="s">
        <v>323</v>
      </c>
      <c r="B44" s="417">
        <v>0</v>
      </c>
      <c r="C44" s="417">
        <v>5.585</v>
      </c>
      <c r="D44" s="418">
        <v>5.585</v>
      </c>
      <c r="E44" s="427" t="s">
        <v>282</v>
      </c>
      <c r="F44" s="417">
        <v>0</v>
      </c>
      <c r="G44" s="418">
        <v>0</v>
      </c>
      <c r="H44" s="420">
        <v>0.41399999999999998</v>
      </c>
      <c r="I44" s="417">
        <v>4.2119999999999997</v>
      </c>
      <c r="J44" s="418">
        <v>4.2119999999999997</v>
      </c>
      <c r="K44" s="428" t="s">
        <v>282</v>
      </c>
    </row>
    <row r="45" spans="1:11" ht="14.4" customHeight="1" thickBot="1" x14ac:dyDescent="0.35">
      <c r="A45" s="437" t="s">
        <v>42</v>
      </c>
      <c r="B45" s="417">
        <v>195.275357701264</v>
      </c>
      <c r="C45" s="417">
        <v>192.244</v>
      </c>
      <c r="D45" s="418">
        <v>-3.0313577012640001</v>
      </c>
      <c r="E45" s="419">
        <v>0.98447649648699997</v>
      </c>
      <c r="F45" s="417">
        <v>193.44600833148499</v>
      </c>
      <c r="G45" s="418">
        <v>177.32550763719499</v>
      </c>
      <c r="H45" s="420">
        <v>15.106</v>
      </c>
      <c r="I45" s="417">
        <v>154.203</v>
      </c>
      <c r="J45" s="418">
        <v>-23.122507637194001</v>
      </c>
      <c r="K45" s="421">
        <v>0.79713715123899997</v>
      </c>
    </row>
    <row r="46" spans="1:11" ht="14.4" customHeight="1" thickBot="1" x14ac:dyDescent="0.35">
      <c r="A46" s="438" t="s">
        <v>324</v>
      </c>
      <c r="B46" s="422">
        <v>195.275357701264</v>
      </c>
      <c r="C46" s="422">
        <v>192.244</v>
      </c>
      <c r="D46" s="423">
        <v>-3.0313577012640001</v>
      </c>
      <c r="E46" s="429">
        <v>0.98447649648699997</v>
      </c>
      <c r="F46" s="422">
        <v>193.44600833148499</v>
      </c>
      <c r="G46" s="423">
        <v>177.32550763719499</v>
      </c>
      <c r="H46" s="425">
        <v>15.106</v>
      </c>
      <c r="I46" s="422">
        <v>154.203</v>
      </c>
      <c r="J46" s="423">
        <v>-23.122507637194001</v>
      </c>
      <c r="K46" s="430">
        <v>0.79713715123899997</v>
      </c>
    </row>
    <row r="47" spans="1:11" ht="14.4" customHeight="1" thickBot="1" x14ac:dyDescent="0.35">
      <c r="A47" s="439" t="s">
        <v>325</v>
      </c>
      <c r="B47" s="417">
        <v>85.268617831168996</v>
      </c>
      <c r="C47" s="417">
        <v>86.215000000000003</v>
      </c>
      <c r="D47" s="418">
        <v>0.94638216883000004</v>
      </c>
      <c r="E47" s="419">
        <v>1.0110988332269999</v>
      </c>
      <c r="F47" s="417">
        <v>85.570647320961996</v>
      </c>
      <c r="G47" s="418">
        <v>78.439760044215006</v>
      </c>
      <c r="H47" s="420">
        <v>5.81</v>
      </c>
      <c r="I47" s="417">
        <v>65.700999999999993</v>
      </c>
      <c r="J47" s="418">
        <v>-12.738760044215001</v>
      </c>
      <c r="K47" s="421">
        <v>0.76779832871300002</v>
      </c>
    </row>
    <row r="48" spans="1:11" ht="14.4" customHeight="1" thickBot="1" x14ac:dyDescent="0.35">
      <c r="A48" s="439" t="s">
        <v>326</v>
      </c>
      <c r="B48" s="417">
        <v>50.002148997249002</v>
      </c>
      <c r="C48" s="417">
        <v>48.951999999999998</v>
      </c>
      <c r="D48" s="418">
        <v>-1.0501489972489999</v>
      </c>
      <c r="E48" s="419">
        <v>0.97899792272300001</v>
      </c>
      <c r="F48" s="417">
        <v>50.000338695281002</v>
      </c>
      <c r="G48" s="418">
        <v>45.833643804007998</v>
      </c>
      <c r="H48" s="420">
        <v>3.4540000000000002</v>
      </c>
      <c r="I48" s="417">
        <v>42.667999999999999</v>
      </c>
      <c r="J48" s="418">
        <v>-3.1656438040079999</v>
      </c>
      <c r="K48" s="421">
        <v>0.85335421945900003</v>
      </c>
    </row>
    <row r="49" spans="1:11" ht="14.4" customHeight="1" thickBot="1" x14ac:dyDescent="0.35">
      <c r="A49" s="439" t="s">
        <v>327</v>
      </c>
      <c r="B49" s="417">
        <v>60.004590872846002</v>
      </c>
      <c r="C49" s="417">
        <v>57.076999999999998</v>
      </c>
      <c r="D49" s="418">
        <v>-2.9275908728459998</v>
      </c>
      <c r="E49" s="419">
        <v>0.95121055188799997</v>
      </c>
      <c r="F49" s="417">
        <v>57.875022315240997</v>
      </c>
      <c r="G49" s="418">
        <v>53.052103788971003</v>
      </c>
      <c r="H49" s="420">
        <v>5.8419999999999996</v>
      </c>
      <c r="I49" s="417">
        <v>45.834000000000003</v>
      </c>
      <c r="J49" s="418">
        <v>-7.2181037889709998</v>
      </c>
      <c r="K49" s="421">
        <v>0.79194785878999996</v>
      </c>
    </row>
    <row r="50" spans="1:11" ht="14.4" customHeight="1" thickBot="1" x14ac:dyDescent="0.35">
      <c r="A50" s="440" t="s">
        <v>328</v>
      </c>
      <c r="B50" s="422">
        <v>280.79929923076401</v>
      </c>
      <c r="C50" s="422">
        <v>355.25810999999999</v>
      </c>
      <c r="D50" s="423">
        <v>74.458810769235001</v>
      </c>
      <c r="E50" s="429">
        <v>1.265167366774</v>
      </c>
      <c r="F50" s="422">
        <v>220.168338695301</v>
      </c>
      <c r="G50" s="423">
        <v>201.82097713735899</v>
      </c>
      <c r="H50" s="425">
        <v>12.88083</v>
      </c>
      <c r="I50" s="422">
        <v>276.73969</v>
      </c>
      <c r="J50" s="423">
        <v>74.918712862640007</v>
      </c>
      <c r="K50" s="430">
        <v>1.256945897125</v>
      </c>
    </row>
    <row r="51" spans="1:11" ht="14.4" customHeight="1" thickBot="1" x14ac:dyDescent="0.35">
      <c r="A51" s="437" t="s">
        <v>45</v>
      </c>
      <c r="B51" s="417">
        <v>127.28222371401399</v>
      </c>
      <c r="C51" s="417">
        <v>143.55174</v>
      </c>
      <c r="D51" s="418">
        <v>16.269516285984999</v>
      </c>
      <c r="E51" s="419">
        <v>1.1278223762220001</v>
      </c>
      <c r="F51" s="417">
        <v>40.834261091667003</v>
      </c>
      <c r="G51" s="418">
        <v>37.431406000694999</v>
      </c>
      <c r="H51" s="420">
        <v>4.9406564584124654E-324</v>
      </c>
      <c r="I51" s="417">
        <v>82.929190000000006</v>
      </c>
      <c r="J51" s="418">
        <v>45.497783999305</v>
      </c>
      <c r="K51" s="421">
        <v>2.0308727961019999</v>
      </c>
    </row>
    <row r="52" spans="1:11" ht="14.4" customHeight="1" thickBot="1" x14ac:dyDescent="0.35">
      <c r="A52" s="438" t="s">
        <v>329</v>
      </c>
      <c r="B52" s="422">
        <v>69.999999999996007</v>
      </c>
      <c r="C52" s="422">
        <v>95.634990000000002</v>
      </c>
      <c r="D52" s="423">
        <v>25.634990000003</v>
      </c>
      <c r="E52" s="429">
        <v>1.366214142857</v>
      </c>
      <c r="F52" s="422">
        <v>0</v>
      </c>
      <c r="G52" s="423">
        <v>0</v>
      </c>
      <c r="H52" s="425">
        <v>4.9406564584124654E-324</v>
      </c>
      <c r="I52" s="422">
        <v>5.434722104253712E-323</v>
      </c>
      <c r="J52" s="423">
        <v>5.434722104253712E-323</v>
      </c>
      <c r="K52" s="426" t="s">
        <v>282</v>
      </c>
    </row>
    <row r="53" spans="1:11" ht="14.4" customHeight="1" thickBot="1" x14ac:dyDescent="0.35">
      <c r="A53" s="439" t="s">
        <v>330</v>
      </c>
      <c r="B53" s="417">
        <v>69.999999999996007</v>
      </c>
      <c r="C53" s="417">
        <v>95.634990000000002</v>
      </c>
      <c r="D53" s="418">
        <v>25.634990000003</v>
      </c>
      <c r="E53" s="419">
        <v>1.366214142857</v>
      </c>
      <c r="F53" s="417">
        <v>0</v>
      </c>
      <c r="G53" s="418">
        <v>0</v>
      </c>
      <c r="H53" s="420">
        <v>4.9406564584124654E-324</v>
      </c>
      <c r="I53" s="417">
        <v>5.434722104253712E-323</v>
      </c>
      <c r="J53" s="418">
        <v>5.434722104253712E-323</v>
      </c>
      <c r="K53" s="428" t="s">
        <v>282</v>
      </c>
    </row>
    <row r="54" spans="1:11" ht="14.4" customHeight="1" thickBot="1" x14ac:dyDescent="0.35">
      <c r="A54" s="441" t="s">
        <v>331</v>
      </c>
      <c r="B54" s="417">
        <v>57.282223714018002</v>
      </c>
      <c r="C54" s="417">
        <v>47.91675</v>
      </c>
      <c r="D54" s="418">
        <v>-9.365473714018</v>
      </c>
      <c r="E54" s="419">
        <v>0.83650296537400004</v>
      </c>
      <c r="F54" s="417">
        <v>40.834261091667003</v>
      </c>
      <c r="G54" s="418">
        <v>37.431406000694999</v>
      </c>
      <c r="H54" s="420">
        <v>4.9406564584124654E-324</v>
      </c>
      <c r="I54" s="417">
        <v>82.929190000000006</v>
      </c>
      <c r="J54" s="418">
        <v>45.497783999305</v>
      </c>
      <c r="K54" s="421">
        <v>2.0308727961019999</v>
      </c>
    </row>
    <row r="55" spans="1:11" ht="14.4" customHeight="1" thickBot="1" x14ac:dyDescent="0.35">
      <c r="A55" s="439" t="s">
        <v>332</v>
      </c>
      <c r="B55" s="417">
        <v>18.776859792976001</v>
      </c>
      <c r="C55" s="417">
        <v>28.882999999999999</v>
      </c>
      <c r="D55" s="418">
        <v>10.106140207023</v>
      </c>
      <c r="E55" s="419">
        <v>1.538223127745</v>
      </c>
      <c r="F55" s="417">
        <v>8.2568403222279994</v>
      </c>
      <c r="G55" s="418">
        <v>7.5687702953749998</v>
      </c>
      <c r="H55" s="420">
        <v>4.9406564584124654E-324</v>
      </c>
      <c r="I55" s="417">
        <v>39.4938</v>
      </c>
      <c r="J55" s="418">
        <v>31.925029704623999</v>
      </c>
      <c r="K55" s="421">
        <v>4.7831614102640003</v>
      </c>
    </row>
    <row r="56" spans="1:11" ht="14.4" customHeight="1" thickBot="1" x14ac:dyDescent="0.35">
      <c r="A56" s="439" t="s">
        <v>333</v>
      </c>
      <c r="B56" s="417">
        <v>22.998145258584</v>
      </c>
      <c r="C56" s="417">
        <v>9.0508000000000006</v>
      </c>
      <c r="D56" s="418">
        <v>-13.947345258584001</v>
      </c>
      <c r="E56" s="419">
        <v>0.39354477929499998</v>
      </c>
      <c r="F56" s="417">
        <v>24.999957792414001</v>
      </c>
      <c r="G56" s="418">
        <v>22.916627976379001</v>
      </c>
      <c r="H56" s="420">
        <v>4.9406564584124654E-324</v>
      </c>
      <c r="I56" s="417">
        <v>32.544240000000002</v>
      </c>
      <c r="J56" s="418">
        <v>9.6276120236199993</v>
      </c>
      <c r="K56" s="421">
        <v>1.3017717977850001</v>
      </c>
    </row>
    <row r="57" spans="1:11" ht="14.4" customHeight="1" thickBot="1" x14ac:dyDescent="0.35">
      <c r="A57" s="439" t="s">
        <v>334</v>
      </c>
      <c r="B57" s="417">
        <v>14.99889360621</v>
      </c>
      <c r="C57" s="417">
        <v>8.5309500000000007</v>
      </c>
      <c r="D57" s="418">
        <v>-6.4679436062100004</v>
      </c>
      <c r="E57" s="419">
        <v>0.56877195238300005</v>
      </c>
      <c r="F57" s="417">
        <v>7.5774629770240001</v>
      </c>
      <c r="G57" s="418">
        <v>6.9460077289389996</v>
      </c>
      <c r="H57" s="420">
        <v>4.9406564584124654E-324</v>
      </c>
      <c r="I57" s="417">
        <v>10.89115</v>
      </c>
      <c r="J57" s="418">
        <v>3.9451422710599999</v>
      </c>
      <c r="K57" s="421">
        <v>1.437308243276</v>
      </c>
    </row>
    <row r="58" spans="1:11" ht="14.4" customHeight="1" thickBot="1" x14ac:dyDescent="0.35">
      <c r="A58" s="439" t="s">
        <v>335</v>
      </c>
      <c r="B58" s="417">
        <v>4.9406564584124654E-324</v>
      </c>
      <c r="C58" s="417">
        <v>1.452</v>
      </c>
      <c r="D58" s="418">
        <v>1.452</v>
      </c>
      <c r="E58" s="427" t="s">
        <v>288</v>
      </c>
      <c r="F58" s="417">
        <v>0</v>
      </c>
      <c r="G58" s="418">
        <v>0</v>
      </c>
      <c r="H58" s="420">
        <v>4.9406564584124654E-324</v>
      </c>
      <c r="I58" s="417">
        <v>5.434722104253712E-323</v>
      </c>
      <c r="J58" s="418">
        <v>5.434722104253712E-323</v>
      </c>
      <c r="K58" s="428" t="s">
        <v>282</v>
      </c>
    </row>
    <row r="59" spans="1:11" ht="14.4" customHeight="1" thickBot="1" x14ac:dyDescent="0.35">
      <c r="A59" s="442" t="s">
        <v>46</v>
      </c>
      <c r="B59" s="422">
        <v>0</v>
      </c>
      <c r="C59" s="422">
        <v>19.042999999999999</v>
      </c>
      <c r="D59" s="423">
        <v>19.042999999999999</v>
      </c>
      <c r="E59" s="424" t="s">
        <v>282</v>
      </c>
      <c r="F59" s="422">
        <v>0</v>
      </c>
      <c r="G59" s="423">
        <v>0</v>
      </c>
      <c r="H59" s="425">
        <v>0.16800000000000001</v>
      </c>
      <c r="I59" s="422">
        <v>3.5990000000000002</v>
      </c>
      <c r="J59" s="423">
        <v>3.5990000000000002</v>
      </c>
      <c r="K59" s="426" t="s">
        <v>282</v>
      </c>
    </row>
    <row r="60" spans="1:11" ht="14.4" customHeight="1" thickBot="1" x14ac:dyDescent="0.35">
      <c r="A60" s="438" t="s">
        <v>336</v>
      </c>
      <c r="B60" s="422">
        <v>0</v>
      </c>
      <c r="C60" s="422">
        <v>19.042999999999999</v>
      </c>
      <c r="D60" s="423">
        <v>19.042999999999999</v>
      </c>
      <c r="E60" s="424" t="s">
        <v>282</v>
      </c>
      <c r="F60" s="422">
        <v>0</v>
      </c>
      <c r="G60" s="423">
        <v>0</v>
      </c>
      <c r="H60" s="425">
        <v>0.16800000000000001</v>
      </c>
      <c r="I60" s="422">
        <v>3.5990000000000002</v>
      </c>
      <c r="J60" s="423">
        <v>3.5990000000000002</v>
      </c>
      <c r="K60" s="426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19.042999999999999</v>
      </c>
      <c r="D61" s="418">
        <v>19.042999999999999</v>
      </c>
      <c r="E61" s="427" t="s">
        <v>282</v>
      </c>
      <c r="F61" s="417">
        <v>0</v>
      </c>
      <c r="G61" s="418">
        <v>0</v>
      </c>
      <c r="H61" s="420">
        <v>0.16800000000000001</v>
      </c>
      <c r="I61" s="417">
        <v>3.5990000000000002</v>
      </c>
      <c r="J61" s="418">
        <v>3.5990000000000002</v>
      </c>
      <c r="K61" s="428" t="s">
        <v>282</v>
      </c>
    </row>
    <row r="62" spans="1:11" ht="14.4" customHeight="1" thickBot="1" x14ac:dyDescent="0.35">
      <c r="A62" s="437" t="s">
        <v>47</v>
      </c>
      <c r="B62" s="417">
        <v>153.51707551675</v>
      </c>
      <c r="C62" s="417">
        <v>192.66336999999999</v>
      </c>
      <c r="D62" s="418">
        <v>39.146294483249001</v>
      </c>
      <c r="E62" s="419">
        <v>1.2549963536719999</v>
      </c>
      <c r="F62" s="417">
        <v>179.334077603634</v>
      </c>
      <c r="G62" s="418">
        <v>164.38957113666399</v>
      </c>
      <c r="H62" s="420">
        <v>12.71283</v>
      </c>
      <c r="I62" s="417">
        <v>190.2115</v>
      </c>
      <c r="J62" s="418">
        <v>25.821928863335</v>
      </c>
      <c r="K62" s="421">
        <v>1.060654519998</v>
      </c>
    </row>
    <row r="63" spans="1:11" ht="14.4" customHeight="1" thickBot="1" x14ac:dyDescent="0.35">
      <c r="A63" s="438" t="s">
        <v>338</v>
      </c>
      <c r="B63" s="422">
        <v>1.737016258291</v>
      </c>
      <c r="C63" s="422">
        <v>0.51800000000000002</v>
      </c>
      <c r="D63" s="423">
        <v>-1.219016258291</v>
      </c>
      <c r="E63" s="429">
        <v>0.29821252249500002</v>
      </c>
      <c r="F63" s="422">
        <v>0.20704397083500001</v>
      </c>
      <c r="G63" s="423">
        <v>0.18979030659900001</v>
      </c>
      <c r="H63" s="425">
        <v>4.9406564584124654E-324</v>
      </c>
      <c r="I63" s="422">
        <v>0.624</v>
      </c>
      <c r="J63" s="423">
        <v>0.43420969339999999</v>
      </c>
      <c r="K63" s="430">
        <v>3.013852552586</v>
      </c>
    </row>
    <row r="64" spans="1:11" ht="14.4" customHeight="1" thickBot="1" x14ac:dyDescent="0.35">
      <c r="A64" s="439" t="s">
        <v>339</v>
      </c>
      <c r="B64" s="417">
        <v>1.737016258291</v>
      </c>
      <c r="C64" s="417">
        <v>0.51800000000000002</v>
      </c>
      <c r="D64" s="418">
        <v>-1.219016258291</v>
      </c>
      <c r="E64" s="419">
        <v>0.29821252249500002</v>
      </c>
      <c r="F64" s="417">
        <v>0.20704397083500001</v>
      </c>
      <c r="G64" s="418">
        <v>0.18979030659900001</v>
      </c>
      <c r="H64" s="420">
        <v>4.9406564584124654E-324</v>
      </c>
      <c r="I64" s="417">
        <v>0.624</v>
      </c>
      <c r="J64" s="418">
        <v>0.43420969339999999</v>
      </c>
      <c r="K64" s="421">
        <v>3.013852552586</v>
      </c>
    </row>
    <row r="65" spans="1:11" ht="14.4" customHeight="1" thickBot="1" x14ac:dyDescent="0.35">
      <c r="A65" s="438" t="s">
        <v>340</v>
      </c>
      <c r="B65" s="422">
        <v>5.891990915829</v>
      </c>
      <c r="C65" s="422">
        <v>8.7400599999999997</v>
      </c>
      <c r="D65" s="423">
        <v>2.84806908417</v>
      </c>
      <c r="E65" s="429">
        <v>1.4833797480090001</v>
      </c>
      <c r="F65" s="422">
        <v>8.4028696793919995</v>
      </c>
      <c r="G65" s="423">
        <v>7.7026305394419996</v>
      </c>
      <c r="H65" s="425">
        <v>0.52697000000000005</v>
      </c>
      <c r="I65" s="422">
        <v>6.2559800000000001</v>
      </c>
      <c r="J65" s="423">
        <v>-1.4466505394419999</v>
      </c>
      <c r="K65" s="430">
        <v>0.74450517962200002</v>
      </c>
    </row>
    <row r="66" spans="1:11" ht="14.4" customHeight="1" thickBot="1" x14ac:dyDescent="0.35">
      <c r="A66" s="439" t="s">
        <v>341</v>
      </c>
      <c r="B66" s="417">
        <v>1.594277318824</v>
      </c>
      <c r="C66" s="417">
        <v>2.3184999999999998</v>
      </c>
      <c r="D66" s="418">
        <v>0.72422268117499999</v>
      </c>
      <c r="E66" s="419">
        <v>1.454263930512</v>
      </c>
      <c r="F66" s="417">
        <v>2.371793569017</v>
      </c>
      <c r="G66" s="418">
        <v>2.1741441049320001</v>
      </c>
      <c r="H66" s="420">
        <v>0.18049999999999999</v>
      </c>
      <c r="I66" s="417">
        <v>1.9184000000000001</v>
      </c>
      <c r="J66" s="418">
        <v>-0.255744104932</v>
      </c>
      <c r="K66" s="421">
        <v>0.80883936319700001</v>
      </c>
    </row>
    <row r="67" spans="1:11" ht="14.4" customHeight="1" thickBot="1" x14ac:dyDescent="0.35">
      <c r="A67" s="439" t="s">
        <v>342</v>
      </c>
      <c r="B67" s="417">
        <v>4.2977135970039999</v>
      </c>
      <c r="C67" s="417">
        <v>6.4215600000000004</v>
      </c>
      <c r="D67" s="418">
        <v>2.1238464029949999</v>
      </c>
      <c r="E67" s="419">
        <v>1.494180534616</v>
      </c>
      <c r="F67" s="417">
        <v>6.0310761103740003</v>
      </c>
      <c r="G67" s="418">
        <v>5.5284864345090003</v>
      </c>
      <c r="H67" s="420">
        <v>0.34647</v>
      </c>
      <c r="I67" s="417">
        <v>4.33758</v>
      </c>
      <c r="J67" s="418">
        <v>-1.1909064345089999</v>
      </c>
      <c r="K67" s="421">
        <v>0.71920498442000003</v>
      </c>
    </row>
    <row r="68" spans="1:11" ht="14.4" customHeight="1" thickBot="1" x14ac:dyDescent="0.35">
      <c r="A68" s="438" t="s">
        <v>343</v>
      </c>
      <c r="B68" s="422">
        <v>3.6898498557289998</v>
      </c>
      <c r="C68" s="422">
        <v>8.8053600000000003</v>
      </c>
      <c r="D68" s="423">
        <v>5.1155101442699999</v>
      </c>
      <c r="E68" s="429">
        <v>2.386373523119</v>
      </c>
      <c r="F68" s="422">
        <v>8.5155811080439996</v>
      </c>
      <c r="G68" s="423">
        <v>7.8059493490399996</v>
      </c>
      <c r="H68" s="425">
        <v>1.40682</v>
      </c>
      <c r="I68" s="422">
        <v>11.07226</v>
      </c>
      <c r="J68" s="423">
        <v>3.2663106509589999</v>
      </c>
      <c r="K68" s="430">
        <v>1.300235399031</v>
      </c>
    </row>
    <row r="69" spans="1:11" ht="14.4" customHeight="1" thickBot="1" x14ac:dyDescent="0.35">
      <c r="A69" s="439" t="s">
        <v>344</v>
      </c>
      <c r="B69" s="417">
        <v>3.6898498557289998</v>
      </c>
      <c r="C69" s="417">
        <v>3.78</v>
      </c>
      <c r="D69" s="418">
        <v>9.0150144269999996E-2</v>
      </c>
      <c r="E69" s="419">
        <v>1.0244319275289999</v>
      </c>
      <c r="F69" s="417">
        <v>3.915363845471</v>
      </c>
      <c r="G69" s="418">
        <v>3.5890835250149999</v>
      </c>
      <c r="H69" s="420">
        <v>4.9406564584124654E-324</v>
      </c>
      <c r="I69" s="417">
        <v>3.78</v>
      </c>
      <c r="J69" s="418">
        <v>0.190916474984</v>
      </c>
      <c r="K69" s="421">
        <v>0.96542751815299999</v>
      </c>
    </row>
    <row r="70" spans="1:11" ht="14.4" customHeight="1" thickBot="1" x14ac:dyDescent="0.35">
      <c r="A70" s="439" t="s">
        <v>345</v>
      </c>
      <c r="B70" s="417">
        <v>4.9406564584124654E-324</v>
      </c>
      <c r="C70" s="417">
        <v>5.02536</v>
      </c>
      <c r="D70" s="418">
        <v>5.02536</v>
      </c>
      <c r="E70" s="427" t="s">
        <v>288</v>
      </c>
      <c r="F70" s="417">
        <v>4.6002172625720004</v>
      </c>
      <c r="G70" s="418">
        <v>4.2168658240239996</v>
      </c>
      <c r="H70" s="420">
        <v>1.40682</v>
      </c>
      <c r="I70" s="417">
        <v>7.2922599999999997</v>
      </c>
      <c r="J70" s="418">
        <v>3.0753941759750001</v>
      </c>
      <c r="K70" s="421">
        <v>1.5851990425160001</v>
      </c>
    </row>
    <row r="71" spans="1:11" ht="14.4" customHeight="1" thickBot="1" x14ac:dyDescent="0.35">
      <c r="A71" s="438" t="s">
        <v>346</v>
      </c>
      <c r="B71" s="422">
        <v>4.9406564584124654E-324</v>
      </c>
      <c r="C71" s="422">
        <v>10.89</v>
      </c>
      <c r="D71" s="423">
        <v>10.89</v>
      </c>
      <c r="E71" s="424" t="s">
        <v>288</v>
      </c>
      <c r="F71" s="422">
        <v>0</v>
      </c>
      <c r="G71" s="423">
        <v>0</v>
      </c>
      <c r="H71" s="425">
        <v>4.9406564584124654E-324</v>
      </c>
      <c r="I71" s="422">
        <v>5.434722104253712E-323</v>
      </c>
      <c r="J71" s="423">
        <v>5.434722104253712E-323</v>
      </c>
      <c r="K71" s="426" t="s">
        <v>282</v>
      </c>
    </row>
    <row r="72" spans="1:11" ht="14.4" customHeight="1" thickBot="1" x14ac:dyDescent="0.35">
      <c r="A72" s="439" t="s">
        <v>347</v>
      </c>
      <c r="B72" s="417">
        <v>4.9406564584124654E-324</v>
      </c>
      <c r="C72" s="417">
        <v>10.89</v>
      </c>
      <c r="D72" s="418">
        <v>10.89</v>
      </c>
      <c r="E72" s="427" t="s">
        <v>288</v>
      </c>
      <c r="F72" s="417">
        <v>0</v>
      </c>
      <c r="G72" s="418">
        <v>0</v>
      </c>
      <c r="H72" s="420">
        <v>4.9406564584124654E-324</v>
      </c>
      <c r="I72" s="417">
        <v>5.434722104253712E-323</v>
      </c>
      <c r="J72" s="418">
        <v>5.434722104253712E-323</v>
      </c>
      <c r="K72" s="428" t="s">
        <v>282</v>
      </c>
    </row>
    <row r="73" spans="1:11" ht="14.4" customHeight="1" thickBot="1" x14ac:dyDescent="0.35">
      <c r="A73" s="438" t="s">
        <v>348</v>
      </c>
      <c r="B73" s="422">
        <v>81.172299503212002</v>
      </c>
      <c r="C73" s="422">
        <v>85.312169999999995</v>
      </c>
      <c r="D73" s="423">
        <v>4.1398704967870001</v>
      </c>
      <c r="E73" s="429">
        <v>1.0510010252519999</v>
      </c>
      <c r="F73" s="422">
        <v>86.290741275323995</v>
      </c>
      <c r="G73" s="423">
        <v>79.099846169046998</v>
      </c>
      <c r="H73" s="425">
        <v>6.9161099999999998</v>
      </c>
      <c r="I73" s="422">
        <v>77.695840000000004</v>
      </c>
      <c r="J73" s="423">
        <v>-1.404006169047</v>
      </c>
      <c r="K73" s="430">
        <v>0.90039601991700002</v>
      </c>
    </row>
    <row r="74" spans="1:11" ht="14.4" customHeight="1" thickBot="1" x14ac:dyDescent="0.35">
      <c r="A74" s="439" t="s">
        <v>349</v>
      </c>
      <c r="B74" s="417">
        <v>77.000078187323993</v>
      </c>
      <c r="C74" s="417">
        <v>81.030019999999993</v>
      </c>
      <c r="D74" s="418">
        <v>4.0299418126750002</v>
      </c>
      <c r="E74" s="419">
        <v>1.0523368535140001</v>
      </c>
      <c r="F74" s="417">
        <v>81.961151339319997</v>
      </c>
      <c r="G74" s="418">
        <v>75.131055394376006</v>
      </c>
      <c r="H74" s="420">
        <v>6.4263399999999997</v>
      </c>
      <c r="I74" s="417">
        <v>73.61439</v>
      </c>
      <c r="J74" s="418">
        <v>-1.516665394376</v>
      </c>
      <c r="K74" s="421">
        <v>0.89816198036499995</v>
      </c>
    </row>
    <row r="75" spans="1:11" ht="14.4" customHeight="1" thickBot="1" x14ac:dyDescent="0.35">
      <c r="A75" s="439" t="s">
        <v>350</v>
      </c>
      <c r="B75" s="417">
        <v>4.1722213158879997</v>
      </c>
      <c r="C75" s="417">
        <v>4.2821499999999997</v>
      </c>
      <c r="D75" s="418">
        <v>0.109928684111</v>
      </c>
      <c r="E75" s="419">
        <v>1.026347759571</v>
      </c>
      <c r="F75" s="417">
        <v>4.3295899360029999</v>
      </c>
      <c r="G75" s="418">
        <v>3.96879077467</v>
      </c>
      <c r="H75" s="420">
        <v>0.48976999999999998</v>
      </c>
      <c r="I75" s="417">
        <v>4.0814500000000002</v>
      </c>
      <c r="J75" s="418">
        <v>0.112659225329</v>
      </c>
      <c r="K75" s="421">
        <v>0.94268742775299996</v>
      </c>
    </row>
    <row r="76" spans="1:11" ht="14.4" customHeight="1" thickBot="1" x14ac:dyDescent="0.35">
      <c r="A76" s="438" t="s">
        <v>351</v>
      </c>
      <c r="B76" s="422">
        <v>61.025918983685997</v>
      </c>
      <c r="C76" s="422">
        <v>77.793779999999998</v>
      </c>
      <c r="D76" s="423">
        <v>16.767861016312999</v>
      </c>
      <c r="E76" s="429">
        <v>1.2747662189369999</v>
      </c>
      <c r="F76" s="422">
        <v>75.917841570036998</v>
      </c>
      <c r="G76" s="423">
        <v>69.591354772534004</v>
      </c>
      <c r="H76" s="425">
        <v>3.86293</v>
      </c>
      <c r="I76" s="422">
        <v>93.538820000000001</v>
      </c>
      <c r="J76" s="423">
        <v>23.947465227464999</v>
      </c>
      <c r="K76" s="430">
        <v>1.232105893233</v>
      </c>
    </row>
    <row r="77" spans="1:11" ht="14.4" customHeight="1" thickBot="1" x14ac:dyDescent="0.35">
      <c r="A77" s="439" t="s">
        <v>352</v>
      </c>
      <c r="B77" s="417">
        <v>4.9406564584124654E-324</v>
      </c>
      <c r="C77" s="417">
        <v>10.98</v>
      </c>
      <c r="D77" s="418">
        <v>10.98</v>
      </c>
      <c r="E77" s="427" t="s">
        <v>288</v>
      </c>
      <c r="F77" s="417">
        <v>11.268955643950999</v>
      </c>
      <c r="G77" s="418">
        <v>10.329876006955001</v>
      </c>
      <c r="H77" s="420">
        <v>4.9406564584124654E-324</v>
      </c>
      <c r="I77" s="417">
        <v>5.434722104253712E-323</v>
      </c>
      <c r="J77" s="418">
        <v>-10.329876006955001</v>
      </c>
      <c r="K77" s="421">
        <v>4.9406564584124654E-324</v>
      </c>
    </row>
    <row r="78" spans="1:11" ht="14.4" customHeight="1" thickBot="1" x14ac:dyDescent="0.35">
      <c r="A78" s="439" t="s">
        <v>353</v>
      </c>
      <c r="B78" s="417">
        <v>41.296091486264999</v>
      </c>
      <c r="C78" s="417">
        <v>49.101520000000001</v>
      </c>
      <c r="D78" s="418">
        <v>7.8054285137340003</v>
      </c>
      <c r="E78" s="419">
        <v>1.189011313972</v>
      </c>
      <c r="F78" s="417">
        <v>48.544883368169998</v>
      </c>
      <c r="G78" s="418">
        <v>44.499476420821999</v>
      </c>
      <c r="H78" s="420">
        <v>3.0924299999999998</v>
      </c>
      <c r="I78" s="417">
        <v>82.722319999999996</v>
      </c>
      <c r="J78" s="418">
        <v>38.222843579177002</v>
      </c>
      <c r="K78" s="421">
        <v>1.704037877125</v>
      </c>
    </row>
    <row r="79" spans="1:11" ht="14.4" customHeight="1" thickBot="1" x14ac:dyDescent="0.35">
      <c r="A79" s="439" t="s">
        <v>354</v>
      </c>
      <c r="B79" s="417">
        <v>4.997422284962</v>
      </c>
      <c r="C79" s="417">
        <v>3.2530000000000001</v>
      </c>
      <c r="D79" s="418">
        <v>-1.7444222849619999</v>
      </c>
      <c r="E79" s="419">
        <v>0.65093558528899997</v>
      </c>
      <c r="F79" s="417">
        <v>0</v>
      </c>
      <c r="G79" s="418">
        <v>0</v>
      </c>
      <c r="H79" s="420">
        <v>4.9406564584124654E-324</v>
      </c>
      <c r="I79" s="417">
        <v>0.40500000000000003</v>
      </c>
      <c r="J79" s="418">
        <v>0.40500000000000003</v>
      </c>
      <c r="K79" s="428" t="s">
        <v>282</v>
      </c>
    </row>
    <row r="80" spans="1:11" ht="14.4" customHeight="1" thickBot="1" x14ac:dyDescent="0.35">
      <c r="A80" s="439" t="s">
        <v>355</v>
      </c>
      <c r="B80" s="417">
        <v>4.9406564584124654E-324</v>
      </c>
      <c r="C80" s="417">
        <v>4.0492400000000002</v>
      </c>
      <c r="D80" s="418">
        <v>4.0492400000000002</v>
      </c>
      <c r="E80" s="427" t="s">
        <v>288</v>
      </c>
      <c r="F80" s="417">
        <v>3.8256034402769998</v>
      </c>
      <c r="G80" s="418">
        <v>3.5068031535870001</v>
      </c>
      <c r="H80" s="420">
        <v>4.9406564584124654E-324</v>
      </c>
      <c r="I80" s="417">
        <v>1.9359999999999999</v>
      </c>
      <c r="J80" s="418">
        <v>-1.570803153587</v>
      </c>
      <c r="K80" s="421">
        <v>0.50606395310499996</v>
      </c>
    </row>
    <row r="81" spans="1:11" ht="14.4" customHeight="1" thickBot="1" x14ac:dyDescent="0.35">
      <c r="A81" s="439" t="s">
        <v>356</v>
      </c>
      <c r="B81" s="417">
        <v>14.732405212459</v>
      </c>
      <c r="C81" s="417">
        <v>10.410019999999999</v>
      </c>
      <c r="D81" s="418">
        <v>-4.3223852124590003</v>
      </c>
      <c r="E81" s="419">
        <v>0.70660695588199995</v>
      </c>
      <c r="F81" s="417">
        <v>12.278399117637999</v>
      </c>
      <c r="G81" s="418">
        <v>11.255199191169</v>
      </c>
      <c r="H81" s="420">
        <v>0.77049999999999996</v>
      </c>
      <c r="I81" s="417">
        <v>8.4755000000000003</v>
      </c>
      <c r="J81" s="418">
        <v>-2.7796991911690001</v>
      </c>
      <c r="K81" s="421">
        <v>0.69027728442400005</v>
      </c>
    </row>
    <row r="82" spans="1:11" ht="14.4" customHeight="1" thickBot="1" x14ac:dyDescent="0.35">
      <c r="A82" s="438" t="s">
        <v>357</v>
      </c>
      <c r="B82" s="422">
        <v>4.9406564584124654E-324</v>
      </c>
      <c r="C82" s="422">
        <v>4.9406564584124654E-324</v>
      </c>
      <c r="D82" s="423">
        <v>0</v>
      </c>
      <c r="E82" s="429">
        <v>1</v>
      </c>
      <c r="F82" s="422">
        <v>4.9406564584124654E-324</v>
      </c>
      <c r="G82" s="423">
        <v>0</v>
      </c>
      <c r="H82" s="425">
        <v>4.9406564584124654E-324</v>
      </c>
      <c r="I82" s="422">
        <v>3.56E-2</v>
      </c>
      <c r="J82" s="423">
        <v>3.56E-2</v>
      </c>
      <c r="K82" s="426" t="s">
        <v>288</v>
      </c>
    </row>
    <row r="83" spans="1:11" ht="14.4" customHeight="1" thickBot="1" x14ac:dyDescent="0.35">
      <c r="A83" s="439" t="s">
        <v>358</v>
      </c>
      <c r="B83" s="417">
        <v>4.9406564584124654E-324</v>
      </c>
      <c r="C83" s="417">
        <v>4.9406564584124654E-324</v>
      </c>
      <c r="D83" s="418">
        <v>0</v>
      </c>
      <c r="E83" s="419">
        <v>1</v>
      </c>
      <c r="F83" s="417">
        <v>4.9406564584124654E-324</v>
      </c>
      <c r="G83" s="418">
        <v>0</v>
      </c>
      <c r="H83" s="420">
        <v>4.9406564584124654E-324</v>
      </c>
      <c r="I83" s="417">
        <v>3.56E-2</v>
      </c>
      <c r="J83" s="418">
        <v>3.56E-2</v>
      </c>
      <c r="K83" s="428" t="s">
        <v>288</v>
      </c>
    </row>
    <row r="84" spans="1:11" ht="14.4" customHeight="1" thickBot="1" x14ac:dyDescent="0.35">
      <c r="A84" s="438" t="s">
        <v>359</v>
      </c>
      <c r="B84" s="422">
        <v>0</v>
      </c>
      <c r="C84" s="422">
        <v>0.60399999999999998</v>
      </c>
      <c r="D84" s="423">
        <v>0.60399999999999998</v>
      </c>
      <c r="E84" s="424" t="s">
        <v>282</v>
      </c>
      <c r="F84" s="422">
        <v>0</v>
      </c>
      <c r="G84" s="423">
        <v>0</v>
      </c>
      <c r="H84" s="425">
        <v>4.9406564584124654E-324</v>
      </c>
      <c r="I84" s="422">
        <v>0.98899999999999999</v>
      </c>
      <c r="J84" s="423">
        <v>0.98899999999999999</v>
      </c>
      <c r="K84" s="426" t="s">
        <v>282</v>
      </c>
    </row>
    <row r="85" spans="1:11" ht="14.4" customHeight="1" thickBot="1" x14ac:dyDescent="0.35">
      <c r="A85" s="439" t="s">
        <v>360</v>
      </c>
      <c r="B85" s="417">
        <v>0</v>
      </c>
      <c r="C85" s="417">
        <v>0.60399999999999998</v>
      </c>
      <c r="D85" s="418">
        <v>0.60399999999999998</v>
      </c>
      <c r="E85" s="427" t="s">
        <v>282</v>
      </c>
      <c r="F85" s="417">
        <v>0</v>
      </c>
      <c r="G85" s="418">
        <v>0</v>
      </c>
      <c r="H85" s="420">
        <v>4.9406564584124654E-324</v>
      </c>
      <c r="I85" s="417">
        <v>0.98899999999999999</v>
      </c>
      <c r="J85" s="418">
        <v>0.98899999999999999</v>
      </c>
      <c r="K85" s="428" t="s">
        <v>282</v>
      </c>
    </row>
    <row r="86" spans="1:11" ht="14.4" customHeight="1" thickBot="1" x14ac:dyDescent="0.35">
      <c r="A86" s="436" t="s">
        <v>48</v>
      </c>
      <c r="B86" s="417">
        <v>4840.9987315400704</v>
      </c>
      <c r="C86" s="417">
        <v>5042.8323899999996</v>
      </c>
      <c r="D86" s="418">
        <v>201.83365845993399</v>
      </c>
      <c r="E86" s="419">
        <v>1.0416925658630001</v>
      </c>
      <c r="F86" s="417">
        <v>4712.0232800296599</v>
      </c>
      <c r="G86" s="418">
        <v>4319.3546733605299</v>
      </c>
      <c r="H86" s="420">
        <v>534.51553000000001</v>
      </c>
      <c r="I86" s="417">
        <v>4436.7320799999998</v>
      </c>
      <c r="J86" s="418">
        <v>117.37740663947601</v>
      </c>
      <c r="K86" s="421">
        <v>0.94157685909599997</v>
      </c>
    </row>
    <row r="87" spans="1:11" ht="14.4" customHeight="1" thickBot="1" x14ac:dyDescent="0.35">
      <c r="A87" s="442" t="s">
        <v>361</v>
      </c>
      <c r="B87" s="422">
        <v>3623.9999999997999</v>
      </c>
      <c r="C87" s="422">
        <v>3741.4270000000001</v>
      </c>
      <c r="D87" s="423">
        <v>117.427000000199</v>
      </c>
      <c r="E87" s="429">
        <v>1.032402593819</v>
      </c>
      <c r="F87" s="422">
        <v>3493.99999999994</v>
      </c>
      <c r="G87" s="423">
        <v>3202.8333333332798</v>
      </c>
      <c r="H87" s="425">
        <v>395.93900000000002</v>
      </c>
      <c r="I87" s="422">
        <v>3287.6120000000001</v>
      </c>
      <c r="J87" s="423">
        <v>84.778666666724007</v>
      </c>
      <c r="K87" s="430">
        <v>0.94093073840800001</v>
      </c>
    </row>
    <row r="88" spans="1:11" ht="14.4" customHeight="1" thickBot="1" x14ac:dyDescent="0.35">
      <c r="A88" s="438" t="s">
        <v>362</v>
      </c>
      <c r="B88" s="422">
        <v>3473.9999999998099</v>
      </c>
      <c r="C88" s="422">
        <v>3604.893</v>
      </c>
      <c r="D88" s="423">
        <v>130.89300000019099</v>
      </c>
      <c r="E88" s="429">
        <v>1.0376778929179999</v>
      </c>
      <c r="F88" s="422">
        <v>3481.99999999994</v>
      </c>
      <c r="G88" s="423">
        <v>3191.8333333332798</v>
      </c>
      <c r="H88" s="425">
        <v>395.93900000000002</v>
      </c>
      <c r="I88" s="422">
        <v>3283.0160000000001</v>
      </c>
      <c r="J88" s="423">
        <v>91.182666666724003</v>
      </c>
      <c r="K88" s="430">
        <v>0.94285353245199999</v>
      </c>
    </row>
    <row r="89" spans="1:11" ht="14.4" customHeight="1" thickBot="1" x14ac:dyDescent="0.35">
      <c r="A89" s="439" t="s">
        <v>363</v>
      </c>
      <c r="B89" s="417">
        <v>3473.9999999998099</v>
      </c>
      <c r="C89" s="417">
        <v>3604.893</v>
      </c>
      <c r="D89" s="418">
        <v>130.89300000019099</v>
      </c>
      <c r="E89" s="419">
        <v>1.0376778929179999</v>
      </c>
      <c r="F89" s="417">
        <v>3481.99999999994</v>
      </c>
      <c r="G89" s="418">
        <v>3191.8333333332798</v>
      </c>
      <c r="H89" s="420">
        <v>395.93900000000002</v>
      </c>
      <c r="I89" s="417">
        <v>3283.0160000000001</v>
      </c>
      <c r="J89" s="418">
        <v>91.182666666724003</v>
      </c>
      <c r="K89" s="421">
        <v>0.94285353245199999</v>
      </c>
    </row>
    <row r="90" spans="1:11" ht="14.4" customHeight="1" thickBot="1" x14ac:dyDescent="0.35">
      <c r="A90" s="438" t="s">
        <v>364</v>
      </c>
      <c r="B90" s="422">
        <v>149.99999999999201</v>
      </c>
      <c r="C90" s="422">
        <v>120</v>
      </c>
      <c r="D90" s="423">
        <v>-29.999999999991001</v>
      </c>
      <c r="E90" s="429">
        <v>0.8</v>
      </c>
      <c r="F90" s="422">
        <v>0</v>
      </c>
      <c r="G90" s="423">
        <v>0</v>
      </c>
      <c r="H90" s="425">
        <v>4.9406564584124654E-324</v>
      </c>
      <c r="I90" s="422">
        <v>5.434722104253712E-323</v>
      </c>
      <c r="J90" s="423">
        <v>5.434722104253712E-323</v>
      </c>
      <c r="K90" s="426" t="s">
        <v>282</v>
      </c>
    </row>
    <row r="91" spans="1:11" ht="14.4" customHeight="1" thickBot="1" x14ac:dyDescent="0.35">
      <c r="A91" s="439" t="s">
        <v>365</v>
      </c>
      <c r="B91" s="417">
        <v>149.99999999999201</v>
      </c>
      <c r="C91" s="417">
        <v>120</v>
      </c>
      <c r="D91" s="418">
        <v>-29.999999999991001</v>
      </c>
      <c r="E91" s="419">
        <v>0.8</v>
      </c>
      <c r="F91" s="417">
        <v>0</v>
      </c>
      <c r="G91" s="418">
        <v>0</v>
      </c>
      <c r="H91" s="420">
        <v>4.9406564584124654E-324</v>
      </c>
      <c r="I91" s="417">
        <v>5.434722104253712E-323</v>
      </c>
      <c r="J91" s="418">
        <v>5.434722104253712E-323</v>
      </c>
      <c r="K91" s="428" t="s">
        <v>282</v>
      </c>
    </row>
    <row r="92" spans="1:11" ht="14.4" customHeight="1" thickBot="1" x14ac:dyDescent="0.35">
      <c r="A92" s="438" t="s">
        <v>366</v>
      </c>
      <c r="B92" s="422">
        <v>0</v>
      </c>
      <c r="C92" s="422">
        <v>16.533999999999999</v>
      </c>
      <c r="D92" s="423">
        <v>16.533999999999999</v>
      </c>
      <c r="E92" s="424" t="s">
        <v>282</v>
      </c>
      <c r="F92" s="422">
        <v>11.999999999999</v>
      </c>
      <c r="G92" s="423">
        <v>10.999999999999</v>
      </c>
      <c r="H92" s="425">
        <v>4.9406564584124654E-324</v>
      </c>
      <c r="I92" s="422">
        <v>4.5960000000000001</v>
      </c>
      <c r="J92" s="423">
        <v>-6.4039999999989998</v>
      </c>
      <c r="K92" s="430">
        <v>0.38300000000000001</v>
      </c>
    </row>
    <row r="93" spans="1:11" ht="14.4" customHeight="1" thickBot="1" x14ac:dyDescent="0.35">
      <c r="A93" s="439" t="s">
        <v>367</v>
      </c>
      <c r="B93" s="417">
        <v>0</v>
      </c>
      <c r="C93" s="417">
        <v>16.533999999999999</v>
      </c>
      <c r="D93" s="418">
        <v>16.533999999999999</v>
      </c>
      <c r="E93" s="427" t="s">
        <v>282</v>
      </c>
      <c r="F93" s="417">
        <v>11.999999999999</v>
      </c>
      <c r="G93" s="418">
        <v>10.999999999999</v>
      </c>
      <c r="H93" s="420">
        <v>4.9406564584124654E-324</v>
      </c>
      <c r="I93" s="417">
        <v>4.5960000000000001</v>
      </c>
      <c r="J93" s="418">
        <v>-6.4039999999989998</v>
      </c>
      <c r="K93" s="421">
        <v>0.38300000000000001</v>
      </c>
    </row>
    <row r="94" spans="1:11" ht="14.4" customHeight="1" thickBot="1" x14ac:dyDescent="0.35">
      <c r="A94" s="437" t="s">
        <v>368</v>
      </c>
      <c r="B94" s="417">
        <v>1181.99873154027</v>
      </c>
      <c r="C94" s="417">
        <v>1265.1928800000001</v>
      </c>
      <c r="D94" s="418">
        <v>83.194148459732006</v>
      </c>
      <c r="E94" s="419">
        <v>1.070384295887</v>
      </c>
      <c r="F94" s="417">
        <v>1184.0232800297299</v>
      </c>
      <c r="G94" s="418">
        <v>1085.3546733605799</v>
      </c>
      <c r="H94" s="420">
        <v>134.61766</v>
      </c>
      <c r="I94" s="417">
        <v>1116.2262499999999</v>
      </c>
      <c r="J94" s="418">
        <v>30.871576639415998</v>
      </c>
      <c r="K94" s="421">
        <v>0.942740120761</v>
      </c>
    </row>
    <row r="95" spans="1:11" ht="14.4" customHeight="1" thickBot="1" x14ac:dyDescent="0.35">
      <c r="A95" s="438" t="s">
        <v>369</v>
      </c>
      <c r="B95" s="422">
        <v>312.99999759086501</v>
      </c>
      <c r="C95" s="422">
        <v>335.24090000000001</v>
      </c>
      <c r="D95" s="423">
        <v>22.240902409135</v>
      </c>
      <c r="E95" s="429">
        <v>1.071057196742</v>
      </c>
      <c r="F95" s="422">
        <v>313.02328002974599</v>
      </c>
      <c r="G95" s="423">
        <v>286.93800669393403</v>
      </c>
      <c r="H95" s="425">
        <v>35.632910000000003</v>
      </c>
      <c r="I95" s="422">
        <v>295.47226000000001</v>
      </c>
      <c r="J95" s="423">
        <v>8.5342533060660006</v>
      </c>
      <c r="K95" s="430">
        <v>0.94393062385600002</v>
      </c>
    </row>
    <row r="96" spans="1:11" ht="14.4" customHeight="1" thickBot="1" x14ac:dyDescent="0.35">
      <c r="A96" s="439" t="s">
        <v>370</v>
      </c>
      <c r="B96" s="417">
        <v>312.99999759086501</v>
      </c>
      <c r="C96" s="417">
        <v>335.24090000000001</v>
      </c>
      <c r="D96" s="418">
        <v>22.240902409135</v>
      </c>
      <c r="E96" s="419">
        <v>1.071057196742</v>
      </c>
      <c r="F96" s="417">
        <v>313.02328002974599</v>
      </c>
      <c r="G96" s="418">
        <v>286.93800669393403</v>
      </c>
      <c r="H96" s="420">
        <v>35.632910000000003</v>
      </c>
      <c r="I96" s="417">
        <v>295.47226000000001</v>
      </c>
      <c r="J96" s="418">
        <v>8.5342533060660006</v>
      </c>
      <c r="K96" s="421">
        <v>0.94393062385600002</v>
      </c>
    </row>
    <row r="97" spans="1:11" ht="14.4" customHeight="1" thickBot="1" x14ac:dyDescent="0.35">
      <c r="A97" s="438" t="s">
        <v>371</v>
      </c>
      <c r="B97" s="422">
        <v>868.998733949403</v>
      </c>
      <c r="C97" s="422">
        <v>929.95198000000096</v>
      </c>
      <c r="D97" s="423">
        <v>60.953246050597002</v>
      </c>
      <c r="E97" s="429">
        <v>1.070141927334</v>
      </c>
      <c r="F97" s="422">
        <v>870.99999999998204</v>
      </c>
      <c r="G97" s="423">
        <v>798.41666666665003</v>
      </c>
      <c r="H97" s="425">
        <v>98.984750000000005</v>
      </c>
      <c r="I97" s="422">
        <v>820.75399000000004</v>
      </c>
      <c r="J97" s="423">
        <v>22.33732333335</v>
      </c>
      <c r="K97" s="430">
        <v>0.94231227324900002</v>
      </c>
    </row>
    <row r="98" spans="1:11" ht="14.4" customHeight="1" thickBot="1" x14ac:dyDescent="0.35">
      <c r="A98" s="439" t="s">
        <v>372</v>
      </c>
      <c r="B98" s="417">
        <v>868.998733949403</v>
      </c>
      <c r="C98" s="417">
        <v>929.95198000000096</v>
      </c>
      <c r="D98" s="418">
        <v>60.953246050597002</v>
      </c>
      <c r="E98" s="419">
        <v>1.070141927334</v>
      </c>
      <c r="F98" s="417">
        <v>870.99999999998204</v>
      </c>
      <c r="G98" s="418">
        <v>798.41666666665003</v>
      </c>
      <c r="H98" s="420">
        <v>98.984750000000005</v>
      </c>
      <c r="I98" s="417">
        <v>820.75399000000004</v>
      </c>
      <c r="J98" s="418">
        <v>22.33732333335</v>
      </c>
      <c r="K98" s="421">
        <v>0.94231227324900002</v>
      </c>
    </row>
    <row r="99" spans="1:11" ht="14.4" customHeight="1" thickBot="1" x14ac:dyDescent="0.35">
      <c r="A99" s="437" t="s">
        <v>373</v>
      </c>
      <c r="B99" s="417">
        <v>34.999999999998003</v>
      </c>
      <c r="C99" s="417">
        <v>36.212510000000002</v>
      </c>
      <c r="D99" s="418">
        <v>1.2125100000010001</v>
      </c>
      <c r="E99" s="419">
        <v>1.034643142857</v>
      </c>
      <c r="F99" s="417">
        <v>33.999999999998998</v>
      </c>
      <c r="G99" s="418">
        <v>31.166666666666</v>
      </c>
      <c r="H99" s="420">
        <v>3.9588700000000001</v>
      </c>
      <c r="I99" s="417">
        <v>32.893830000000001</v>
      </c>
      <c r="J99" s="418">
        <v>1.7271633333330001</v>
      </c>
      <c r="K99" s="421">
        <v>0.96746558823499995</v>
      </c>
    </row>
    <row r="100" spans="1:11" ht="14.4" customHeight="1" thickBot="1" x14ac:dyDescent="0.35">
      <c r="A100" s="438" t="s">
        <v>374</v>
      </c>
      <c r="B100" s="422">
        <v>34.999999999998003</v>
      </c>
      <c r="C100" s="422">
        <v>36.212510000000002</v>
      </c>
      <c r="D100" s="423">
        <v>1.2125100000010001</v>
      </c>
      <c r="E100" s="429">
        <v>1.034643142857</v>
      </c>
      <c r="F100" s="422">
        <v>33.999999999998998</v>
      </c>
      <c r="G100" s="423">
        <v>31.166666666666</v>
      </c>
      <c r="H100" s="425">
        <v>3.9588700000000001</v>
      </c>
      <c r="I100" s="422">
        <v>32.893830000000001</v>
      </c>
      <c r="J100" s="423">
        <v>1.7271633333330001</v>
      </c>
      <c r="K100" s="430">
        <v>0.96746558823499995</v>
      </c>
    </row>
    <row r="101" spans="1:11" ht="14.4" customHeight="1" thickBot="1" x14ac:dyDescent="0.35">
      <c r="A101" s="439" t="s">
        <v>375</v>
      </c>
      <c r="B101" s="417">
        <v>34.999999999998003</v>
      </c>
      <c r="C101" s="417">
        <v>36.212510000000002</v>
      </c>
      <c r="D101" s="418">
        <v>1.2125100000010001</v>
      </c>
      <c r="E101" s="419">
        <v>1.034643142857</v>
      </c>
      <c r="F101" s="417">
        <v>33.999999999998998</v>
      </c>
      <c r="G101" s="418">
        <v>31.166666666666</v>
      </c>
      <c r="H101" s="420">
        <v>3.9588700000000001</v>
      </c>
      <c r="I101" s="417">
        <v>32.893830000000001</v>
      </c>
      <c r="J101" s="418">
        <v>1.7271633333330001</v>
      </c>
      <c r="K101" s="421">
        <v>0.96746558823499995</v>
      </c>
    </row>
    <row r="102" spans="1:11" ht="14.4" customHeight="1" thickBot="1" x14ac:dyDescent="0.35">
      <c r="A102" s="436" t="s">
        <v>376</v>
      </c>
      <c r="B102" s="417">
        <v>0</v>
      </c>
      <c r="C102" s="417">
        <v>54.287350000000004</v>
      </c>
      <c r="D102" s="418">
        <v>54.287350000000004</v>
      </c>
      <c r="E102" s="427" t="s">
        <v>282</v>
      </c>
      <c r="F102" s="417">
        <v>0</v>
      </c>
      <c r="G102" s="418">
        <v>0</v>
      </c>
      <c r="H102" s="420">
        <v>4.9406564584124654E-324</v>
      </c>
      <c r="I102" s="417">
        <v>88.436809999999994</v>
      </c>
      <c r="J102" s="418">
        <v>88.436809999999994</v>
      </c>
      <c r="K102" s="428" t="s">
        <v>282</v>
      </c>
    </row>
    <row r="103" spans="1:11" ht="14.4" customHeight="1" thickBot="1" x14ac:dyDescent="0.35">
      <c r="A103" s="437" t="s">
        <v>377</v>
      </c>
      <c r="B103" s="417">
        <v>0</v>
      </c>
      <c r="C103" s="417">
        <v>0</v>
      </c>
      <c r="D103" s="418">
        <v>0</v>
      </c>
      <c r="E103" s="427" t="s">
        <v>282</v>
      </c>
      <c r="F103" s="417">
        <v>0</v>
      </c>
      <c r="G103" s="418">
        <v>0</v>
      </c>
      <c r="H103" s="420">
        <v>4.9406564584124654E-324</v>
      </c>
      <c r="I103" s="417">
        <v>84.623999999999995</v>
      </c>
      <c r="J103" s="418">
        <v>84.623999999999995</v>
      </c>
      <c r="K103" s="428" t="s">
        <v>282</v>
      </c>
    </row>
    <row r="104" spans="1:11" ht="14.4" customHeight="1" thickBot="1" x14ac:dyDescent="0.35">
      <c r="A104" s="438" t="s">
        <v>378</v>
      </c>
      <c r="B104" s="422">
        <v>0</v>
      </c>
      <c r="C104" s="422">
        <v>0</v>
      </c>
      <c r="D104" s="423">
        <v>0</v>
      </c>
      <c r="E104" s="424" t="s">
        <v>282</v>
      </c>
      <c r="F104" s="422">
        <v>0</v>
      </c>
      <c r="G104" s="423">
        <v>0</v>
      </c>
      <c r="H104" s="425">
        <v>4.9406564584124654E-324</v>
      </c>
      <c r="I104" s="422">
        <v>84.623999999999995</v>
      </c>
      <c r="J104" s="423">
        <v>84.623999999999995</v>
      </c>
      <c r="K104" s="426" t="s">
        <v>282</v>
      </c>
    </row>
    <row r="105" spans="1:11" ht="14.4" customHeight="1" thickBot="1" x14ac:dyDescent="0.35">
      <c r="A105" s="439" t="s">
        <v>379</v>
      </c>
      <c r="B105" s="417">
        <v>0</v>
      </c>
      <c r="C105" s="417">
        <v>0</v>
      </c>
      <c r="D105" s="418">
        <v>0</v>
      </c>
      <c r="E105" s="427" t="s">
        <v>282</v>
      </c>
      <c r="F105" s="417">
        <v>0</v>
      </c>
      <c r="G105" s="418">
        <v>0</v>
      </c>
      <c r="H105" s="420">
        <v>4.9406564584124654E-324</v>
      </c>
      <c r="I105" s="417">
        <v>84.623999999999995</v>
      </c>
      <c r="J105" s="418">
        <v>84.623999999999995</v>
      </c>
      <c r="K105" s="428" t="s">
        <v>282</v>
      </c>
    </row>
    <row r="106" spans="1:11" ht="14.4" customHeight="1" thickBot="1" x14ac:dyDescent="0.35">
      <c r="A106" s="437" t="s">
        <v>380</v>
      </c>
      <c r="B106" s="417">
        <v>4.9406564584124654E-324</v>
      </c>
      <c r="C106" s="417">
        <v>17.745000000000001</v>
      </c>
      <c r="D106" s="418">
        <v>17.745000000000001</v>
      </c>
      <c r="E106" s="427" t="s">
        <v>288</v>
      </c>
      <c r="F106" s="417">
        <v>0</v>
      </c>
      <c r="G106" s="418">
        <v>0</v>
      </c>
      <c r="H106" s="420">
        <v>4.9406564584124654E-324</v>
      </c>
      <c r="I106" s="417">
        <v>5.434722104253712E-323</v>
      </c>
      <c r="J106" s="418">
        <v>5.434722104253712E-323</v>
      </c>
      <c r="K106" s="428" t="s">
        <v>282</v>
      </c>
    </row>
    <row r="107" spans="1:11" ht="14.4" customHeight="1" thickBot="1" x14ac:dyDescent="0.35">
      <c r="A107" s="441" t="s">
        <v>381</v>
      </c>
      <c r="B107" s="417">
        <v>4.9406564584124654E-324</v>
      </c>
      <c r="C107" s="417">
        <v>17.745000000000001</v>
      </c>
      <c r="D107" s="418">
        <v>17.745000000000001</v>
      </c>
      <c r="E107" s="427" t="s">
        <v>288</v>
      </c>
      <c r="F107" s="417">
        <v>0</v>
      </c>
      <c r="G107" s="418">
        <v>0</v>
      </c>
      <c r="H107" s="420">
        <v>4.9406564584124654E-324</v>
      </c>
      <c r="I107" s="417">
        <v>5.434722104253712E-323</v>
      </c>
      <c r="J107" s="418">
        <v>5.434722104253712E-323</v>
      </c>
      <c r="K107" s="428" t="s">
        <v>282</v>
      </c>
    </row>
    <row r="108" spans="1:11" ht="14.4" customHeight="1" thickBot="1" x14ac:dyDescent="0.35">
      <c r="A108" s="439" t="s">
        <v>382</v>
      </c>
      <c r="B108" s="417">
        <v>4.9406564584124654E-324</v>
      </c>
      <c r="C108" s="417">
        <v>17.745000000000001</v>
      </c>
      <c r="D108" s="418">
        <v>17.745000000000001</v>
      </c>
      <c r="E108" s="427" t="s">
        <v>288</v>
      </c>
      <c r="F108" s="417">
        <v>0</v>
      </c>
      <c r="G108" s="418">
        <v>0</v>
      </c>
      <c r="H108" s="420">
        <v>4.9406564584124654E-324</v>
      </c>
      <c r="I108" s="417">
        <v>5.434722104253712E-323</v>
      </c>
      <c r="J108" s="418">
        <v>5.434722104253712E-323</v>
      </c>
      <c r="K108" s="428" t="s">
        <v>282</v>
      </c>
    </row>
    <row r="109" spans="1:11" ht="14.4" customHeight="1" thickBot="1" x14ac:dyDescent="0.35">
      <c r="A109" s="437" t="s">
        <v>383</v>
      </c>
      <c r="B109" s="417">
        <v>0</v>
      </c>
      <c r="C109" s="417">
        <v>36.542349999999999</v>
      </c>
      <c r="D109" s="418">
        <v>36.542349999999999</v>
      </c>
      <c r="E109" s="427" t="s">
        <v>282</v>
      </c>
      <c r="F109" s="417">
        <v>0</v>
      </c>
      <c r="G109" s="418">
        <v>0</v>
      </c>
      <c r="H109" s="420">
        <v>4.9406564584124654E-324</v>
      </c>
      <c r="I109" s="417">
        <v>3.8128099999999998</v>
      </c>
      <c r="J109" s="418">
        <v>3.8128099999999998</v>
      </c>
      <c r="K109" s="428" t="s">
        <v>282</v>
      </c>
    </row>
    <row r="110" spans="1:11" ht="14.4" customHeight="1" thickBot="1" x14ac:dyDescent="0.35">
      <c r="A110" s="438" t="s">
        <v>384</v>
      </c>
      <c r="B110" s="422">
        <v>0</v>
      </c>
      <c r="C110" s="422">
        <v>16.542349999999999</v>
      </c>
      <c r="D110" s="423">
        <v>16.542349999999999</v>
      </c>
      <c r="E110" s="424" t="s">
        <v>282</v>
      </c>
      <c r="F110" s="422">
        <v>0</v>
      </c>
      <c r="G110" s="423">
        <v>0</v>
      </c>
      <c r="H110" s="425">
        <v>4.9406564584124654E-324</v>
      </c>
      <c r="I110" s="422">
        <v>4.0949</v>
      </c>
      <c r="J110" s="423">
        <v>4.0949</v>
      </c>
      <c r="K110" s="426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2.2423500000000001</v>
      </c>
      <c r="D111" s="418">
        <v>2.2423500000000001</v>
      </c>
      <c r="E111" s="427" t="s">
        <v>282</v>
      </c>
      <c r="F111" s="417">
        <v>0</v>
      </c>
      <c r="G111" s="418">
        <v>0</v>
      </c>
      <c r="H111" s="420">
        <v>4.9406564584124654E-324</v>
      </c>
      <c r="I111" s="417">
        <v>2.0949</v>
      </c>
      <c r="J111" s="418">
        <v>2.0949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14.3</v>
      </c>
      <c r="D112" s="418">
        <v>14.3</v>
      </c>
      <c r="E112" s="427" t="s">
        <v>282</v>
      </c>
      <c r="F112" s="417">
        <v>0</v>
      </c>
      <c r="G112" s="418">
        <v>0</v>
      </c>
      <c r="H112" s="420">
        <v>4.9406564584124654E-324</v>
      </c>
      <c r="I112" s="417">
        <v>2</v>
      </c>
      <c r="J112" s="418">
        <v>2</v>
      </c>
      <c r="K112" s="428" t="s">
        <v>282</v>
      </c>
    </row>
    <row r="113" spans="1:11" ht="14.4" customHeight="1" thickBot="1" x14ac:dyDescent="0.35">
      <c r="A113" s="438" t="s">
        <v>387</v>
      </c>
      <c r="B113" s="422">
        <v>4.9406564584124654E-324</v>
      </c>
      <c r="C113" s="422">
        <v>4.9406564584124654E-324</v>
      </c>
      <c r="D113" s="423">
        <v>0</v>
      </c>
      <c r="E113" s="429">
        <v>1</v>
      </c>
      <c r="F113" s="422">
        <v>4.9406564584124654E-324</v>
      </c>
      <c r="G113" s="423">
        <v>0</v>
      </c>
      <c r="H113" s="425">
        <v>4.9406564584124654E-324</v>
      </c>
      <c r="I113" s="422">
        <v>-0.28209000000000001</v>
      </c>
      <c r="J113" s="423">
        <v>-0.28209000000000001</v>
      </c>
      <c r="K113" s="426" t="s">
        <v>288</v>
      </c>
    </row>
    <row r="114" spans="1:11" ht="14.4" customHeight="1" thickBot="1" x14ac:dyDescent="0.35">
      <c r="A114" s="439" t="s">
        <v>388</v>
      </c>
      <c r="B114" s="417">
        <v>4.9406564584124654E-324</v>
      </c>
      <c r="C114" s="417">
        <v>4.9406564584124654E-324</v>
      </c>
      <c r="D114" s="418">
        <v>0</v>
      </c>
      <c r="E114" s="419">
        <v>1</v>
      </c>
      <c r="F114" s="417">
        <v>4.9406564584124654E-324</v>
      </c>
      <c r="G114" s="418">
        <v>0</v>
      </c>
      <c r="H114" s="420">
        <v>4.9406564584124654E-324</v>
      </c>
      <c r="I114" s="417">
        <v>-0.28209000000000001</v>
      </c>
      <c r="J114" s="418">
        <v>-0.28209000000000001</v>
      </c>
      <c r="K114" s="428" t="s">
        <v>288</v>
      </c>
    </row>
    <row r="115" spans="1:11" ht="14.4" customHeight="1" thickBot="1" x14ac:dyDescent="0.35">
      <c r="A115" s="441" t="s">
        <v>389</v>
      </c>
      <c r="B115" s="417">
        <v>0</v>
      </c>
      <c r="C115" s="417">
        <v>20</v>
      </c>
      <c r="D115" s="418">
        <v>20</v>
      </c>
      <c r="E115" s="427" t="s">
        <v>282</v>
      </c>
      <c r="F115" s="417">
        <v>0</v>
      </c>
      <c r="G115" s="418">
        <v>0</v>
      </c>
      <c r="H115" s="420">
        <v>4.9406564584124654E-324</v>
      </c>
      <c r="I115" s="417">
        <v>5.434722104253712E-323</v>
      </c>
      <c r="J115" s="418">
        <v>5.434722104253712E-323</v>
      </c>
      <c r="K115" s="428" t="s">
        <v>282</v>
      </c>
    </row>
    <row r="116" spans="1:11" ht="14.4" customHeight="1" thickBot="1" x14ac:dyDescent="0.35">
      <c r="A116" s="439" t="s">
        <v>390</v>
      </c>
      <c r="B116" s="417">
        <v>0</v>
      </c>
      <c r="C116" s="417">
        <v>20</v>
      </c>
      <c r="D116" s="418">
        <v>20</v>
      </c>
      <c r="E116" s="427" t="s">
        <v>282</v>
      </c>
      <c r="F116" s="417">
        <v>0</v>
      </c>
      <c r="G116" s="418">
        <v>0</v>
      </c>
      <c r="H116" s="420">
        <v>4.9406564584124654E-324</v>
      </c>
      <c r="I116" s="417">
        <v>5.434722104253712E-323</v>
      </c>
      <c r="J116" s="418">
        <v>5.434722104253712E-323</v>
      </c>
      <c r="K116" s="428" t="s">
        <v>282</v>
      </c>
    </row>
    <row r="117" spans="1:11" ht="14.4" customHeight="1" thickBot="1" x14ac:dyDescent="0.35">
      <c r="A117" s="436" t="s">
        <v>391</v>
      </c>
      <c r="B117" s="417">
        <v>361.99999999997999</v>
      </c>
      <c r="C117" s="417">
        <v>383.45400000000001</v>
      </c>
      <c r="D117" s="418">
        <v>21.454000000019999</v>
      </c>
      <c r="E117" s="419">
        <v>1.0592651933699999</v>
      </c>
      <c r="F117" s="417">
        <v>405.99884783641897</v>
      </c>
      <c r="G117" s="418">
        <v>372.16561051671698</v>
      </c>
      <c r="H117" s="420">
        <v>33.796999999999997</v>
      </c>
      <c r="I117" s="417">
        <v>371.76799999999997</v>
      </c>
      <c r="J117" s="418">
        <v>-0.39761051671600001</v>
      </c>
      <c r="K117" s="421">
        <v>0.91568732763899996</v>
      </c>
    </row>
    <row r="118" spans="1:11" ht="14.4" customHeight="1" thickBot="1" x14ac:dyDescent="0.35">
      <c r="A118" s="437" t="s">
        <v>392</v>
      </c>
      <c r="B118" s="417">
        <v>361.99999999997999</v>
      </c>
      <c r="C118" s="417">
        <v>383.45400000000001</v>
      </c>
      <c r="D118" s="418">
        <v>21.454000000019999</v>
      </c>
      <c r="E118" s="419">
        <v>1.0592651933699999</v>
      </c>
      <c r="F118" s="417">
        <v>405.99884783641897</v>
      </c>
      <c r="G118" s="418">
        <v>372.16561051671698</v>
      </c>
      <c r="H118" s="420">
        <v>33.796999999999997</v>
      </c>
      <c r="I118" s="417">
        <v>371.76799999999997</v>
      </c>
      <c r="J118" s="418">
        <v>-0.39761051671600001</v>
      </c>
      <c r="K118" s="421">
        <v>0.91568732763899996</v>
      </c>
    </row>
    <row r="119" spans="1:11" ht="14.4" customHeight="1" thickBot="1" x14ac:dyDescent="0.35">
      <c r="A119" s="438" t="s">
        <v>393</v>
      </c>
      <c r="B119" s="422">
        <v>361.99999999997999</v>
      </c>
      <c r="C119" s="422">
        <v>383.45400000000001</v>
      </c>
      <c r="D119" s="423">
        <v>21.454000000019999</v>
      </c>
      <c r="E119" s="429">
        <v>1.0592651933699999</v>
      </c>
      <c r="F119" s="422">
        <v>405.99884783641897</v>
      </c>
      <c r="G119" s="423">
        <v>372.16561051671698</v>
      </c>
      <c r="H119" s="425">
        <v>33.796999999999997</v>
      </c>
      <c r="I119" s="422">
        <v>371.76799999999997</v>
      </c>
      <c r="J119" s="423">
        <v>-0.39761051671600001</v>
      </c>
      <c r="K119" s="430">
        <v>0.91568732763899996</v>
      </c>
    </row>
    <row r="120" spans="1:11" ht="14.4" customHeight="1" thickBot="1" x14ac:dyDescent="0.35">
      <c r="A120" s="439" t="s">
        <v>394</v>
      </c>
      <c r="B120" s="417">
        <v>27.999999999998</v>
      </c>
      <c r="C120" s="417">
        <v>28.757999999999999</v>
      </c>
      <c r="D120" s="418">
        <v>0.75800000000099998</v>
      </c>
      <c r="E120" s="419">
        <v>1.0270714285710001</v>
      </c>
      <c r="F120" s="417">
        <v>28.998847836425</v>
      </c>
      <c r="G120" s="418">
        <v>26.582277183390001</v>
      </c>
      <c r="H120" s="420">
        <v>2.4020000000000001</v>
      </c>
      <c r="I120" s="417">
        <v>26.422000000000001</v>
      </c>
      <c r="J120" s="418">
        <v>-0.16027718338999999</v>
      </c>
      <c r="K120" s="421">
        <v>0.91113964765199995</v>
      </c>
    </row>
    <row r="121" spans="1:11" ht="14.4" customHeight="1" thickBot="1" x14ac:dyDescent="0.35">
      <c r="A121" s="439" t="s">
        <v>395</v>
      </c>
      <c r="B121" s="417">
        <v>198.999999999989</v>
      </c>
      <c r="C121" s="417">
        <v>220.06800000000001</v>
      </c>
      <c r="D121" s="418">
        <v>21.068000000011001</v>
      </c>
      <c r="E121" s="419">
        <v>1.1058693467330001</v>
      </c>
      <c r="F121" s="417">
        <v>241.99999999999599</v>
      </c>
      <c r="G121" s="418">
        <v>221.83333333332899</v>
      </c>
      <c r="H121" s="420">
        <v>20.175999999999998</v>
      </c>
      <c r="I121" s="417">
        <v>221.93700000000001</v>
      </c>
      <c r="J121" s="418">
        <v>0.10366666667</v>
      </c>
      <c r="K121" s="421">
        <v>0.91709504132200004</v>
      </c>
    </row>
    <row r="122" spans="1:11" ht="14.4" customHeight="1" thickBot="1" x14ac:dyDescent="0.35">
      <c r="A122" s="439" t="s">
        <v>396</v>
      </c>
      <c r="B122" s="417">
        <v>0</v>
      </c>
      <c r="C122" s="417">
        <v>0.13200000000000001</v>
      </c>
      <c r="D122" s="418">
        <v>0.13200000000000001</v>
      </c>
      <c r="E122" s="427" t="s">
        <v>282</v>
      </c>
      <c r="F122" s="417">
        <v>0</v>
      </c>
      <c r="G122" s="418">
        <v>0</v>
      </c>
      <c r="H122" s="420">
        <v>1.0999999999999999E-2</v>
      </c>
      <c r="I122" s="417">
        <v>0.121</v>
      </c>
      <c r="J122" s="418">
        <v>0.121</v>
      </c>
      <c r="K122" s="428" t="s">
        <v>282</v>
      </c>
    </row>
    <row r="123" spans="1:11" ht="14.4" customHeight="1" thickBot="1" x14ac:dyDescent="0.35">
      <c r="A123" s="439" t="s">
        <v>397</v>
      </c>
      <c r="B123" s="417">
        <v>134.99999999999301</v>
      </c>
      <c r="C123" s="417">
        <v>134.49600000000001</v>
      </c>
      <c r="D123" s="418">
        <v>-0.50399999999199996</v>
      </c>
      <c r="E123" s="419">
        <v>0.99626666666599994</v>
      </c>
      <c r="F123" s="417">
        <v>134.99999999999801</v>
      </c>
      <c r="G123" s="418">
        <v>123.749999999998</v>
      </c>
      <c r="H123" s="420">
        <v>11.208</v>
      </c>
      <c r="I123" s="417">
        <v>123.288</v>
      </c>
      <c r="J123" s="418">
        <v>-0.46199999999699998</v>
      </c>
      <c r="K123" s="421">
        <v>0.91324444444399999</v>
      </c>
    </row>
    <row r="124" spans="1:11" ht="14.4" customHeight="1" thickBot="1" x14ac:dyDescent="0.35">
      <c r="A124" s="435" t="s">
        <v>398</v>
      </c>
      <c r="B124" s="417">
        <v>3279.9775714768398</v>
      </c>
      <c r="C124" s="417">
        <v>2819.0917800000002</v>
      </c>
      <c r="D124" s="418">
        <v>-460.88579147683498</v>
      </c>
      <c r="E124" s="419">
        <v>0.85948507834700005</v>
      </c>
      <c r="F124" s="417">
        <v>2669.33649380215</v>
      </c>
      <c r="G124" s="418">
        <v>2446.8917859853</v>
      </c>
      <c r="H124" s="420">
        <v>385.20828</v>
      </c>
      <c r="I124" s="417">
        <v>3397.0062400000002</v>
      </c>
      <c r="J124" s="418">
        <v>950.11445401469496</v>
      </c>
      <c r="K124" s="421">
        <v>1.2726032285119999</v>
      </c>
    </row>
    <row r="125" spans="1:11" ht="14.4" customHeight="1" thickBot="1" x14ac:dyDescent="0.35">
      <c r="A125" s="436" t="s">
        <v>399</v>
      </c>
      <c r="B125" s="417">
        <v>3148.7257712935302</v>
      </c>
      <c r="C125" s="417">
        <v>2678.9902299999999</v>
      </c>
      <c r="D125" s="418">
        <v>-469.73554129352999</v>
      </c>
      <c r="E125" s="419">
        <v>0.85081725897600002</v>
      </c>
      <c r="F125" s="417">
        <v>2665.3657507037201</v>
      </c>
      <c r="G125" s="418">
        <v>2443.2519381450802</v>
      </c>
      <c r="H125" s="420">
        <v>353.80256000000003</v>
      </c>
      <c r="I125" s="417">
        <v>3342.34674</v>
      </c>
      <c r="J125" s="418">
        <v>899.09480185491998</v>
      </c>
      <c r="K125" s="421">
        <v>1.253991779221</v>
      </c>
    </row>
    <row r="126" spans="1:11" ht="14.4" customHeight="1" thickBot="1" x14ac:dyDescent="0.35">
      <c r="A126" s="437" t="s">
        <v>400</v>
      </c>
      <c r="B126" s="417">
        <v>3148.7257712935302</v>
      </c>
      <c r="C126" s="417">
        <v>2678.9902299999999</v>
      </c>
      <c r="D126" s="418">
        <v>-469.73554129352999</v>
      </c>
      <c r="E126" s="419">
        <v>0.85081725897600002</v>
      </c>
      <c r="F126" s="417">
        <v>2665.3657507037201</v>
      </c>
      <c r="G126" s="418">
        <v>2443.2519381450802</v>
      </c>
      <c r="H126" s="420">
        <v>353.80256000000003</v>
      </c>
      <c r="I126" s="417">
        <v>3342.34674</v>
      </c>
      <c r="J126" s="418">
        <v>899.09480185491896</v>
      </c>
      <c r="K126" s="421">
        <v>1.253991779221</v>
      </c>
    </row>
    <row r="127" spans="1:11" ht="14.4" customHeight="1" thickBot="1" x14ac:dyDescent="0.35">
      <c r="A127" s="438" t="s">
        <v>401</v>
      </c>
      <c r="B127" s="422">
        <v>1074.72577881846</v>
      </c>
      <c r="C127" s="422">
        <v>1062.5915</v>
      </c>
      <c r="D127" s="423">
        <v>-12.134278818456</v>
      </c>
      <c r="E127" s="429">
        <v>0.98870941866499995</v>
      </c>
      <c r="F127" s="422">
        <v>1127.3657507037201</v>
      </c>
      <c r="G127" s="423">
        <v>1033.4186048117499</v>
      </c>
      <c r="H127" s="425">
        <v>103.07543</v>
      </c>
      <c r="I127" s="422">
        <v>1397.7125900000001</v>
      </c>
      <c r="J127" s="423">
        <v>364.293985188254</v>
      </c>
      <c r="K127" s="430">
        <v>1.239804020237</v>
      </c>
    </row>
    <row r="128" spans="1:11" ht="14.4" customHeight="1" thickBot="1" x14ac:dyDescent="0.35">
      <c r="A128" s="439" t="s">
        <v>402</v>
      </c>
      <c r="B128" s="417">
        <v>103.715235660576</v>
      </c>
      <c r="C128" s="417">
        <v>136.92760000000001</v>
      </c>
      <c r="D128" s="418">
        <v>33.212364339423999</v>
      </c>
      <c r="E128" s="419">
        <v>1.320226475193</v>
      </c>
      <c r="F128" s="417">
        <v>156.735287777623</v>
      </c>
      <c r="G128" s="418">
        <v>143.67401379615501</v>
      </c>
      <c r="H128" s="420">
        <v>2.4</v>
      </c>
      <c r="I128" s="417">
        <v>24.763750000000002</v>
      </c>
      <c r="J128" s="418">
        <v>-118.91026379615499</v>
      </c>
      <c r="K128" s="421">
        <v>0.15799728543</v>
      </c>
    </row>
    <row r="129" spans="1:11" ht="14.4" customHeight="1" thickBot="1" x14ac:dyDescent="0.35">
      <c r="A129" s="439" t="s">
        <v>403</v>
      </c>
      <c r="B129" s="417">
        <v>4.1066807591750001</v>
      </c>
      <c r="C129" s="417">
        <v>4.9406564584124654E-324</v>
      </c>
      <c r="D129" s="418">
        <v>-4.1066807591750001</v>
      </c>
      <c r="E129" s="419">
        <v>0</v>
      </c>
      <c r="F129" s="417">
        <v>4.9406564584124654E-324</v>
      </c>
      <c r="G129" s="418">
        <v>0</v>
      </c>
      <c r="H129" s="420">
        <v>4.9406564584124654E-324</v>
      </c>
      <c r="I129" s="417">
        <v>1.056</v>
      </c>
      <c r="J129" s="418">
        <v>1.056</v>
      </c>
      <c r="K129" s="428" t="s">
        <v>288</v>
      </c>
    </row>
    <row r="130" spans="1:11" ht="14.4" customHeight="1" thickBot="1" x14ac:dyDescent="0.35">
      <c r="A130" s="439" t="s">
        <v>404</v>
      </c>
      <c r="B130" s="417">
        <v>952.16902242399499</v>
      </c>
      <c r="C130" s="417">
        <v>925.66390000000001</v>
      </c>
      <c r="D130" s="418">
        <v>-26.505122423995001</v>
      </c>
      <c r="E130" s="419">
        <v>0.97216342708000003</v>
      </c>
      <c r="F130" s="417">
        <v>970.63046292609999</v>
      </c>
      <c r="G130" s="418">
        <v>889.74459101559205</v>
      </c>
      <c r="H130" s="420">
        <v>100.67543000000001</v>
      </c>
      <c r="I130" s="417">
        <v>1371.89284</v>
      </c>
      <c r="J130" s="418">
        <v>482.14824898440799</v>
      </c>
      <c r="K130" s="421">
        <v>1.413403856977</v>
      </c>
    </row>
    <row r="131" spans="1:11" ht="14.4" customHeight="1" thickBot="1" x14ac:dyDescent="0.35">
      <c r="A131" s="438" t="s">
        <v>405</v>
      </c>
      <c r="B131" s="422">
        <v>4.9406564584124654E-324</v>
      </c>
      <c r="C131" s="422">
        <v>1.4209099999999999</v>
      </c>
      <c r="D131" s="423">
        <v>1.4209099999999999</v>
      </c>
      <c r="E131" s="424" t="s">
        <v>288</v>
      </c>
      <c r="F131" s="422">
        <v>0</v>
      </c>
      <c r="G131" s="423">
        <v>0</v>
      </c>
      <c r="H131" s="425">
        <v>4.9406564584124654E-324</v>
      </c>
      <c r="I131" s="422">
        <v>0.93330000000000002</v>
      </c>
      <c r="J131" s="423">
        <v>0.93330000000000002</v>
      </c>
      <c r="K131" s="426" t="s">
        <v>282</v>
      </c>
    </row>
    <row r="132" spans="1:11" ht="14.4" customHeight="1" thickBot="1" x14ac:dyDescent="0.35">
      <c r="A132" s="439" t="s">
        <v>406</v>
      </c>
      <c r="B132" s="417">
        <v>4.9406564584124654E-324</v>
      </c>
      <c r="C132" s="417">
        <v>1.4209099999999999</v>
      </c>
      <c r="D132" s="418">
        <v>1.4209099999999999</v>
      </c>
      <c r="E132" s="427" t="s">
        <v>288</v>
      </c>
      <c r="F132" s="417">
        <v>0</v>
      </c>
      <c r="G132" s="418">
        <v>0</v>
      </c>
      <c r="H132" s="420">
        <v>4.9406564584124654E-324</v>
      </c>
      <c r="I132" s="417">
        <v>0.93330000000000002</v>
      </c>
      <c r="J132" s="418">
        <v>0.93330000000000002</v>
      </c>
      <c r="K132" s="428" t="s">
        <v>282</v>
      </c>
    </row>
    <row r="133" spans="1:11" ht="14.4" customHeight="1" thickBot="1" x14ac:dyDescent="0.35">
      <c r="A133" s="438" t="s">
        <v>407</v>
      </c>
      <c r="B133" s="422">
        <v>4.9406564584124654E-324</v>
      </c>
      <c r="C133" s="422">
        <v>-2.2409999999999999E-2</v>
      </c>
      <c r="D133" s="423">
        <v>-2.2409999999999999E-2</v>
      </c>
      <c r="E133" s="424" t="s">
        <v>288</v>
      </c>
      <c r="F133" s="422">
        <v>0</v>
      </c>
      <c r="G133" s="423">
        <v>0</v>
      </c>
      <c r="H133" s="425">
        <v>4.9406564584124654E-324</v>
      </c>
      <c r="I133" s="422">
        <v>5.434722104253712E-323</v>
      </c>
      <c r="J133" s="423">
        <v>5.434722104253712E-323</v>
      </c>
      <c r="K133" s="426" t="s">
        <v>282</v>
      </c>
    </row>
    <row r="134" spans="1:11" ht="14.4" customHeight="1" thickBot="1" x14ac:dyDescent="0.35">
      <c r="A134" s="439" t="s">
        <v>408</v>
      </c>
      <c r="B134" s="417">
        <v>4.9406564584124654E-324</v>
      </c>
      <c r="C134" s="417">
        <v>-2.2409999999999999E-2</v>
      </c>
      <c r="D134" s="418">
        <v>-2.2409999999999999E-2</v>
      </c>
      <c r="E134" s="427" t="s">
        <v>288</v>
      </c>
      <c r="F134" s="417">
        <v>0</v>
      </c>
      <c r="G134" s="418">
        <v>0</v>
      </c>
      <c r="H134" s="420">
        <v>4.9406564584124654E-324</v>
      </c>
      <c r="I134" s="417">
        <v>5.434722104253712E-323</v>
      </c>
      <c r="J134" s="418">
        <v>5.434722104253712E-323</v>
      </c>
      <c r="K134" s="428" t="s">
        <v>282</v>
      </c>
    </row>
    <row r="135" spans="1:11" ht="14.4" customHeight="1" thickBot="1" x14ac:dyDescent="0.35">
      <c r="A135" s="438" t="s">
        <v>409</v>
      </c>
      <c r="B135" s="422">
        <v>0.99999968363900005</v>
      </c>
      <c r="C135" s="422">
        <v>0.20519999999999999</v>
      </c>
      <c r="D135" s="423">
        <v>-0.794799683639</v>
      </c>
      <c r="E135" s="429">
        <v>0.20520006491699999</v>
      </c>
      <c r="F135" s="422">
        <v>1</v>
      </c>
      <c r="G135" s="423">
        <v>0.91666666666600005</v>
      </c>
      <c r="H135" s="425">
        <v>4.9406564584124654E-324</v>
      </c>
      <c r="I135" s="422">
        <v>0.55800000000000005</v>
      </c>
      <c r="J135" s="423">
        <v>-0.358666666666</v>
      </c>
      <c r="K135" s="430">
        <v>0.55800000000000005</v>
      </c>
    </row>
    <row r="136" spans="1:11" ht="14.4" customHeight="1" thickBot="1" x14ac:dyDescent="0.35">
      <c r="A136" s="439" t="s">
        <v>410</v>
      </c>
      <c r="B136" s="417">
        <v>0.99999968363900005</v>
      </c>
      <c r="C136" s="417">
        <v>0.20519999999999999</v>
      </c>
      <c r="D136" s="418">
        <v>-0.794799683639</v>
      </c>
      <c r="E136" s="419">
        <v>0.20520006491699999</v>
      </c>
      <c r="F136" s="417">
        <v>1</v>
      </c>
      <c r="G136" s="418">
        <v>0.91666666666600005</v>
      </c>
      <c r="H136" s="420">
        <v>4.9406564584124654E-324</v>
      </c>
      <c r="I136" s="417">
        <v>0.55800000000000005</v>
      </c>
      <c r="J136" s="418">
        <v>-0.358666666666</v>
      </c>
      <c r="K136" s="421">
        <v>0.55800000000000005</v>
      </c>
    </row>
    <row r="137" spans="1:11" ht="14.4" customHeight="1" thickBot="1" x14ac:dyDescent="0.35">
      <c r="A137" s="438" t="s">
        <v>411</v>
      </c>
      <c r="B137" s="422">
        <v>2072.99999279143</v>
      </c>
      <c r="C137" s="422">
        <v>1557.52224</v>
      </c>
      <c r="D137" s="423">
        <v>-515.477752791434</v>
      </c>
      <c r="E137" s="429">
        <v>0.75133731086099997</v>
      </c>
      <c r="F137" s="422">
        <v>1537</v>
      </c>
      <c r="G137" s="423">
        <v>1408.9166666666699</v>
      </c>
      <c r="H137" s="425">
        <v>212.78677999999999</v>
      </c>
      <c r="I137" s="422">
        <v>1788.1056799999999</v>
      </c>
      <c r="J137" s="423">
        <v>379.18901333333298</v>
      </c>
      <c r="K137" s="430">
        <v>1.163373897202</v>
      </c>
    </row>
    <row r="138" spans="1:11" ht="14.4" customHeight="1" thickBot="1" x14ac:dyDescent="0.35">
      <c r="A138" s="439" t="s">
        <v>412</v>
      </c>
      <c r="B138" s="417">
        <v>495.99999850468299</v>
      </c>
      <c r="C138" s="417">
        <v>330.56966</v>
      </c>
      <c r="D138" s="418">
        <v>-165.43033850468299</v>
      </c>
      <c r="E138" s="419">
        <v>0.66647109071800004</v>
      </c>
      <c r="F138" s="417">
        <v>362</v>
      </c>
      <c r="G138" s="418">
        <v>331.83333333333297</v>
      </c>
      <c r="H138" s="420">
        <v>37.828969999999998</v>
      </c>
      <c r="I138" s="417">
        <v>406.96089999999998</v>
      </c>
      <c r="J138" s="418">
        <v>75.127566666665999</v>
      </c>
      <c r="K138" s="421">
        <v>1.124201381215</v>
      </c>
    </row>
    <row r="139" spans="1:11" ht="14.4" customHeight="1" thickBot="1" x14ac:dyDescent="0.35">
      <c r="A139" s="439" t="s">
        <v>413</v>
      </c>
      <c r="B139" s="417">
        <v>1576.9999942867501</v>
      </c>
      <c r="C139" s="417">
        <v>1226.9525799999999</v>
      </c>
      <c r="D139" s="418">
        <v>-350.04741428675197</v>
      </c>
      <c r="E139" s="419">
        <v>0.77802953991400003</v>
      </c>
      <c r="F139" s="417">
        <v>1175</v>
      </c>
      <c r="G139" s="418">
        <v>1077.0833333333301</v>
      </c>
      <c r="H139" s="420">
        <v>174.95780999999999</v>
      </c>
      <c r="I139" s="417">
        <v>1381.1447800000001</v>
      </c>
      <c r="J139" s="418">
        <v>304.061446666667</v>
      </c>
      <c r="K139" s="421">
        <v>1.1754423659569999</v>
      </c>
    </row>
    <row r="140" spans="1:11" ht="14.4" customHeight="1" thickBot="1" x14ac:dyDescent="0.35">
      <c r="A140" s="438" t="s">
        <v>414</v>
      </c>
      <c r="B140" s="422">
        <v>0</v>
      </c>
      <c r="C140" s="422">
        <v>57.272790000000001</v>
      </c>
      <c r="D140" s="423">
        <v>57.272790000000001</v>
      </c>
      <c r="E140" s="424" t="s">
        <v>282</v>
      </c>
      <c r="F140" s="422">
        <v>0</v>
      </c>
      <c r="G140" s="423">
        <v>0</v>
      </c>
      <c r="H140" s="425">
        <v>37.940350000000002</v>
      </c>
      <c r="I140" s="422">
        <v>155.03717</v>
      </c>
      <c r="J140" s="423">
        <v>155.03717</v>
      </c>
      <c r="K140" s="426" t="s">
        <v>282</v>
      </c>
    </row>
    <row r="141" spans="1:11" ht="14.4" customHeight="1" thickBot="1" x14ac:dyDescent="0.35">
      <c r="A141" s="439" t="s">
        <v>415</v>
      </c>
      <c r="B141" s="417">
        <v>4.9406564584124654E-324</v>
      </c>
      <c r="C141" s="417">
        <v>20.28773</v>
      </c>
      <c r="D141" s="418">
        <v>20.28773</v>
      </c>
      <c r="E141" s="427" t="s">
        <v>288</v>
      </c>
      <c r="F141" s="417">
        <v>0</v>
      </c>
      <c r="G141" s="418">
        <v>0</v>
      </c>
      <c r="H141" s="420">
        <v>4.9406564584124654E-324</v>
      </c>
      <c r="I141" s="417">
        <v>2.51877</v>
      </c>
      <c r="J141" s="418">
        <v>2.51877</v>
      </c>
      <c r="K141" s="428" t="s">
        <v>282</v>
      </c>
    </row>
    <row r="142" spans="1:11" ht="14.4" customHeight="1" thickBot="1" x14ac:dyDescent="0.35">
      <c r="A142" s="439" t="s">
        <v>416</v>
      </c>
      <c r="B142" s="417">
        <v>0</v>
      </c>
      <c r="C142" s="417">
        <v>36.985059999999997</v>
      </c>
      <c r="D142" s="418">
        <v>36.985059999999997</v>
      </c>
      <c r="E142" s="427" t="s">
        <v>282</v>
      </c>
      <c r="F142" s="417">
        <v>0</v>
      </c>
      <c r="G142" s="418">
        <v>0</v>
      </c>
      <c r="H142" s="420">
        <v>37.940350000000002</v>
      </c>
      <c r="I142" s="417">
        <v>152.51840000000001</v>
      </c>
      <c r="J142" s="418">
        <v>152.51840000000001</v>
      </c>
      <c r="K142" s="428" t="s">
        <v>282</v>
      </c>
    </row>
    <row r="143" spans="1:11" ht="14.4" customHeight="1" thickBot="1" x14ac:dyDescent="0.35">
      <c r="A143" s="436" t="s">
        <v>417</v>
      </c>
      <c r="B143" s="417">
        <v>131.25180018330499</v>
      </c>
      <c r="C143" s="417">
        <v>140.10155</v>
      </c>
      <c r="D143" s="418">
        <v>8.8497498166940005</v>
      </c>
      <c r="E143" s="419">
        <v>1.0674257404800001</v>
      </c>
      <c r="F143" s="417">
        <v>3.9707430984249998</v>
      </c>
      <c r="G143" s="418">
        <v>3.6398478402230001</v>
      </c>
      <c r="H143" s="420">
        <v>31.405719999999999</v>
      </c>
      <c r="I143" s="417">
        <v>54.659500000000001</v>
      </c>
      <c r="J143" s="418">
        <v>51.019652159776001</v>
      </c>
      <c r="K143" s="421">
        <v>13.765559404149</v>
      </c>
    </row>
    <row r="144" spans="1:11" ht="14.4" customHeight="1" thickBot="1" x14ac:dyDescent="0.35">
      <c r="A144" s="437" t="s">
        <v>418</v>
      </c>
      <c r="B144" s="417">
        <v>127.281057084879</v>
      </c>
      <c r="C144" s="417">
        <v>126.04138</v>
      </c>
      <c r="D144" s="418">
        <v>-1.239677084879</v>
      </c>
      <c r="E144" s="419">
        <v>0.99026031749499999</v>
      </c>
      <c r="F144" s="417">
        <v>0</v>
      </c>
      <c r="G144" s="418">
        <v>0</v>
      </c>
      <c r="H144" s="420">
        <v>0.41399999999999998</v>
      </c>
      <c r="I144" s="417">
        <v>5.2009999999999996</v>
      </c>
      <c r="J144" s="418">
        <v>5.2009999999999996</v>
      </c>
      <c r="K144" s="428" t="s">
        <v>282</v>
      </c>
    </row>
    <row r="145" spans="1:11" ht="14.4" customHeight="1" thickBot="1" x14ac:dyDescent="0.35">
      <c r="A145" s="438" t="s">
        <v>419</v>
      </c>
      <c r="B145" s="422">
        <v>0</v>
      </c>
      <c r="C145" s="422">
        <v>6.1890000000000001</v>
      </c>
      <c r="D145" s="423">
        <v>6.1890000000000001</v>
      </c>
      <c r="E145" s="424" t="s">
        <v>282</v>
      </c>
      <c r="F145" s="422">
        <v>0</v>
      </c>
      <c r="G145" s="423">
        <v>0</v>
      </c>
      <c r="H145" s="425">
        <v>0.41399999999999998</v>
      </c>
      <c r="I145" s="422">
        <v>5.2009999999999996</v>
      </c>
      <c r="J145" s="423">
        <v>5.2009999999999996</v>
      </c>
      <c r="K145" s="426" t="s">
        <v>282</v>
      </c>
    </row>
    <row r="146" spans="1:11" ht="14.4" customHeight="1" thickBot="1" x14ac:dyDescent="0.35">
      <c r="A146" s="439" t="s">
        <v>420</v>
      </c>
      <c r="B146" s="417">
        <v>0</v>
      </c>
      <c r="C146" s="417">
        <v>6.1890000000000001</v>
      </c>
      <c r="D146" s="418">
        <v>6.1890000000000001</v>
      </c>
      <c r="E146" s="427" t="s">
        <v>282</v>
      </c>
      <c r="F146" s="417">
        <v>0</v>
      </c>
      <c r="G146" s="418">
        <v>0</v>
      </c>
      <c r="H146" s="420">
        <v>0.41399999999999998</v>
      </c>
      <c r="I146" s="417">
        <v>5.2009999999999996</v>
      </c>
      <c r="J146" s="418">
        <v>5.2009999999999996</v>
      </c>
      <c r="K146" s="428" t="s">
        <v>282</v>
      </c>
    </row>
    <row r="147" spans="1:11" ht="14.4" customHeight="1" thickBot="1" x14ac:dyDescent="0.35">
      <c r="A147" s="438" t="s">
        <v>421</v>
      </c>
      <c r="B147" s="422">
        <v>127.281057084879</v>
      </c>
      <c r="C147" s="422">
        <v>119.85238</v>
      </c>
      <c r="D147" s="423">
        <v>-7.4286770848790002</v>
      </c>
      <c r="E147" s="429">
        <v>0.941635642765</v>
      </c>
      <c r="F147" s="422">
        <v>0</v>
      </c>
      <c r="G147" s="423">
        <v>0</v>
      </c>
      <c r="H147" s="425">
        <v>4.9406564584124654E-324</v>
      </c>
      <c r="I147" s="422">
        <v>5.434722104253712E-323</v>
      </c>
      <c r="J147" s="423">
        <v>5.434722104253712E-323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4.9406564584124654E-324</v>
      </c>
      <c r="C148" s="417">
        <v>93.456989999998996</v>
      </c>
      <c r="D148" s="418">
        <v>93.456989999998996</v>
      </c>
      <c r="E148" s="427" t="s">
        <v>288</v>
      </c>
      <c r="F148" s="417">
        <v>0</v>
      </c>
      <c r="G148" s="418">
        <v>0</v>
      </c>
      <c r="H148" s="420">
        <v>4.9406564584124654E-324</v>
      </c>
      <c r="I148" s="417">
        <v>5.434722104253712E-323</v>
      </c>
      <c r="J148" s="418">
        <v>5.434722104253712E-323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0</v>
      </c>
      <c r="C149" s="417">
        <v>8.9540000000000006</v>
      </c>
      <c r="D149" s="418">
        <v>8.9540000000000006</v>
      </c>
      <c r="E149" s="427" t="s">
        <v>282</v>
      </c>
      <c r="F149" s="417">
        <v>0</v>
      </c>
      <c r="G149" s="418">
        <v>0</v>
      </c>
      <c r="H149" s="420">
        <v>4.9406564584124654E-324</v>
      </c>
      <c r="I149" s="417">
        <v>5.434722104253712E-323</v>
      </c>
      <c r="J149" s="418">
        <v>5.434722104253712E-323</v>
      </c>
      <c r="K149" s="428" t="s">
        <v>282</v>
      </c>
    </row>
    <row r="150" spans="1:11" ht="14.4" customHeight="1" thickBot="1" x14ac:dyDescent="0.35">
      <c r="A150" s="439" t="s">
        <v>424</v>
      </c>
      <c r="B150" s="417">
        <v>0</v>
      </c>
      <c r="C150" s="417">
        <v>9.0508000000000006</v>
      </c>
      <c r="D150" s="418">
        <v>9.0508000000000006</v>
      </c>
      <c r="E150" s="427" t="s">
        <v>282</v>
      </c>
      <c r="F150" s="417">
        <v>0</v>
      </c>
      <c r="G150" s="418">
        <v>0</v>
      </c>
      <c r="H150" s="420">
        <v>4.9406564584124654E-324</v>
      </c>
      <c r="I150" s="417">
        <v>5.434722104253712E-323</v>
      </c>
      <c r="J150" s="418">
        <v>5.434722104253712E-323</v>
      </c>
      <c r="K150" s="428" t="s">
        <v>282</v>
      </c>
    </row>
    <row r="151" spans="1:11" ht="14.4" customHeight="1" thickBot="1" x14ac:dyDescent="0.35">
      <c r="A151" s="439" t="s">
        <v>425</v>
      </c>
      <c r="B151" s="417">
        <v>0</v>
      </c>
      <c r="C151" s="417">
        <v>6.9385899999999996</v>
      </c>
      <c r="D151" s="418">
        <v>6.9385899999999996</v>
      </c>
      <c r="E151" s="427" t="s">
        <v>282</v>
      </c>
      <c r="F151" s="417">
        <v>0</v>
      </c>
      <c r="G151" s="418">
        <v>0</v>
      </c>
      <c r="H151" s="420">
        <v>4.9406564584124654E-324</v>
      </c>
      <c r="I151" s="417">
        <v>5.434722104253712E-323</v>
      </c>
      <c r="J151" s="418">
        <v>5.434722104253712E-323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4.9406564584124654E-324</v>
      </c>
      <c r="C152" s="417">
        <v>1.452</v>
      </c>
      <c r="D152" s="418">
        <v>1.452</v>
      </c>
      <c r="E152" s="427" t="s">
        <v>288</v>
      </c>
      <c r="F152" s="417">
        <v>0</v>
      </c>
      <c r="G152" s="418">
        <v>0</v>
      </c>
      <c r="H152" s="420">
        <v>4.9406564584124654E-324</v>
      </c>
      <c r="I152" s="417">
        <v>5.434722104253712E-323</v>
      </c>
      <c r="J152" s="418">
        <v>5.434722104253712E-323</v>
      </c>
      <c r="K152" s="428" t="s">
        <v>282</v>
      </c>
    </row>
    <row r="153" spans="1:11" ht="14.4" customHeight="1" thickBot="1" x14ac:dyDescent="0.35">
      <c r="A153" s="442" t="s">
        <v>427</v>
      </c>
      <c r="B153" s="422">
        <v>3.9707430984249998</v>
      </c>
      <c r="C153" s="422">
        <v>14.060169999999999</v>
      </c>
      <c r="D153" s="423">
        <v>10.089426901574001</v>
      </c>
      <c r="E153" s="429">
        <v>3.5409417460350001</v>
      </c>
      <c r="F153" s="422">
        <v>3.9707430984249998</v>
      </c>
      <c r="G153" s="423">
        <v>3.6398478402230001</v>
      </c>
      <c r="H153" s="425">
        <v>30.991720000000001</v>
      </c>
      <c r="I153" s="422">
        <v>49.458500000000001</v>
      </c>
      <c r="J153" s="423">
        <v>45.818652159776001</v>
      </c>
      <c r="K153" s="430">
        <v>12.455729009415</v>
      </c>
    </row>
    <row r="154" spans="1:11" ht="14.4" customHeight="1" thickBot="1" x14ac:dyDescent="0.35">
      <c r="A154" s="438" t="s">
        <v>428</v>
      </c>
      <c r="B154" s="422">
        <v>0</v>
      </c>
      <c r="C154" s="422">
        <v>3.6000000000000002E-4</v>
      </c>
      <c r="D154" s="423">
        <v>3.6000000000000002E-4</v>
      </c>
      <c r="E154" s="424" t="s">
        <v>282</v>
      </c>
      <c r="F154" s="422">
        <v>0</v>
      </c>
      <c r="G154" s="423">
        <v>0</v>
      </c>
      <c r="H154" s="425">
        <v>-8.0000000000000007E-5</v>
      </c>
      <c r="I154" s="422">
        <v>-1.2E-4</v>
      </c>
      <c r="J154" s="423">
        <v>-1.2E-4</v>
      </c>
      <c r="K154" s="426" t="s">
        <v>282</v>
      </c>
    </row>
    <row r="155" spans="1:11" ht="14.4" customHeight="1" thickBot="1" x14ac:dyDescent="0.35">
      <c r="A155" s="439" t="s">
        <v>429</v>
      </c>
      <c r="B155" s="417">
        <v>0</v>
      </c>
      <c r="C155" s="417">
        <v>3.6000000000000002E-4</v>
      </c>
      <c r="D155" s="418">
        <v>3.6000000000000002E-4</v>
      </c>
      <c r="E155" s="427" t="s">
        <v>282</v>
      </c>
      <c r="F155" s="417">
        <v>0</v>
      </c>
      <c r="G155" s="418">
        <v>0</v>
      </c>
      <c r="H155" s="420">
        <v>-8.0000000000000007E-5</v>
      </c>
      <c r="I155" s="417">
        <v>-1.2E-4</v>
      </c>
      <c r="J155" s="418">
        <v>-1.2E-4</v>
      </c>
      <c r="K155" s="428" t="s">
        <v>282</v>
      </c>
    </row>
    <row r="156" spans="1:11" ht="14.4" customHeight="1" thickBot="1" x14ac:dyDescent="0.35">
      <c r="A156" s="438" t="s">
        <v>430</v>
      </c>
      <c r="B156" s="422">
        <v>3.9707430984249998</v>
      </c>
      <c r="C156" s="422">
        <v>14.059810000000001</v>
      </c>
      <c r="D156" s="423">
        <v>10.089066901574</v>
      </c>
      <c r="E156" s="429">
        <v>3.5408510829050002</v>
      </c>
      <c r="F156" s="422">
        <v>3.9707430984249998</v>
      </c>
      <c r="G156" s="423">
        <v>3.6398478402230001</v>
      </c>
      <c r="H156" s="425">
        <v>30.991800000000001</v>
      </c>
      <c r="I156" s="422">
        <v>49.458620000000003</v>
      </c>
      <c r="J156" s="423">
        <v>45.818772159776003</v>
      </c>
      <c r="K156" s="430">
        <v>12.455759230459</v>
      </c>
    </row>
    <row r="157" spans="1:11" ht="14.4" customHeight="1" thickBot="1" x14ac:dyDescent="0.35">
      <c r="A157" s="439" t="s">
        <v>431</v>
      </c>
      <c r="B157" s="417">
        <v>0</v>
      </c>
      <c r="C157" s="417">
        <v>0.38200000000000001</v>
      </c>
      <c r="D157" s="418">
        <v>0.38200000000000001</v>
      </c>
      <c r="E157" s="427" t="s">
        <v>282</v>
      </c>
      <c r="F157" s="417">
        <v>0</v>
      </c>
      <c r="G157" s="418">
        <v>0</v>
      </c>
      <c r="H157" s="420">
        <v>4.9406564584124654E-324</v>
      </c>
      <c r="I157" s="417">
        <v>0.161</v>
      </c>
      <c r="J157" s="418">
        <v>0.161</v>
      </c>
      <c r="K157" s="428" t="s">
        <v>282</v>
      </c>
    </row>
    <row r="158" spans="1:11" ht="14.4" customHeight="1" thickBot="1" x14ac:dyDescent="0.35">
      <c r="A158" s="439" t="s">
        <v>432</v>
      </c>
      <c r="B158" s="417">
        <v>3.9707430984249998</v>
      </c>
      <c r="C158" s="417">
        <v>13.677809999999999</v>
      </c>
      <c r="D158" s="418">
        <v>9.7070669015740005</v>
      </c>
      <c r="E158" s="419">
        <v>3.4446474276869998</v>
      </c>
      <c r="F158" s="417">
        <v>3.9707430984249998</v>
      </c>
      <c r="G158" s="418">
        <v>3.6398478402230001</v>
      </c>
      <c r="H158" s="420">
        <v>30.991800000000001</v>
      </c>
      <c r="I158" s="417">
        <v>49.297620000000002</v>
      </c>
      <c r="J158" s="418">
        <v>45.657772159776002</v>
      </c>
      <c r="K158" s="421">
        <v>12.415212663730999</v>
      </c>
    </row>
    <row r="159" spans="1:11" ht="14.4" customHeight="1" thickBot="1" x14ac:dyDescent="0.35">
      <c r="A159" s="435" t="s">
        <v>433</v>
      </c>
      <c r="B159" s="417">
        <v>949.28441092578305</v>
      </c>
      <c r="C159" s="417">
        <v>777.24348999999995</v>
      </c>
      <c r="D159" s="418">
        <v>-172.04092092578301</v>
      </c>
      <c r="E159" s="419">
        <v>0.81876778029200004</v>
      </c>
      <c r="F159" s="417">
        <v>855.00056705415398</v>
      </c>
      <c r="G159" s="418">
        <v>783.75051979964098</v>
      </c>
      <c r="H159" s="420">
        <v>75.194100000000006</v>
      </c>
      <c r="I159" s="417">
        <v>745.81686999999999</v>
      </c>
      <c r="J159" s="418">
        <v>-37.933649799641003</v>
      </c>
      <c r="K159" s="421">
        <v>0.87229985422</v>
      </c>
    </row>
    <row r="160" spans="1:11" ht="14.4" customHeight="1" thickBot="1" x14ac:dyDescent="0.35">
      <c r="A160" s="440" t="s">
        <v>434</v>
      </c>
      <c r="B160" s="422">
        <v>949.28441092578305</v>
      </c>
      <c r="C160" s="422">
        <v>777.24348999999995</v>
      </c>
      <c r="D160" s="423">
        <v>-172.04092092578301</v>
      </c>
      <c r="E160" s="429">
        <v>0.81876778029200004</v>
      </c>
      <c r="F160" s="422">
        <v>855.00056705415398</v>
      </c>
      <c r="G160" s="423">
        <v>783.75051979964098</v>
      </c>
      <c r="H160" s="425">
        <v>75.194100000000006</v>
      </c>
      <c r="I160" s="422">
        <v>745.81686999999999</v>
      </c>
      <c r="J160" s="423">
        <v>-37.933649799641003</v>
      </c>
      <c r="K160" s="430">
        <v>0.87229985422</v>
      </c>
    </row>
    <row r="161" spans="1:11" ht="14.4" customHeight="1" thickBot="1" x14ac:dyDescent="0.35">
      <c r="A161" s="442" t="s">
        <v>54</v>
      </c>
      <c r="B161" s="422">
        <v>949.28441092578305</v>
      </c>
      <c r="C161" s="422">
        <v>777.24348999999995</v>
      </c>
      <c r="D161" s="423">
        <v>-172.04092092578301</v>
      </c>
      <c r="E161" s="429">
        <v>0.81876778029200004</v>
      </c>
      <c r="F161" s="422">
        <v>855.00056705415398</v>
      </c>
      <c r="G161" s="423">
        <v>783.75051979964098</v>
      </c>
      <c r="H161" s="425">
        <v>75.194100000000006</v>
      </c>
      <c r="I161" s="422">
        <v>745.81686999999999</v>
      </c>
      <c r="J161" s="423">
        <v>-37.933649799641003</v>
      </c>
      <c r="K161" s="430">
        <v>0.87229985422</v>
      </c>
    </row>
    <row r="162" spans="1:11" ht="14.4" customHeight="1" thickBot="1" x14ac:dyDescent="0.35">
      <c r="A162" s="438" t="s">
        <v>435</v>
      </c>
      <c r="B162" s="422">
        <v>51.999999999998998</v>
      </c>
      <c r="C162" s="422">
        <v>17.923919999999999</v>
      </c>
      <c r="D162" s="423">
        <v>-34.076079999999003</v>
      </c>
      <c r="E162" s="429">
        <v>0.34469076923000003</v>
      </c>
      <c r="F162" s="422">
        <v>15</v>
      </c>
      <c r="G162" s="423">
        <v>13.75</v>
      </c>
      <c r="H162" s="425">
        <v>1.3301000000000001</v>
      </c>
      <c r="I162" s="422">
        <v>15.776020000000001</v>
      </c>
      <c r="J162" s="423">
        <v>2.0260199999999999</v>
      </c>
      <c r="K162" s="430">
        <v>1.0517346666659999</v>
      </c>
    </row>
    <row r="163" spans="1:11" ht="14.4" customHeight="1" thickBot="1" x14ac:dyDescent="0.35">
      <c r="A163" s="439" t="s">
        <v>436</v>
      </c>
      <c r="B163" s="417">
        <v>51.999999999998998</v>
      </c>
      <c r="C163" s="417">
        <v>17.923919999999999</v>
      </c>
      <c r="D163" s="418">
        <v>-34.076079999999003</v>
      </c>
      <c r="E163" s="419">
        <v>0.34469076923000003</v>
      </c>
      <c r="F163" s="417">
        <v>15</v>
      </c>
      <c r="G163" s="418">
        <v>13.75</v>
      </c>
      <c r="H163" s="420">
        <v>1.3301000000000001</v>
      </c>
      <c r="I163" s="417">
        <v>15.776020000000001</v>
      </c>
      <c r="J163" s="418">
        <v>2.0260199999999999</v>
      </c>
      <c r="K163" s="421">
        <v>1.0517346666659999</v>
      </c>
    </row>
    <row r="164" spans="1:11" ht="14.4" customHeight="1" thickBot="1" x14ac:dyDescent="0.35">
      <c r="A164" s="438" t="s">
        <v>437</v>
      </c>
      <c r="B164" s="422">
        <v>14.413506160984999</v>
      </c>
      <c r="C164" s="422">
        <v>1.84</v>
      </c>
      <c r="D164" s="423">
        <v>-12.573506160985</v>
      </c>
      <c r="E164" s="429">
        <v>0.12765804374299999</v>
      </c>
      <c r="F164" s="422">
        <v>4.0005670541529996</v>
      </c>
      <c r="G164" s="423">
        <v>3.6671864663070002</v>
      </c>
      <c r="H164" s="425">
        <v>0.441</v>
      </c>
      <c r="I164" s="422">
        <v>4.7824</v>
      </c>
      <c r="J164" s="423">
        <v>1.1152135336919999</v>
      </c>
      <c r="K164" s="430">
        <v>1.195430531537</v>
      </c>
    </row>
    <row r="165" spans="1:11" ht="14.4" customHeight="1" thickBot="1" x14ac:dyDescent="0.35">
      <c r="A165" s="439" t="s">
        <v>438</v>
      </c>
      <c r="B165" s="417">
        <v>14.413506160984999</v>
      </c>
      <c r="C165" s="417">
        <v>1.84</v>
      </c>
      <c r="D165" s="418">
        <v>-12.573506160985</v>
      </c>
      <c r="E165" s="419">
        <v>0.12765804374299999</v>
      </c>
      <c r="F165" s="417">
        <v>4.0005670541529996</v>
      </c>
      <c r="G165" s="418">
        <v>3.6671864663070002</v>
      </c>
      <c r="H165" s="420">
        <v>0.441</v>
      </c>
      <c r="I165" s="417">
        <v>4.7824</v>
      </c>
      <c r="J165" s="418">
        <v>1.1152135336919999</v>
      </c>
      <c r="K165" s="421">
        <v>1.195430531537</v>
      </c>
    </row>
    <row r="166" spans="1:11" ht="14.4" customHeight="1" thickBot="1" x14ac:dyDescent="0.35">
      <c r="A166" s="438" t="s">
        <v>439</v>
      </c>
      <c r="B166" s="422">
        <v>31.870904764809001</v>
      </c>
      <c r="C166" s="422">
        <v>33.2774</v>
      </c>
      <c r="D166" s="423">
        <v>1.40649523519</v>
      </c>
      <c r="E166" s="429">
        <v>1.044131010574</v>
      </c>
      <c r="F166" s="422">
        <v>36</v>
      </c>
      <c r="G166" s="423">
        <v>33</v>
      </c>
      <c r="H166" s="425">
        <v>1.6553199999999999</v>
      </c>
      <c r="I166" s="422">
        <v>27.8096</v>
      </c>
      <c r="J166" s="423">
        <v>-5.1904000000000003</v>
      </c>
      <c r="K166" s="430">
        <v>0.77248888888800005</v>
      </c>
    </row>
    <row r="167" spans="1:11" ht="14.4" customHeight="1" thickBot="1" x14ac:dyDescent="0.35">
      <c r="A167" s="439" t="s">
        <v>440</v>
      </c>
      <c r="B167" s="417">
        <v>31.870904764809001</v>
      </c>
      <c r="C167" s="417">
        <v>33.2774</v>
      </c>
      <c r="D167" s="418">
        <v>1.40649523519</v>
      </c>
      <c r="E167" s="419">
        <v>1.044131010574</v>
      </c>
      <c r="F167" s="417">
        <v>36</v>
      </c>
      <c r="G167" s="418">
        <v>33</v>
      </c>
      <c r="H167" s="420">
        <v>1.6553199999999999</v>
      </c>
      <c r="I167" s="417">
        <v>27.8096</v>
      </c>
      <c r="J167" s="418">
        <v>-5.1904000000000003</v>
      </c>
      <c r="K167" s="421">
        <v>0.77248888888800005</v>
      </c>
    </row>
    <row r="168" spans="1:11" ht="14.4" customHeight="1" thickBot="1" x14ac:dyDescent="0.35">
      <c r="A168" s="438" t="s">
        <v>441</v>
      </c>
      <c r="B168" s="422">
        <v>0</v>
      </c>
      <c r="C168" s="422">
        <v>0.43</v>
      </c>
      <c r="D168" s="423">
        <v>0.43</v>
      </c>
      <c r="E168" s="424" t="s">
        <v>282</v>
      </c>
      <c r="F168" s="422">
        <v>4.9406564584124654E-324</v>
      </c>
      <c r="G168" s="423">
        <v>0</v>
      </c>
      <c r="H168" s="425">
        <v>0.14000000000000001</v>
      </c>
      <c r="I168" s="422">
        <v>0.78900000000000003</v>
      </c>
      <c r="J168" s="423">
        <v>0.78900000000000003</v>
      </c>
      <c r="K168" s="426" t="s">
        <v>288</v>
      </c>
    </row>
    <row r="169" spans="1:11" ht="14.4" customHeight="1" thickBot="1" x14ac:dyDescent="0.35">
      <c r="A169" s="439" t="s">
        <v>442</v>
      </c>
      <c r="B169" s="417">
        <v>0</v>
      </c>
      <c r="C169" s="417">
        <v>0.43</v>
      </c>
      <c r="D169" s="418">
        <v>0.43</v>
      </c>
      <c r="E169" s="427" t="s">
        <v>282</v>
      </c>
      <c r="F169" s="417">
        <v>4.9406564584124654E-324</v>
      </c>
      <c r="G169" s="418">
        <v>0</v>
      </c>
      <c r="H169" s="420">
        <v>0.14000000000000001</v>
      </c>
      <c r="I169" s="417">
        <v>0.78900000000000003</v>
      </c>
      <c r="J169" s="418">
        <v>0.78900000000000003</v>
      </c>
      <c r="K169" s="428" t="s">
        <v>288</v>
      </c>
    </row>
    <row r="170" spans="1:11" ht="14.4" customHeight="1" thickBot="1" x14ac:dyDescent="0.35">
      <c r="A170" s="438" t="s">
        <v>443</v>
      </c>
      <c r="B170" s="422">
        <v>213.99999999999699</v>
      </c>
      <c r="C170" s="422">
        <v>189.51232999999999</v>
      </c>
      <c r="D170" s="423">
        <v>-24.487669999996999</v>
      </c>
      <c r="E170" s="429">
        <v>0.88557163551399998</v>
      </c>
      <c r="F170" s="422">
        <v>267</v>
      </c>
      <c r="G170" s="423">
        <v>244.75</v>
      </c>
      <c r="H170" s="425">
        <v>19.161860000000001</v>
      </c>
      <c r="I170" s="422">
        <v>207.11804000000001</v>
      </c>
      <c r="J170" s="423">
        <v>-37.631959999999999</v>
      </c>
      <c r="K170" s="430">
        <v>0.77572299625399999</v>
      </c>
    </row>
    <row r="171" spans="1:11" ht="14.4" customHeight="1" thickBot="1" x14ac:dyDescent="0.35">
      <c r="A171" s="439" t="s">
        <v>444</v>
      </c>
      <c r="B171" s="417">
        <v>213.99999999999699</v>
      </c>
      <c r="C171" s="417">
        <v>189.43817000000001</v>
      </c>
      <c r="D171" s="418">
        <v>-24.561829999996998</v>
      </c>
      <c r="E171" s="419">
        <v>0.88522509345699996</v>
      </c>
      <c r="F171" s="417">
        <v>263</v>
      </c>
      <c r="G171" s="418">
        <v>241.083333333333</v>
      </c>
      <c r="H171" s="420">
        <v>18.618939999999998</v>
      </c>
      <c r="I171" s="417">
        <v>202.98752999999999</v>
      </c>
      <c r="J171" s="418">
        <v>-38.095803333333002</v>
      </c>
      <c r="K171" s="421">
        <v>0.77181570342200001</v>
      </c>
    </row>
    <row r="172" spans="1:11" ht="14.4" customHeight="1" thickBot="1" x14ac:dyDescent="0.35">
      <c r="A172" s="439" t="s">
        <v>445</v>
      </c>
      <c r="B172" s="417">
        <v>0</v>
      </c>
      <c r="C172" s="417">
        <v>7.4160000000000004E-2</v>
      </c>
      <c r="D172" s="418">
        <v>7.4160000000000004E-2</v>
      </c>
      <c r="E172" s="427" t="s">
        <v>282</v>
      </c>
      <c r="F172" s="417">
        <v>4</v>
      </c>
      <c r="G172" s="418">
        <v>3.6666666666659999</v>
      </c>
      <c r="H172" s="420">
        <v>0.54291999999999996</v>
      </c>
      <c r="I172" s="417">
        <v>4.1305100000000001</v>
      </c>
      <c r="J172" s="418">
        <v>0.46384333333299999</v>
      </c>
      <c r="K172" s="421">
        <v>1.0326275</v>
      </c>
    </row>
    <row r="173" spans="1:11" ht="14.4" customHeight="1" thickBot="1" x14ac:dyDescent="0.35">
      <c r="A173" s="438" t="s">
        <v>446</v>
      </c>
      <c r="B173" s="422">
        <v>636.99999999999204</v>
      </c>
      <c r="C173" s="422">
        <v>534.25984000000005</v>
      </c>
      <c r="D173" s="423">
        <v>-102.740159999992</v>
      </c>
      <c r="E173" s="429">
        <v>0.83871246467799998</v>
      </c>
      <c r="F173" s="422">
        <v>533</v>
      </c>
      <c r="G173" s="423">
        <v>488.583333333334</v>
      </c>
      <c r="H173" s="425">
        <v>52.465820000000001</v>
      </c>
      <c r="I173" s="422">
        <v>489.54181</v>
      </c>
      <c r="J173" s="423">
        <v>0.95847666666599995</v>
      </c>
      <c r="K173" s="430">
        <v>0.91846493433300003</v>
      </c>
    </row>
    <row r="174" spans="1:11" ht="14.4" customHeight="1" thickBot="1" x14ac:dyDescent="0.35">
      <c r="A174" s="439" t="s">
        <v>447</v>
      </c>
      <c r="B174" s="417">
        <v>636.99999999999204</v>
      </c>
      <c r="C174" s="417">
        <v>534.25984000000005</v>
      </c>
      <c r="D174" s="418">
        <v>-102.740159999992</v>
      </c>
      <c r="E174" s="419">
        <v>0.83871246467799998</v>
      </c>
      <c r="F174" s="417">
        <v>533</v>
      </c>
      <c r="G174" s="418">
        <v>488.583333333334</v>
      </c>
      <c r="H174" s="420">
        <v>52.465820000000001</v>
      </c>
      <c r="I174" s="417">
        <v>489.54181</v>
      </c>
      <c r="J174" s="418">
        <v>0.95847666666599995</v>
      </c>
      <c r="K174" s="421">
        <v>0.91846493433300003</v>
      </c>
    </row>
    <row r="175" spans="1:11" ht="14.4" customHeight="1" thickBot="1" x14ac:dyDescent="0.35">
      <c r="A175" s="443" t="s">
        <v>448</v>
      </c>
      <c r="B175" s="422">
        <v>0</v>
      </c>
      <c r="C175" s="422">
        <v>3.7408100000000002</v>
      </c>
      <c r="D175" s="423">
        <v>3.7408100000000002</v>
      </c>
      <c r="E175" s="424" t="s">
        <v>282</v>
      </c>
      <c r="F175" s="422">
        <v>4.9406564584124654E-324</v>
      </c>
      <c r="G175" s="423">
        <v>0</v>
      </c>
      <c r="H175" s="425">
        <v>0.45795999999999998</v>
      </c>
      <c r="I175" s="422">
        <v>8.9070699999999992</v>
      </c>
      <c r="J175" s="423">
        <v>8.9070699999999992</v>
      </c>
      <c r="K175" s="426" t="s">
        <v>288</v>
      </c>
    </row>
    <row r="176" spans="1:11" ht="14.4" customHeight="1" thickBot="1" x14ac:dyDescent="0.35">
      <c r="A176" s="440" t="s">
        <v>449</v>
      </c>
      <c r="B176" s="422">
        <v>0</v>
      </c>
      <c r="C176" s="422">
        <v>3.7408100000000002</v>
      </c>
      <c r="D176" s="423">
        <v>3.7408100000000002</v>
      </c>
      <c r="E176" s="424" t="s">
        <v>282</v>
      </c>
      <c r="F176" s="422">
        <v>4.9406564584124654E-324</v>
      </c>
      <c r="G176" s="423">
        <v>0</v>
      </c>
      <c r="H176" s="425">
        <v>0.45795999999999998</v>
      </c>
      <c r="I176" s="422">
        <v>8.9070699999999992</v>
      </c>
      <c r="J176" s="423">
        <v>8.9070699999999992</v>
      </c>
      <c r="K176" s="426" t="s">
        <v>288</v>
      </c>
    </row>
    <row r="177" spans="1:11" ht="14.4" customHeight="1" thickBot="1" x14ac:dyDescent="0.35">
      <c r="A177" s="442" t="s">
        <v>450</v>
      </c>
      <c r="B177" s="422">
        <v>0</v>
      </c>
      <c r="C177" s="422">
        <v>3.7408100000000002</v>
      </c>
      <c r="D177" s="423">
        <v>3.7408100000000002</v>
      </c>
      <c r="E177" s="424" t="s">
        <v>282</v>
      </c>
      <c r="F177" s="422">
        <v>4.9406564584124654E-324</v>
      </c>
      <c r="G177" s="423">
        <v>0</v>
      </c>
      <c r="H177" s="425">
        <v>0.45795999999999998</v>
      </c>
      <c r="I177" s="422">
        <v>8.9070699999999992</v>
      </c>
      <c r="J177" s="423">
        <v>8.9070699999999992</v>
      </c>
      <c r="K177" s="426" t="s">
        <v>288</v>
      </c>
    </row>
    <row r="178" spans="1:11" ht="14.4" customHeight="1" thickBot="1" x14ac:dyDescent="0.35">
      <c r="A178" s="438" t="s">
        <v>451</v>
      </c>
      <c r="B178" s="422">
        <v>0</v>
      </c>
      <c r="C178" s="422">
        <v>3.7408100000000002</v>
      </c>
      <c r="D178" s="423">
        <v>3.7408100000000002</v>
      </c>
      <c r="E178" s="424" t="s">
        <v>282</v>
      </c>
      <c r="F178" s="422">
        <v>4.9406564584124654E-324</v>
      </c>
      <c r="G178" s="423">
        <v>0</v>
      </c>
      <c r="H178" s="425">
        <v>0.45795999999999998</v>
      </c>
      <c r="I178" s="422">
        <v>8.9070699999999992</v>
      </c>
      <c r="J178" s="423">
        <v>8.9070699999999992</v>
      </c>
      <c r="K178" s="426" t="s">
        <v>288</v>
      </c>
    </row>
    <row r="179" spans="1:11" ht="14.4" customHeight="1" thickBot="1" x14ac:dyDescent="0.35">
      <c r="A179" s="439" t="s">
        <v>452</v>
      </c>
      <c r="B179" s="417">
        <v>0</v>
      </c>
      <c r="C179" s="417">
        <v>3.7408100000000002</v>
      </c>
      <c r="D179" s="418">
        <v>3.7408100000000002</v>
      </c>
      <c r="E179" s="427" t="s">
        <v>282</v>
      </c>
      <c r="F179" s="417">
        <v>4.9406564584124654E-324</v>
      </c>
      <c r="G179" s="418">
        <v>0</v>
      </c>
      <c r="H179" s="420">
        <v>0.45795999999999998</v>
      </c>
      <c r="I179" s="417">
        <v>8.9070699999999992</v>
      </c>
      <c r="J179" s="418">
        <v>8.9070699999999992</v>
      </c>
      <c r="K179" s="428" t="s">
        <v>288</v>
      </c>
    </row>
    <row r="180" spans="1:11" ht="14.4" customHeight="1" thickBot="1" x14ac:dyDescent="0.35">
      <c r="A180" s="444"/>
      <c r="B180" s="417">
        <v>-3431.2227752365002</v>
      </c>
      <c r="C180" s="417">
        <v>-4085.56574</v>
      </c>
      <c r="D180" s="418">
        <v>-654.34296476350096</v>
      </c>
      <c r="E180" s="419">
        <v>1.1907025592989999</v>
      </c>
      <c r="F180" s="417">
        <v>-3812.8483126163901</v>
      </c>
      <c r="G180" s="418">
        <v>-3495.11095323169</v>
      </c>
      <c r="H180" s="420">
        <v>-295.22095000000002</v>
      </c>
      <c r="I180" s="417">
        <v>-2731.6307999999999</v>
      </c>
      <c r="J180" s="418">
        <v>763.48015323168499</v>
      </c>
      <c r="K180" s="421">
        <v>0.716427871248</v>
      </c>
    </row>
    <row r="181" spans="1:11" ht="14.4" customHeight="1" thickBot="1" x14ac:dyDescent="0.35">
      <c r="A181" s="445" t="s">
        <v>66</v>
      </c>
      <c r="B181" s="431">
        <v>-3431.2227752365002</v>
      </c>
      <c r="C181" s="431">
        <v>-4085.56574</v>
      </c>
      <c r="D181" s="432">
        <v>-654.34296476349698</v>
      </c>
      <c r="E181" s="433" t="s">
        <v>282</v>
      </c>
      <c r="F181" s="431">
        <v>-3812.8483126163901</v>
      </c>
      <c r="G181" s="432">
        <v>-3495.11095323169</v>
      </c>
      <c r="H181" s="431">
        <v>-295.22095000000002</v>
      </c>
      <c r="I181" s="431">
        <v>-2731.6307999999999</v>
      </c>
      <c r="J181" s="432">
        <v>763.48015323168397</v>
      </c>
      <c r="K181" s="434">
        <v>0.716427871248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291</v>
      </c>
      <c r="C6" s="448">
        <v>2.0762100000000001</v>
      </c>
      <c r="D6" s="448">
        <v>1.4931899999990002</v>
      </c>
      <c r="E6" s="448"/>
      <c r="F6" s="448">
        <v>1.6068500000000001</v>
      </c>
      <c r="G6" s="448">
        <v>1.5040959762647501</v>
      </c>
      <c r="H6" s="448">
        <v>0.10275402373525</v>
      </c>
      <c r="I6" s="449">
        <v>1.0683161349785855</v>
      </c>
      <c r="J6" s="450" t="s">
        <v>1</v>
      </c>
    </row>
    <row r="7" spans="1:10" ht="14.4" customHeight="1" x14ac:dyDescent="0.3">
      <c r="A7" s="446" t="s">
        <v>453</v>
      </c>
      <c r="B7" s="447" t="s">
        <v>292</v>
      </c>
      <c r="C7" s="448">
        <v>12.8184</v>
      </c>
      <c r="D7" s="448">
        <v>1.9136</v>
      </c>
      <c r="E7" s="448"/>
      <c r="F7" s="448">
        <v>0</v>
      </c>
      <c r="G7" s="448">
        <v>1.6782165218234169</v>
      </c>
      <c r="H7" s="448">
        <v>-1.6782165218234169</v>
      </c>
      <c r="I7" s="449">
        <v>0</v>
      </c>
      <c r="J7" s="450" t="s">
        <v>1</v>
      </c>
    </row>
    <row r="8" spans="1:10" ht="14.4" customHeight="1" x14ac:dyDescent="0.3">
      <c r="A8" s="446" t="s">
        <v>453</v>
      </c>
      <c r="B8" s="447" t="s">
        <v>456</v>
      </c>
      <c r="C8" s="448">
        <v>14.89461</v>
      </c>
      <c r="D8" s="448">
        <v>3.4067899999989999</v>
      </c>
      <c r="E8" s="448"/>
      <c r="F8" s="448">
        <v>1.6068500000000001</v>
      </c>
      <c r="G8" s="448">
        <v>3.1823124980881667</v>
      </c>
      <c r="H8" s="448">
        <v>-1.5754624980881666</v>
      </c>
      <c r="I8" s="449">
        <v>0.50493155557958092</v>
      </c>
      <c r="J8" s="450" t="s">
        <v>457</v>
      </c>
    </row>
    <row r="10" spans="1:10" ht="14.4" customHeight="1" x14ac:dyDescent="0.3">
      <c r="A10" s="446" t="s">
        <v>453</v>
      </c>
      <c r="B10" s="447" t="s">
        <v>454</v>
      </c>
      <c r="C10" s="448" t="s">
        <v>455</v>
      </c>
      <c r="D10" s="448" t="s">
        <v>455</v>
      </c>
      <c r="E10" s="448"/>
      <c r="F10" s="448" t="s">
        <v>455</v>
      </c>
      <c r="G10" s="448" t="s">
        <v>455</v>
      </c>
      <c r="H10" s="448" t="s">
        <v>455</v>
      </c>
      <c r="I10" s="449" t="s">
        <v>455</v>
      </c>
      <c r="J10" s="450" t="s">
        <v>69</v>
      </c>
    </row>
    <row r="11" spans="1:10" ht="14.4" customHeight="1" x14ac:dyDescent="0.3">
      <c r="A11" s="446" t="s">
        <v>458</v>
      </c>
      <c r="B11" s="447" t="s">
        <v>459</v>
      </c>
      <c r="C11" s="448" t="s">
        <v>455</v>
      </c>
      <c r="D11" s="448" t="s">
        <v>455</v>
      </c>
      <c r="E11" s="448"/>
      <c r="F11" s="448" t="s">
        <v>455</v>
      </c>
      <c r="G11" s="448" t="s">
        <v>455</v>
      </c>
      <c r="H11" s="448" t="s">
        <v>455</v>
      </c>
      <c r="I11" s="449" t="s">
        <v>455</v>
      </c>
      <c r="J11" s="450" t="s">
        <v>0</v>
      </c>
    </row>
    <row r="12" spans="1:10" ht="14.4" customHeight="1" x14ac:dyDescent="0.3">
      <c r="A12" s="446" t="s">
        <v>458</v>
      </c>
      <c r="B12" s="447" t="s">
        <v>291</v>
      </c>
      <c r="C12" s="448">
        <v>2.0762100000000001</v>
      </c>
      <c r="D12" s="448">
        <v>1.4931899999990002</v>
      </c>
      <c r="E12" s="448"/>
      <c r="F12" s="448">
        <v>1.6068500000000001</v>
      </c>
      <c r="G12" s="448">
        <v>1.5040959762647501</v>
      </c>
      <c r="H12" s="448">
        <v>0.10275402373525</v>
      </c>
      <c r="I12" s="449">
        <v>1.0683161349785855</v>
      </c>
      <c r="J12" s="450" t="s">
        <v>1</v>
      </c>
    </row>
    <row r="13" spans="1:10" ht="14.4" customHeight="1" x14ac:dyDescent="0.3">
      <c r="A13" s="446" t="s">
        <v>458</v>
      </c>
      <c r="B13" s="447" t="s">
        <v>292</v>
      </c>
      <c r="C13" s="448">
        <v>12.8184</v>
      </c>
      <c r="D13" s="448">
        <v>1.9136</v>
      </c>
      <c r="E13" s="448"/>
      <c r="F13" s="448">
        <v>0</v>
      </c>
      <c r="G13" s="448">
        <v>1.6782165218234169</v>
      </c>
      <c r="H13" s="448">
        <v>-1.6782165218234169</v>
      </c>
      <c r="I13" s="449">
        <v>0</v>
      </c>
      <c r="J13" s="450" t="s">
        <v>1</v>
      </c>
    </row>
    <row r="14" spans="1:10" ht="14.4" customHeight="1" x14ac:dyDescent="0.3">
      <c r="A14" s="446" t="s">
        <v>458</v>
      </c>
      <c r="B14" s="447" t="s">
        <v>460</v>
      </c>
      <c r="C14" s="448">
        <v>14.89461</v>
      </c>
      <c r="D14" s="448">
        <v>3.4067899999989999</v>
      </c>
      <c r="E14" s="448"/>
      <c r="F14" s="448">
        <v>1.6068500000000001</v>
      </c>
      <c r="G14" s="448">
        <v>3.1823124980881667</v>
      </c>
      <c r="H14" s="448">
        <v>-1.5754624980881666</v>
      </c>
      <c r="I14" s="449">
        <v>0.50493155557958092</v>
      </c>
      <c r="J14" s="450" t="s">
        <v>461</v>
      </c>
    </row>
    <row r="15" spans="1:10" ht="14.4" customHeight="1" x14ac:dyDescent="0.3">
      <c r="A15" s="446" t="s">
        <v>455</v>
      </c>
      <c r="B15" s="447" t="s">
        <v>455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462</v>
      </c>
    </row>
    <row r="16" spans="1:10" ht="14.4" customHeight="1" x14ac:dyDescent="0.3">
      <c r="A16" s="446" t="s">
        <v>453</v>
      </c>
      <c r="B16" s="447" t="s">
        <v>456</v>
      </c>
      <c r="C16" s="448">
        <v>14.89461</v>
      </c>
      <c r="D16" s="448">
        <v>3.4067899999989999</v>
      </c>
      <c r="E16" s="448"/>
      <c r="F16" s="448">
        <v>1.6068500000000001</v>
      </c>
      <c r="G16" s="448">
        <v>3.1823124980881667</v>
      </c>
      <c r="H16" s="448">
        <v>-1.5754624980881666</v>
      </c>
      <c r="I16" s="449">
        <v>0.50493155557958092</v>
      </c>
      <c r="J16" s="450" t="s">
        <v>457</v>
      </c>
    </row>
  </sheetData>
  <mergeCells count="3">
    <mergeCell ref="F3:I3"/>
    <mergeCell ref="C4:D4"/>
    <mergeCell ref="A1:I1"/>
  </mergeCells>
  <conditionalFormatting sqref="F9 F17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16">
    <cfRule type="expression" dxfId="45" priority="5">
      <formula>$H10&gt;0</formula>
    </cfRule>
  </conditionalFormatting>
  <conditionalFormatting sqref="A10:A16">
    <cfRule type="expression" dxfId="44" priority="2">
      <formula>AND($J10&lt;&gt;"mezeraKL",$J10&lt;&gt;"")</formula>
    </cfRule>
  </conditionalFormatting>
  <conditionalFormatting sqref="I10:I16">
    <cfRule type="expression" dxfId="43" priority="6">
      <formula>$I10&gt;1</formula>
    </cfRule>
  </conditionalFormatting>
  <conditionalFormatting sqref="B10:B16">
    <cfRule type="expression" dxfId="42" priority="1">
      <formula>OR($J10="NS",$J10="SumaNS",$J10="Účet")</formula>
    </cfRule>
  </conditionalFormatting>
  <conditionalFormatting sqref="A10:D16 F10:I16">
    <cfRule type="expression" dxfId="41" priority="8">
      <formula>AND($J10&lt;&gt;"",$J10&lt;&gt;"mezeraKL")</formula>
    </cfRule>
  </conditionalFormatting>
  <conditionalFormatting sqref="B10:D16 F10:I16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107.12290786464831</v>
      </c>
      <c r="M3" s="98">
        <f>SUBTOTAL(9,M5:M1048576)</f>
        <v>15</v>
      </c>
      <c r="N3" s="99">
        <f>SUBTOTAL(9,N5:N1048576)</f>
        <v>1606.8436179697246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144</v>
      </c>
      <c r="M4" s="454" t="s">
        <v>13</v>
      </c>
      <c r="N4" s="455" t="s">
        <v>161</v>
      </c>
    </row>
    <row r="5" spans="1:14" ht="14.4" customHeight="1" x14ac:dyDescent="0.3">
      <c r="A5" s="458" t="s">
        <v>453</v>
      </c>
      <c r="B5" s="459" t="s">
        <v>499</v>
      </c>
      <c r="C5" s="460" t="s">
        <v>458</v>
      </c>
      <c r="D5" s="461" t="s">
        <v>500</v>
      </c>
      <c r="E5" s="460" t="s">
        <v>463</v>
      </c>
      <c r="F5" s="461" t="s">
        <v>501</v>
      </c>
      <c r="G5" s="460" t="s">
        <v>464</v>
      </c>
      <c r="H5" s="460" t="s">
        <v>465</v>
      </c>
      <c r="I5" s="460" t="s">
        <v>466</v>
      </c>
      <c r="J5" s="460" t="s">
        <v>467</v>
      </c>
      <c r="K5" s="460" t="s">
        <v>468</v>
      </c>
      <c r="L5" s="462">
        <v>88.421999999999983</v>
      </c>
      <c r="M5" s="462">
        <v>5</v>
      </c>
      <c r="N5" s="463">
        <v>442.1099999999999</v>
      </c>
    </row>
    <row r="6" spans="1:14" ht="14.4" customHeight="1" x14ac:dyDescent="0.3">
      <c r="A6" s="464" t="s">
        <v>453</v>
      </c>
      <c r="B6" s="465" t="s">
        <v>499</v>
      </c>
      <c r="C6" s="466" t="s">
        <v>458</v>
      </c>
      <c r="D6" s="467" t="s">
        <v>500</v>
      </c>
      <c r="E6" s="466" t="s">
        <v>463</v>
      </c>
      <c r="F6" s="467" t="s">
        <v>501</v>
      </c>
      <c r="G6" s="466" t="s">
        <v>464</v>
      </c>
      <c r="H6" s="466" t="s">
        <v>469</v>
      </c>
      <c r="I6" s="466" t="s">
        <v>470</v>
      </c>
      <c r="J6" s="466" t="s">
        <v>471</v>
      </c>
      <c r="K6" s="466" t="s">
        <v>472</v>
      </c>
      <c r="L6" s="468">
        <v>58.97</v>
      </c>
      <c r="M6" s="468">
        <v>1</v>
      </c>
      <c r="N6" s="469">
        <v>58.97</v>
      </c>
    </row>
    <row r="7" spans="1:14" ht="14.4" customHeight="1" x14ac:dyDescent="0.3">
      <c r="A7" s="464" t="s">
        <v>453</v>
      </c>
      <c r="B7" s="465" t="s">
        <v>499</v>
      </c>
      <c r="C7" s="466" t="s">
        <v>458</v>
      </c>
      <c r="D7" s="467" t="s">
        <v>500</v>
      </c>
      <c r="E7" s="466" t="s">
        <v>463</v>
      </c>
      <c r="F7" s="467" t="s">
        <v>501</v>
      </c>
      <c r="G7" s="466" t="s">
        <v>464</v>
      </c>
      <c r="H7" s="466" t="s">
        <v>473</v>
      </c>
      <c r="I7" s="466" t="s">
        <v>191</v>
      </c>
      <c r="J7" s="466" t="s">
        <v>474</v>
      </c>
      <c r="K7" s="466"/>
      <c r="L7" s="468">
        <v>97.32030392152005</v>
      </c>
      <c r="M7" s="468">
        <v>2</v>
      </c>
      <c r="N7" s="469">
        <v>194.6406078430401</v>
      </c>
    </row>
    <row r="8" spans="1:14" ht="14.4" customHeight="1" x14ac:dyDescent="0.3">
      <c r="A8" s="464" t="s">
        <v>453</v>
      </c>
      <c r="B8" s="465" t="s">
        <v>499</v>
      </c>
      <c r="C8" s="466" t="s">
        <v>458</v>
      </c>
      <c r="D8" s="467" t="s">
        <v>500</v>
      </c>
      <c r="E8" s="466" t="s">
        <v>463</v>
      </c>
      <c r="F8" s="467" t="s">
        <v>501</v>
      </c>
      <c r="G8" s="466" t="s">
        <v>464</v>
      </c>
      <c r="H8" s="466" t="s">
        <v>475</v>
      </c>
      <c r="I8" s="466" t="s">
        <v>476</v>
      </c>
      <c r="J8" s="466" t="s">
        <v>477</v>
      </c>
      <c r="K8" s="466" t="s">
        <v>478</v>
      </c>
      <c r="L8" s="468">
        <v>74.23</v>
      </c>
      <c r="M8" s="468">
        <v>1</v>
      </c>
      <c r="N8" s="469">
        <v>74.23</v>
      </c>
    </row>
    <row r="9" spans="1:14" ht="14.4" customHeight="1" x14ac:dyDescent="0.3">
      <c r="A9" s="464" t="s">
        <v>453</v>
      </c>
      <c r="B9" s="465" t="s">
        <v>499</v>
      </c>
      <c r="C9" s="466" t="s">
        <v>458</v>
      </c>
      <c r="D9" s="467" t="s">
        <v>500</v>
      </c>
      <c r="E9" s="466" t="s">
        <v>463</v>
      </c>
      <c r="F9" s="467" t="s">
        <v>501</v>
      </c>
      <c r="G9" s="466" t="s">
        <v>464</v>
      </c>
      <c r="H9" s="466" t="s">
        <v>479</v>
      </c>
      <c r="I9" s="466" t="s">
        <v>480</v>
      </c>
      <c r="J9" s="466" t="s">
        <v>481</v>
      </c>
      <c r="K9" s="466" t="s">
        <v>482</v>
      </c>
      <c r="L9" s="468">
        <v>19.04</v>
      </c>
      <c r="M9" s="468">
        <v>1</v>
      </c>
      <c r="N9" s="469">
        <v>19.04</v>
      </c>
    </row>
    <row r="10" spans="1:14" ht="14.4" customHeight="1" x14ac:dyDescent="0.3">
      <c r="A10" s="464" t="s">
        <v>453</v>
      </c>
      <c r="B10" s="465" t="s">
        <v>499</v>
      </c>
      <c r="C10" s="466" t="s">
        <v>458</v>
      </c>
      <c r="D10" s="467" t="s">
        <v>500</v>
      </c>
      <c r="E10" s="466" t="s">
        <v>463</v>
      </c>
      <c r="F10" s="467" t="s">
        <v>501</v>
      </c>
      <c r="G10" s="466" t="s">
        <v>464</v>
      </c>
      <c r="H10" s="466" t="s">
        <v>483</v>
      </c>
      <c r="I10" s="466" t="s">
        <v>191</v>
      </c>
      <c r="J10" s="466" t="s">
        <v>484</v>
      </c>
      <c r="K10" s="466"/>
      <c r="L10" s="468">
        <v>285.12753525800832</v>
      </c>
      <c r="M10" s="468">
        <v>1</v>
      </c>
      <c r="N10" s="469">
        <v>285.12753525800832</v>
      </c>
    </row>
    <row r="11" spans="1:14" ht="14.4" customHeight="1" x14ac:dyDescent="0.3">
      <c r="A11" s="464" t="s">
        <v>453</v>
      </c>
      <c r="B11" s="465" t="s">
        <v>499</v>
      </c>
      <c r="C11" s="466" t="s">
        <v>458</v>
      </c>
      <c r="D11" s="467" t="s">
        <v>500</v>
      </c>
      <c r="E11" s="466" t="s">
        <v>463</v>
      </c>
      <c r="F11" s="467" t="s">
        <v>501</v>
      </c>
      <c r="G11" s="466" t="s">
        <v>464</v>
      </c>
      <c r="H11" s="466" t="s">
        <v>485</v>
      </c>
      <c r="I11" s="466" t="s">
        <v>191</v>
      </c>
      <c r="J11" s="466" t="s">
        <v>486</v>
      </c>
      <c r="K11" s="466"/>
      <c r="L11" s="468">
        <v>280.48546164215139</v>
      </c>
      <c r="M11" s="468">
        <v>1</v>
      </c>
      <c r="N11" s="469">
        <v>280.48546164215139</v>
      </c>
    </row>
    <row r="12" spans="1:14" ht="14.4" customHeight="1" x14ac:dyDescent="0.3">
      <c r="A12" s="464" t="s">
        <v>453</v>
      </c>
      <c r="B12" s="465" t="s">
        <v>499</v>
      </c>
      <c r="C12" s="466" t="s">
        <v>458</v>
      </c>
      <c r="D12" s="467" t="s">
        <v>500</v>
      </c>
      <c r="E12" s="466" t="s">
        <v>463</v>
      </c>
      <c r="F12" s="467" t="s">
        <v>501</v>
      </c>
      <c r="G12" s="466" t="s">
        <v>464</v>
      </c>
      <c r="H12" s="466" t="s">
        <v>487</v>
      </c>
      <c r="I12" s="466" t="s">
        <v>191</v>
      </c>
      <c r="J12" s="466" t="s">
        <v>488</v>
      </c>
      <c r="K12" s="466" t="s">
        <v>489</v>
      </c>
      <c r="L12" s="468">
        <v>33.660013226524718</v>
      </c>
      <c r="M12" s="468">
        <v>1</v>
      </c>
      <c r="N12" s="469">
        <v>33.660013226524718</v>
      </c>
    </row>
    <row r="13" spans="1:14" ht="14.4" customHeight="1" x14ac:dyDescent="0.3">
      <c r="A13" s="464" t="s">
        <v>453</v>
      </c>
      <c r="B13" s="465" t="s">
        <v>499</v>
      </c>
      <c r="C13" s="466" t="s">
        <v>458</v>
      </c>
      <c r="D13" s="467" t="s">
        <v>500</v>
      </c>
      <c r="E13" s="466" t="s">
        <v>463</v>
      </c>
      <c r="F13" s="467" t="s">
        <v>501</v>
      </c>
      <c r="G13" s="466" t="s">
        <v>464</v>
      </c>
      <c r="H13" s="466" t="s">
        <v>490</v>
      </c>
      <c r="I13" s="466" t="s">
        <v>491</v>
      </c>
      <c r="J13" s="466" t="s">
        <v>492</v>
      </c>
      <c r="K13" s="466" t="s">
        <v>493</v>
      </c>
      <c r="L13" s="468">
        <v>165.77</v>
      </c>
      <c r="M13" s="468">
        <v>1</v>
      </c>
      <c r="N13" s="469">
        <v>165.77</v>
      </c>
    </row>
    <row r="14" spans="1:14" ht="14.4" customHeight="1" thickBot="1" x14ac:dyDescent="0.35">
      <c r="A14" s="470" t="s">
        <v>453</v>
      </c>
      <c r="B14" s="471" t="s">
        <v>499</v>
      </c>
      <c r="C14" s="472" t="s">
        <v>458</v>
      </c>
      <c r="D14" s="473" t="s">
        <v>500</v>
      </c>
      <c r="E14" s="472" t="s">
        <v>463</v>
      </c>
      <c r="F14" s="473" t="s">
        <v>501</v>
      </c>
      <c r="G14" s="472" t="s">
        <v>494</v>
      </c>
      <c r="H14" s="472" t="s">
        <v>495</v>
      </c>
      <c r="I14" s="472" t="s">
        <v>496</v>
      </c>
      <c r="J14" s="472" t="s">
        <v>497</v>
      </c>
      <c r="K14" s="472" t="s">
        <v>498</v>
      </c>
      <c r="L14" s="474">
        <v>52.810000000000016</v>
      </c>
      <c r="M14" s="474">
        <v>1</v>
      </c>
      <c r="N14" s="475">
        <v>52.810000000000016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6" t="s">
        <v>145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502</v>
      </c>
      <c r="B5" s="456"/>
      <c r="C5" s="480">
        <v>0</v>
      </c>
      <c r="D5" s="456">
        <v>52.810000000000016</v>
      </c>
      <c r="E5" s="480">
        <v>1</v>
      </c>
      <c r="F5" s="457">
        <v>52.810000000000016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52.810000000000016</v>
      </c>
      <c r="E6" s="488">
        <v>1</v>
      </c>
      <c r="F6" s="489">
        <v>52.810000000000016</v>
      </c>
    </row>
    <row r="7" spans="1:6" ht="14.4" customHeight="1" thickBot="1" x14ac:dyDescent="0.35"/>
    <row r="8" spans="1:6" ht="14.4" customHeight="1" thickBot="1" x14ac:dyDescent="0.35">
      <c r="A8" s="490" t="s">
        <v>503</v>
      </c>
      <c r="B8" s="456"/>
      <c r="C8" s="480">
        <v>0</v>
      </c>
      <c r="D8" s="456">
        <v>52.810000000000016</v>
      </c>
      <c r="E8" s="480">
        <v>1</v>
      </c>
      <c r="F8" s="457">
        <v>52.810000000000016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52.810000000000016</v>
      </c>
      <c r="E9" s="488">
        <v>1</v>
      </c>
      <c r="F9" s="489">
        <v>52.810000000000016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2014-12-18T09:26:55Z</dcterms:modified>
</cp:coreProperties>
</file>